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930" windowHeight="12240" tabRatio="916" firstSheet="2" activeTab="2"/>
  </bookViews>
  <sheets>
    <sheet name="1" sheetId="1" r:id="rId1"/>
    <sheet name="2 " sheetId="2" r:id="rId2"/>
    <sheet name="ლ.რ. ხ." sheetId="3" r:id="rId3"/>
  </sheets>
  <definedNames>
    <definedName name="_xlnm._FilterDatabase" localSheetId="2" hidden="1">'ლ.რ. ხ.'!$A$7:$V$362</definedName>
    <definedName name="_xlnm.Print_Area" localSheetId="0">'1'!$A$1:$L$58</definedName>
    <definedName name="_xlnm.Print_Area" localSheetId="1">'2 '!$A$1:$L$55</definedName>
    <definedName name="_xlnm.Print_Area" localSheetId="2">'ლ.რ. ხ.'!$A$1:$H$362</definedName>
    <definedName name="_xlnm.Print_Titles" localSheetId="2">'ლ.რ. ხ.'!$7:$7</definedName>
  </definedNames>
  <calcPr fullCalcOnLoad="1"/>
</workbook>
</file>

<file path=xl/sharedStrings.xml><?xml version="1.0" encoding="utf-8"?>
<sst xmlns="http://schemas.openxmlformats.org/spreadsheetml/2006/main" count="1107" uniqueCount="400">
  <si>
    <t>Rirebuleba (lari)</t>
  </si>
  <si>
    <t>saxarjTaRricxvo Rirebuleba:</t>
  </si>
  <si>
    <t>sabazro</t>
  </si>
  <si>
    <t>srf</t>
  </si>
  <si>
    <t>kac.sT</t>
  </si>
  <si>
    <t>direqtori:</t>
  </si>
  <si>
    <t>ganzomilebis erTeuli</t>
  </si>
  <si>
    <t>#</t>
  </si>
  <si>
    <t>safuZveli</t>
  </si>
  <si>
    <t>samuSaoTa dasaxeleba</t>
  </si>
  <si>
    <t>raodenoba</t>
  </si>
  <si>
    <t>ganz. erTeulze</t>
  </si>
  <si>
    <t>saproeqto monacemze</t>
  </si>
  <si>
    <t>1</t>
  </si>
  <si>
    <t>kubm</t>
  </si>
  <si>
    <t>cali</t>
  </si>
  <si>
    <t>lari</t>
  </si>
  <si>
    <t>Seadgina:</t>
  </si>
  <si>
    <t xml:space="preserve"> sxvadasxva masalebi</t>
  </si>
  <si>
    <t>damkveTi:</t>
  </si>
  <si>
    <t>kub.m</t>
  </si>
  <si>
    <t>grZ.m</t>
  </si>
  <si>
    <t>manq.sT</t>
  </si>
  <si>
    <t xml:space="preserve">rezervi gauTvaliswinebel samuSaoebze (damkveTis gankargulebaSi) </t>
  </si>
  <si>
    <t xml:space="preserve"> j a m i: </t>
  </si>
  <si>
    <t>dRg _ 18%</t>
  </si>
  <si>
    <t>x a r j T a R r i c x v a</t>
  </si>
  <si>
    <t>2</t>
  </si>
  <si>
    <t xml:space="preserve"> sxva masala</t>
  </si>
  <si>
    <t>saxarjTaRricxvo mogeba</t>
  </si>
  <si>
    <t>5</t>
  </si>
  <si>
    <t>tona</t>
  </si>
  <si>
    <t>kv.m</t>
  </si>
  <si>
    <t>6</t>
  </si>
  <si>
    <t>gr.m</t>
  </si>
  <si>
    <t>kvm</t>
  </si>
  <si>
    <t>kg</t>
  </si>
  <si>
    <t>4</t>
  </si>
  <si>
    <t>10</t>
  </si>
  <si>
    <t>8</t>
  </si>
  <si>
    <t>l</t>
  </si>
  <si>
    <t>n.msxalaZe</t>
  </si>
  <si>
    <t>kac/sT</t>
  </si>
  <si>
    <t>manqanebi</t>
  </si>
  <si>
    <t>kompl.</t>
  </si>
  <si>
    <t xml:space="preserve"> lari</t>
  </si>
  <si>
    <t xml:space="preserve">j a m i </t>
  </si>
  <si>
    <t xml:space="preserve">manqanebi </t>
  </si>
  <si>
    <t xml:space="preserve"> SromiTi danaxarji </t>
  </si>
  <si>
    <t xml:space="preserve"> manqanebi </t>
  </si>
  <si>
    <t xml:space="preserve"> SromiTi danaxarji</t>
  </si>
  <si>
    <t>kv.m.</t>
  </si>
  <si>
    <t>5.1-8</t>
  </si>
  <si>
    <t xml:space="preserve">SromiTi danaxarji </t>
  </si>
  <si>
    <t>fiTxi</t>
  </si>
  <si>
    <t xml:space="preserve">   ss `aWarkapmSeni~</t>
  </si>
  <si>
    <t>ss `aWarkapmSeni~</t>
  </si>
  <si>
    <t>g. kaxiani</t>
  </si>
  <si>
    <t xml:space="preserve"> zednadebi xarjebi </t>
  </si>
  <si>
    <t>satransporto xarjebi</t>
  </si>
  <si>
    <t>e.n. da g.      $1-22-1</t>
  </si>
  <si>
    <t xml:space="preserve">samSeneblo nagavis avtoTviTmclelze xeliT datvirTva </t>
  </si>
  <si>
    <t xml:space="preserve"> srf</t>
  </si>
  <si>
    <t>samSeneblo nagavis gatana 5 km manZilze</t>
  </si>
  <si>
    <t>sn da w   IV-2-82 t-2 cx.9-5-1</t>
  </si>
  <si>
    <t>14 - 5</t>
  </si>
  <si>
    <t xml:space="preserve">lokalur-resursuli xarjTaRricxva </t>
  </si>
  <si>
    <t>samSeneblo, eleqtro da santeqnikuri samuSaoebi</t>
  </si>
  <si>
    <t xml:space="preserve">e.n. da g.      $1-19-1 </t>
  </si>
  <si>
    <t>samSeneblo nagvis Senobidan gamotana saSualod 20 metr manZilze</t>
  </si>
  <si>
    <t xml:space="preserve"> SromiTi danaxarji 1.1+0.36</t>
  </si>
  <si>
    <t>sxva manqanebi</t>
  </si>
  <si>
    <t xml:space="preserve"> kv.m</t>
  </si>
  <si>
    <t>ficari, Zelaki wiwvovani</t>
  </si>
  <si>
    <t>sn da w  IV-2-82 t-2 cx.11-8-1(2)</t>
  </si>
  <si>
    <t xml:space="preserve"> SromiTi danaxarji 0,188+2*0,0034=0,1948</t>
  </si>
  <si>
    <t xml:space="preserve"> manqanebi 0,0095+2*0,0023=0,0141</t>
  </si>
  <si>
    <t>lokalur-resursuli uwyisis jami:</t>
  </si>
  <si>
    <t>sul Rirebuleba DdRg-s CaTvliT</t>
  </si>
  <si>
    <t>I. samSeneblo samuSaoebi</t>
  </si>
  <si>
    <t>kompl</t>
  </si>
  <si>
    <t xml:space="preserve">lokalur-resursuli uwyisis jami: 
</t>
  </si>
  <si>
    <t>maT Soris: SromiTi danaxarji</t>
  </si>
  <si>
    <t>zednadebi xarjebi SromiTi resursebidan</t>
  </si>
  <si>
    <t>j a m i</t>
  </si>
  <si>
    <t>4.1-368</t>
  </si>
  <si>
    <t>4.1-516</t>
  </si>
  <si>
    <t>ruberoidi</t>
  </si>
  <si>
    <t>sn da w  IV-2-82 t-2 cx.12-9-6</t>
  </si>
  <si>
    <t>msxvilfraqciuli qviSa-cementis xsnari m-150 0,0204+2*0,0051=0,0306</t>
  </si>
  <si>
    <t>1.9-3</t>
  </si>
  <si>
    <t>konstruqciuli SeduRebuli liTonis bade armatura d-5 mm bijiT 200*200 mm</t>
  </si>
  <si>
    <t>4.1-515</t>
  </si>
  <si>
    <t>brtyeli galvanizirebuli feradi furclebi sisqiT aranakleb 0,5 mm.</t>
  </si>
  <si>
    <t>1.5-21 misad.</t>
  </si>
  <si>
    <t>1.10-25</t>
  </si>
  <si>
    <t>sWvali</t>
  </si>
  <si>
    <t>sn da w  IV-2-82 t-2 cx.12-8-5 misadag.</t>
  </si>
  <si>
    <t>SromiTi danaxarji</t>
  </si>
  <si>
    <t>.10.3-7</t>
  </si>
  <si>
    <t xml:space="preserve"> minapaketiT Seminuli metaloplastmasis fanjara </t>
  </si>
  <si>
    <t xml:space="preserve">.10.3-3 </t>
  </si>
  <si>
    <t>4.1-200</t>
  </si>
  <si>
    <t>.4.2-39</t>
  </si>
  <si>
    <t>Siga dafarvis wyalemulsiis saRebavi</t>
  </si>
  <si>
    <t>4.2-66</t>
  </si>
  <si>
    <t>erTfrTiani metaloplastmasis karebi</t>
  </si>
  <si>
    <t>sn da w  IV-2-82 t-2 cx.11-20-3</t>
  </si>
  <si>
    <t>.4.4-1</t>
  </si>
  <si>
    <t xml:space="preserve"> meTlaxis fila </t>
  </si>
  <si>
    <t xml:space="preserve">webo-cementi </t>
  </si>
  <si>
    <t>sn da w  IV-2-82 t-2 cx.15-168-7</t>
  </si>
  <si>
    <t>q.baTumis #5 sajaro skola</t>
  </si>
  <si>
    <t>baTumi _ 2020 weli</t>
  </si>
  <si>
    <t>sportdarbazi</t>
  </si>
  <si>
    <t>27</t>
  </si>
  <si>
    <t>sportuli moednis daxazva</t>
  </si>
  <si>
    <t>moedani</t>
  </si>
  <si>
    <t xml:space="preserve">materialuri resursi </t>
  </si>
  <si>
    <t>materialuri danaxarji</t>
  </si>
  <si>
    <t>sn da w  IV-2-82 t-3 cx.21-18-1</t>
  </si>
  <si>
    <t>8.3-31</t>
  </si>
  <si>
    <t>sn da w  IV-2-82 Tavi 6 cx.8-597-1</t>
  </si>
  <si>
    <t xml:space="preserve"> 1*30 vt. simZlavris proJeqtoruli tipis Suqdioduri sanaTuris (dacvis klasi ip65) da naTuris dayeneba </t>
  </si>
  <si>
    <t>1*30 vt. simZlavris Suqdioduri sanaTuri naTuriT (150*120*38 mm, dacvis klasi ip65)</t>
  </si>
  <si>
    <t>sn da w  IV-2-82 t-2 cx.11-3-1</t>
  </si>
  <si>
    <t xml:space="preserve"> bitumis grunti</t>
  </si>
  <si>
    <t>24</t>
  </si>
  <si>
    <t xml:space="preserve">SromiTi danaxarjebi </t>
  </si>
  <si>
    <t>webo</t>
  </si>
  <si>
    <t>4.1-196</t>
  </si>
  <si>
    <t>mza narevi TviTsworebadi iatakisaTvis</t>
  </si>
  <si>
    <t>4.2-103</t>
  </si>
  <si>
    <t>4.4-15</t>
  </si>
  <si>
    <t>sn da w  IV-2-82 t-2 cx.11-11-28</t>
  </si>
  <si>
    <t xml:space="preserve"> manqanebi</t>
  </si>
  <si>
    <t>12</t>
  </si>
  <si>
    <t>sn da w  IV-2-82 t-2 cx.11-42-1</t>
  </si>
  <si>
    <t xml:space="preserve"> wiwvovani masalis xis plinTusebis mowyoba simaRliT 70 mm</t>
  </si>
  <si>
    <t>5-115</t>
  </si>
  <si>
    <t>wiwvovani masalis xis plinTusi simaRliT 70 mm.</t>
  </si>
  <si>
    <t>sxva masalebi</t>
  </si>
  <si>
    <t xml:space="preserve">sn da w  IV-2-82 t-8  cx.46-28-2 </t>
  </si>
  <si>
    <t>arsebuli saxuravis galvanizirebuli profilirebuli Tunuqis burulis (gluvi Tunuqis Semosvis CaTvliT) daSla da vargisi nawilis dasawyobeba (damkveTis gankargulebaSi)</t>
  </si>
  <si>
    <t>sn da w  IV-2-82 t-8  cx.46-30-1-misad</t>
  </si>
  <si>
    <t xml:space="preserve">iatakebidan cementis mWimis ayra </t>
  </si>
  <si>
    <t>sn da w  IV-2-82 t-8 cx. 46-28-1-misad</t>
  </si>
  <si>
    <t>sn da w  IV-2-82 t-8 cx. 46-32-3</t>
  </si>
  <si>
    <t>sn da w  IV-2-82 t-3 cx.16-6-2-misadagebiT k=0.5</t>
  </si>
  <si>
    <t xml:space="preserve"> SromiTi danaxarji 0.583*0.5</t>
  </si>
  <si>
    <t xml:space="preserve"> manqanebi 0.0046*0.5</t>
  </si>
  <si>
    <t xml:space="preserve"> sxva masala 0.208*0.5</t>
  </si>
  <si>
    <t xml:space="preserve">arsebuli wyalsarineli sistemis demontaJi </t>
  </si>
  <si>
    <t>sn da w  IV-2-82 t-8 cx.46-21-3</t>
  </si>
  <si>
    <t>sn da w  IV-2-82 t-2 cx.10-37-3</t>
  </si>
  <si>
    <t>cecxldamcavi xsnari</t>
  </si>
  <si>
    <t>sn da w  IV-2-82 t-2 cx.10-38-3</t>
  </si>
  <si>
    <t>IV kv</t>
  </si>
  <si>
    <t>4.2-61</t>
  </si>
  <si>
    <t>antiseptikuri xsnari</t>
  </si>
  <si>
    <t xml:space="preserve"> saxuravis xis masalis cecxldacva</t>
  </si>
  <si>
    <t xml:space="preserve"> saxuravis xis masalis damuSaveba antiseptikuri xsnariT</t>
  </si>
  <si>
    <t xml:space="preserve">arsebul molartyvaze orTqlsaizolacio membranis mowyoba </t>
  </si>
  <si>
    <t>4.1-383</t>
  </si>
  <si>
    <t>sn da w   IV-2-82 t-2 cx.12-8-3</t>
  </si>
  <si>
    <t xml:space="preserve">Sekiduli tipis galvanizirebuli feradi Tunuqis wyalSemkrebi Rarebis mowyoba Tunuqis sisqiT aranakleb 0.5 mm-sa </t>
  </si>
  <si>
    <t>4.3-21</t>
  </si>
  <si>
    <t>galvanizirebuli feradi Tunuqis wyalsadinari Rari</t>
  </si>
  <si>
    <t>grm</t>
  </si>
  <si>
    <t>4.3-22</t>
  </si>
  <si>
    <t xml:space="preserve">Raris damWeri </t>
  </si>
  <si>
    <t>1.10-2</t>
  </si>
  <si>
    <t xml:space="preserve"> lursmani</t>
  </si>
  <si>
    <t>4.2-120</t>
  </si>
  <si>
    <t>silikoni</t>
  </si>
  <si>
    <t>sn da w  IV-2-82 t-3 cx.16-17-1</t>
  </si>
  <si>
    <t xml:space="preserve">galvanizirebuli feradi Tunuqis wyalmimRebi Zabris dayeneba Tunuqis sisqiT aranakleb 0.5-sa </t>
  </si>
  <si>
    <t>4.3-29</t>
  </si>
  <si>
    <t>galvanizirebuli feradi Tunuqis wyal-mimRebi Zabri Tunuqis sisqiT aranakleb 0.5 mm-sa</t>
  </si>
  <si>
    <t>14</t>
  </si>
  <si>
    <t>saswavlo korpusis Sua kedlebSi Raris gamotexva Tunuqis furclebis CasakeTeblad</t>
  </si>
  <si>
    <t>sn da w  IV-2-82 t-8 cx.46-21-1</t>
  </si>
  <si>
    <t>sn da w  IV-2-82 t-8 cx. 46-27-6-misadagebiT</t>
  </si>
  <si>
    <t>Sekiduli Werisa da karkasis Camoxsna</t>
  </si>
  <si>
    <t>7</t>
  </si>
  <si>
    <t>15</t>
  </si>
  <si>
    <t>16</t>
  </si>
  <si>
    <t xml:space="preserve"> parapetis Tavisa da Siga nawilis Semosva galvanizirebuli brtyeli feradi liTonis furclebiT sisqiT aranakleb 0,5 mm-sa ormagi narimandebiT ZiriTad burulze gadasvliT</t>
  </si>
  <si>
    <t>sn da w  IV-2-82 t-2 cx.7-50-2</t>
  </si>
  <si>
    <t>duRabi cementis 1:2</t>
  </si>
  <si>
    <t>ZenZi gafisuli</t>
  </si>
  <si>
    <t>4.2-106</t>
  </si>
  <si>
    <t>silikaturi qafura - 0,75 ml</t>
  </si>
  <si>
    <t>ql</t>
  </si>
  <si>
    <t xml:space="preserve">gluvi Tunuqis fasadis kedlebSi CakeTeba </t>
  </si>
  <si>
    <t>sn da w  IV-2-82 t-2 cx.9-4-4</t>
  </si>
  <si>
    <t xml:space="preserve">sWvali TviTmWreli </t>
  </si>
  <si>
    <t>1.10-14</t>
  </si>
  <si>
    <t xml:space="preserve">        eleqtrodiELELEQEE</t>
  </si>
  <si>
    <t>KLkgK</t>
  </si>
  <si>
    <t>13-71</t>
  </si>
  <si>
    <t>avtoamwe pnevmosvlaze tvirTamweobiT 16 t.</t>
  </si>
  <si>
    <t>10.2-9</t>
  </si>
  <si>
    <t xml:space="preserve">saxuravis fenilis mowyoba galvanizirebuli feradi faqturis TunuqiT dafaruli, penoplastis SigTavsiT, sendviC-paneliT, sisqiT 80 mm. </t>
  </si>
  <si>
    <t>saxuravis sendviC-paneli penoplastis SigTavsiT sisqiT 80 mm</t>
  </si>
  <si>
    <t xml:space="preserve">sendviCpanelis fenilis RarebSi CakeTeba </t>
  </si>
  <si>
    <t>sn da w  IV-2-82 t-3 cx.16-6-2</t>
  </si>
  <si>
    <t xml:space="preserve"> galvanizirebuli feradi Tunuqis wyalsawreti  mili da sarinebi</t>
  </si>
  <si>
    <t xml:space="preserve"> samagri detalebi</t>
  </si>
  <si>
    <t>galvanizirebuli feradi Tunuqis wyalsawreti milebis (Tunuqis sisqiT aranakleb 0.5 mm-sa) dayeneba sarinebis gamoyenebiT</t>
  </si>
  <si>
    <t>4.3-47</t>
  </si>
  <si>
    <t>1.9-24</t>
  </si>
  <si>
    <t xml:space="preserve">minapaketiT Seminuli metaloplastmasis fanjris (saxuravze gasasvlelad erTi gasaRebi frTiT)  Casma </t>
  </si>
  <si>
    <t>sn da w  IV-2-82 t-2 cx.13-15-8</t>
  </si>
  <si>
    <t>4.2-104</t>
  </si>
  <si>
    <t xml:space="preserve">grunti </t>
  </si>
  <si>
    <t xml:space="preserve">                                                                                                            </t>
  </si>
  <si>
    <t>gruntis gamxsneli</t>
  </si>
  <si>
    <t>sn da w  IV-2-82 t-2 cx.15-164-8</t>
  </si>
  <si>
    <t>4.2-75</t>
  </si>
  <si>
    <t xml:space="preserve"> saRebavi antikoroziuli gamxsneliT</t>
  </si>
  <si>
    <t>4.2-14</t>
  </si>
  <si>
    <t>alifa</t>
  </si>
  <si>
    <t>saxuravis konstruqciis liTonis elementebis gawmenda da dagruntva</t>
  </si>
  <si>
    <t>saxuravis konstruqciis liTonis elementebis SeRebva antikoroziuli saRebaviT 2 jer.</t>
  </si>
  <si>
    <t>sn da w  IV-2-82 t-2 cx.10-3-6</t>
  </si>
  <si>
    <t xml:space="preserve"> kvm</t>
  </si>
  <si>
    <t>daxerxili xe - tye</t>
  </si>
  <si>
    <t>5.1-146</t>
  </si>
  <si>
    <t xml:space="preserve"> gaSalaSinebuli mSrali Sipebiani ficari sisqiT - 17 mm</t>
  </si>
  <si>
    <t>17</t>
  </si>
  <si>
    <t>sn da w   IV-2-82 t-2 cx.15-160-2</t>
  </si>
  <si>
    <t>saxuravqveSa xis Seficvris SeRebva wyalmedegi saRebaviT</t>
  </si>
  <si>
    <t>4.1-31</t>
  </si>
  <si>
    <t>zeTovani saRebavi gamxsneliT</t>
  </si>
  <si>
    <t>4.2-78</t>
  </si>
  <si>
    <t xml:space="preserve">fiTxi xis </t>
  </si>
  <si>
    <t>saxuravqveSa karnizis Seficvra gaSalaSinebuli mSrali Sipebiani ficariT sisqiT 17 mm</t>
  </si>
  <si>
    <t>kar-fanjrebis saketebis gamocvla</t>
  </si>
  <si>
    <t>metaloplastmasis fanjrebze rezinebis gamocvla</t>
  </si>
  <si>
    <t>sn da w  IV-2-82 t-2 cx.11-8-1(2)-misad</t>
  </si>
  <si>
    <t xml:space="preserve"> sacremleebis mosawyob adgilebSi qveda qveda gverduli qanobis mWimis mowyoba m-150 markis qviSa-cementis xsnariT saSualo sisqiT 3.0 sm</t>
  </si>
  <si>
    <t>sn da w  IV-2-82 t-2 cx.12-8-3 misadag.</t>
  </si>
  <si>
    <t>1.5-21</t>
  </si>
  <si>
    <t>Tunuqi feradi faqturis sisqiT aranakleb 0,5 mm-sa</t>
  </si>
  <si>
    <t>tub</t>
  </si>
  <si>
    <t xml:space="preserve"> fanjrebze sacremleebis mowyoba feradi faqturis galvanizirebuli TunuqiT sisqiT aranakleb 0,5 mm-sa (mTliani farTis 50%) </t>
  </si>
  <si>
    <t>sveli wertilis kupeebSi   metaloplastmasis karebis Casma</t>
  </si>
  <si>
    <t>1.5-20</t>
  </si>
  <si>
    <t>liTonis profilirebuli galvanizirebuli feradi furclebi sisqiT aranakleb 0,5 mm.</t>
  </si>
  <si>
    <t>liTonis karkasi</t>
  </si>
  <si>
    <t>1.10-24</t>
  </si>
  <si>
    <t>naWedi</t>
  </si>
  <si>
    <t xml:space="preserve">Senobis meoTxe sarTulze biblioTekis gare yru kedelze liTonis oTxkuTxa milebis  karkasis mowyoba da aranakleb 0,5 mm sisqis  profilirebuli feradi faqturis galvanizirebuli furclebiT Semosva.   daboloebebSi analogiuri feris brtyeli Tunuqis gamoyenebiT </t>
  </si>
  <si>
    <t>pandusi, Semonakirwyli, saniaRvre arxi</t>
  </si>
  <si>
    <t>arsebuli arastandartuli monoliTuri betonis pandusis daSla</t>
  </si>
  <si>
    <t>sn da w  IV-2-82 t-8  cx.46-29-1-misad.</t>
  </si>
  <si>
    <t>sn da w  IV-2-82 t-8  cx.46-30-5 misad.</t>
  </si>
  <si>
    <t>s.n. da w.  IV-2-82 t-4 cx.27-24-17(18)-misad.</t>
  </si>
  <si>
    <t>13-229</t>
  </si>
  <si>
    <t>sarwyavi manqana 6000 l</t>
  </si>
  <si>
    <t>manq/sT</t>
  </si>
  <si>
    <t>4.1-331</t>
  </si>
  <si>
    <t>5-139</t>
  </si>
  <si>
    <t>meSkovina</t>
  </si>
  <si>
    <t>kv</t>
  </si>
  <si>
    <t>4.1-231</t>
  </si>
  <si>
    <t>qviSa</t>
  </si>
  <si>
    <t xml:space="preserve">სემეკის#51 </t>
  </si>
  <si>
    <t>წყალი</t>
  </si>
  <si>
    <t>კუბმ</t>
  </si>
  <si>
    <t xml:space="preserve"> SromiTi danaxarji (405-14*4.64)1000</t>
  </si>
  <si>
    <t>manqanebi (13.5-14*0.1)/1000</t>
  </si>
  <si>
    <t>fari yalibis (11.7-14*0.59)/1000</t>
  </si>
  <si>
    <t>bitumis mastika (0.23-14*0.01)/1000</t>
  </si>
  <si>
    <t>sxvadasxva masalebi (6.4-14*0.19)</t>
  </si>
  <si>
    <t xml:space="preserve"> sn da w  IV-2-82 t-1 cx. 1-80-3</t>
  </si>
  <si>
    <t>sn da w  IV-2-82 t-2 cx.11-1-6</t>
  </si>
  <si>
    <t>4.1-238</t>
  </si>
  <si>
    <t>RorRi</t>
  </si>
  <si>
    <t>sxvadasxva masalebi</t>
  </si>
  <si>
    <t>sn da w  IV-2-82 t-1 cx.1-118-1</t>
  </si>
  <si>
    <t xml:space="preserve">RorRis datkepna pnevmaturi satkepniT </t>
  </si>
  <si>
    <t>13-339</t>
  </si>
  <si>
    <t xml:space="preserve">pnevmaturi satkepni </t>
  </si>
  <si>
    <t xml:space="preserve">pandusis mosawyobad gruntis damuSaveba xeliT </t>
  </si>
  <si>
    <t>sportdarbazis perimetrze arsebuli betonis filebiT (sisqiT 6.0 sm) mowyobili Semonakirwylis demontaJi</t>
  </si>
  <si>
    <t>sn da w  IV-2-82 t-2 cx.11-1-11</t>
  </si>
  <si>
    <t>avtobetonis tumbo</t>
  </si>
  <si>
    <t>sn da w  IV-2-82 t-2 cx.11-1-5</t>
  </si>
  <si>
    <t>4.1-235</t>
  </si>
  <si>
    <t>qviSa-xreSovani narevi</t>
  </si>
  <si>
    <t>pandusis ubeebis Sevseba qviSa-xreSovani nareviT</t>
  </si>
  <si>
    <t>sn da w  IV-2-82 t-1 cx.1-81-3</t>
  </si>
  <si>
    <t xml:space="preserve"> gruntis ukuCayra xeliT zedmeti gruntis adgilze mosworebiT</t>
  </si>
  <si>
    <t xml:space="preserve">gruntisa da qviSa-xreSovani narevis datkepna pnevmaturi satkepniT </t>
  </si>
  <si>
    <t>sn da w  IV-2-82 t-2 cx.11-11-6(7)</t>
  </si>
  <si>
    <t>4.1-385</t>
  </si>
  <si>
    <t>qviSa-cementis xsnari</t>
  </si>
  <si>
    <t>4.1-229</t>
  </si>
  <si>
    <t>qviSa kvarcis</t>
  </si>
  <si>
    <t>4.1-184</t>
  </si>
  <si>
    <t>cementi</t>
  </si>
  <si>
    <t>pandusis filis mopirkeTeba monoliTuri mozaikiT sisqiT 2.0 sm da misi moxexva-moxvewa</t>
  </si>
  <si>
    <t xml:space="preserve"> marmarilos nafxvenis dekoratiuli duRabi </t>
  </si>
  <si>
    <t>sn da w  IV-2-82 t-2 damateba    cx.7-58-1</t>
  </si>
  <si>
    <t>1.9-90</t>
  </si>
  <si>
    <t>oTxkuTxa milebisagan damzadebuli  liTonis moajiri</t>
  </si>
  <si>
    <t xml:space="preserve"> pandusis daSlis Semdeg kibis safexurebis mopirkeTebis aRdgena arsebulis analogiuri  xaoiani zedapiris metlaxis filebiT webo-cementze </t>
  </si>
  <si>
    <t xml:space="preserve"> pandusze oTxkuTxa milebisagan damzadebuli liTonis moajiris  mowyoba</t>
  </si>
  <si>
    <t>13</t>
  </si>
  <si>
    <t>liTonis moajirebis gawmenda da dagruntva</t>
  </si>
  <si>
    <t>liTonis moajirebis SeRebva antikoroziuli saRebaviT 2 jer.</t>
  </si>
  <si>
    <t xml:space="preserve"> kedelze liTonis saxeluris mowyoba 40*20 mm  oTxkuTxa milebisagan, kedelSi CaankerebiT</t>
  </si>
  <si>
    <t xml:space="preserve">40*20*2.5 mm liTonis oTxkuTxa mili </t>
  </si>
  <si>
    <t>2.2-22</t>
  </si>
  <si>
    <t>sn da w  IV-2-82 t-2 cx.15-52-1 teqn.nawili cx. 3-13</t>
  </si>
  <si>
    <t xml:space="preserve"> SromiTi danaxarji 1.05*0.93</t>
  </si>
  <si>
    <t>13 - 190</t>
  </si>
  <si>
    <t xml:space="preserve">xsnaris tumbo 1 kub.m/sT </t>
  </si>
  <si>
    <t>4.1 - 375</t>
  </si>
  <si>
    <t>duRabi mosapirkeTebeli</t>
  </si>
  <si>
    <t xml:space="preserve"> pandusis kedlebis maRalxarisxovani Selesva qviSa-cementis xsnariT</t>
  </si>
  <si>
    <t>sn da w IV-2-82 t-2 cx.15-156-4</t>
  </si>
  <si>
    <t>4.2-44</t>
  </si>
  <si>
    <t xml:space="preserve">gare dafarvis wyalemulsuri saRebavi </t>
  </si>
  <si>
    <t>4.2-110</t>
  </si>
  <si>
    <t>gamxsneli</t>
  </si>
  <si>
    <t>4.2-85</t>
  </si>
  <si>
    <t>grunti fasadis</t>
  </si>
  <si>
    <t>4.2-67</t>
  </si>
  <si>
    <t>fasadis fiTxi</t>
  </si>
  <si>
    <t>kg.</t>
  </si>
  <si>
    <t xml:space="preserve"> sxva masalebi</t>
  </si>
  <si>
    <t>pandusis kedlebis damuSaveba fasadis fiTxiT da SeRebva gare dafarvis wyalemulsiuri saRebaviT orjer</t>
  </si>
  <si>
    <t>1.1 - 3</t>
  </si>
  <si>
    <t>armatura a-III kl</t>
  </si>
  <si>
    <t>proeqt.</t>
  </si>
  <si>
    <t>5 - 139</t>
  </si>
  <si>
    <t>samSeneblo fari</t>
  </si>
  <si>
    <t>5-8</t>
  </si>
  <si>
    <t>ficari wiwvovani jiSis</t>
  </si>
  <si>
    <t>eleqtrodi</t>
  </si>
  <si>
    <t>sn da w  IV-2-82 t-2 cx.6-11-3</t>
  </si>
  <si>
    <t>22</t>
  </si>
  <si>
    <t>28</t>
  </si>
  <si>
    <t>18</t>
  </si>
  <si>
    <t xml:space="preserve">arxis mosawyobad gruntis damuSaveba xeliT </t>
  </si>
  <si>
    <t>arxis qveS RorRis safuZvelis mowyoba sisqiT 5,0sm</t>
  </si>
  <si>
    <t>sn da w  IV-2-82 t-2 cx.6-18-7</t>
  </si>
  <si>
    <t>sn da w  IV-2-82 t-2 cx.9-32-10</t>
  </si>
  <si>
    <t xml:space="preserve">sxva manqanebi </t>
  </si>
  <si>
    <t>proet.</t>
  </si>
  <si>
    <t>40*40*4 mm. kuTxovanisa da a-III klasis armaturisagan liTonis cxauris damzadeba da montaJi (38 grZ.m)</t>
  </si>
  <si>
    <t>40*40*4 mm liTonis profili</t>
  </si>
  <si>
    <t>1.4-50</t>
  </si>
  <si>
    <t>23</t>
  </si>
  <si>
    <t>liTonis cxaurebis gawmenda da dagruntva</t>
  </si>
  <si>
    <t>liTonis cxaurebis SeRebva antikoroziuli saRebaviT 2 jer.</t>
  </si>
  <si>
    <t>25</t>
  </si>
  <si>
    <t>sn da w  IV-2-82 t-3 cx.23-22-2</t>
  </si>
  <si>
    <t>wert.</t>
  </si>
  <si>
    <t>4.1-329</t>
  </si>
  <si>
    <r>
      <t xml:space="preserve">betoni </t>
    </r>
    <r>
      <rPr>
        <sz val="10"/>
        <rFont val="Academiuri Nuskhuri"/>
        <family val="0"/>
      </rPr>
      <t>B</t>
    </r>
    <r>
      <rPr>
        <sz val="10"/>
        <rFont val="LitNusx"/>
        <family val="2"/>
      </rPr>
      <t>-10kl.</t>
    </r>
  </si>
  <si>
    <t>axlad mowyobili arxis CarTva arsebul arxSi</t>
  </si>
  <si>
    <t>jami (Tavi II_elsamontaJo samuSaoebi)</t>
  </si>
  <si>
    <t>sul xarjTaRricxviT: (Tavi I+Tavi II)</t>
  </si>
  <si>
    <t>26</t>
  </si>
  <si>
    <t>21</t>
  </si>
  <si>
    <t>30</t>
  </si>
  <si>
    <t>32</t>
  </si>
  <si>
    <t>33</t>
  </si>
  <si>
    <t>20</t>
  </si>
  <si>
    <t>jami (Tavi I- samSeneblo samuSaoebi)</t>
  </si>
  <si>
    <t>II. elsamontaJo samuSaoebi (sportdarbazi)</t>
  </si>
  <si>
    <r>
      <t>iatakidan amortizirebuli polivinilqloridis (</t>
    </r>
    <r>
      <rPr>
        <b/>
        <sz val="10"/>
        <rFont val="Geo_Lit"/>
        <family val="2"/>
      </rPr>
      <t>PVC</t>
    </r>
    <r>
      <rPr>
        <b/>
        <sz val="10"/>
        <rFont val="LitNusx"/>
        <family val="0"/>
      </rPr>
      <t>) fenilis ayra</t>
    </r>
  </si>
  <si>
    <r>
      <t>polivinilqloridis</t>
    </r>
    <r>
      <rPr>
        <sz val="10"/>
        <rFont val="Sylfaen"/>
        <family val="1"/>
      </rPr>
      <t xml:space="preserve">  (PVC)</t>
    </r>
    <r>
      <rPr>
        <sz val="10"/>
        <rFont val="LitNusx"/>
        <family val="0"/>
      </rPr>
      <t xml:space="preserve"> fenili sisqiT aranakleb 8 mm-sa</t>
    </r>
  </si>
  <si>
    <r>
      <t xml:space="preserve">sn da w  </t>
    </r>
    <r>
      <rPr>
        <b/>
        <sz val="9"/>
        <rFont val="LitMtavrPS"/>
        <family val="0"/>
      </rPr>
      <t>IV</t>
    </r>
    <r>
      <rPr>
        <b/>
        <sz val="9"/>
        <rFont val="LitNusx"/>
        <family val="2"/>
      </rPr>
      <t xml:space="preserve">-2-82 t-2 cx.12-6-2 </t>
    </r>
    <r>
      <rPr>
        <b/>
        <sz val="8"/>
        <rFont val="LitNusx"/>
        <family val="2"/>
      </rPr>
      <t>misadag.</t>
    </r>
  </si>
  <si>
    <r>
      <t>monoliTuri betonis pandusis (saZirkveli, kedlebi) mowyoba B</t>
    </r>
    <r>
      <rPr>
        <b/>
        <sz val="10"/>
        <rFont val="Calibri"/>
        <family val="2"/>
      </rPr>
      <t>B-</t>
    </r>
    <r>
      <rPr>
        <b/>
        <sz val="10"/>
        <rFont val="LitNusx"/>
        <family val="0"/>
      </rPr>
      <t>20 klasis betoniT</t>
    </r>
  </si>
  <si>
    <r>
      <t xml:space="preserve">betoni </t>
    </r>
    <r>
      <rPr>
        <sz val="10"/>
        <rFont val="Academiuri Nuskhuri"/>
        <family val="0"/>
      </rPr>
      <t>B</t>
    </r>
    <r>
      <rPr>
        <sz val="10"/>
        <rFont val="LitNusx"/>
        <family val="0"/>
      </rPr>
      <t>-20</t>
    </r>
  </si>
  <si>
    <r>
      <t xml:space="preserve">datkepnil safuZvelze armirebuli (konstruqciuli SeduRebuli liTonis bade 5*200*200 mm.)  betonis pandusis filis mowyoba </t>
    </r>
    <r>
      <rPr>
        <b/>
        <sz val="10"/>
        <rFont val="Academiuri Nuskhuri"/>
        <family val="0"/>
      </rPr>
      <t>B</t>
    </r>
    <r>
      <rPr>
        <b/>
        <sz val="10"/>
        <rFont val="LitNusx"/>
        <family val="0"/>
      </rPr>
      <t>-20 klasis betoniT sisqiT 10 sm.</t>
    </r>
  </si>
  <si>
    <r>
      <t>arsebul safuZvelze sportdarbazis perimetrze betonis filis (Semonakirwylis) mowyoba siganiT 1,0 m., sisqiT 6 sm, B</t>
    </r>
    <r>
      <rPr>
        <b/>
        <sz val="10"/>
        <rFont val="Geo_Lit"/>
        <family val="2"/>
      </rPr>
      <t>B</t>
    </r>
    <r>
      <rPr>
        <b/>
        <sz val="10"/>
        <rFont val="LitNusx"/>
        <family val="2"/>
      </rPr>
      <t>-20 klasis betoniT</t>
    </r>
  </si>
  <si>
    <r>
      <t>betoni B</t>
    </r>
    <r>
      <rPr>
        <sz val="10"/>
        <rFont val="Geo_Lit"/>
        <family val="2"/>
      </rPr>
      <t>B</t>
    </r>
    <r>
      <rPr>
        <sz val="10"/>
        <rFont val="LitNusx"/>
        <family val="2"/>
      </rPr>
      <t>-20 (204-14*10.2)\1000</t>
    </r>
  </si>
  <si>
    <r>
      <t>monoliTuri rk.betonis arxis Zirisa da kedlebis mowyoba B</t>
    </r>
    <r>
      <rPr>
        <b/>
        <sz val="10"/>
        <rFont val="Calibri"/>
        <family val="2"/>
      </rPr>
      <t>B-</t>
    </r>
    <r>
      <rPr>
        <b/>
        <sz val="10"/>
        <rFont val="LitNusx"/>
        <family val="0"/>
      </rPr>
      <t>20 klasis betoniT</t>
    </r>
  </si>
  <si>
    <r>
      <t xml:space="preserve"> </t>
    </r>
    <r>
      <rPr>
        <b/>
        <sz val="10"/>
        <rFont val="Sylfaen"/>
        <family val="1"/>
      </rPr>
      <t>H</t>
    </r>
    <r>
      <rPr>
        <b/>
        <sz val="10"/>
        <rFont val="LitNusx"/>
        <family val="2"/>
      </rPr>
      <t>2</t>
    </r>
    <r>
      <rPr>
        <b/>
        <sz val="10"/>
        <rFont val="Sylfaen"/>
        <family val="1"/>
      </rPr>
      <t>XH FE-</t>
    </r>
    <r>
      <rPr>
        <b/>
        <sz val="10"/>
        <rFont val="LitNusx"/>
        <family val="2"/>
      </rPr>
      <t>3*2,5 kv.mm ganikveTis spilenZis eleqtro sadenebis gayvana daxuruli el.gayvanilobisTvis</t>
    </r>
  </si>
  <si>
    <r>
      <rPr>
        <sz val="10"/>
        <rFont val="Sylfaen"/>
        <family val="1"/>
      </rPr>
      <t>H</t>
    </r>
    <r>
      <rPr>
        <sz val="10"/>
        <rFont val="LitNusx"/>
        <family val="2"/>
      </rPr>
      <t>2</t>
    </r>
    <r>
      <rPr>
        <sz val="10"/>
        <rFont val="Sylfaen"/>
        <family val="1"/>
      </rPr>
      <t>XH FE</t>
    </r>
    <r>
      <rPr>
        <sz val="10"/>
        <rFont val="LitNusx"/>
        <family val="2"/>
      </rPr>
      <t>-3*2,5 kv.mm ganikveTis spilenZis eleqtro sadeni</t>
    </r>
  </si>
  <si>
    <t>Qqalaq qobuleTis #1 sajaro sportdarbazis saxuravis reabilitacia, skolis Senobis lokaluri remontebi da teritoriaze saniaRvre arxis mowyoba</t>
  </si>
  <si>
    <t>QQqalaq qobuleTis #1 sajaro sportdarbazis saxuravis reabilitacia, skolis Senobis lokaluri remontebi da teritoriaze saniaRvre arxis mowyoba</t>
  </si>
  <si>
    <t>arsebul safuZvelze iatakis hidroizolaciis mowyoba erTi fena bituliniT</t>
  </si>
  <si>
    <t>4.1-400</t>
  </si>
  <si>
    <t xml:space="preserve">bitulini sisqiT 2,7 mm </t>
  </si>
  <si>
    <t>bunebrivi airi</t>
  </si>
  <si>
    <t>darbazis saxuravze gasasvlelad kibis ujredSi metaloplastmasis yru vitraJis demontaJi da dasawyobeba (skolis gankargulebaSi)</t>
  </si>
  <si>
    <t>sendviCpanelebiT saxuravis burulis mosawyobad parapetisa da kedlis zedapirebze 90*60 (siRrme) mm ganikveTis Raris gamotexva</t>
  </si>
  <si>
    <t xml:space="preserve"> iatakis qveS mWimis mowyoba m-150 markis qviSa-cementis xsnariT saSualo sisqiT 3.0 sm</t>
  </si>
  <si>
    <r>
      <t>sportdarbazis iatakze aranakleb 8 mm sisqis ekologiurad sufTa polivinilqloridis (</t>
    </r>
    <r>
      <rPr>
        <b/>
        <sz val="10"/>
        <rFont val="Arial"/>
        <family val="2"/>
      </rPr>
      <t>PVC)</t>
    </r>
    <r>
      <rPr>
        <b/>
        <sz val="10"/>
        <rFont val="LitNusx"/>
        <family val="0"/>
      </rPr>
      <t xml:space="preserve"> fenilis dageba, TviTsworebadi cementis safuZvelze </t>
    </r>
  </si>
  <si>
    <t>Siga kedlebis da kar-fanjrebis ferdoebis SefiTxvna da SeRebva Siga dafarvis wyalemulsiis saRebaviT orjer, or ferSi. saRebavis ტექნიკურ ინფორმაციაში გამოყენების სფეროში მითითებული უნდა იყოს სკოლები ან/და საბავშვო დაწესებულებები. შეღებილი კედელი უნდა იყოს სველი დასუფთავების (გარეცხვის) მიმართ გამძლე. ferebi SeTanxmdes SemsyidvelTan</t>
  </si>
  <si>
    <t xml:space="preserve">sportdarbazSi arsebul karkasze kalaTburTis faris (qarxnuli, orgmina, zambariani rgoliT) dayeneba </t>
  </si>
  <si>
    <t>arsebuli korpusis lokaluri remontebi (skolis administraciis mier miTiTebul adgilebSi)</t>
  </si>
  <si>
    <t>Siga kedlebis da kar-fanjrebis ferdoebis fragmentulad SefiTxvna da SeRebva Siga dafarvis wyalemulsiis saRebaviT orjer. saRebavis ტექნიკურ ინფორმაციაში გამოყენების სფეროში მითითებული უნდა იყოს სკოლები ან/და საბავშვო დაწესებულებები. შეღებილი კედელი უნდა იყოს სველი დასუფთავების (გარეცხვის) მიმართ გამძლე.ferebi SeTanxmdes SemsyidvelTan</t>
  </si>
</sst>
</file>

<file path=xl/styles.xml><?xml version="1.0" encoding="utf-8"?>
<styleSheet xmlns="http://schemas.openxmlformats.org/spreadsheetml/2006/main">
  <numFmts count="66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Lari&quot;;\-#,##0\ &quot;Lari&quot;"/>
    <numFmt numFmtId="175" formatCode="#,##0\ &quot;Lari&quot;;[Red]\-#,##0\ &quot;Lari&quot;"/>
    <numFmt numFmtId="176" formatCode="#,##0.00\ &quot;Lari&quot;;\-#,##0.00\ &quot;Lari&quot;"/>
    <numFmt numFmtId="177" formatCode="#,##0.00\ &quot;Lari&quot;;[Red]\-#,##0.00\ &quot;Lari&quot;"/>
    <numFmt numFmtId="178" formatCode="_-* #,##0\ &quot;Lari&quot;_-;\-* #,##0\ &quot;Lari&quot;_-;_-* &quot;-&quot;\ &quot;Lari&quot;_-;_-@_-"/>
    <numFmt numFmtId="179" formatCode="_-* #,##0\ _L_a_r_i_-;\-* #,##0\ _L_a_r_i_-;_-* &quot;-&quot;\ _L_a_r_i_-;_-@_-"/>
    <numFmt numFmtId="180" formatCode="_-* #,##0.00\ &quot;Lari&quot;_-;\-* #,##0.00\ &quot;Lari&quot;_-;_-* &quot;-&quot;??\ &quot;Lari&quot;_-;_-@_-"/>
    <numFmt numFmtId="181" formatCode="_-* #,##0.00\ _L_a_r_i_-;\-* #,##0.00\ _L_a_r_i_-;_-* &quot;-&quot;??\ _L_a_r_i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$&quot;;\-#,##0&quot;$&quot;"/>
    <numFmt numFmtId="191" formatCode="#,##0&quot;$&quot;;[Red]\-#,##0&quot;$&quot;"/>
    <numFmt numFmtId="192" formatCode="#,##0.00&quot;$&quot;;\-#,##0.00&quot;$&quot;"/>
    <numFmt numFmtId="193" formatCode="#,##0.00&quot;$&quot;;[Red]\-#,##0.00&quot;$&quot;"/>
    <numFmt numFmtId="194" formatCode="_-* #,##0&quot;$&quot;_-;\-* #,##0&quot;$&quot;_-;_-* &quot;-&quot;&quot;$&quot;_-;_-@_-"/>
    <numFmt numFmtId="195" formatCode="_-* #,##0_$_-;\-* #,##0_$_-;_-* &quot;-&quot;_$_-;_-@_-"/>
    <numFmt numFmtId="196" formatCode="_-* #,##0.00&quot;$&quot;_-;\-* #,##0.00&quot;$&quot;_-;_-* &quot;-&quot;??&quot;$&quot;_-;_-@_-"/>
    <numFmt numFmtId="197" formatCode="_-* #,##0.00_$_-;\-* #,##0.00_$_-;_-* &quot;-&quot;??_$_-;_-@_-"/>
    <numFmt numFmtId="198" formatCode="0.000"/>
    <numFmt numFmtId="199" formatCode="0.0"/>
    <numFmt numFmtId="200" formatCode="0.0000"/>
    <numFmt numFmtId="201" formatCode="0.000000"/>
    <numFmt numFmtId="202" formatCode="0.00000"/>
    <numFmt numFmtId="203" formatCode="[$-FC19]d\ mmmm\ yyyy\ &quot;г.&quot;"/>
    <numFmt numFmtId="204" formatCode="0.0000000"/>
    <numFmt numFmtId="205" formatCode="_-* #,##0.00_l_-;\-* #,##0.00_l_-;_-* &quot;-&quot;??_l_-;_-@_-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0000"/>
    <numFmt numFmtId="211" formatCode="0.000000000"/>
    <numFmt numFmtId="212" formatCode="#,##0.0"/>
    <numFmt numFmtId="213" formatCode="#,##0.000"/>
    <numFmt numFmtId="214" formatCode="#,##0.0000"/>
    <numFmt numFmtId="215" formatCode="#,##0.00000"/>
    <numFmt numFmtId="216" formatCode="#,##0.000000"/>
    <numFmt numFmtId="217" formatCode="0.0%"/>
    <numFmt numFmtId="218" formatCode="_-* #,##0.00\ _L_a_r_i_-;\-* #,##0.00\ _L_a_r_i_-;_-* \-??\ _L_a_r_i_-;_-@_-"/>
    <numFmt numFmtId="219" formatCode="#,##0.000&quot;р.&quot;"/>
    <numFmt numFmtId="220" formatCode="#,##0.00&quot;р.&quot;"/>
    <numFmt numFmtId="221" formatCode="0.0000000000"/>
  </numFmts>
  <fonts count="76">
    <font>
      <sz val="10"/>
      <name val="Arial"/>
      <family val="0"/>
    </font>
    <font>
      <sz val="11"/>
      <name val="AcadNusx"/>
      <family val="0"/>
    </font>
    <font>
      <b/>
      <sz val="11"/>
      <name val="AcadNusx"/>
      <family val="0"/>
    </font>
    <font>
      <sz val="10"/>
      <name val="AcadNusx"/>
      <family val="0"/>
    </font>
    <font>
      <sz val="9"/>
      <name val="AcadNusx"/>
      <family val="0"/>
    </font>
    <font>
      <b/>
      <sz val="10"/>
      <name val="AcadNusx"/>
      <family val="0"/>
    </font>
    <font>
      <sz val="10"/>
      <name val="AcadMtav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name val="AcadMtavr"/>
      <family val="0"/>
    </font>
    <font>
      <b/>
      <sz val="10"/>
      <name val="LitNusx"/>
      <family val="0"/>
    </font>
    <font>
      <b/>
      <sz val="11"/>
      <name val="LitNusx"/>
      <family val="0"/>
    </font>
    <font>
      <sz val="10"/>
      <name val="LitNusx"/>
      <family val="0"/>
    </font>
    <font>
      <sz val="9"/>
      <name val="LitNusx"/>
      <family val="0"/>
    </font>
    <font>
      <sz val="11"/>
      <name val="LitNusx"/>
      <family val="0"/>
    </font>
    <font>
      <b/>
      <sz val="9"/>
      <name val="LitNusx"/>
      <family val="0"/>
    </font>
    <font>
      <sz val="11"/>
      <color indexed="8"/>
      <name val="Calibri"/>
      <family val="2"/>
    </font>
    <font>
      <b/>
      <i/>
      <sz val="11"/>
      <name val="LitNusx"/>
      <family val="0"/>
    </font>
    <font>
      <sz val="10"/>
      <name val="Arial Cyr"/>
      <family val="0"/>
    </font>
    <font>
      <i/>
      <sz val="16"/>
      <name val="LitNusx"/>
      <family val="0"/>
    </font>
    <font>
      <i/>
      <sz val="10"/>
      <name val="LitNusx"/>
      <family val="0"/>
    </font>
    <font>
      <b/>
      <i/>
      <sz val="14"/>
      <name val="LitNusx"/>
      <family val="0"/>
    </font>
    <font>
      <i/>
      <sz val="20"/>
      <color indexed="12"/>
      <name val="LitNusx"/>
      <family val="0"/>
    </font>
    <font>
      <b/>
      <i/>
      <sz val="16"/>
      <name val="LitNusx"/>
      <family val="0"/>
    </font>
    <font>
      <i/>
      <sz val="14"/>
      <name val="LitNusx"/>
      <family val="0"/>
    </font>
    <font>
      <i/>
      <sz val="18"/>
      <color indexed="12"/>
      <name val="LitNusx"/>
      <family val="0"/>
    </font>
    <font>
      <i/>
      <sz val="18"/>
      <name val="LitNusx"/>
      <family val="0"/>
    </font>
    <font>
      <i/>
      <sz val="11"/>
      <name val="LitNusx"/>
      <family val="0"/>
    </font>
    <font>
      <i/>
      <sz val="12"/>
      <name val="LitNusx"/>
      <family val="0"/>
    </font>
    <font>
      <b/>
      <i/>
      <u val="single"/>
      <sz val="10"/>
      <name val="LitNusx"/>
      <family val="0"/>
    </font>
    <font>
      <b/>
      <sz val="8"/>
      <name val="LitNusx"/>
      <family val="2"/>
    </font>
    <font>
      <b/>
      <sz val="8"/>
      <name val="LitMtavrPS"/>
      <family val="0"/>
    </font>
    <font>
      <sz val="10"/>
      <name val="Academiuri Nuskhuri"/>
      <family val="0"/>
    </font>
    <font>
      <b/>
      <sz val="10"/>
      <name val="Geo_Lit"/>
      <family val="2"/>
    </font>
    <font>
      <b/>
      <sz val="10"/>
      <name val="Arial"/>
      <family val="2"/>
    </font>
    <font>
      <sz val="10"/>
      <name val="Sylfaen"/>
      <family val="1"/>
    </font>
    <font>
      <b/>
      <sz val="9"/>
      <name val="LitMtavrPS"/>
      <family val="0"/>
    </font>
    <font>
      <b/>
      <sz val="10"/>
      <name val="Calibri"/>
      <family val="2"/>
    </font>
    <font>
      <b/>
      <sz val="10"/>
      <name val="Academiuri Nuskhuri"/>
      <family val="0"/>
    </font>
    <font>
      <sz val="10"/>
      <name val="Geo_Lit"/>
      <family val="2"/>
    </font>
    <font>
      <b/>
      <sz val="10"/>
      <name val="Sylfae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mbria"/>
      <family val="1"/>
    </font>
    <font>
      <sz val="10"/>
      <name val="Calibri"/>
      <family val="2"/>
    </font>
    <font>
      <sz val="9"/>
      <name val="Cambria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BFF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5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0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15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3" fillId="23" borderId="0" applyNumberFormat="0" applyBorder="0" applyAlignment="0" applyProtection="0"/>
    <xf numFmtId="0" fontId="64" fillId="24" borderId="1" applyNumberFormat="0" applyAlignment="0" applyProtection="0"/>
    <xf numFmtId="0" fontId="65" fillId="2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6" borderId="0" applyNumberFormat="0" applyBorder="0" applyAlignment="0" applyProtection="0"/>
    <xf numFmtId="0" fontId="7" fillId="0" borderId="3" applyNumberFormat="0" applyFill="0" applyAlignment="0" applyProtection="0"/>
    <xf numFmtId="0" fontId="4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7" borderId="1" applyNumberFormat="0" applyAlignment="0" applyProtection="0"/>
    <xf numFmtId="0" fontId="71" fillId="0" borderId="6" applyNumberFormat="0" applyFill="0" applyAlignment="0" applyProtection="0"/>
    <xf numFmtId="0" fontId="72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9" borderId="7" applyNumberFormat="0" applyFont="0" applyAlignment="0" applyProtection="0"/>
    <xf numFmtId="0" fontId="73" fillId="24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  <xf numFmtId="9" fontId="61" fillId="0" borderId="0" applyFont="0" applyFill="0" applyBorder="0" applyAlignment="0" applyProtection="0"/>
    <xf numFmtId="218" fontId="17" fillId="0" borderId="0">
      <alignment/>
      <protection/>
    </xf>
    <xf numFmtId="17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218" fontId="17" fillId="0" borderId="0">
      <alignment/>
      <protection/>
    </xf>
    <xf numFmtId="18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32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/>
    </xf>
    <xf numFmtId="1" fontId="4" fillId="0" borderId="0" xfId="0" applyNumberFormat="1" applyFont="1" applyFill="1" applyBorder="1" applyAlignment="1">
      <alignment horizontal="center" vertical="center" textRotation="90"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30" borderId="11" xfId="0" applyFont="1" applyFill="1" applyBorder="1" applyAlignment="1">
      <alignment/>
    </xf>
    <xf numFmtId="0" fontId="6" fillId="30" borderId="12" xfId="0" applyFont="1" applyFill="1" applyBorder="1" applyAlignment="1">
      <alignment/>
    </xf>
    <xf numFmtId="0" fontId="6" fillId="30" borderId="13" xfId="0" applyFont="1" applyFill="1" applyBorder="1" applyAlignment="1">
      <alignment/>
    </xf>
    <xf numFmtId="0" fontId="6" fillId="30" borderId="14" xfId="0" applyFont="1" applyFill="1" applyBorder="1" applyAlignment="1">
      <alignment/>
    </xf>
    <xf numFmtId="0" fontId="6" fillId="30" borderId="15" xfId="0" applyFont="1" applyFill="1" applyBorder="1" applyAlignment="1">
      <alignment/>
    </xf>
    <xf numFmtId="0" fontId="6" fillId="30" borderId="16" xfId="0" applyFont="1" applyFill="1" applyBorder="1" applyAlignment="1">
      <alignment/>
    </xf>
    <xf numFmtId="0" fontId="6" fillId="30" borderId="17" xfId="0" applyFont="1" applyFill="1" applyBorder="1" applyAlignment="1">
      <alignment/>
    </xf>
    <xf numFmtId="0" fontId="6" fillId="30" borderId="18" xfId="0" applyFont="1" applyFill="1" applyBorder="1" applyAlignment="1">
      <alignment/>
    </xf>
    <xf numFmtId="0" fontId="6" fillId="30" borderId="19" xfId="0" applyFont="1" applyFill="1" applyBorder="1" applyAlignment="1">
      <alignment/>
    </xf>
    <xf numFmtId="0" fontId="6" fillId="30" borderId="20" xfId="0" applyFont="1" applyFill="1" applyBorder="1" applyAlignment="1">
      <alignment/>
    </xf>
    <xf numFmtId="0" fontId="6" fillId="30" borderId="21" xfId="0" applyFont="1" applyFill="1" applyBorder="1" applyAlignment="1">
      <alignment/>
    </xf>
    <xf numFmtId="0" fontId="6" fillId="30" borderId="22" xfId="0" applyFont="1" applyFill="1" applyBorder="1" applyAlignment="1">
      <alignment/>
    </xf>
    <xf numFmtId="0" fontId="6" fillId="30" borderId="23" xfId="0" applyFont="1" applyFill="1" applyBorder="1" applyAlignment="1">
      <alignment/>
    </xf>
    <xf numFmtId="0" fontId="6" fillId="30" borderId="10" xfId="0" applyFont="1" applyFill="1" applyBorder="1" applyAlignment="1">
      <alignment/>
    </xf>
    <xf numFmtId="0" fontId="6" fillId="30" borderId="24" xfId="0" applyFont="1" applyFill="1" applyBorder="1" applyAlignment="1">
      <alignment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4" fillId="0" borderId="25" xfId="0" applyFont="1" applyBorder="1" applyAlignment="1">
      <alignment horizontal="center" vertical="center" textRotation="90" wrapText="1"/>
    </xf>
    <xf numFmtId="0" fontId="13" fillId="0" borderId="25" xfId="0" applyFont="1" applyFill="1" applyBorder="1" applyAlignment="1">
      <alignment horizontal="center" vertical="center" wrapText="1"/>
    </xf>
    <xf numFmtId="2" fontId="13" fillId="0" borderId="25" xfId="0" applyNumberFormat="1" applyFont="1" applyFill="1" applyBorder="1" applyAlignment="1">
      <alignment horizontal="center" vertical="center" wrapText="1"/>
    </xf>
    <xf numFmtId="49" fontId="14" fillId="0" borderId="25" xfId="0" applyNumberFormat="1" applyFont="1" applyFill="1" applyBorder="1" applyAlignment="1">
      <alignment horizontal="center" vertical="center" wrapText="1"/>
    </xf>
    <xf numFmtId="2" fontId="13" fillId="0" borderId="25" xfId="0" applyNumberFormat="1" applyFont="1" applyFill="1" applyBorder="1" applyAlignment="1">
      <alignment horizontal="center" vertical="center"/>
    </xf>
    <xf numFmtId="9" fontId="13" fillId="0" borderId="25" xfId="0" applyNumberFormat="1" applyFont="1" applyFill="1" applyBorder="1" applyAlignment="1">
      <alignment horizontal="center" vertical="center" wrapText="1"/>
    </xf>
    <xf numFmtId="49" fontId="16" fillId="0" borderId="25" xfId="0" applyNumberFormat="1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2" fontId="11" fillId="0" borderId="25" xfId="0" applyNumberFormat="1" applyFont="1" applyFill="1" applyBorder="1" applyAlignment="1">
      <alignment horizontal="center" vertical="center" wrapText="1"/>
    </xf>
    <xf numFmtId="1" fontId="13" fillId="0" borderId="25" xfId="0" applyNumberFormat="1" applyFont="1" applyFill="1" applyBorder="1" applyAlignment="1">
      <alignment horizontal="center" vertical="center" wrapText="1"/>
    </xf>
    <xf numFmtId="0" fontId="16" fillId="31" borderId="25" xfId="0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center" vertical="center" wrapText="1"/>
    </xf>
    <xf numFmtId="49" fontId="13" fillId="0" borderId="25" xfId="0" applyNumberFormat="1" applyFont="1" applyFill="1" applyBorder="1" applyAlignment="1">
      <alignment horizontal="center" vertical="center" wrapText="1"/>
    </xf>
    <xf numFmtId="2" fontId="11" fillId="0" borderId="25" xfId="0" applyNumberFormat="1" applyFont="1" applyFill="1" applyBorder="1" applyAlignment="1">
      <alignment horizontal="center" vertical="center"/>
    </xf>
    <xf numFmtId="9" fontId="11" fillId="0" borderId="25" xfId="0" applyNumberFormat="1" applyFont="1" applyFill="1" applyBorder="1" applyAlignment="1">
      <alignment horizontal="center" vertical="center" wrapText="1"/>
    </xf>
    <xf numFmtId="2" fontId="14" fillId="0" borderId="25" xfId="0" applyNumberFormat="1" applyFont="1" applyFill="1" applyBorder="1" applyAlignment="1">
      <alignment horizontal="center" vertical="center" textRotation="90" wrapText="1"/>
    </xf>
    <xf numFmtId="2" fontId="1" fillId="0" borderId="0" xfId="0" applyNumberFormat="1" applyFont="1" applyFill="1" applyAlignment="1">
      <alignment horizontal="center" vertical="center" wrapText="1"/>
    </xf>
    <xf numFmtId="0" fontId="21" fillId="0" borderId="17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6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6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30" borderId="26" xfId="0" applyFont="1" applyFill="1" applyBorder="1" applyAlignment="1">
      <alignment/>
    </xf>
    <xf numFmtId="0" fontId="21" fillId="30" borderId="21" xfId="0" applyFont="1" applyFill="1" applyBorder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6" fillId="0" borderId="17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right" vertical="center"/>
    </xf>
    <xf numFmtId="0" fontId="28" fillId="0" borderId="17" xfId="0" applyFont="1" applyBorder="1" applyAlignment="1">
      <alignment horizontal="right" vertical="center"/>
    </xf>
    <xf numFmtId="0" fontId="28" fillId="0" borderId="0" xfId="0" applyFont="1" applyFill="1" applyBorder="1" applyAlignment="1">
      <alignment vertical="center" wrapText="1"/>
    </xf>
    <xf numFmtId="0" fontId="28" fillId="0" borderId="16" xfId="0" applyFont="1" applyFill="1" applyBorder="1" applyAlignment="1">
      <alignment vertical="center" wrapText="1"/>
    </xf>
    <xf numFmtId="0" fontId="28" fillId="0" borderId="0" xfId="0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25" fillId="0" borderId="17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left" vertical="center"/>
    </xf>
    <xf numFmtId="0" fontId="25" fillId="0" borderId="16" xfId="0" applyFont="1" applyBorder="1" applyAlignment="1">
      <alignment/>
    </xf>
    <xf numFmtId="0" fontId="29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0" fontId="11" fillId="31" borderId="25" xfId="0" applyFont="1" applyFill="1" applyBorder="1" applyAlignment="1">
      <alignment horizontal="center" vertical="center" wrapText="1"/>
    </xf>
    <xf numFmtId="2" fontId="13" fillId="31" borderId="25" xfId="0" applyNumberFormat="1" applyFont="1" applyFill="1" applyBorder="1" applyAlignment="1">
      <alignment horizontal="center" vertical="center" wrapText="1"/>
    </xf>
    <xf numFmtId="49" fontId="14" fillId="31" borderId="25" xfId="0" applyNumberFormat="1" applyFont="1" applyFill="1" applyBorder="1" applyAlignment="1">
      <alignment horizontal="center" vertical="center" wrapText="1"/>
    </xf>
    <xf numFmtId="49" fontId="11" fillId="31" borderId="25" xfId="0" applyNumberFormat="1" applyFont="1" applyFill="1" applyBorder="1" applyAlignment="1">
      <alignment horizontal="center" vertical="center" wrapText="1"/>
    </xf>
    <xf numFmtId="2" fontId="13" fillId="31" borderId="25" xfId="0" applyNumberFormat="1" applyFont="1" applyFill="1" applyBorder="1" applyAlignment="1">
      <alignment horizontal="center" vertical="center"/>
    </xf>
    <xf numFmtId="49" fontId="16" fillId="31" borderId="25" xfId="0" applyNumberFormat="1" applyFont="1" applyFill="1" applyBorder="1" applyAlignment="1">
      <alignment horizontal="center" vertical="center" wrapText="1"/>
    </xf>
    <xf numFmtId="2" fontId="11" fillId="31" borderId="25" xfId="0" applyNumberFormat="1" applyFont="1" applyFill="1" applyBorder="1" applyAlignment="1">
      <alignment horizontal="center" vertical="center" wrapText="1"/>
    </xf>
    <xf numFmtId="49" fontId="11" fillId="0" borderId="27" xfId="0" applyNumberFormat="1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2" fontId="18" fillId="0" borderId="0" xfId="0" applyNumberFormat="1" applyFont="1" applyBorder="1" applyAlignment="1">
      <alignment horizontal="center"/>
    </xf>
    <xf numFmtId="2" fontId="14" fillId="0" borderId="25" xfId="0" applyNumberFormat="1" applyFont="1" applyBorder="1" applyAlignment="1">
      <alignment horizontal="center" vertical="center" textRotation="90" wrapText="1"/>
    </xf>
    <xf numFmtId="1" fontId="11" fillId="0" borderId="27" xfId="0" applyNumberFormat="1" applyFont="1" applyBorder="1" applyAlignment="1">
      <alignment horizontal="center" vertical="center" wrapText="1"/>
    </xf>
    <xf numFmtId="0" fontId="11" fillId="32" borderId="25" xfId="0" applyFont="1" applyFill="1" applyBorder="1" applyAlignment="1">
      <alignment horizontal="center" vertical="center" wrapText="1"/>
    </xf>
    <xf numFmtId="49" fontId="16" fillId="31" borderId="27" xfId="0" applyNumberFormat="1" applyFont="1" applyFill="1" applyBorder="1" applyAlignment="1">
      <alignment horizontal="center" vertical="center" wrapText="1"/>
    </xf>
    <xf numFmtId="9" fontId="11" fillId="0" borderId="25" xfId="0" applyNumberFormat="1" applyFont="1" applyFill="1" applyBorder="1" applyAlignment="1">
      <alignment vertical="center" wrapText="1"/>
    </xf>
    <xf numFmtId="0" fontId="13" fillId="31" borderId="25" xfId="0" applyFont="1" applyFill="1" applyBorder="1" applyAlignment="1">
      <alignment horizontal="center" vertical="center" wrapText="1"/>
    </xf>
    <xf numFmtId="0" fontId="11" fillId="31" borderId="27" xfId="0" applyFont="1" applyFill="1" applyBorder="1" applyAlignment="1">
      <alignment horizontal="center" vertical="center" wrapText="1"/>
    </xf>
    <xf numFmtId="0" fontId="30" fillId="31" borderId="28" xfId="0" applyFont="1" applyFill="1" applyBorder="1" applyAlignment="1">
      <alignment horizontal="center" vertical="center" wrapText="1"/>
    </xf>
    <xf numFmtId="0" fontId="1" fillId="31" borderId="0" xfId="0" applyFont="1" applyFill="1" applyAlignment="1">
      <alignment horizontal="center" vertical="center" wrapText="1"/>
    </xf>
    <xf numFmtId="0" fontId="11" fillId="31" borderId="25" xfId="0" applyFont="1" applyFill="1" applyBorder="1" applyAlignment="1">
      <alignment horizontal="center" vertical="center" wrapText="1"/>
    </xf>
    <xf numFmtId="2" fontId="11" fillId="0" borderId="25" xfId="0" applyNumberFormat="1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2" fontId="13" fillId="0" borderId="25" xfId="0" applyNumberFormat="1" applyFont="1" applyFill="1" applyBorder="1" applyAlignment="1">
      <alignment horizontal="center" vertical="center"/>
    </xf>
    <xf numFmtId="2" fontId="13" fillId="0" borderId="25" xfId="0" applyNumberFormat="1" applyFont="1" applyFill="1" applyBorder="1" applyAlignment="1">
      <alignment horizontal="center" vertical="center" wrapText="1"/>
    </xf>
    <xf numFmtId="2" fontId="13" fillId="31" borderId="25" xfId="0" applyNumberFormat="1" applyFont="1" applyFill="1" applyBorder="1" applyAlignment="1">
      <alignment horizontal="center" vertical="center"/>
    </xf>
    <xf numFmtId="49" fontId="16" fillId="31" borderId="25" xfId="0" applyNumberFormat="1" applyFont="1" applyFill="1" applyBorder="1" applyAlignment="1">
      <alignment horizontal="center" vertical="center" wrapText="1"/>
    </xf>
    <xf numFmtId="0" fontId="11" fillId="31" borderId="25" xfId="0" applyFont="1" applyFill="1" applyBorder="1" applyAlignment="1">
      <alignment horizontal="center" vertical="center"/>
    </xf>
    <xf numFmtId="2" fontId="11" fillId="31" borderId="25" xfId="0" applyNumberFormat="1" applyFont="1" applyFill="1" applyBorder="1" applyAlignment="1">
      <alignment horizontal="center" vertical="center" wrapText="1"/>
    </xf>
    <xf numFmtId="0" fontId="13" fillId="31" borderId="25" xfId="0" applyFont="1" applyFill="1" applyBorder="1" applyAlignment="1">
      <alignment horizontal="center" vertical="center" wrapText="1"/>
    </xf>
    <xf numFmtId="2" fontId="13" fillId="31" borderId="25" xfId="0" applyNumberFormat="1" applyFont="1" applyFill="1" applyBorder="1" applyAlignment="1">
      <alignment horizontal="center" vertical="center" wrapText="1"/>
    </xf>
    <xf numFmtId="49" fontId="11" fillId="31" borderId="25" xfId="0" applyNumberFormat="1" applyFont="1" applyFill="1" applyBorder="1" applyAlignment="1">
      <alignment horizontal="center" vertical="center" wrapText="1"/>
    </xf>
    <xf numFmtId="49" fontId="14" fillId="31" borderId="25" xfId="0" applyNumberFormat="1" applyFont="1" applyFill="1" applyBorder="1" applyAlignment="1">
      <alignment horizontal="center" vertical="center" wrapText="1"/>
    </xf>
    <xf numFmtId="1" fontId="11" fillId="31" borderId="25" xfId="0" applyNumberFormat="1" applyFont="1" applyFill="1" applyBorder="1" applyAlignment="1">
      <alignment horizontal="center" vertical="center" wrapText="1"/>
    </xf>
    <xf numFmtId="1" fontId="13" fillId="31" borderId="25" xfId="0" applyNumberFormat="1" applyFont="1" applyFill="1" applyBorder="1" applyAlignment="1">
      <alignment horizontal="center" vertical="center" wrapText="1"/>
    </xf>
    <xf numFmtId="9" fontId="13" fillId="31" borderId="25" xfId="0" applyNumberFormat="1" applyFont="1" applyFill="1" applyBorder="1" applyAlignment="1">
      <alignment horizontal="center" vertical="center" wrapText="1"/>
    </xf>
    <xf numFmtId="2" fontId="11" fillId="0" borderId="25" xfId="0" applyNumberFormat="1" applyFont="1" applyFill="1" applyBorder="1" applyAlignment="1">
      <alignment horizontal="center" vertical="center"/>
    </xf>
    <xf numFmtId="2" fontId="11" fillId="31" borderId="25" xfId="0" applyNumberFormat="1" applyFont="1" applyFill="1" applyBorder="1" applyAlignment="1">
      <alignment horizontal="center" vertical="center"/>
    </xf>
    <xf numFmtId="1" fontId="5" fillId="31" borderId="0" xfId="0" applyNumberFormat="1" applyFont="1" applyFill="1" applyBorder="1" applyAlignment="1">
      <alignment horizontal="center" vertical="center" wrapText="1"/>
    </xf>
    <xf numFmtId="0" fontId="5" fillId="31" borderId="0" xfId="0" applyFont="1" applyFill="1" applyBorder="1" applyAlignment="1">
      <alignment horizontal="center" vertical="center" wrapText="1"/>
    </xf>
    <xf numFmtId="0" fontId="5" fillId="31" borderId="0" xfId="0" applyFont="1" applyFill="1" applyAlignment="1">
      <alignment horizontal="center" vertical="center" wrapText="1"/>
    </xf>
    <xf numFmtId="2" fontId="11" fillId="32" borderId="25" xfId="0" applyNumberFormat="1" applyFont="1" applyFill="1" applyBorder="1" applyAlignment="1">
      <alignment horizontal="center" vertical="center" wrapText="1"/>
    </xf>
    <xf numFmtId="0" fontId="13" fillId="0" borderId="25" xfId="84" applyFont="1" applyFill="1" applyBorder="1" applyAlignment="1">
      <alignment horizontal="center" vertical="center" wrapText="1"/>
      <protection/>
    </xf>
    <xf numFmtId="0" fontId="11" fillId="31" borderId="25" xfId="0" applyNumberFormat="1" applyFont="1" applyFill="1" applyBorder="1" applyAlignment="1">
      <alignment horizontal="center" vertical="center" wrapText="1"/>
    </xf>
    <xf numFmtId="0" fontId="13" fillId="31" borderId="25" xfId="0" applyNumberFormat="1" applyFont="1" applyFill="1" applyBorder="1" applyAlignment="1">
      <alignment horizontal="center" vertical="center" wrapText="1"/>
    </xf>
    <xf numFmtId="0" fontId="13" fillId="31" borderId="25" xfId="84" applyNumberFormat="1" applyFont="1" applyFill="1" applyBorder="1" applyAlignment="1">
      <alignment horizontal="center" vertical="center" wrapText="1"/>
      <protection/>
    </xf>
    <xf numFmtId="198" fontId="13" fillId="0" borderId="25" xfId="0" applyNumberFormat="1" applyFont="1" applyFill="1" applyBorder="1" applyAlignment="1">
      <alignment horizontal="center" vertical="center" wrapText="1"/>
    </xf>
    <xf numFmtId="14" fontId="13" fillId="31" borderId="25" xfId="0" applyNumberFormat="1" applyFont="1" applyFill="1" applyBorder="1" applyAlignment="1">
      <alignment horizontal="center" vertical="center" wrapText="1"/>
    </xf>
    <xf numFmtId="198" fontId="13" fillId="31" borderId="25" xfId="0" applyNumberFormat="1" applyFont="1" applyFill="1" applyBorder="1" applyAlignment="1">
      <alignment horizontal="center" vertical="center" wrapText="1"/>
    </xf>
    <xf numFmtId="2" fontId="13" fillId="31" borderId="25" xfId="74" applyNumberFormat="1" applyFont="1" applyFill="1" applyBorder="1" applyAlignment="1">
      <alignment horizontal="center" vertical="center" wrapText="1"/>
      <protection/>
    </xf>
    <xf numFmtId="1" fontId="11" fillId="0" borderId="25" xfId="0" applyNumberFormat="1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/>
    </xf>
    <xf numFmtId="2" fontId="11" fillId="32" borderId="25" xfId="0" applyNumberFormat="1" applyFont="1" applyFill="1" applyBorder="1" applyAlignment="1">
      <alignment horizontal="center" vertical="center"/>
    </xf>
    <xf numFmtId="49" fontId="14" fillId="0" borderId="25" xfId="0" applyNumberFormat="1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/>
    </xf>
    <xf numFmtId="2" fontId="13" fillId="0" borderId="25" xfId="84" applyNumberFormat="1" applyFont="1" applyFill="1" applyBorder="1" applyAlignment="1">
      <alignment horizontal="center" vertical="center" wrapText="1"/>
      <protection/>
    </xf>
    <xf numFmtId="199" fontId="11" fillId="31" borderId="25" xfId="0" applyNumberFormat="1" applyFont="1" applyFill="1" applyBorder="1" applyAlignment="1">
      <alignment horizontal="center" vertical="center"/>
    </xf>
    <xf numFmtId="49" fontId="11" fillId="0" borderId="25" xfId="0" applyNumberFormat="1" applyFont="1" applyFill="1" applyBorder="1" applyAlignment="1">
      <alignment horizontal="center" vertical="center" wrapText="1"/>
    </xf>
    <xf numFmtId="49" fontId="16" fillId="0" borderId="25" xfId="0" applyNumberFormat="1" applyFont="1" applyFill="1" applyBorder="1" applyAlignment="1">
      <alignment horizontal="center" vertical="center" wrapText="1"/>
    </xf>
    <xf numFmtId="49" fontId="13" fillId="0" borderId="25" xfId="0" applyNumberFormat="1" applyFont="1" applyFill="1" applyBorder="1" applyAlignment="1">
      <alignment horizontal="center" vertical="center" wrapText="1"/>
    </xf>
    <xf numFmtId="0" fontId="11" fillId="0" borderId="25" xfId="0" applyNumberFormat="1" applyFont="1" applyFill="1" applyBorder="1" applyAlignment="1">
      <alignment horizontal="center" vertical="center" wrapText="1"/>
    </xf>
    <xf numFmtId="0" fontId="31" fillId="0" borderId="25" xfId="0" applyNumberFormat="1" applyFont="1" applyFill="1" applyBorder="1" applyAlignment="1">
      <alignment horizontal="center" vertical="center" wrapText="1"/>
    </xf>
    <xf numFmtId="0" fontId="13" fillId="0" borderId="25" xfId="75" applyNumberFormat="1" applyFont="1" applyFill="1" applyBorder="1" applyAlignment="1">
      <alignment horizontal="center" vertical="center" wrapText="1"/>
      <protection/>
    </xf>
    <xf numFmtId="0" fontId="13" fillId="0" borderId="25" xfId="0" applyNumberFormat="1" applyFont="1" applyFill="1" applyBorder="1" applyAlignment="1">
      <alignment horizontal="center" vertical="center" wrapText="1"/>
    </xf>
    <xf numFmtId="14" fontId="13" fillId="31" borderId="25" xfId="84" applyNumberFormat="1" applyFont="1" applyFill="1" applyBorder="1" applyAlignment="1">
      <alignment horizontal="center" vertical="center" wrapText="1"/>
      <protection/>
    </xf>
    <xf numFmtId="2" fontId="13" fillId="0" borderId="25" xfId="75" applyNumberFormat="1" applyFont="1" applyFill="1" applyBorder="1" applyAlignment="1">
      <alignment horizontal="center" vertical="center" wrapText="1"/>
      <protection/>
    </xf>
    <xf numFmtId="0" fontId="11" fillId="0" borderId="25" xfId="75" applyNumberFormat="1" applyFont="1" applyFill="1" applyBorder="1" applyAlignment="1">
      <alignment horizontal="center" vertical="center" wrapText="1"/>
      <protection/>
    </xf>
    <xf numFmtId="49" fontId="13" fillId="31" borderId="25" xfId="0" applyNumberFormat="1" applyFont="1" applyFill="1" applyBorder="1" applyAlignment="1">
      <alignment horizontal="center" vertical="center" wrapText="1"/>
    </xf>
    <xf numFmtId="200" fontId="13" fillId="31" borderId="25" xfId="0" applyNumberFormat="1" applyFont="1" applyFill="1" applyBorder="1" applyAlignment="1">
      <alignment horizontal="center" vertical="center" wrapText="1"/>
    </xf>
    <xf numFmtId="49" fontId="13" fillId="31" borderId="25" xfId="0" applyNumberFormat="1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 wrapText="1"/>
    </xf>
    <xf numFmtId="49" fontId="13" fillId="0" borderId="27" xfId="0" applyNumberFormat="1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/>
    </xf>
    <xf numFmtId="2" fontId="13" fillId="0" borderId="27" xfId="0" applyNumberFormat="1" applyFont="1" applyFill="1" applyBorder="1" applyAlignment="1">
      <alignment horizontal="center" vertical="center"/>
    </xf>
    <xf numFmtId="2" fontId="13" fillId="31" borderId="27" xfId="0" applyNumberFormat="1" applyFont="1" applyFill="1" applyBorder="1" applyAlignment="1">
      <alignment horizontal="center" vertical="center"/>
    </xf>
    <xf numFmtId="49" fontId="3" fillId="31" borderId="25" xfId="0" applyNumberFormat="1" applyFont="1" applyFill="1" applyBorder="1" applyAlignment="1">
      <alignment horizontal="center" vertical="center" wrapText="1"/>
    </xf>
    <xf numFmtId="0" fontId="3" fillId="31" borderId="25" xfId="0" applyFont="1" applyFill="1" applyBorder="1" applyAlignment="1">
      <alignment horizontal="center" vertical="center"/>
    </xf>
    <xf numFmtId="0" fontId="57" fillId="31" borderId="25" xfId="0" applyFont="1" applyFill="1" applyBorder="1" applyAlignment="1">
      <alignment horizontal="center" vertical="center"/>
    </xf>
    <xf numFmtId="198" fontId="57" fillId="31" borderId="25" xfId="0" applyNumberFormat="1" applyFont="1" applyFill="1" applyBorder="1" applyAlignment="1">
      <alignment horizontal="center" vertical="center"/>
    </xf>
    <xf numFmtId="2" fontId="57" fillId="31" borderId="25" xfId="0" applyNumberFormat="1" applyFont="1" applyFill="1" applyBorder="1" applyAlignment="1">
      <alignment horizontal="center" vertical="center"/>
    </xf>
    <xf numFmtId="49" fontId="13" fillId="0" borderId="29" xfId="0" applyNumberFormat="1" applyFont="1" applyFill="1" applyBorder="1" applyAlignment="1">
      <alignment horizontal="center" vertical="center" wrapText="1"/>
    </xf>
    <xf numFmtId="49" fontId="14" fillId="0" borderId="29" xfId="0" applyNumberFormat="1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 wrapText="1"/>
    </xf>
    <xf numFmtId="2" fontId="13" fillId="0" borderId="29" xfId="0" applyNumberFormat="1" applyFont="1" applyFill="1" applyBorder="1" applyAlignment="1">
      <alignment horizontal="center" vertical="center"/>
    </xf>
    <xf numFmtId="2" fontId="13" fillId="31" borderId="29" xfId="0" applyNumberFormat="1" applyFont="1" applyFill="1" applyBorder="1" applyAlignment="1">
      <alignment horizontal="center" vertical="center"/>
    </xf>
    <xf numFmtId="0" fontId="14" fillId="31" borderId="25" xfId="0" applyFont="1" applyFill="1" applyBorder="1" applyAlignment="1">
      <alignment horizontal="center" vertical="center" wrapText="1"/>
    </xf>
    <xf numFmtId="2" fontId="13" fillId="31" borderId="25" xfId="84" applyNumberFormat="1" applyFont="1" applyFill="1" applyBorder="1" applyAlignment="1">
      <alignment horizontal="center" vertical="center" wrapText="1"/>
      <protection/>
    </xf>
    <xf numFmtId="4" fontId="11" fillId="32" borderId="25" xfId="0" applyNumberFormat="1" applyFont="1" applyFill="1" applyBorder="1" applyAlignment="1">
      <alignment horizontal="center" vertical="center"/>
    </xf>
    <xf numFmtId="0" fontId="13" fillId="31" borderId="25" xfId="0" applyFont="1" applyFill="1" applyBorder="1" applyAlignment="1">
      <alignment horizontal="center" vertical="center"/>
    </xf>
    <xf numFmtId="4" fontId="13" fillId="31" borderId="25" xfId="0" applyNumberFormat="1" applyFont="1" applyFill="1" applyBorder="1" applyAlignment="1">
      <alignment horizontal="center" vertical="center"/>
    </xf>
    <xf numFmtId="0" fontId="14" fillId="31" borderId="25" xfId="0" applyFont="1" applyFill="1" applyBorder="1" applyAlignment="1">
      <alignment horizontal="center" vertical="center"/>
    </xf>
    <xf numFmtId="0" fontId="11" fillId="31" borderId="25" xfId="0" applyFont="1" applyFill="1" applyBorder="1" applyAlignment="1">
      <alignment vertical="center" wrapText="1"/>
    </xf>
    <xf numFmtId="199" fontId="11" fillId="31" borderId="25" xfId="0" applyNumberFormat="1" applyFont="1" applyFill="1" applyBorder="1" applyAlignment="1">
      <alignment horizontal="center" vertical="center" wrapText="1"/>
    </xf>
    <xf numFmtId="0" fontId="14" fillId="31" borderId="25" xfId="65" applyFont="1" applyFill="1" applyBorder="1" applyAlignment="1">
      <alignment horizontal="center" vertical="center"/>
      <protection/>
    </xf>
    <xf numFmtId="200" fontId="13" fillId="0" borderId="25" xfId="0" applyNumberFormat="1" applyFont="1" applyFill="1" applyBorder="1" applyAlignment="1">
      <alignment horizontal="center" vertical="center" wrapText="1"/>
    </xf>
    <xf numFmtId="200" fontId="13" fillId="31" borderId="25" xfId="0" applyNumberFormat="1" applyFont="1" applyFill="1" applyBorder="1" applyAlignment="1">
      <alignment horizontal="center" vertical="center"/>
    </xf>
    <xf numFmtId="49" fontId="14" fillId="31" borderId="25" xfId="0" applyNumberFormat="1" applyFont="1" applyFill="1" applyBorder="1" applyAlignment="1">
      <alignment horizontal="center" vertical="center"/>
    </xf>
    <xf numFmtId="198" fontId="13" fillId="31" borderId="25" xfId="0" applyNumberFormat="1" applyFont="1" applyFill="1" applyBorder="1" applyAlignment="1">
      <alignment horizontal="center" vertical="center"/>
    </xf>
    <xf numFmtId="0" fontId="16" fillId="31" borderId="25" xfId="0" applyFont="1" applyFill="1" applyBorder="1" applyAlignment="1">
      <alignment horizontal="center" vertical="center" wrapText="1"/>
    </xf>
    <xf numFmtId="198" fontId="13" fillId="0" borderId="25" xfId="0" applyNumberFormat="1" applyFont="1" applyFill="1" applyBorder="1" applyAlignment="1">
      <alignment horizontal="center" vertical="center"/>
    </xf>
    <xf numFmtId="1" fontId="11" fillId="31" borderId="25" xfId="88" applyNumberFormat="1" applyFont="1" applyFill="1" applyBorder="1" applyAlignment="1">
      <alignment horizontal="center" vertical="center" wrapText="1"/>
      <protection/>
    </xf>
    <xf numFmtId="49" fontId="31" fillId="31" borderId="25" xfId="88" applyNumberFormat="1" applyFont="1" applyFill="1" applyBorder="1" applyAlignment="1">
      <alignment horizontal="center" vertical="center" wrapText="1"/>
      <protection/>
    </xf>
    <xf numFmtId="0" fontId="11" fillId="31" borderId="25" xfId="88" applyFont="1" applyFill="1" applyBorder="1" applyAlignment="1">
      <alignment horizontal="center" vertical="center" wrapText="1"/>
      <protection/>
    </xf>
    <xf numFmtId="0" fontId="11" fillId="31" borderId="25" xfId="88" applyFont="1" applyFill="1" applyBorder="1" applyAlignment="1">
      <alignment horizontal="center" vertical="center"/>
      <protection/>
    </xf>
    <xf numFmtId="199" fontId="11" fillId="31" borderId="25" xfId="88" applyNumberFormat="1" applyFont="1" applyFill="1" applyBorder="1" applyAlignment="1">
      <alignment horizontal="center" vertical="center"/>
      <protection/>
    </xf>
    <xf numFmtId="2" fontId="11" fillId="31" borderId="25" xfId="88" applyNumberFormat="1" applyFont="1" applyFill="1" applyBorder="1" applyAlignment="1">
      <alignment horizontal="center" vertical="center"/>
      <protection/>
    </xf>
    <xf numFmtId="2" fontId="11" fillId="32" borderId="25" xfId="88" applyNumberFormat="1" applyFont="1" applyFill="1" applyBorder="1" applyAlignment="1">
      <alignment horizontal="center" vertical="center"/>
      <protection/>
    </xf>
    <xf numFmtId="49" fontId="14" fillId="31" borderId="25" xfId="88" applyNumberFormat="1" applyFont="1" applyFill="1" applyBorder="1" applyAlignment="1">
      <alignment horizontal="center" vertical="center" wrapText="1"/>
      <protection/>
    </xf>
    <xf numFmtId="0" fontId="13" fillId="31" borderId="25" xfId="88" applyFont="1" applyFill="1" applyBorder="1" applyAlignment="1">
      <alignment horizontal="center" vertical="center"/>
      <protection/>
    </xf>
    <xf numFmtId="0" fontId="13" fillId="31" borderId="25" xfId="88" applyFont="1" applyFill="1" applyBorder="1" applyAlignment="1">
      <alignment horizontal="center" vertical="center" wrapText="1"/>
      <protection/>
    </xf>
    <xf numFmtId="2" fontId="13" fillId="31" borderId="25" xfId="88" applyNumberFormat="1" applyFont="1" applyFill="1" applyBorder="1" applyAlignment="1">
      <alignment horizontal="center" vertical="center"/>
      <protection/>
    </xf>
    <xf numFmtId="49" fontId="14" fillId="31" borderId="25" xfId="88" applyNumberFormat="1" applyFont="1" applyFill="1" applyBorder="1" applyAlignment="1">
      <alignment horizontal="center" vertical="center"/>
      <protection/>
    </xf>
    <xf numFmtId="0" fontId="11" fillId="0" borderId="25" xfId="0" applyFont="1" applyFill="1" applyBorder="1" applyAlignment="1">
      <alignment vertical="center" wrapText="1"/>
    </xf>
    <xf numFmtId="1" fontId="11" fillId="31" borderId="25" xfId="0" applyNumberFormat="1" applyFont="1" applyFill="1" applyBorder="1" applyAlignment="1">
      <alignment horizontal="center" vertical="center" wrapText="1"/>
    </xf>
    <xf numFmtId="49" fontId="13" fillId="31" borderId="25" xfId="0" applyNumberFormat="1" applyFont="1" applyFill="1" applyBorder="1" applyAlignment="1">
      <alignment horizontal="center" vertical="center" wrapText="1"/>
    </xf>
    <xf numFmtId="49" fontId="14" fillId="0" borderId="25" xfId="0" applyNumberFormat="1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vertical="center"/>
    </xf>
    <xf numFmtId="4" fontId="13" fillId="0" borderId="25" xfId="0" applyNumberFormat="1" applyFont="1" applyFill="1" applyBorder="1" applyAlignment="1">
      <alignment horizontal="center" vertical="center"/>
    </xf>
    <xf numFmtId="49" fontId="32" fillId="31" borderId="25" xfId="0" applyNumberFormat="1" applyFont="1" applyFill="1" applyBorder="1" applyAlignment="1">
      <alignment horizontal="center" vertical="center" wrapText="1"/>
    </xf>
    <xf numFmtId="0" fontId="16" fillId="31" borderId="25" xfId="0" applyFont="1" applyFill="1" applyBorder="1" applyAlignment="1">
      <alignment horizontal="center" vertical="center"/>
    </xf>
    <xf numFmtId="3" fontId="11" fillId="31" borderId="25" xfId="65" applyNumberFormat="1" applyFont="1" applyFill="1" applyBorder="1" applyAlignment="1">
      <alignment horizontal="center" vertical="center" wrapText="1"/>
      <protection/>
    </xf>
    <xf numFmtId="4" fontId="11" fillId="31" borderId="25" xfId="65" applyNumberFormat="1" applyFont="1" applyFill="1" applyBorder="1" applyAlignment="1">
      <alignment horizontal="center" vertical="center" wrapText="1"/>
      <protection/>
    </xf>
    <xf numFmtId="2" fontId="11" fillId="31" borderId="25" xfId="65" applyNumberFormat="1" applyFont="1" applyFill="1" applyBorder="1" applyAlignment="1">
      <alignment horizontal="center" vertical="center" wrapText="1"/>
      <protection/>
    </xf>
    <xf numFmtId="4" fontId="11" fillId="32" borderId="25" xfId="65" applyNumberFormat="1" applyFont="1" applyFill="1" applyBorder="1" applyAlignment="1">
      <alignment horizontal="center" vertical="center" wrapText="1"/>
      <protection/>
    </xf>
    <xf numFmtId="4" fontId="13" fillId="31" borderId="25" xfId="65" applyNumberFormat="1" applyFont="1" applyFill="1" applyBorder="1" applyAlignment="1">
      <alignment horizontal="center" vertical="center" wrapText="1"/>
      <protection/>
    </xf>
    <xf numFmtId="2" fontId="13" fillId="31" borderId="25" xfId="65" applyNumberFormat="1" applyFont="1" applyFill="1" applyBorder="1" applyAlignment="1">
      <alignment horizontal="center" vertical="center" wrapText="1"/>
      <protection/>
    </xf>
    <xf numFmtId="0" fontId="16" fillId="31" borderId="25" xfId="84" applyFont="1" applyFill="1" applyBorder="1" applyAlignment="1">
      <alignment horizontal="center" vertical="center" wrapText="1"/>
      <protection/>
    </xf>
    <xf numFmtId="49" fontId="13" fillId="0" borderId="30" xfId="84" applyNumberFormat="1" applyFont="1" applyFill="1" applyBorder="1" applyAlignment="1">
      <alignment horizontal="center" vertical="center" wrapText="1"/>
      <protection/>
    </xf>
    <xf numFmtId="0" fontId="14" fillId="0" borderId="25" xfId="84" applyFont="1" applyFill="1" applyBorder="1" applyAlignment="1">
      <alignment horizontal="center" vertical="center" wrapText="1"/>
      <protection/>
    </xf>
    <xf numFmtId="49" fontId="13" fillId="31" borderId="30" xfId="84" applyNumberFormat="1" applyFont="1" applyFill="1" applyBorder="1" applyAlignment="1">
      <alignment horizontal="center" vertical="center" wrapText="1"/>
      <protection/>
    </xf>
    <xf numFmtId="49" fontId="14" fillId="31" borderId="25" xfId="84" applyNumberFormat="1" applyFont="1" applyFill="1" applyBorder="1" applyAlignment="1">
      <alignment horizontal="center" vertical="center" wrapText="1"/>
      <protection/>
    </xf>
    <xf numFmtId="0" fontId="13" fillId="31" borderId="25" xfId="84" applyFont="1" applyFill="1" applyBorder="1" applyAlignment="1">
      <alignment horizontal="center" vertical="center" wrapText="1"/>
      <protection/>
    </xf>
    <xf numFmtId="0" fontId="14" fillId="0" borderId="29" xfId="84" applyFont="1" applyFill="1" applyBorder="1" applyAlignment="1">
      <alignment horizontal="center" vertical="center" wrapText="1"/>
      <protection/>
    </xf>
    <xf numFmtId="49" fontId="13" fillId="31" borderId="25" xfId="84" applyNumberFormat="1" applyFont="1" applyFill="1" applyBorder="1" applyAlignment="1">
      <alignment horizontal="center" vertical="center" wrapText="1"/>
      <protection/>
    </xf>
    <xf numFmtId="0" fontId="14" fillId="31" borderId="25" xfId="84" applyFont="1" applyFill="1" applyBorder="1" applyAlignment="1">
      <alignment horizontal="center" vertical="center" wrapText="1"/>
      <protection/>
    </xf>
    <xf numFmtId="0" fontId="13" fillId="0" borderId="25" xfId="85" applyFont="1" applyFill="1" applyBorder="1" applyAlignment="1">
      <alignment horizontal="center" vertical="center" wrapText="1"/>
      <protection/>
    </xf>
    <xf numFmtId="200" fontId="13" fillId="31" borderId="25" xfId="85" applyNumberFormat="1" applyFont="1" applyFill="1" applyBorder="1" applyAlignment="1">
      <alignment horizontal="center" vertical="center" wrapText="1"/>
      <protection/>
    </xf>
    <xf numFmtId="49" fontId="11" fillId="0" borderId="25" xfId="88" applyNumberFormat="1" applyFont="1" applyFill="1" applyBorder="1" applyAlignment="1">
      <alignment horizontal="center" vertical="center" wrapText="1"/>
      <protection/>
    </xf>
    <xf numFmtId="49" fontId="16" fillId="31" borderId="25" xfId="88" applyNumberFormat="1" applyFont="1" applyFill="1" applyBorder="1" applyAlignment="1">
      <alignment horizontal="center" vertical="center" wrapText="1"/>
      <protection/>
    </xf>
    <xf numFmtId="2" fontId="11" fillId="31" borderId="25" xfId="88" applyNumberFormat="1" applyFont="1" applyFill="1" applyBorder="1" applyAlignment="1">
      <alignment horizontal="center" vertical="center" wrapText="1"/>
      <protection/>
    </xf>
    <xf numFmtId="2" fontId="38" fillId="32" borderId="25" xfId="88" applyNumberFormat="1" applyFont="1" applyFill="1" applyBorder="1" applyAlignment="1">
      <alignment horizontal="center" vertical="center"/>
      <protection/>
    </xf>
    <xf numFmtId="49" fontId="13" fillId="0" borderId="25" xfId="88" applyNumberFormat="1" applyFont="1" applyFill="1" applyBorder="1" applyAlignment="1">
      <alignment horizontal="center" vertical="center" wrapText="1"/>
      <protection/>
    </xf>
    <xf numFmtId="0" fontId="13" fillId="0" borderId="25" xfId="88" applyFont="1" applyFill="1" applyBorder="1" applyAlignment="1">
      <alignment horizontal="center" vertical="center" wrapText="1"/>
      <protection/>
    </xf>
    <xf numFmtId="2" fontId="13" fillId="0" borderId="25" xfId="88" applyNumberFormat="1" applyFont="1" applyFill="1" applyBorder="1" applyAlignment="1">
      <alignment horizontal="center" vertical="center" wrapText="1"/>
      <protection/>
    </xf>
    <xf numFmtId="2" fontId="58" fillId="0" borderId="25" xfId="88" applyNumberFormat="1" applyFont="1" applyBorder="1" applyAlignment="1">
      <alignment horizontal="center" vertical="center"/>
      <protection/>
    </xf>
    <xf numFmtId="49" fontId="14" fillId="0" borderId="25" xfId="88" applyNumberFormat="1" applyFont="1" applyFill="1" applyBorder="1" applyAlignment="1">
      <alignment horizontal="center" vertical="center"/>
      <protection/>
    </xf>
    <xf numFmtId="2" fontId="13" fillId="31" borderId="25" xfId="88" applyNumberFormat="1" applyFont="1" applyFill="1" applyBorder="1" applyAlignment="1">
      <alignment horizontal="center" vertical="center" wrapText="1"/>
      <protection/>
    </xf>
    <xf numFmtId="4" fontId="11" fillId="31" borderId="25" xfId="88" applyNumberFormat="1" applyFont="1" applyFill="1" applyBorder="1" applyAlignment="1">
      <alignment horizontal="center" vertical="center" wrapText="1"/>
      <protection/>
    </xf>
    <xf numFmtId="198" fontId="11" fillId="31" borderId="25" xfId="0" applyNumberFormat="1" applyFont="1" applyFill="1" applyBorder="1" applyAlignment="1">
      <alignment horizontal="center" vertical="center" wrapText="1"/>
    </xf>
    <xf numFmtId="2" fontId="11" fillId="32" borderId="25" xfId="0" applyNumberFormat="1" applyFont="1" applyFill="1" applyBorder="1" applyAlignment="1">
      <alignment horizontal="center" vertical="center"/>
    </xf>
    <xf numFmtId="2" fontId="11" fillId="32" borderId="25" xfId="0" applyNumberFormat="1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/>
    </xf>
    <xf numFmtId="0" fontId="13" fillId="31" borderId="25" xfId="0" applyFont="1" applyFill="1" applyBorder="1" applyAlignment="1">
      <alignment horizontal="center" vertical="center"/>
    </xf>
    <xf numFmtId="4" fontId="13" fillId="31" borderId="25" xfId="0" applyNumberFormat="1" applyFont="1" applyFill="1" applyBorder="1" applyAlignment="1">
      <alignment horizontal="center" vertical="center"/>
    </xf>
    <xf numFmtId="0" fontId="14" fillId="31" borderId="25" xfId="0" applyFont="1" applyFill="1" applyBorder="1" applyAlignment="1">
      <alignment horizontal="center" vertical="center" wrapText="1"/>
    </xf>
    <xf numFmtId="200" fontId="13" fillId="31" borderId="25" xfId="0" applyNumberFormat="1" applyFont="1" applyFill="1" applyBorder="1" applyAlignment="1">
      <alignment horizontal="center" vertical="center" wrapText="1"/>
    </xf>
    <xf numFmtId="0" fontId="13" fillId="31" borderId="25" xfId="84" applyNumberFormat="1" applyFont="1" applyFill="1" applyBorder="1" applyAlignment="1">
      <alignment horizontal="center" vertical="center" wrapText="1"/>
      <protection/>
    </xf>
    <xf numFmtId="0" fontId="13" fillId="0" borderId="25" xfId="75" applyNumberFormat="1" applyFont="1" applyFill="1" applyBorder="1" applyAlignment="1">
      <alignment horizontal="center" vertical="center" wrapText="1"/>
      <protection/>
    </xf>
    <xf numFmtId="0" fontId="13" fillId="0" borderId="25" xfId="0" applyNumberFormat="1" applyFont="1" applyFill="1" applyBorder="1" applyAlignment="1">
      <alignment horizontal="center" vertical="center" wrapText="1"/>
    </xf>
    <xf numFmtId="2" fontId="13" fillId="0" borderId="25" xfId="84" applyNumberFormat="1" applyFont="1" applyFill="1" applyBorder="1" applyAlignment="1">
      <alignment horizontal="center" vertical="center" wrapText="1"/>
      <protection/>
    </xf>
    <xf numFmtId="198" fontId="13" fillId="0" borderId="25" xfId="0" applyNumberFormat="1" applyFont="1" applyFill="1" applyBorder="1" applyAlignment="1">
      <alignment horizontal="center" vertical="center"/>
    </xf>
    <xf numFmtId="49" fontId="14" fillId="31" borderId="25" xfId="0" applyNumberFormat="1" applyFont="1" applyFill="1" applyBorder="1" applyAlignment="1">
      <alignment horizontal="center" vertical="center"/>
    </xf>
    <xf numFmtId="199" fontId="13" fillId="31" borderId="25" xfId="0" applyNumberFormat="1" applyFont="1" applyFill="1" applyBorder="1" applyAlignment="1">
      <alignment horizontal="center" vertical="center"/>
    </xf>
    <xf numFmtId="1" fontId="11" fillId="0" borderId="25" xfId="0" applyNumberFormat="1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/>
    </xf>
    <xf numFmtId="2" fontId="11" fillId="31" borderId="25" xfId="0" applyNumberFormat="1" applyFont="1" applyFill="1" applyBorder="1" applyAlignment="1">
      <alignment horizontal="center" vertical="center"/>
    </xf>
    <xf numFmtId="0" fontId="11" fillId="31" borderId="25" xfId="93" applyFont="1" applyFill="1" applyBorder="1" applyAlignment="1">
      <alignment horizontal="center" vertical="center" wrapText="1"/>
      <protection/>
    </xf>
    <xf numFmtId="0" fontId="11" fillId="31" borderId="25" xfId="0" applyFont="1" applyFill="1" applyBorder="1" applyAlignment="1">
      <alignment horizontal="center" vertical="center"/>
    </xf>
    <xf numFmtId="199" fontId="11" fillId="31" borderId="25" xfId="0" applyNumberFormat="1" applyFont="1" applyFill="1" applyBorder="1" applyAlignment="1">
      <alignment horizontal="center" vertical="center" wrapText="1"/>
    </xf>
    <xf numFmtId="4" fontId="11" fillId="32" borderId="25" xfId="0" applyNumberFormat="1" applyFont="1" applyFill="1" applyBorder="1" applyAlignment="1">
      <alignment horizontal="center" vertical="center"/>
    </xf>
    <xf numFmtId="4" fontId="13" fillId="0" borderId="25" xfId="0" applyNumberFormat="1" applyFont="1" applyFill="1" applyBorder="1" applyAlignment="1">
      <alignment horizontal="center" vertical="center"/>
    </xf>
    <xf numFmtId="49" fontId="14" fillId="0" borderId="25" xfId="0" applyNumberFormat="1" applyFont="1" applyFill="1" applyBorder="1" applyAlignment="1">
      <alignment horizontal="center" vertical="center"/>
    </xf>
    <xf numFmtId="0" fontId="13" fillId="31" borderId="27" xfId="0" applyFont="1" applyFill="1" applyBorder="1" applyAlignment="1">
      <alignment horizontal="center" vertical="center" wrapText="1"/>
    </xf>
    <xf numFmtId="49" fontId="14" fillId="31" borderId="25" xfId="88" applyNumberFormat="1" applyFont="1" applyFill="1" applyBorder="1" applyAlignment="1">
      <alignment horizontal="center" vertical="center"/>
      <protection/>
    </xf>
    <xf numFmtId="49" fontId="13" fillId="31" borderId="27" xfId="0" applyNumberFormat="1" applyFont="1" applyFill="1" applyBorder="1" applyAlignment="1">
      <alignment horizontal="center" vertical="center" wrapText="1"/>
    </xf>
    <xf numFmtId="0" fontId="14" fillId="31" borderId="27" xfId="0" applyFont="1" applyFill="1" applyBorder="1" applyAlignment="1">
      <alignment horizontal="center" vertical="center" wrapText="1"/>
    </xf>
    <xf numFmtId="200" fontId="13" fillId="31" borderId="27" xfId="0" applyNumberFormat="1" applyFont="1" applyFill="1" applyBorder="1" applyAlignment="1">
      <alignment horizontal="center" vertical="center" wrapText="1"/>
    </xf>
    <xf numFmtId="2" fontId="13" fillId="31" borderId="27" xfId="0" applyNumberFormat="1" applyFont="1" applyFill="1" applyBorder="1" applyAlignment="1">
      <alignment horizontal="center" vertical="center" wrapText="1"/>
    </xf>
    <xf numFmtId="199" fontId="13" fillId="31" borderId="25" xfId="0" applyNumberFormat="1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1" fillId="0" borderId="25" xfId="0" applyNumberFormat="1" applyFont="1" applyFill="1" applyBorder="1" applyAlignment="1">
      <alignment horizontal="center" vertical="center" wrapText="1"/>
    </xf>
    <xf numFmtId="0" fontId="31" fillId="0" borderId="25" xfId="0" applyNumberFormat="1" applyFont="1" applyFill="1" applyBorder="1" applyAlignment="1">
      <alignment horizontal="center" vertical="center" wrapText="1"/>
    </xf>
    <xf numFmtId="14" fontId="13" fillId="31" borderId="25" xfId="84" applyNumberFormat="1" applyFont="1" applyFill="1" applyBorder="1" applyAlignment="1">
      <alignment horizontal="center" vertical="center" wrapText="1"/>
      <protection/>
    </xf>
    <xf numFmtId="0" fontId="13" fillId="0" borderId="25" xfId="84" applyNumberFormat="1" applyFont="1" applyFill="1" applyBorder="1" applyAlignment="1">
      <alignment horizontal="center" vertical="center" wrapText="1"/>
      <protection/>
    </xf>
    <xf numFmtId="2" fontId="13" fillId="0" borderId="25" xfId="75" applyNumberFormat="1" applyFont="1" applyFill="1" applyBorder="1" applyAlignment="1">
      <alignment horizontal="center" vertical="center" wrapText="1"/>
      <protection/>
    </xf>
    <xf numFmtId="2" fontId="13" fillId="31" borderId="25" xfId="74" applyNumberFormat="1" applyFont="1" applyFill="1" applyBorder="1" applyAlignment="1">
      <alignment horizontal="center" vertical="center" wrapText="1"/>
      <protection/>
    </xf>
    <xf numFmtId="0" fontId="11" fillId="0" borderId="25" xfId="0" applyFont="1" applyFill="1" applyBorder="1" applyAlignment="1">
      <alignment vertical="center"/>
    </xf>
    <xf numFmtId="199" fontId="11" fillId="31" borderId="25" xfId="0" applyNumberFormat="1" applyFont="1" applyFill="1" applyBorder="1" applyAlignment="1">
      <alignment horizontal="center" vertical="center"/>
    </xf>
    <xf numFmtId="49" fontId="16" fillId="31" borderId="25" xfId="0" applyNumberFormat="1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 wrapText="1"/>
    </xf>
    <xf numFmtId="2" fontId="13" fillId="31" borderId="25" xfId="84" applyNumberFormat="1" applyFont="1" applyFill="1" applyBorder="1" applyAlignment="1">
      <alignment horizontal="center" vertical="center" wrapText="1"/>
      <protection/>
    </xf>
    <xf numFmtId="0" fontId="32" fillId="31" borderId="25" xfId="0" applyFont="1" applyFill="1" applyBorder="1" applyAlignment="1">
      <alignment horizontal="center" vertical="center" wrapText="1"/>
    </xf>
    <xf numFmtId="198" fontId="13" fillId="0" borderId="25" xfId="0" applyNumberFormat="1" applyFont="1" applyFill="1" applyBorder="1" applyAlignment="1">
      <alignment horizontal="center" vertical="center" wrapText="1"/>
    </xf>
    <xf numFmtId="200" fontId="13" fillId="0" borderId="25" xfId="0" applyNumberFormat="1" applyFont="1" applyFill="1" applyBorder="1" applyAlignment="1">
      <alignment horizontal="center" vertical="center" wrapText="1"/>
    </xf>
    <xf numFmtId="49" fontId="14" fillId="33" borderId="25" xfId="0" applyNumberFormat="1" applyFont="1" applyFill="1" applyBorder="1" applyAlignment="1">
      <alignment horizontal="center" vertical="center" wrapText="1"/>
    </xf>
    <xf numFmtId="49" fontId="13" fillId="0" borderId="25" xfId="0" applyNumberFormat="1" applyFont="1" applyFill="1" applyBorder="1" applyAlignment="1">
      <alignment horizontal="center" vertical="center"/>
    </xf>
    <xf numFmtId="2" fontId="13" fillId="0" borderId="25" xfId="0" applyNumberFormat="1" applyFont="1" applyBorder="1" applyAlignment="1">
      <alignment horizontal="center" vertical="center" wrapText="1"/>
    </xf>
    <xf numFmtId="0" fontId="4" fillId="31" borderId="25" xfId="65" applyFont="1" applyFill="1" applyBorder="1" applyAlignment="1">
      <alignment horizontal="center" vertical="center"/>
      <protection/>
    </xf>
    <xf numFmtId="0" fontId="14" fillId="31" borderId="25" xfId="61" applyFont="1" applyFill="1" applyBorder="1" applyAlignment="1">
      <alignment horizontal="center" vertical="center" wrapText="1"/>
      <protection/>
    </xf>
    <xf numFmtId="0" fontId="59" fillId="0" borderId="25" xfId="61" applyFont="1" applyFill="1" applyBorder="1" applyAlignment="1">
      <alignment horizontal="center" vertical="center" wrapText="1"/>
      <protection/>
    </xf>
    <xf numFmtId="198" fontId="59" fillId="31" borderId="25" xfId="61" applyNumberFormat="1" applyFont="1" applyFill="1" applyBorder="1" applyAlignment="1">
      <alignment horizontal="center" vertical="center" wrapText="1"/>
      <protection/>
    </xf>
    <xf numFmtId="2" fontId="19" fillId="31" borderId="25" xfId="0" applyNumberFormat="1" applyFont="1" applyFill="1" applyBorder="1" applyAlignment="1">
      <alignment horizontal="center" vertical="center"/>
    </xf>
    <xf numFmtId="200" fontId="13" fillId="31" borderId="25" xfId="0" applyNumberFormat="1" applyFont="1" applyFill="1" applyBorder="1" applyAlignment="1">
      <alignment horizontal="center" vertical="center"/>
    </xf>
    <xf numFmtId="214" fontId="13" fillId="31" borderId="25" xfId="0" applyNumberFormat="1" applyFont="1" applyFill="1" applyBorder="1" applyAlignment="1">
      <alignment horizontal="center" vertical="center" wrapText="1"/>
    </xf>
    <xf numFmtId="0" fontId="30" fillId="32" borderId="28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2" fillId="31" borderId="17" xfId="0" applyFont="1" applyFill="1" applyBorder="1" applyAlignment="1">
      <alignment horizontal="center" vertical="center" wrapText="1"/>
    </xf>
    <xf numFmtId="0" fontId="22" fillId="31" borderId="0" xfId="0" applyFont="1" applyFill="1" applyBorder="1" applyAlignment="1">
      <alignment horizontal="center" vertical="center" wrapText="1"/>
    </xf>
    <xf numFmtId="0" fontId="22" fillId="31" borderId="16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16" xfId="0" applyFont="1" applyFill="1" applyBorder="1" applyAlignment="1">
      <alignment horizontal="left" vertical="center"/>
    </xf>
    <xf numFmtId="0" fontId="29" fillId="0" borderId="0" xfId="0" applyFont="1" applyBorder="1" applyAlignment="1">
      <alignment horizontal="right" vertical="center"/>
    </xf>
    <xf numFmtId="0" fontId="22" fillId="0" borderId="17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13" fillId="0" borderId="25" xfId="0" applyFont="1" applyBorder="1" applyAlignment="1">
      <alignment horizontal="center" vertical="center" wrapText="1"/>
    </xf>
    <xf numFmtId="49" fontId="14" fillId="31" borderId="25" xfId="0" applyNumberFormat="1" applyFont="1" applyFill="1" applyBorder="1" applyAlignment="1">
      <alignment horizontal="center" vertical="center" textRotation="90" wrapText="1"/>
    </xf>
    <xf numFmtId="0" fontId="12" fillId="31" borderId="0" xfId="0" applyFont="1" applyFill="1" applyAlignment="1">
      <alignment horizontal="center" vertical="center" wrapText="1"/>
    </xf>
    <xf numFmtId="49" fontId="13" fillId="0" borderId="25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5" fillId="31" borderId="25" xfId="0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textRotation="90" wrapText="1"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0" xfId="59"/>
    <cellStyle name="Normal 10 2" xfId="60"/>
    <cellStyle name="Normal 11 2" xfId="61"/>
    <cellStyle name="Normal 14_anakia II etapi.xls sm. defeqturi" xfId="62"/>
    <cellStyle name="Normal 2" xfId="63"/>
    <cellStyle name="Normal 2 10" xfId="64"/>
    <cellStyle name="Normal 2 11" xfId="65"/>
    <cellStyle name="Normal 2 2" xfId="66"/>
    <cellStyle name="Normal 2 7 2" xfId="67"/>
    <cellStyle name="Normal 3" xfId="68"/>
    <cellStyle name="Normal 32 2" xfId="69"/>
    <cellStyle name="Normal 33 2" xfId="70"/>
    <cellStyle name="Normal 38 3" xfId="71"/>
    <cellStyle name="Normal 42" xfId="72"/>
    <cellStyle name="Normal 49" xfId="73"/>
    <cellStyle name="Normal_gare wyalsadfenigagarini 2_SMSH2008-IIkv ." xfId="74"/>
    <cellStyle name="Normal_SMETA 3" xfId="75"/>
    <cellStyle name="Note" xfId="76"/>
    <cellStyle name="Output" xfId="77"/>
    <cellStyle name="Percent" xfId="78"/>
    <cellStyle name="Percent 2" xfId="79"/>
    <cellStyle name="Title" xfId="80"/>
    <cellStyle name="Total" xfId="81"/>
    <cellStyle name="Warning Text" xfId="82"/>
    <cellStyle name="Обычный 2" xfId="83"/>
    <cellStyle name="Обычный 2 2" xfId="84"/>
    <cellStyle name="Обычный 2 2 2" xfId="85"/>
    <cellStyle name="Обычный 2 3" xfId="86"/>
    <cellStyle name="Обычный 2 4" xfId="87"/>
    <cellStyle name="Обычный 3" xfId="88"/>
    <cellStyle name="Обычный 4" xfId="89"/>
    <cellStyle name="Обычный 4 2" xfId="90"/>
    <cellStyle name="Обычный 5" xfId="91"/>
    <cellStyle name="Обычный 5 2" xfId="92"/>
    <cellStyle name="Обычный_დემონტაჟი" xfId="93"/>
    <cellStyle name="Процентный 2" xfId="94"/>
    <cellStyle name="Процентный 3" xfId="95"/>
    <cellStyle name="Финансовый 2" xfId="96"/>
    <cellStyle name="Финансовый 2 2" xfId="97"/>
    <cellStyle name="Финансовый 2 2 2" xfId="98"/>
    <cellStyle name="Финансовый 2 3" xfId="99"/>
    <cellStyle name="Финансовый 2 4" xfId="100"/>
    <cellStyle name="Финансовый 3" xfId="101"/>
    <cellStyle name="Финансовый 3 2" xfId="102"/>
    <cellStyle name="Финансовый 3 2 2" xfId="103"/>
    <cellStyle name="Финансовый 3 2 3" xfId="104"/>
    <cellStyle name="Финансовый 3 3" xfId="105"/>
    <cellStyle name="Финансовый 3 4" xfId="106"/>
    <cellStyle name="Финансовый 4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22</xdr:row>
      <xdr:rowOff>0</xdr:rowOff>
    </xdr:from>
    <xdr:to>
      <xdr:col>9</xdr:col>
      <xdr:colOff>409575</xdr:colOff>
      <xdr:row>23</xdr:row>
      <xdr:rowOff>85725</xdr:rowOff>
    </xdr:to>
    <xdr:pic>
      <xdr:nvPicPr>
        <xdr:cNvPr id="1" name="Picture 62" descr="BD2131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4762500"/>
          <a:ext cx="55245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2</xdr:row>
      <xdr:rowOff>85725</xdr:rowOff>
    </xdr:from>
    <xdr:to>
      <xdr:col>4</xdr:col>
      <xdr:colOff>352425</xdr:colOff>
      <xdr:row>6</xdr:row>
      <xdr:rowOff>142875</xdr:rowOff>
    </xdr:to>
    <xdr:pic>
      <xdr:nvPicPr>
        <xdr:cNvPr id="2" name="Picture 53" descr="uks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4475" y="276225"/>
          <a:ext cx="7143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228600</xdr:colOff>
      <xdr:row>22</xdr:row>
      <xdr:rowOff>0</xdr:rowOff>
    </xdr:from>
    <xdr:to>
      <xdr:col>9</xdr:col>
      <xdr:colOff>409575</xdr:colOff>
      <xdr:row>23</xdr:row>
      <xdr:rowOff>85725</xdr:rowOff>
    </xdr:to>
    <xdr:pic>
      <xdr:nvPicPr>
        <xdr:cNvPr id="3" name="Picture 62" descr="BD2131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4762500"/>
          <a:ext cx="55245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114300</xdr:colOff>
      <xdr:row>2</xdr:row>
      <xdr:rowOff>85725</xdr:rowOff>
    </xdr:from>
    <xdr:to>
      <xdr:col>4</xdr:col>
      <xdr:colOff>771525</xdr:colOff>
      <xdr:row>6</xdr:row>
      <xdr:rowOff>85725</xdr:rowOff>
    </xdr:to>
    <xdr:pic>
      <xdr:nvPicPr>
        <xdr:cNvPr id="1" name="Picture 53" descr="uk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276225"/>
          <a:ext cx="1314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58"/>
  <sheetViews>
    <sheetView zoomScalePageLayoutView="0" workbookViewId="0" topLeftCell="A1">
      <selection activeCell="N18" sqref="N18"/>
    </sheetView>
  </sheetViews>
  <sheetFormatPr defaultColWidth="9.140625" defaultRowHeight="12.75"/>
  <cols>
    <col min="1" max="1" width="1.57421875" style="8" customWidth="1"/>
    <col min="2" max="2" width="1.421875" style="8" customWidth="1"/>
    <col min="3" max="3" width="15.28125" style="8" customWidth="1"/>
    <col min="4" max="4" width="9.8515625" style="8" customWidth="1"/>
    <col min="5" max="5" width="16.7109375" style="8" customWidth="1"/>
    <col min="6" max="6" width="9.140625" style="8" customWidth="1"/>
    <col min="7" max="7" width="10.8515625" style="8" customWidth="1"/>
    <col min="8" max="9" width="9.140625" style="8" customWidth="1"/>
    <col min="10" max="10" width="8.57421875" style="8" customWidth="1"/>
    <col min="11" max="11" width="1.421875" style="8" customWidth="1"/>
    <col min="12" max="12" width="1.28515625" style="8" customWidth="1"/>
    <col min="13" max="16384" width="9.140625" style="8" customWidth="1"/>
  </cols>
  <sheetData>
    <row r="1" spans="1:12" ht="7.5" customHeight="1" thickBot="1" thickTop="1">
      <c r="A1" s="31"/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ht="7.5" customHeight="1" thickBot="1" thickTop="1">
      <c r="A2" s="24"/>
      <c r="B2" s="20"/>
      <c r="C2" s="21"/>
      <c r="D2" s="21"/>
      <c r="E2" s="21"/>
      <c r="F2" s="21"/>
      <c r="G2" s="21"/>
      <c r="H2" s="21"/>
      <c r="I2" s="21"/>
      <c r="J2" s="21"/>
      <c r="K2" s="22"/>
      <c r="L2" s="23"/>
    </row>
    <row r="3" spans="1:12" ht="13.5" thickTop="1">
      <c r="A3" s="24"/>
      <c r="B3" s="32"/>
      <c r="C3" s="15"/>
      <c r="D3" s="16"/>
      <c r="E3" s="16"/>
      <c r="F3" s="16"/>
      <c r="G3" s="16"/>
      <c r="H3" s="16"/>
      <c r="I3" s="16"/>
      <c r="J3" s="17"/>
      <c r="K3" s="30"/>
      <c r="L3" s="23"/>
    </row>
    <row r="4" spans="1:12" ht="20.25" customHeight="1">
      <c r="A4" s="24"/>
      <c r="B4" s="32"/>
      <c r="C4" s="295" t="s">
        <v>55</v>
      </c>
      <c r="D4" s="296"/>
      <c r="E4" s="296"/>
      <c r="F4" s="296"/>
      <c r="G4" s="296"/>
      <c r="H4" s="296"/>
      <c r="I4" s="296"/>
      <c r="J4" s="297"/>
      <c r="K4" s="30"/>
      <c r="L4" s="23"/>
    </row>
    <row r="5" spans="1:12" ht="12.75">
      <c r="A5" s="24"/>
      <c r="B5" s="32"/>
      <c r="C5" s="52"/>
      <c r="D5" s="53"/>
      <c r="E5" s="53"/>
      <c r="F5" s="53"/>
      <c r="G5" s="53"/>
      <c r="H5" s="53"/>
      <c r="I5" s="53"/>
      <c r="J5" s="54"/>
      <c r="K5" s="30"/>
      <c r="L5" s="23"/>
    </row>
    <row r="6" spans="1:12" ht="17.25" customHeight="1">
      <c r="A6" s="24"/>
      <c r="B6" s="32"/>
      <c r="C6" s="52"/>
      <c r="D6" s="53"/>
      <c r="E6" s="53"/>
      <c r="F6" s="53"/>
      <c r="G6" s="53"/>
      <c r="H6" s="53"/>
      <c r="I6" s="53"/>
      <c r="J6" s="54"/>
      <c r="K6" s="30"/>
      <c r="L6" s="23"/>
    </row>
    <row r="7" spans="1:12" ht="12.75">
      <c r="A7" s="24"/>
      <c r="B7" s="32"/>
      <c r="C7" s="52"/>
      <c r="D7" s="53"/>
      <c r="E7" s="53"/>
      <c r="F7" s="53"/>
      <c r="G7" s="53"/>
      <c r="H7" s="53"/>
      <c r="I7" s="53"/>
      <c r="J7" s="54"/>
      <c r="K7" s="30"/>
      <c r="L7" s="23"/>
    </row>
    <row r="8" spans="1:12" ht="13.5">
      <c r="A8" s="24"/>
      <c r="B8" s="32"/>
      <c r="C8" s="52"/>
      <c r="D8" s="53"/>
      <c r="E8" s="53"/>
      <c r="F8" s="53"/>
      <c r="G8" s="53"/>
      <c r="H8" s="53"/>
      <c r="I8" s="53"/>
      <c r="J8" s="54"/>
      <c r="K8" s="30"/>
      <c r="L8" s="23"/>
    </row>
    <row r="9" spans="1:12" ht="13.5">
      <c r="A9" s="24"/>
      <c r="B9" s="32"/>
      <c r="C9" s="52"/>
      <c r="D9" s="53"/>
      <c r="E9" s="53"/>
      <c r="F9" s="53"/>
      <c r="G9" s="53"/>
      <c r="H9" s="53"/>
      <c r="I9" s="53"/>
      <c r="J9" s="54"/>
      <c r="K9" s="30"/>
      <c r="L9" s="23"/>
    </row>
    <row r="10" spans="1:12" ht="13.5">
      <c r="A10" s="24"/>
      <c r="B10" s="32"/>
      <c r="C10" s="52"/>
      <c r="D10" s="53"/>
      <c r="E10" s="53"/>
      <c r="F10" s="53"/>
      <c r="G10" s="53"/>
      <c r="H10" s="53"/>
      <c r="I10" s="53"/>
      <c r="J10" s="54"/>
      <c r="K10" s="30"/>
      <c r="L10" s="23"/>
    </row>
    <row r="11" spans="1:12" ht="13.5">
      <c r="A11" s="24"/>
      <c r="B11" s="32"/>
      <c r="C11" s="52"/>
      <c r="D11" s="53"/>
      <c r="E11" s="53"/>
      <c r="F11" s="53"/>
      <c r="G11" s="53"/>
      <c r="H11" s="53"/>
      <c r="I11" s="53"/>
      <c r="J11" s="54"/>
      <c r="K11" s="30"/>
      <c r="L11" s="23"/>
    </row>
    <row r="12" spans="1:12" ht="13.5">
      <c r="A12" s="24"/>
      <c r="B12" s="32"/>
      <c r="C12" s="52"/>
      <c r="D12" s="53"/>
      <c r="E12" s="53"/>
      <c r="F12" s="53"/>
      <c r="G12" s="53"/>
      <c r="H12" s="53"/>
      <c r="I12" s="53"/>
      <c r="J12" s="54"/>
      <c r="K12" s="30"/>
      <c r="L12" s="23"/>
    </row>
    <row r="13" spans="1:12" ht="13.5">
      <c r="A13" s="24"/>
      <c r="B13" s="32"/>
      <c r="C13" s="52"/>
      <c r="D13" s="53"/>
      <c r="E13" s="53"/>
      <c r="F13" s="53"/>
      <c r="G13" s="53"/>
      <c r="H13" s="53"/>
      <c r="I13" s="53"/>
      <c r="J13" s="54"/>
      <c r="K13" s="30"/>
      <c r="L13" s="23"/>
    </row>
    <row r="14" spans="1:12" ht="13.5">
      <c r="A14" s="24"/>
      <c r="B14" s="32"/>
      <c r="C14" s="52"/>
      <c r="D14" s="53"/>
      <c r="E14" s="53"/>
      <c r="F14" s="53"/>
      <c r="G14" s="53"/>
      <c r="H14" s="53"/>
      <c r="I14" s="53"/>
      <c r="J14" s="54"/>
      <c r="K14" s="30"/>
      <c r="L14" s="23"/>
    </row>
    <row r="15" spans="1:12" ht="13.5">
      <c r="A15" s="24"/>
      <c r="B15" s="32"/>
      <c r="C15" s="52"/>
      <c r="D15" s="53"/>
      <c r="E15" s="53"/>
      <c r="F15" s="53"/>
      <c r="G15" s="53"/>
      <c r="H15" s="53"/>
      <c r="I15" s="53"/>
      <c r="J15" s="54"/>
      <c r="K15" s="30"/>
      <c r="L15" s="23"/>
    </row>
    <row r="16" spans="1:12" ht="13.5">
      <c r="A16" s="24"/>
      <c r="B16" s="32"/>
      <c r="C16" s="52"/>
      <c r="D16" s="53"/>
      <c r="E16" s="53"/>
      <c r="F16" s="53"/>
      <c r="G16" s="53"/>
      <c r="H16" s="53"/>
      <c r="I16" s="53"/>
      <c r="J16" s="54"/>
      <c r="K16" s="30"/>
      <c r="L16" s="23"/>
    </row>
    <row r="17" spans="1:12" ht="84" customHeight="1">
      <c r="A17" s="24"/>
      <c r="B17" s="32"/>
      <c r="C17" s="298" t="s">
        <v>386</v>
      </c>
      <c r="D17" s="299"/>
      <c r="E17" s="299"/>
      <c r="F17" s="299"/>
      <c r="G17" s="299"/>
      <c r="H17" s="299"/>
      <c r="I17" s="299"/>
      <c r="J17" s="300"/>
      <c r="K17" s="30"/>
      <c r="L17" s="23"/>
    </row>
    <row r="18" spans="1:12" ht="12.75" customHeight="1">
      <c r="A18" s="24"/>
      <c r="B18" s="32"/>
      <c r="C18" s="55"/>
      <c r="D18" s="56"/>
      <c r="E18" s="56"/>
      <c r="F18" s="56"/>
      <c r="G18" s="56"/>
      <c r="H18" s="56"/>
      <c r="I18" s="56"/>
      <c r="J18" s="57"/>
      <c r="K18" s="30"/>
      <c r="L18" s="23"/>
    </row>
    <row r="19" spans="1:12" ht="12.75" customHeight="1">
      <c r="A19" s="24"/>
      <c r="B19" s="32"/>
      <c r="C19" s="55"/>
      <c r="D19" s="56"/>
      <c r="E19" s="56"/>
      <c r="F19" s="56"/>
      <c r="G19" s="56"/>
      <c r="H19" s="56"/>
      <c r="I19" s="56"/>
      <c r="J19" s="57"/>
      <c r="K19" s="30"/>
      <c r="L19" s="23"/>
    </row>
    <row r="20" spans="1:12" ht="12.75" customHeight="1">
      <c r="A20" s="24"/>
      <c r="B20" s="32"/>
      <c r="C20" s="55"/>
      <c r="D20" s="56"/>
      <c r="E20" s="56"/>
      <c r="F20" s="56"/>
      <c r="G20" s="56"/>
      <c r="H20" s="56"/>
      <c r="I20" s="56"/>
      <c r="J20" s="57"/>
      <c r="K20" s="30"/>
      <c r="L20" s="23"/>
    </row>
    <row r="21" spans="1:12" ht="12.75" customHeight="1">
      <c r="A21" s="24"/>
      <c r="B21" s="32"/>
      <c r="C21" s="55"/>
      <c r="D21" s="56"/>
      <c r="E21" s="56"/>
      <c r="F21" s="56"/>
      <c r="G21" s="56"/>
      <c r="H21" s="56"/>
      <c r="I21" s="56"/>
      <c r="J21" s="57"/>
      <c r="K21" s="30"/>
      <c r="L21" s="23"/>
    </row>
    <row r="22" spans="1:12" ht="27" customHeight="1">
      <c r="A22" s="24"/>
      <c r="B22" s="32"/>
      <c r="C22" s="292" t="s">
        <v>26</v>
      </c>
      <c r="D22" s="293"/>
      <c r="E22" s="293"/>
      <c r="F22" s="293"/>
      <c r="G22" s="293"/>
      <c r="H22" s="293"/>
      <c r="I22" s="293"/>
      <c r="J22" s="294"/>
      <c r="K22" s="30"/>
      <c r="L22" s="23"/>
    </row>
    <row r="23" spans="1:12" ht="13.5">
      <c r="A23" s="24"/>
      <c r="B23" s="32"/>
      <c r="C23" s="52"/>
      <c r="D23" s="53"/>
      <c r="E23" s="53"/>
      <c r="F23" s="53"/>
      <c r="G23" s="53"/>
      <c r="H23" s="53"/>
      <c r="I23" s="53"/>
      <c r="J23" s="54"/>
      <c r="K23" s="30"/>
      <c r="L23" s="23"/>
    </row>
    <row r="24" spans="1:12" ht="13.5">
      <c r="A24" s="24"/>
      <c r="B24" s="32"/>
      <c r="C24" s="52"/>
      <c r="D24" s="53"/>
      <c r="E24" s="53"/>
      <c r="F24" s="53"/>
      <c r="G24" s="53"/>
      <c r="H24" s="53"/>
      <c r="I24" s="53"/>
      <c r="J24" s="54"/>
      <c r="K24" s="30"/>
      <c r="L24" s="23"/>
    </row>
    <row r="25" spans="1:12" ht="16.5" customHeight="1">
      <c r="A25" s="24"/>
      <c r="B25" s="32"/>
      <c r="C25" s="52"/>
      <c r="D25" s="53"/>
      <c r="E25" s="53"/>
      <c r="F25" s="53"/>
      <c r="G25" s="53"/>
      <c r="H25" s="53"/>
      <c r="I25" s="53"/>
      <c r="J25" s="54"/>
      <c r="K25" s="30"/>
      <c r="L25" s="23"/>
    </row>
    <row r="26" spans="1:12" ht="13.5">
      <c r="A26" s="24"/>
      <c r="B26" s="32"/>
      <c r="C26" s="52"/>
      <c r="D26" s="53"/>
      <c r="E26" s="53"/>
      <c r="F26" s="53"/>
      <c r="G26" s="53"/>
      <c r="H26" s="53"/>
      <c r="I26" s="53"/>
      <c r="J26" s="54"/>
      <c r="K26" s="30"/>
      <c r="L26" s="23"/>
    </row>
    <row r="27" spans="1:12" ht="13.5">
      <c r="A27" s="24"/>
      <c r="B27" s="32"/>
      <c r="C27" s="52"/>
      <c r="D27" s="53"/>
      <c r="E27" s="53"/>
      <c r="F27" s="53"/>
      <c r="G27" s="53"/>
      <c r="H27" s="53"/>
      <c r="I27" s="53"/>
      <c r="J27" s="54"/>
      <c r="K27" s="30"/>
      <c r="L27" s="23"/>
    </row>
    <row r="28" spans="1:12" ht="13.5">
      <c r="A28" s="24"/>
      <c r="B28" s="32"/>
      <c r="C28" s="52"/>
      <c r="D28" s="53"/>
      <c r="E28" s="53"/>
      <c r="F28" s="53"/>
      <c r="G28" s="53"/>
      <c r="H28" s="53"/>
      <c r="I28" s="53"/>
      <c r="J28" s="54"/>
      <c r="K28" s="30"/>
      <c r="L28" s="23"/>
    </row>
    <row r="29" spans="1:12" ht="13.5">
      <c r="A29" s="24"/>
      <c r="B29" s="32"/>
      <c r="C29" s="52"/>
      <c r="D29" s="53"/>
      <c r="E29" s="53"/>
      <c r="F29" s="53"/>
      <c r="G29" s="53"/>
      <c r="H29" s="53"/>
      <c r="I29" s="53"/>
      <c r="J29" s="54"/>
      <c r="K29" s="30"/>
      <c r="L29" s="23"/>
    </row>
    <row r="30" spans="1:12" ht="13.5">
      <c r="A30" s="24"/>
      <c r="B30" s="32"/>
      <c r="C30" s="52"/>
      <c r="D30" s="53"/>
      <c r="E30" s="53"/>
      <c r="F30" s="53"/>
      <c r="G30" s="53"/>
      <c r="H30" s="53"/>
      <c r="I30" s="53"/>
      <c r="J30" s="54"/>
      <c r="K30" s="30"/>
      <c r="L30" s="23"/>
    </row>
    <row r="31" spans="1:12" ht="13.5">
      <c r="A31" s="24"/>
      <c r="B31" s="32"/>
      <c r="C31" s="52"/>
      <c r="D31" s="53"/>
      <c r="E31" s="53"/>
      <c r="F31" s="53"/>
      <c r="G31" s="53"/>
      <c r="H31" s="53"/>
      <c r="I31" s="53"/>
      <c r="J31" s="54"/>
      <c r="K31" s="30"/>
      <c r="L31" s="23"/>
    </row>
    <row r="32" spans="1:12" ht="13.5">
      <c r="A32" s="24"/>
      <c r="B32" s="32"/>
      <c r="C32" s="52"/>
      <c r="D32" s="53"/>
      <c r="E32" s="53"/>
      <c r="F32" s="53"/>
      <c r="G32" s="53"/>
      <c r="H32" s="53"/>
      <c r="I32" s="53"/>
      <c r="J32" s="54"/>
      <c r="K32" s="30"/>
      <c r="L32" s="23"/>
    </row>
    <row r="33" spans="1:12" ht="13.5">
      <c r="A33" s="24"/>
      <c r="B33" s="32"/>
      <c r="C33" s="52"/>
      <c r="D33" s="53"/>
      <c r="E33" s="53"/>
      <c r="F33" s="53"/>
      <c r="G33" s="53"/>
      <c r="H33" s="53"/>
      <c r="I33" s="53"/>
      <c r="J33" s="54"/>
      <c r="K33" s="30"/>
      <c r="L33" s="23"/>
    </row>
    <row r="34" spans="1:12" ht="15" customHeight="1">
      <c r="A34" s="24"/>
      <c r="B34" s="32"/>
      <c r="C34" s="52"/>
      <c r="D34" s="53"/>
      <c r="E34" s="53"/>
      <c r="F34" s="53"/>
      <c r="G34" s="53"/>
      <c r="H34" s="53"/>
      <c r="I34" s="53"/>
      <c r="J34" s="54"/>
      <c r="K34" s="30"/>
      <c r="L34" s="23"/>
    </row>
    <row r="35" spans="1:12" ht="13.5">
      <c r="A35" s="24"/>
      <c r="B35" s="32"/>
      <c r="C35" s="52"/>
      <c r="D35" s="53"/>
      <c r="E35" s="53"/>
      <c r="F35" s="53"/>
      <c r="G35" s="53"/>
      <c r="H35" s="53"/>
      <c r="I35" s="53"/>
      <c r="J35" s="54"/>
      <c r="K35" s="30"/>
      <c r="L35" s="23"/>
    </row>
    <row r="36" spans="1:12" ht="13.5">
      <c r="A36" s="24"/>
      <c r="B36" s="32"/>
      <c r="C36" s="52"/>
      <c r="D36" s="53"/>
      <c r="E36" s="53"/>
      <c r="F36" s="53"/>
      <c r="G36" s="53"/>
      <c r="H36" s="53"/>
      <c r="I36" s="53"/>
      <c r="J36" s="54"/>
      <c r="K36" s="30"/>
      <c r="L36" s="23"/>
    </row>
    <row r="37" spans="1:12" ht="13.5">
      <c r="A37" s="24"/>
      <c r="B37" s="32"/>
      <c r="C37" s="52"/>
      <c r="D37" s="53"/>
      <c r="E37" s="53"/>
      <c r="F37" s="53"/>
      <c r="G37" s="53"/>
      <c r="H37" s="53"/>
      <c r="I37" s="53"/>
      <c r="J37" s="54"/>
      <c r="K37" s="30"/>
      <c r="L37" s="23"/>
    </row>
    <row r="38" spans="1:12" ht="13.5">
      <c r="A38" s="24"/>
      <c r="B38" s="32"/>
      <c r="C38" s="52"/>
      <c r="D38" s="53"/>
      <c r="E38" s="53"/>
      <c r="F38" s="53"/>
      <c r="G38" s="53"/>
      <c r="H38" s="53"/>
      <c r="I38" s="53"/>
      <c r="J38" s="54"/>
      <c r="K38" s="30"/>
      <c r="L38" s="23"/>
    </row>
    <row r="39" spans="1:12" ht="13.5">
      <c r="A39" s="24"/>
      <c r="B39" s="32"/>
      <c r="C39" s="52"/>
      <c r="D39" s="53"/>
      <c r="E39" s="53"/>
      <c r="F39" s="53"/>
      <c r="G39" s="53"/>
      <c r="H39" s="53"/>
      <c r="I39" s="53"/>
      <c r="J39" s="54"/>
      <c r="K39" s="30"/>
      <c r="L39" s="23"/>
    </row>
    <row r="40" spans="1:12" ht="13.5">
      <c r="A40" s="24"/>
      <c r="B40" s="32"/>
      <c r="C40" s="52"/>
      <c r="D40" s="53"/>
      <c r="E40" s="53"/>
      <c r="F40" s="53"/>
      <c r="G40" s="53"/>
      <c r="H40" s="53"/>
      <c r="I40" s="53"/>
      <c r="J40" s="54"/>
      <c r="K40" s="30"/>
      <c r="L40" s="23"/>
    </row>
    <row r="41" spans="1:12" ht="4.5" customHeight="1">
      <c r="A41" s="24"/>
      <c r="B41" s="32"/>
      <c r="C41" s="52"/>
      <c r="D41" s="53"/>
      <c r="E41" s="53"/>
      <c r="F41" s="53"/>
      <c r="G41" s="53"/>
      <c r="H41" s="53"/>
      <c r="I41" s="53"/>
      <c r="J41" s="54"/>
      <c r="K41" s="30"/>
      <c r="L41" s="23"/>
    </row>
    <row r="42" spans="1:12" ht="13.5">
      <c r="A42" s="24"/>
      <c r="B42" s="32"/>
      <c r="C42" s="52"/>
      <c r="D42" s="53"/>
      <c r="E42" s="53"/>
      <c r="F42" s="53"/>
      <c r="G42" s="53"/>
      <c r="H42" s="53"/>
      <c r="I42" s="53"/>
      <c r="J42" s="54"/>
      <c r="K42" s="30"/>
      <c r="L42" s="23"/>
    </row>
    <row r="43" spans="1:12" ht="3" customHeight="1">
      <c r="A43" s="24"/>
      <c r="B43" s="32"/>
      <c r="C43" s="52"/>
      <c r="D43" s="53"/>
      <c r="E43" s="53"/>
      <c r="F43" s="53"/>
      <c r="G43" s="53"/>
      <c r="H43" s="53"/>
      <c r="I43" s="53"/>
      <c r="J43" s="54"/>
      <c r="K43" s="30"/>
      <c r="L43" s="23"/>
    </row>
    <row r="44" spans="1:12" ht="13.5">
      <c r="A44" s="24"/>
      <c r="B44" s="32"/>
      <c r="C44" s="52"/>
      <c r="D44" s="53"/>
      <c r="E44" s="53"/>
      <c r="F44" s="53"/>
      <c r="G44" s="53"/>
      <c r="H44" s="53"/>
      <c r="I44" s="53"/>
      <c r="J44" s="54"/>
      <c r="K44" s="30"/>
      <c r="L44" s="23"/>
    </row>
    <row r="45" spans="1:12" ht="6.75" customHeight="1">
      <c r="A45" s="24"/>
      <c r="B45" s="32"/>
      <c r="C45" s="52"/>
      <c r="D45" s="53"/>
      <c r="E45" s="53"/>
      <c r="F45" s="53"/>
      <c r="G45" s="53"/>
      <c r="H45" s="53"/>
      <c r="I45" s="53"/>
      <c r="J45" s="54"/>
      <c r="K45" s="30"/>
      <c r="L45" s="23"/>
    </row>
    <row r="46" spans="1:12" ht="13.5" hidden="1">
      <c r="A46" s="24"/>
      <c r="B46" s="32"/>
      <c r="C46" s="52"/>
      <c r="D46" s="53"/>
      <c r="E46" s="53"/>
      <c r="F46" s="53"/>
      <c r="G46" s="53"/>
      <c r="H46" s="53"/>
      <c r="I46" s="53"/>
      <c r="J46" s="54"/>
      <c r="K46" s="30"/>
      <c r="L46" s="23"/>
    </row>
    <row r="47" spans="1:12" ht="13.5" hidden="1">
      <c r="A47" s="24"/>
      <c r="B47" s="32"/>
      <c r="C47" s="52"/>
      <c r="D47" s="53"/>
      <c r="E47" s="53"/>
      <c r="F47" s="53"/>
      <c r="G47" s="53"/>
      <c r="H47" s="53"/>
      <c r="I47" s="53"/>
      <c r="J47" s="54"/>
      <c r="K47" s="30"/>
      <c r="L47" s="23"/>
    </row>
    <row r="48" spans="1:12" ht="13.5" hidden="1">
      <c r="A48" s="24"/>
      <c r="B48" s="32"/>
      <c r="C48" s="52"/>
      <c r="D48" s="53"/>
      <c r="E48" s="53"/>
      <c r="F48" s="53"/>
      <c r="G48" s="53"/>
      <c r="H48" s="53"/>
      <c r="I48" s="53"/>
      <c r="J48" s="54"/>
      <c r="K48" s="30"/>
      <c r="L48" s="23"/>
    </row>
    <row r="49" spans="1:12" ht="13.5">
      <c r="A49" s="24"/>
      <c r="B49" s="32"/>
      <c r="C49" s="52"/>
      <c r="D49" s="53"/>
      <c r="E49" s="53"/>
      <c r="F49" s="53"/>
      <c r="G49" s="53"/>
      <c r="H49" s="53"/>
      <c r="I49" s="53"/>
      <c r="J49" s="54"/>
      <c r="K49" s="30"/>
      <c r="L49" s="23"/>
    </row>
    <row r="50" spans="1:12" ht="13.5">
      <c r="A50" s="24"/>
      <c r="B50" s="32"/>
      <c r="C50" s="52"/>
      <c r="D50" s="53"/>
      <c r="E50" s="53"/>
      <c r="F50" s="53"/>
      <c r="G50" s="53"/>
      <c r="H50" s="53"/>
      <c r="I50" s="53"/>
      <c r="J50" s="54"/>
      <c r="K50" s="30"/>
      <c r="L50" s="23"/>
    </row>
    <row r="51" spans="1:12" ht="13.5">
      <c r="A51" s="24"/>
      <c r="B51" s="32"/>
      <c r="C51" s="52"/>
      <c r="D51" s="53"/>
      <c r="E51" s="53"/>
      <c r="F51" s="53"/>
      <c r="G51" s="53"/>
      <c r="H51" s="53"/>
      <c r="I51" s="53"/>
      <c r="J51" s="54"/>
      <c r="K51" s="30"/>
      <c r="L51" s="23"/>
    </row>
    <row r="52" spans="1:12" ht="13.5">
      <c r="A52" s="24"/>
      <c r="B52" s="32"/>
      <c r="C52" s="52"/>
      <c r="D52" s="53"/>
      <c r="E52" s="53"/>
      <c r="F52" s="53"/>
      <c r="G52" s="53"/>
      <c r="H52" s="53"/>
      <c r="I52" s="53"/>
      <c r="J52" s="54"/>
      <c r="K52" s="30"/>
      <c r="L52" s="23"/>
    </row>
    <row r="53" spans="1:12" ht="13.5">
      <c r="A53" s="24"/>
      <c r="B53" s="32"/>
      <c r="C53" s="52"/>
      <c r="D53" s="53"/>
      <c r="E53" s="53"/>
      <c r="F53" s="53"/>
      <c r="G53" s="53"/>
      <c r="H53" s="53"/>
      <c r="I53" s="53"/>
      <c r="J53" s="54"/>
      <c r="K53" s="30"/>
      <c r="L53" s="23"/>
    </row>
    <row r="54" spans="1:12" ht="13.5">
      <c r="A54" s="24"/>
      <c r="B54" s="32"/>
      <c r="C54" s="52"/>
      <c r="D54" s="53"/>
      <c r="E54" s="53"/>
      <c r="F54" s="53"/>
      <c r="G54" s="53"/>
      <c r="H54" s="53"/>
      <c r="I54" s="53"/>
      <c r="J54" s="54"/>
      <c r="K54" s="30"/>
      <c r="L54" s="23"/>
    </row>
    <row r="55" spans="1:12" ht="21" customHeight="1">
      <c r="A55" s="24"/>
      <c r="B55" s="32"/>
      <c r="C55" s="289" t="s">
        <v>113</v>
      </c>
      <c r="D55" s="290"/>
      <c r="E55" s="290"/>
      <c r="F55" s="290"/>
      <c r="G55" s="290"/>
      <c r="H55" s="290"/>
      <c r="I55" s="290"/>
      <c r="J55" s="291"/>
      <c r="K55" s="30"/>
      <c r="L55" s="23"/>
    </row>
    <row r="56" spans="1:12" ht="14.25" customHeight="1" thickBot="1">
      <c r="A56" s="24"/>
      <c r="B56" s="32"/>
      <c r="C56" s="58"/>
      <c r="D56" s="59"/>
      <c r="E56" s="59"/>
      <c r="F56" s="59"/>
      <c r="G56" s="59"/>
      <c r="H56" s="59"/>
      <c r="I56" s="59"/>
      <c r="J56" s="60"/>
      <c r="K56" s="30"/>
      <c r="L56" s="23"/>
    </row>
    <row r="57" spans="1:12" ht="7.5" customHeight="1" thickBot="1" thickTop="1">
      <c r="A57" s="24"/>
      <c r="B57" s="25"/>
      <c r="C57" s="61"/>
      <c r="D57" s="61"/>
      <c r="E57" s="61"/>
      <c r="F57" s="61"/>
      <c r="G57" s="61"/>
      <c r="H57" s="61"/>
      <c r="I57" s="61"/>
      <c r="J57" s="61"/>
      <c r="K57" s="26"/>
      <c r="L57" s="23"/>
    </row>
    <row r="58" spans="1:12" ht="7.5" customHeight="1" thickBot="1" thickTop="1">
      <c r="A58" s="27"/>
      <c r="B58" s="28"/>
      <c r="C58" s="62"/>
      <c r="D58" s="62"/>
      <c r="E58" s="62"/>
      <c r="F58" s="62"/>
      <c r="G58" s="62"/>
      <c r="H58" s="62"/>
      <c r="I58" s="62"/>
      <c r="J58" s="62"/>
      <c r="K58" s="28"/>
      <c r="L58" s="29"/>
    </row>
    <row r="59" ht="13.5" thickTop="1"/>
  </sheetData>
  <sheetProtection formatCells="0" formatColumns="0" formatRows="0" insertColumns="0" insertRows="0" insertHyperlinks="0" deleteColumns="0" deleteRows="0" sort="0" autoFilter="0" pivotTables="0"/>
  <mergeCells count="4">
    <mergeCell ref="C55:J55"/>
    <mergeCell ref="C22:J22"/>
    <mergeCell ref="C4:J4"/>
    <mergeCell ref="C17:J17"/>
  </mergeCells>
  <printOptions/>
  <pageMargins left="0.7086614173228347" right="0.27" top="0.2362204724409449" bottom="0.2362204724409449" header="0.2362204724409449" footer="0.2362204724409449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55"/>
  <sheetViews>
    <sheetView zoomScalePageLayoutView="0" workbookViewId="0" topLeftCell="A1">
      <selection activeCell="N53" sqref="N53"/>
    </sheetView>
  </sheetViews>
  <sheetFormatPr defaultColWidth="9.140625" defaultRowHeight="12.75"/>
  <cols>
    <col min="1" max="1" width="1.57421875" style="8" customWidth="1"/>
    <col min="2" max="2" width="1.421875" style="8" customWidth="1"/>
    <col min="3" max="3" width="16.00390625" style="8" customWidth="1"/>
    <col min="4" max="4" width="9.8515625" style="8" customWidth="1"/>
    <col min="5" max="5" width="14.8515625" style="8" customWidth="1"/>
    <col min="6" max="6" width="7.7109375" style="8" customWidth="1"/>
    <col min="7" max="7" width="16.28125" style="8" customWidth="1"/>
    <col min="8" max="8" width="9.140625" style="8" customWidth="1"/>
    <col min="9" max="9" width="8.57421875" style="8" customWidth="1"/>
    <col min="10" max="10" width="5.7109375" style="8" customWidth="1"/>
    <col min="11" max="11" width="1.421875" style="8" customWidth="1"/>
    <col min="12" max="12" width="1.57421875" style="8" customWidth="1"/>
    <col min="13" max="16384" width="9.140625" style="8" customWidth="1"/>
  </cols>
  <sheetData>
    <row r="1" spans="1:12" ht="7.5" customHeight="1" thickBot="1" thickTop="1">
      <c r="A1" s="31"/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ht="7.5" customHeight="1" thickBot="1" thickTop="1">
      <c r="A2" s="24"/>
      <c r="B2" s="20"/>
      <c r="C2" s="21"/>
      <c r="D2" s="21"/>
      <c r="E2" s="21"/>
      <c r="F2" s="21"/>
      <c r="G2" s="21"/>
      <c r="H2" s="21"/>
      <c r="I2" s="21"/>
      <c r="J2" s="21"/>
      <c r="K2" s="22"/>
      <c r="L2" s="23"/>
    </row>
    <row r="3" spans="1:12" ht="13.5" thickTop="1">
      <c r="A3" s="24"/>
      <c r="B3" s="32"/>
      <c r="C3" s="63"/>
      <c r="D3" s="64"/>
      <c r="E3" s="64"/>
      <c r="F3" s="64"/>
      <c r="G3" s="64"/>
      <c r="H3" s="64"/>
      <c r="I3" s="64"/>
      <c r="J3" s="65"/>
      <c r="K3" s="30"/>
      <c r="L3" s="23"/>
    </row>
    <row r="4" spans="1:12" ht="20.25" customHeight="1">
      <c r="A4" s="24"/>
      <c r="B4" s="32"/>
      <c r="C4" s="289" t="s">
        <v>56</v>
      </c>
      <c r="D4" s="290"/>
      <c r="E4" s="290"/>
      <c r="F4" s="290"/>
      <c r="G4" s="290"/>
      <c r="H4" s="290"/>
      <c r="I4" s="290"/>
      <c r="J4" s="291"/>
      <c r="K4" s="30"/>
      <c r="L4" s="23"/>
    </row>
    <row r="5" spans="1:12" ht="12.75">
      <c r="A5" s="24"/>
      <c r="B5" s="32"/>
      <c r="C5" s="52"/>
      <c r="D5" s="53"/>
      <c r="E5" s="53"/>
      <c r="F5" s="53"/>
      <c r="G5" s="53"/>
      <c r="H5" s="53"/>
      <c r="I5" s="53"/>
      <c r="J5" s="54"/>
      <c r="K5" s="30"/>
      <c r="L5" s="23"/>
    </row>
    <row r="6" spans="1:12" ht="17.25" customHeight="1">
      <c r="A6" s="24"/>
      <c r="B6" s="32"/>
      <c r="C6" s="52"/>
      <c r="D6" s="53"/>
      <c r="E6" s="53"/>
      <c r="F6" s="53"/>
      <c r="G6" s="53"/>
      <c r="H6" s="53"/>
      <c r="I6" s="53"/>
      <c r="J6" s="54"/>
      <c r="K6" s="30"/>
      <c r="L6" s="23"/>
    </row>
    <row r="7" spans="1:12" ht="12.75">
      <c r="A7" s="24"/>
      <c r="B7" s="32"/>
      <c r="C7" s="52"/>
      <c r="D7" s="53"/>
      <c r="E7" s="53"/>
      <c r="F7" s="53"/>
      <c r="G7" s="53"/>
      <c r="H7" s="53"/>
      <c r="I7" s="53"/>
      <c r="J7" s="54"/>
      <c r="K7" s="30"/>
      <c r="L7" s="23"/>
    </row>
    <row r="8" spans="1:12" ht="13.5">
      <c r="A8" s="24"/>
      <c r="B8" s="32"/>
      <c r="C8" s="52"/>
      <c r="D8" s="53"/>
      <c r="E8" s="53"/>
      <c r="F8" s="53"/>
      <c r="G8" s="53"/>
      <c r="H8" s="53"/>
      <c r="I8" s="53"/>
      <c r="J8" s="54"/>
      <c r="K8" s="30"/>
      <c r="L8" s="23"/>
    </row>
    <row r="9" spans="1:12" ht="13.5">
      <c r="A9" s="24"/>
      <c r="B9" s="32"/>
      <c r="C9" s="52"/>
      <c r="D9" s="53"/>
      <c r="E9" s="53"/>
      <c r="F9" s="53"/>
      <c r="G9" s="53"/>
      <c r="H9" s="53"/>
      <c r="I9" s="53"/>
      <c r="J9" s="54"/>
      <c r="K9" s="30"/>
      <c r="L9" s="23"/>
    </row>
    <row r="10" spans="1:12" ht="13.5">
      <c r="A10" s="24"/>
      <c r="B10" s="32"/>
      <c r="C10" s="52"/>
      <c r="D10" s="53"/>
      <c r="E10" s="53"/>
      <c r="F10" s="53"/>
      <c r="G10" s="53"/>
      <c r="H10" s="53"/>
      <c r="I10" s="53"/>
      <c r="J10" s="54"/>
      <c r="K10" s="30"/>
      <c r="L10" s="23"/>
    </row>
    <row r="11" spans="1:12" ht="13.5">
      <c r="A11" s="24"/>
      <c r="B11" s="32"/>
      <c r="C11" s="52"/>
      <c r="D11" s="53"/>
      <c r="E11" s="53"/>
      <c r="F11" s="53"/>
      <c r="G11" s="53"/>
      <c r="H11" s="53"/>
      <c r="I11" s="53"/>
      <c r="J11" s="54"/>
      <c r="K11" s="30"/>
      <c r="L11" s="23"/>
    </row>
    <row r="12" spans="1:12" ht="13.5">
      <c r="A12" s="24"/>
      <c r="B12" s="32"/>
      <c r="C12" s="52"/>
      <c r="D12" s="53"/>
      <c r="E12" s="53"/>
      <c r="F12" s="53"/>
      <c r="G12" s="53"/>
      <c r="H12" s="53"/>
      <c r="I12" s="53"/>
      <c r="J12" s="54"/>
      <c r="K12" s="30"/>
      <c r="L12" s="23"/>
    </row>
    <row r="13" spans="1:12" ht="13.5">
      <c r="A13" s="24"/>
      <c r="B13" s="32"/>
      <c r="C13" s="52"/>
      <c r="D13" s="53"/>
      <c r="E13" s="53"/>
      <c r="F13" s="53"/>
      <c r="G13" s="53"/>
      <c r="H13" s="53"/>
      <c r="I13" s="53"/>
      <c r="J13" s="54"/>
      <c r="K13" s="30"/>
      <c r="L13" s="23"/>
    </row>
    <row r="14" spans="1:12" ht="69" customHeight="1">
      <c r="A14" s="24"/>
      <c r="B14" s="32"/>
      <c r="C14" s="305" t="str">
        <f>1!C17:J17</f>
        <v>Qqalaq qobuleTis #1 sajaro sportdarbazis saxuravis reabilitacia, skolis Senobis lokaluri remontebi da teritoriaze saniaRvre arxis mowyoba</v>
      </c>
      <c r="D14" s="306"/>
      <c r="E14" s="306"/>
      <c r="F14" s="306"/>
      <c r="G14" s="306"/>
      <c r="H14" s="306"/>
      <c r="I14" s="306"/>
      <c r="J14" s="307"/>
      <c r="K14" s="30"/>
      <c r="L14" s="23"/>
    </row>
    <row r="15" spans="1:12" ht="27" customHeight="1">
      <c r="A15" s="24"/>
      <c r="B15" s="32"/>
      <c r="C15" s="308"/>
      <c r="D15" s="309"/>
      <c r="E15" s="309"/>
      <c r="F15" s="309"/>
      <c r="G15" s="309"/>
      <c r="H15" s="309"/>
      <c r="I15" s="309"/>
      <c r="J15" s="310"/>
      <c r="K15" s="30"/>
      <c r="L15" s="23"/>
    </row>
    <row r="16" spans="1:12" ht="16.5" customHeight="1">
      <c r="A16" s="24"/>
      <c r="B16" s="32"/>
      <c r="C16" s="66"/>
      <c r="D16" s="67"/>
      <c r="E16" s="67"/>
      <c r="F16" s="67"/>
      <c r="G16" s="67"/>
      <c r="H16" s="67"/>
      <c r="I16" s="67"/>
      <c r="J16" s="68"/>
      <c r="K16" s="30"/>
      <c r="L16" s="23"/>
    </row>
    <row r="17" spans="1:12" ht="16.5" customHeight="1">
      <c r="A17" s="24"/>
      <c r="B17" s="32"/>
      <c r="C17" s="66"/>
      <c r="D17" s="67"/>
      <c r="E17" s="67"/>
      <c r="F17" s="67"/>
      <c r="G17" s="67"/>
      <c r="H17" s="67"/>
      <c r="I17" s="67"/>
      <c r="J17" s="68"/>
      <c r="K17" s="30"/>
      <c r="L17" s="23"/>
    </row>
    <row r="18" spans="1:12" ht="18.75" customHeight="1">
      <c r="A18" s="24"/>
      <c r="B18" s="32"/>
      <c r="C18" s="55"/>
      <c r="D18" s="56"/>
      <c r="E18" s="56"/>
      <c r="F18" s="56"/>
      <c r="G18" s="56"/>
      <c r="H18" s="56"/>
      <c r="I18" s="56"/>
      <c r="J18" s="57"/>
      <c r="K18" s="30"/>
      <c r="L18" s="23"/>
    </row>
    <row r="19" spans="1:12" ht="22.5" customHeight="1">
      <c r="A19" s="24"/>
      <c r="B19" s="32"/>
      <c r="C19" s="311" t="s">
        <v>26</v>
      </c>
      <c r="D19" s="312"/>
      <c r="E19" s="312"/>
      <c r="F19" s="312"/>
      <c r="G19" s="312"/>
      <c r="H19" s="312"/>
      <c r="I19" s="312"/>
      <c r="J19" s="313"/>
      <c r="K19" s="30"/>
      <c r="L19" s="23"/>
    </row>
    <row r="20" spans="1:17" ht="13.5">
      <c r="A20" s="24"/>
      <c r="B20" s="32"/>
      <c r="C20" s="52"/>
      <c r="D20" s="53"/>
      <c r="E20" s="53"/>
      <c r="F20" s="53"/>
      <c r="G20" s="53"/>
      <c r="H20" s="53"/>
      <c r="I20" s="53"/>
      <c r="J20" s="54"/>
      <c r="K20" s="30"/>
      <c r="L20" s="23"/>
      <c r="Q20" s="14"/>
    </row>
    <row r="21" spans="1:17" ht="13.5">
      <c r="A21" s="24"/>
      <c r="B21" s="32"/>
      <c r="C21" s="52"/>
      <c r="D21" s="53"/>
      <c r="E21" s="53"/>
      <c r="F21" s="53"/>
      <c r="G21" s="53"/>
      <c r="H21" s="53"/>
      <c r="I21" s="53"/>
      <c r="J21" s="54"/>
      <c r="K21" s="30"/>
      <c r="L21" s="23"/>
      <c r="Q21" s="14"/>
    </row>
    <row r="22" spans="1:17" ht="13.5">
      <c r="A22" s="24"/>
      <c r="B22" s="32"/>
      <c r="C22" s="52"/>
      <c r="D22" s="53"/>
      <c r="E22" s="53"/>
      <c r="F22" s="53"/>
      <c r="G22" s="53"/>
      <c r="H22" s="53"/>
      <c r="I22" s="53"/>
      <c r="J22" s="54"/>
      <c r="K22" s="30"/>
      <c r="L22" s="23"/>
      <c r="Q22" s="14"/>
    </row>
    <row r="23" spans="1:12" ht="13.5">
      <c r="A23" s="24"/>
      <c r="B23" s="32"/>
      <c r="C23" s="52"/>
      <c r="D23" s="53"/>
      <c r="E23" s="53"/>
      <c r="F23" s="53"/>
      <c r="G23" s="53"/>
      <c r="H23" s="53"/>
      <c r="I23" s="53"/>
      <c r="J23" s="54"/>
      <c r="K23" s="30"/>
      <c r="L23" s="23"/>
    </row>
    <row r="24" spans="1:12" ht="13.5">
      <c r="A24" s="24"/>
      <c r="B24" s="32"/>
      <c r="C24" s="52"/>
      <c r="D24" s="53"/>
      <c r="E24" s="53"/>
      <c r="F24" s="53"/>
      <c r="G24" s="53"/>
      <c r="H24" s="53"/>
      <c r="I24" s="53"/>
      <c r="J24" s="54"/>
      <c r="K24" s="30"/>
      <c r="L24" s="23"/>
    </row>
    <row r="25" spans="1:12" ht="21" customHeight="1">
      <c r="A25" s="24"/>
      <c r="B25" s="32"/>
      <c r="C25" s="69" t="s">
        <v>19</v>
      </c>
      <c r="D25" s="302" t="s">
        <v>112</v>
      </c>
      <c r="E25" s="302"/>
      <c r="F25" s="302"/>
      <c r="G25" s="302"/>
      <c r="H25" s="302"/>
      <c r="I25" s="302"/>
      <c r="J25" s="303"/>
      <c r="K25" s="30"/>
      <c r="L25" s="23"/>
    </row>
    <row r="26" spans="1:12" ht="8.25" customHeight="1">
      <c r="A26" s="24"/>
      <c r="B26" s="32"/>
      <c r="C26" s="70"/>
      <c r="D26" s="71"/>
      <c r="E26" s="71"/>
      <c r="F26" s="71"/>
      <c r="G26" s="71"/>
      <c r="H26" s="71"/>
      <c r="I26" s="71"/>
      <c r="J26" s="72"/>
      <c r="K26" s="30"/>
      <c r="L26" s="23"/>
    </row>
    <row r="27" spans="1:12" ht="13.5">
      <c r="A27" s="24"/>
      <c r="B27" s="32"/>
      <c r="C27" s="52"/>
      <c r="D27" s="53"/>
      <c r="E27" s="53"/>
      <c r="F27" s="53"/>
      <c r="G27" s="53"/>
      <c r="H27" s="53"/>
      <c r="I27" s="53"/>
      <c r="J27" s="54"/>
      <c r="K27" s="30"/>
      <c r="L27" s="23"/>
    </row>
    <row r="28" spans="1:12" ht="13.5">
      <c r="A28" s="24"/>
      <c r="B28" s="32"/>
      <c r="C28" s="52"/>
      <c r="D28" s="53"/>
      <c r="E28" s="53"/>
      <c r="F28" s="53"/>
      <c r="G28" s="53"/>
      <c r="H28" s="53"/>
      <c r="I28" s="53"/>
      <c r="J28" s="54"/>
      <c r="K28" s="30"/>
      <c r="L28" s="23"/>
    </row>
    <row r="29" spans="1:12" ht="15">
      <c r="A29" s="24"/>
      <c r="B29" s="32"/>
      <c r="C29" s="314" t="s">
        <v>1</v>
      </c>
      <c r="D29" s="315"/>
      <c r="E29" s="315"/>
      <c r="F29" s="315"/>
      <c r="G29" s="90">
        <f>'ლ.რ. ხ.'!H362</f>
        <v>0</v>
      </c>
      <c r="H29" s="73" t="s">
        <v>45</v>
      </c>
      <c r="I29" s="73"/>
      <c r="J29" s="74"/>
      <c r="K29" s="30"/>
      <c r="L29" s="23"/>
    </row>
    <row r="30" spans="1:12" ht="13.5">
      <c r="A30" s="24"/>
      <c r="B30" s="32"/>
      <c r="C30" s="52"/>
      <c r="D30" s="53"/>
      <c r="E30" s="53"/>
      <c r="F30" s="53"/>
      <c r="G30" s="53"/>
      <c r="H30" s="53"/>
      <c r="I30" s="53"/>
      <c r="J30" s="54"/>
      <c r="K30" s="30"/>
      <c r="L30" s="23"/>
    </row>
    <row r="31" spans="1:12" ht="13.5">
      <c r="A31" s="24"/>
      <c r="B31" s="32"/>
      <c r="C31" s="52"/>
      <c r="D31" s="53"/>
      <c r="E31" s="53"/>
      <c r="F31" s="53"/>
      <c r="G31" s="53"/>
      <c r="H31" s="53"/>
      <c r="I31" s="53"/>
      <c r="J31" s="54"/>
      <c r="K31" s="30"/>
      <c r="L31" s="23"/>
    </row>
    <row r="32" spans="1:12" ht="13.5">
      <c r="A32" s="24"/>
      <c r="B32" s="32"/>
      <c r="C32" s="52"/>
      <c r="D32" s="53"/>
      <c r="E32" s="53"/>
      <c r="F32" s="53"/>
      <c r="G32" s="53"/>
      <c r="H32" s="53"/>
      <c r="I32" s="53"/>
      <c r="J32" s="54"/>
      <c r="K32" s="30"/>
      <c r="L32" s="23"/>
    </row>
    <row r="33" spans="1:12" ht="8.25" customHeight="1">
      <c r="A33" s="24"/>
      <c r="B33" s="32"/>
      <c r="C33" s="52"/>
      <c r="D33" s="53"/>
      <c r="E33" s="53"/>
      <c r="F33" s="53"/>
      <c r="G33" s="53"/>
      <c r="H33" s="53"/>
      <c r="I33" s="53"/>
      <c r="J33" s="54"/>
      <c r="K33" s="30"/>
      <c r="L33" s="23"/>
    </row>
    <row r="34" spans="1:12" ht="13.5">
      <c r="A34" s="24"/>
      <c r="B34" s="32"/>
      <c r="C34" s="52"/>
      <c r="D34" s="53"/>
      <c r="E34" s="53"/>
      <c r="F34" s="53"/>
      <c r="G34" s="53"/>
      <c r="H34" s="53"/>
      <c r="I34" s="53"/>
      <c r="J34" s="54"/>
      <c r="K34" s="30"/>
      <c r="L34" s="23"/>
    </row>
    <row r="35" spans="1:12" ht="13.5">
      <c r="A35" s="24"/>
      <c r="B35" s="32"/>
      <c r="C35" s="52"/>
      <c r="D35" s="53"/>
      <c r="E35" s="53"/>
      <c r="F35" s="53"/>
      <c r="G35" s="53"/>
      <c r="H35" s="53"/>
      <c r="I35" s="53"/>
      <c r="J35" s="54"/>
      <c r="K35" s="30"/>
      <c r="L35" s="23"/>
    </row>
    <row r="36" spans="1:12" ht="24.75" customHeight="1">
      <c r="A36" s="24"/>
      <c r="B36" s="32"/>
      <c r="C36" s="75"/>
      <c r="D36" s="304" t="s">
        <v>5</v>
      </c>
      <c r="E36" s="304"/>
      <c r="F36" s="76"/>
      <c r="G36" s="76"/>
      <c r="H36" s="301" t="s">
        <v>57</v>
      </c>
      <c r="I36" s="301"/>
      <c r="J36" s="78"/>
      <c r="K36" s="30"/>
      <c r="L36" s="23"/>
    </row>
    <row r="37" spans="1:12" ht="18" customHeight="1">
      <c r="A37" s="24"/>
      <c r="B37" s="32"/>
      <c r="C37" s="75"/>
      <c r="D37" s="79"/>
      <c r="E37" s="79"/>
      <c r="F37" s="76"/>
      <c r="G37" s="76"/>
      <c r="H37" s="77"/>
      <c r="I37" s="77"/>
      <c r="J37" s="78"/>
      <c r="K37" s="30"/>
      <c r="L37" s="23"/>
    </row>
    <row r="38" spans="1:12" ht="21">
      <c r="A38" s="24"/>
      <c r="B38" s="32"/>
      <c r="C38" s="75"/>
      <c r="D38" s="304" t="s">
        <v>17</v>
      </c>
      <c r="E38" s="304"/>
      <c r="F38" s="76"/>
      <c r="G38" s="76"/>
      <c r="H38" s="301" t="s">
        <v>41</v>
      </c>
      <c r="I38" s="301"/>
      <c r="J38" s="78"/>
      <c r="K38" s="30"/>
      <c r="L38" s="23"/>
    </row>
    <row r="39" spans="1:12" ht="12.75" customHeight="1">
      <c r="A39" s="24"/>
      <c r="B39" s="32"/>
      <c r="C39" s="75"/>
      <c r="D39" s="80"/>
      <c r="E39" s="80"/>
      <c r="F39" s="80"/>
      <c r="G39" s="80"/>
      <c r="H39" s="80"/>
      <c r="I39" s="80"/>
      <c r="J39" s="78"/>
      <c r="K39" s="30"/>
      <c r="L39" s="23"/>
    </row>
    <row r="40" spans="1:12" ht="12.75" customHeight="1">
      <c r="A40" s="24"/>
      <c r="B40" s="32"/>
      <c r="C40" s="75"/>
      <c r="D40" s="80"/>
      <c r="E40" s="80"/>
      <c r="F40" s="80"/>
      <c r="G40" s="80"/>
      <c r="H40" s="80"/>
      <c r="I40" s="80"/>
      <c r="J40" s="78"/>
      <c r="K40" s="30"/>
      <c r="L40" s="23"/>
    </row>
    <row r="41" spans="1:12" ht="13.5">
      <c r="A41" s="24"/>
      <c r="B41" s="32"/>
      <c r="C41" s="52"/>
      <c r="D41" s="53"/>
      <c r="E41" s="53"/>
      <c r="F41" s="53"/>
      <c r="G41" s="53"/>
      <c r="H41" s="53"/>
      <c r="I41" s="53"/>
      <c r="J41" s="54"/>
      <c r="K41" s="30"/>
      <c r="L41" s="23"/>
    </row>
    <row r="42" spans="1:12" ht="13.5">
      <c r="A42" s="24"/>
      <c r="B42" s="32"/>
      <c r="C42" s="52"/>
      <c r="D42" s="53"/>
      <c r="E42" s="53"/>
      <c r="F42" s="53"/>
      <c r="G42" s="53"/>
      <c r="H42" s="53"/>
      <c r="I42" s="53"/>
      <c r="J42" s="54"/>
      <c r="K42" s="30"/>
      <c r="L42" s="23"/>
    </row>
    <row r="43" spans="1:12" ht="13.5">
      <c r="A43" s="24"/>
      <c r="B43" s="32"/>
      <c r="C43" s="52"/>
      <c r="D43" s="53"/>
      <c r="E43" s="53"/>
      <c r="F43" s="53"/>
      <c r="G43" s="53"/>
      <c r="H43" s="53"/>
      <c r="I43" s="53"/>
      <c r="J43" s="54"/>
      <c r="K43" s="30"/>
      <c r="L43" s="23"/>
    </row>
    <row r="44" spans="1:12" ht="13.5">
      <c r="A44" s="24"/>
      <c r="B44" s="32"/>
      <c r="C44" s="52"/>
      <c r="D44" s="53"/>
      <c r="E44" s="53"/>
      <c r="F44" s="53"/>
      <c r="G44" s="53"/>
      <c r="H44" s="53"/>
      <c r="I44" s="53"/>
      <c r="J44" s="54"/>
      <c r="K44" s="30"/>
      <c r="L44" s="23"/>
    </row>
    <row r="45" spans="1:12" ht="3" customHeight="1">
      <c r="A45" s="24"/>
      <c r="B45" s="32"/>
      <c r="C45" s="52"/>
      <c r="D45" s="53"/>
      <c r="E45" s="53"/>
      <c r="F45" s="53"/>
      <c r="G45" s="53"/>
      <c r="H45" s="53"/>
      <c r="I45" s="53"/>
      <c r="J45" s="54"/>
      <c r="K45" s="30"/>
      <c r="L45" s="23"/>
    </row>
    <row r="46" spans="1:12" ht="13.5" hidden="1">
      <c r="A46" s="24"/>
      <c r="B46" s="32"/>
      <c r="C46" s="52"/>
      <c r="D46" s="53"/>
      <c r="E46" s="53"/>
      <c r="F46" s="53"/>
      <c r="G46" s="53"/>
      <c r="H46" s="53"/>
      <c r="I46" s="53"/>
      <c r="J46" s="54"/>
      <c r="K46" s="30"/>
      <c r="L46" s="23"/>
    </row>
    <row r="47" spans="1:12" ht="13.5">
      <c r="A47" s="24"/>
      <c r="B47" s="32"/>
      <c r="C47" s="52"/>
      <c r="D47" s="53"/>
      <c r="E47" s="53"/>
      <c r="F47" s="53"/>
      <c r="G47" s="53"/>
      <c r="H47" s="53"/>
      <c r="I47" s="53"/>
      <c r="J47" s="54"/>
      <c r="K47" s="30"/>
      <c r="L47" s="23"/>
    </row>
    <row r="48" spans="1:12" ht="13.5">
      <c r="A48" s="24"/>
      <c r="B48" s="32"/>
      <c r="C48" s="52"/>
      <c r="D48" s="53"/>
      <c r="E48" s="53"/>
      <c r="F48" s="53"/>
      <c r="G48" s="53"/>
      <c r="H48" s="53"/>
      <c r="I48" s="53"/>
      <c r="J48" s="54"/>
      <c r="K48" s="30"/>
      <c r="L48" s="23"/>
    </row>
    <row r="49" spans="1:12" ht="13.5">
      <c r="A49" s="24"/>
      <c r="B49" s="32"/>
      <c r="C49" s="52"/>
      <c r="D49" s="53"/>
      <c r="E49" s="53"/>
      <c r="F49" s="53"/>
      <c r="G49" s="53"/>
      <c r="H49" s="53"/>
      <c r="I49" s="53"/>
      <c r="J49" s="54"/>
      <c r="K49" s="30"/>
      <c r="L49" s="23"/>
    </row>
    <row r="50" spans="1:12" ht="13.5">
      <c r="A50" s="24"/>
      <c r="B50" s="32"/>
      <c r="C50" s="52"/>
      <c r="D50" s="53"/>
      <c r="E50" s="53"/>
      <c r="F50" s="53"/>
      <c r="G50" s="53"/>
      <c r="H50" s="53"/>
      <c r="I50" s="53"/>
      <c r="J50" s="54"/>
      <c r="K50" s="30"/>
      <c r="L50" s="23"/>
    </row>
    <row r="51" spans="1:12" ht="13.5">
      <c r="A51" s="24"/>
      <c r="B51" s="32"/>
      <c r="C51" s="52"/>
      <c r="D51" s="53"/>
      <c r="E51" s="53"/>
      <c r="F51" s="53"/>
      <c r="G51" s="53"/>
      <c r="H51" s="53"/>
      <c r="I51" s="53"/>
      <c r="J51" s="54"/>
      <c r="K51" s="30"/>
      <c r="L51" s="23"/>
    </row>
    <row r="52" spans="1:12" ht="24.75" customHeight="1">
      <c r="A52" s="24"/>
      <c r="B52" s="32"/>
      <c r="C52" s="289" t="s">
        <v>113</v>
      </c>
      <c r="D52" s="290"/>
      <c r="E52" s="290"/>
      <c r="F52" s="290"/>
      <c r="G52" s="290"/>
      <c r="H52" s="290"/>
      <c r="I52" s="290"/>
      <c r="J52" s="291"/>
      <c r="K52" s="30"/>
      <c r="L52" s="23"/>
    </row>
    <row r="53" spans="1:12" ht="14.25" customHeight="1" thickBot="1">
      <c r="A53" s="24"/>
      <c r="B53" s="32"/>
      <c r="C53" s="58"/>
      <c r="D53" s="59"/>
      <c r="E53" s="59"/>
      <c r="F53" s="59"/>
      <c r="G53" s="59"/>
      <c r="H53" s="59"/>
      <c r="I53" s="59"/>
      <c r="J53" s="60"/>
      <c r="K53" s="30"/>
      <c r="L53" s="23"/>
    </row>
    <row r="54" spans="1:12" ht="7.5" customHeight="1" thickBot="1" thickTop="1">
      <c r="A54" s="24"/>
      <c r="B54" s="25"/>
      <c r="C54" s="61"/>
      <c r="D54" s="61"/>
      <c r="E54" s="61"/>
      <c r="F54" s="61"/>
      <c r="G54" s="61"/>
      <c r="H54" s="61"/>
      <c r="I54" s="61"/>
      <c r="J54" s="61"/>
      <c r="K54" s="26"/>
      <c r="L54" s="23"/>
    </row>
    <row r="55" spans="1:12" ht="7.5" customHeight="1" thickBot="1" thickTop="1">
      <c r="A55" s="27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9"/>
    </row>
    <row r="56" ht="13.5" thickTop="1"/>
  </sheetData>
  <sheetProtection/>
  <mergeCells count="11">
    <mergeCell ref="C4:J4"/>
    <mergeCell ref="C15:J15"/>
    <mergeCell ref="C19:J19"/>
    <mergeCell ref="C29:F29"/>
    <mergeCell ref="D36:E36"/>
    <mergeCell ref="H36:I36"/>
    <mergeCell ref="D25:J25"/>
    <mergeCell ref="D38:E38"/>
    <mergeCell ref="H38:I38"/>
    <mergeCell ref="C52:J52"/>
    <mergeCell ref="C14:J14"/>
  </mergeCells>
  <printOptions/>
  <pageMargins left="0.7874015748031497" right="0.15748031496062992" top="0.2362204724409449" bottom="0.2362204724409449" header="0.2362204724409449" footer="0.2362204724409449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N362"/>
  <sheetViews>
    <sheetView tabSelected="1" zoomScalePageLayoutView="0" workbookViewId="0" topLeftCell="A1">
      <selection activeCell="G56" sqref="G56"/>
    </sheetView>
  </sheetViews>
  <sheetFormatPr defaultColWidth="9.140625" defaultRowHeight="29.25" customHeight="1"/>
  <cols>
    <col min="1" max="1" width="5.140625" style="10" customWidth="1"/>
    <col min="2" max="2" width="12.140625" style="11" customWidth="1"/>
    <col min="3" max="3" width="38.140625" style="99" customWidth="1"/>
    <col min="4" max="4" width="6.57421875" style="1" customWidth="1"/>
    <col min="5" max="5" width="8.28125" style="1" customWidth="1"/>
    <col min="6" max="6" width="9.00390625" style="1" customWidth="1"/>
    <col min="7" max="7" width="7.8515625" style="1" customWidth="1"/>
    <col min="8" max="8" width="10.421875" style="51" customWidth="1"/>
    <col min="9" max="9" width="10.28125" style="7" hidden="1" customWidth="1"/>
    <col min="10" max="10" width="9.00390625" style="7" hidden="1" customWidth="1"/>
    <col min="11" max="11" width="7.57421875" style="2" hidden="1" customWidth="1"/>
    <col min="12" max="14" width="9.140625" style="2" hidden="1" customWidth="1"/>
    <col min="15" max="15" width="9.140625" style="1" hidden="1" customWidth="1"/>
    <col min="16" max="16" width="0.71875" style="1" hidden="1" customWidth="1"/>
    <col min="17" max="17" width="11.421875" style="1" customWidth="1"/>
    <col min="18" max="18" width="12.00390625" style="1" customWidth="1"/>
    <col min="19" max="19" width="10.28125" style="1" bestFit="1" customWidth="1"/>
    <col min="20" max="21" width="9.140625" style="1" customWidth="1"/>
    <col min="22" max="22" width="15.140625" style="1" customWidth="1"/>
    <col min="23" max="16384" width="9.140625" style="1" customWidth="1"/>
  </cols>
  <sheetData>
    <row r="1" spans="1:10" ht="36" customHeight="1">
      <c r="A1" s="320" t="s">
        <v>387</v>
      </c>
      <c r="B1" s="320"/>
      <c r="C1" s="320"/>
      <c r="D1" s="320"/>
      <c r="E1" s="320"/>
      <c r="F1" s="320"/>
      <c r="G1" s="320"/>
      <c r="H1" s="320"/>
      <c r="I1" s="34"/>
      <c r="J1" s="2"/>
    </row>
    <row r="2" spans="1:10" ht="25.5" customHeight="1">
      <c r="A2" s="321" t="s">
        <v>66</v>
      </c>
      <c r="B2" s="321"/>
      <c r="C2" s="321"/>
      <c r="D2" s="321"/>
      <c r="E2" s="321"/>
      <c r="F2" s="321"/>
      <c r="G2" s="321"/>
      <c r="H2" s="321"/>
      <c r="I2" s="33"/>
      <c r="J2" s="2"/>
    </row>
    <row r="3" spans="1:10" ht="5.25" customHeight="1">
      <c r="A3" s="318"/>
      <c r="B3" s="318"/>
      <c r="C3" s="318"/>
      <c r="D3" s="318"/>
      <c r="E3" s="318"/>
      <c r="F3" s="318"/>
      <c r="G3" s="318"/>
      <c r="H3" s="318"/>
      <c r="I3" s="33"/>
      <c r="J3" s="2"/>
    </row>
    <row r="4" spans="1:10" ht="9" customHeight="1" hidden="1">
      <c r="A4" s="321" t="s">
        <v>67</v>
      </c>
      <c r="B4" s="321"/>
      <c r="C4" s="321"/>
      <c r="D4" s="321"/>
      <c r="E4" s="321"/>
      <c r="F4" s="321"/>
      <c r="G4" s="321"/>
      <c r="H4" s="321"/>
      <c r="I4" s="33"/>
      <c r="J4" s="2"/>
    </row>
    <row r="5" spans="1:11" ht="29.25" customHeight="1">
      <c r="A5" s="319" t="s">
        <v>7</v>
      </c>
      <c r="B5" s="317" t="s">
        <v>8</v>
      </c>
      <c r="C5" s="322" t="s">
        <v>9</v>
      </c>
      <c r="D5" s="323" t="s">
        <v>6</v>
      </c>
      <c r="E5" s="316" t="s">
        <v>10</v>
      </c>
      <c r="F5" s="316"/>
      <c r="G5" s="316" t="s">
        <v>0</v>
      </c>
      <c r="H5" s="316"/>
      <c r="I5" s="13"/>
      <c r="J5" s="6"/>
      <c r="K5" s="6"/>
    </row>
    <row r="6" spans="1:14" ht="49.5" customHeight="1">
      <c r="A6" s="319"/>
      <c r="B6" s="317"/>
      <c r="C6" s="322"/>
      <c r="D6" s="323"/>
      <c r="E6" s="35" t="s">
        <v>11</v>
      </c>
      <c r="F6" s="35" t="s">
        <v>12</v>
      </c>
      <c r="G6" s="91" t="s">
        <v>11</v>
      </c>
      <c r="H6" s="50" t="s">
        <v>12</v>
      </c>
      <c r="I6" s="9"/>
      <c r="J6" s="9"/>
      <c r="K6" s="6"/>
      <c r="N6" s="2" t="s">
        <v>40</v>
      </c>
    </row>
    <row r="7" spans="1:14" s="3" customFormat="1" ht="33" customHeight="1">
      <c r="A7" s="88" t="s">
        <v>13</v>
      </c>
      <c r="B7" s="94">
        <v>2</v>
      </c>
      <c r="C7" s="97">
        <v>3</v>
      </c>
      <c r="D7" s="89">
        <v>4</v>
      </c>
      <c r="E7" s="89">
        <v>5</v>
      </c>
      <c r="F7" s="89">
        <v>6</v>
      </c>
      <c r="G7" s="92">
        <v>7</v>
      </c>
      <c r="H7" s="89">
        <v>8</v>
      </c>
      <c r="I7" s="5"/>
      <c r="J7" s="5"/>
      <c r="K7" s="12"/>
      <c r="L7" s="4"/>
      <c r="M7" s="4"/>
      <c r="N7" s="4"/>
    </row>
    <row r="8" spans="1:14" s="3" customFormat="1" ht="27" customHeight="1">
      <c r="A8" s="88"/>
      <c r="B8" s="94"/>
      <c r="C8" s="98" t="s">
        <v>79</v>
      </c>
      <c r="D8" s="89"/>
      <c r="E8" s="89"/>
      <c r="F8" s="89"/>
      <c r="G8" s="92"/>
      <c r="H8" s="89"/>
      <c r="I8" s="5"/>
      <c r="J8" s="5"/>
      <c r="K8" s="12"/>
      <c r="L8" s="4"/>
      <c r="M8" s="4"/>
      <c r="N8" s="4"/>
    </row>
    <row r="9" spans="1:14" s="3" customFormat="1" ht="21.75" customHeight="1">
      <c r="A9" s="88"/>
      <c r="B9" s="94"/>
      <c r="C9" s="288" t="s">
        <v>114</v>
      </c>
      <c r="D9" s="89"/>
      <c r="E9" s="89"/>
      <c r="F9" s="89"/>
      <c r="G9" s="92"/>
      <c r="H9" s="89"/>
      <c r="I9" s="5"/>
      <c r="J9" s="5"/>
      <c r="K9" s="12"/>
      <c r="L9" s="4"/>
      <c r="M9" s="4"/>
      <c r="N9" s="4"/>
    </row>
    <row r="10" spans="1:14" s="3" customFormat="1" ht="63" customHeight="1">
      <c r="A10" s="138" t="s">
        <v>13</v>
      </c>
      <c r="B10" s="181" t="s">
        <v>148</v>
      </c>
      <c r="C10" s="131" t="s">
        <v>152</v>
      </c>
      <c r="D10" s="131" t="s">
        <v>21</v>
      </c>
      <c r="E10" s="131"/>
      <c r="F10" s="175">
        <v>52</v>
      </c>
      <c r="G10" s="101"/>
      <c r="H10" s="121">
        <f>SUM(H11:H13)</f>
        <v>0</v>
      </c>
      <c r="I10" s="5"/>
      <c r="J10" s="5"/>
      <c r="K10" s="12"/>
      <c r="L10" s="4"/>
      <c r="M10" s="4"/>
      <c r="N10" s="4"/>
    </row>
    <row r="11" spans="1:14" s="3" customFormat="1" ht="27" customHeight="1">
      <c r="A11" s="134"/>
      <c r="B11" s="112" t="s">
        <v>3</v>
      </c>
      <c r="C11" s="102" t="s">
        <v>149</v>
      </c>
      <c r="D11" s="102" t="s">
        <v>4</v>
      </c>
      <c r="E11" s="102">
        <f>0.583*0.5</f>
        <v>0.2915</v>
      </c>
      <c r="F11" s="104">
        <f>E11*F10</f>
        <v>15.158</v>
      </c>
      <c r="G11" s="104"/>
      <c r="H11" s="110">
        <f>G11*F11</f>
        <v>0</v>
      </c>
      <c r="I11" s="5"/>
      <c r="J11" s="5"/>
      <c r="K11" s="12"/>
      <c r="L11" s="4"/>
      <c r="M11" s="4"/>
      <c r="N11" s="4"/>
    </row>
    <row r="12" spans="1:14" s="3" customFormat="1" ht="30.75" customHeight="1">
      <c r="A12" s="134"/>
      <c r="B12" s="112" t="s">
        <v>3</v>
      </c>
      <c r="C12" s="102" t="s">
        <v>150</v>
      </c>
      <c r="D12" s="102" t="s">
        <v>16</v>
      </c>
      <c r="E12" s="102">
        <f>0.0046*0.5</f>
        <v>0.0023</v>
      </c>
      <c r="F12" s="104">
        <f>E12*F10</f>
        <v>0.1196</v>
      </c>
      <c r="G12" s="104"/>
      <c r="H12" s="104">
        <f>G12*F12</f>
        <v>0</v>
      </c>
      <c r="I12" s="5"/>
      <c r="J12" s="5"/>
      <c r="K12" s="12"/>
      <c r="L12" s="4"/>
      <c r="M12" s="4"/>
      <c r="N12" s="4"/>
    </row>
    <row r="13" spans="1:14" s="3" customFormat="1" ht="27" customHeight="1">
      <c r="A13" s="134"/>
      <c r="B13" s="168" t="s">
        <v>3</v>
      </c>
      <c r="C13" s="102" t="s">
        <v>151</v>
      </c>
      <c r="D13" s="102" t="s">
        <v>16</v>
      </c>
      <c r="E13" s="102">
        <f>0.208*0.5</f>
        <v>0.104</v>
      </c>
      <c r="F13" s="104">
        <f>F10*E13</f>
        <v>5.4079999999999995</v>
      </c>
      <c r="G13" s="104"/>
      <c r="H13" s="104">
        <f>G13*F13</f>
        <v>0</v>
      </c>
      <c r="I13" s="5"/>
      <c r="J13" s="5"/>
      <c r="K13" s="12"/>
      <c r="L13" s="4"/>
      <c r="M13" s="4"/>
      <c r="N13" s="4"/>
    </row>
    <row r="14" spans="1:14" s="3" customFormat="1" ht="87.75" customHeight="1">
      <c r="A14" s="130">
        <v>2</v>
      </c>
      <c r="B14" s="106" t="s">
        <v>142</v>
      </c>
      <c r="C14" s="131" t="s">
        <v>143</v>
      </c>
      <c r="D14" s="132" t="s">
        <v>32</v>
      </c>
      <c r="E14" s="132"/>
      <c r="F14" s="137">
        <v>450</v>
      </c>
      <c r="G14" s="116"/>
      <c r="H14" s="133">
        <f>SUM(H15:H16)</f>
        <v>0</v>
      </c>
      <c r="I14" s="5"/>
      <c r="J14" s="5"/>
      <c r="K14" s="12"/>
      <c r="L14" s="4"/>
      <c r="M14" s="4"/>
      <c r="N14" s="4"/>
    </row>
    <row r="15" spans="1:14" s="3" customFormat="1" ht="27" customHeight="1">
      <c r="A15" s="134"/>
      <c r="B15" s="112" t="s">
        <v>3</v>
      </c>
      <c r="C15" s="102" t="s">
        <v>50</v>
      </c>
      <c r="D15" s="135" t="s">
        <v>4</v>
      </c>
      <c r="E15" s="135">
        <v>0.082</v>
      </c>
      <c r="F15" s="103">
        <f>E15*F14</f>
        <v>36.9</v>
      </c>
      <c r="G15" s="103"/>
      <c r="H15" s="105">
        <f>G15*F15</f>
        <v>0</v>
      </c>
      <c r="I15" s="5"/>
      <c r="J15" s="5"/>
      <c r="K15" s="12"/>
      <c r="L15" s="4"/>
      <c r="M15" s="4"/>
      <c r="N15" s="4"/>
    </row>
    <row r="16" spans="1:14" s="3" customFormat="1" ht="27" customHeight="1">
      <c r="A16" s="134"/>
      <c r="B16" s="112" t="s">
        <v>3</v>
      </c>
      <c r="C16" s="102" t="s">
        <v>49</v>
      </c>
      <c r="D16" s="135" t="s">
        <v>16</v>
      </c>
      <c r="E16" s="135">
        <v>0.019</v>
      </c>
      <c r="F16" s="103">
        <f>E16*F14</f>
        <v>8.549999999999999</v>
      </c>
      <c r="G16" s="104"/>
      <c r="H16" s="105">
        <f>G16*F16</f>
        <v>0</v>
      </c>
      <c r="I16" s="5"/>
      <c r="J16" s="5"/>
      <c r="K16" s="12"/>
      <c r="L16" s="4"/>
      <c r="M16" s="4"/>
      <c r="N16" s="4"/>
    </row>
    <row r="17" spans="1:14" s="3" customFormat="1" ht="51" customHeight="1">
      <c r="A17" s="246">
        <v>3</v>
      </c>
      <c r="B17" s="86" t="s">
        <v>146</v>
      </c>
      <c r="C17" s="81" t="s">
        <v>375</v>
      </c>
      <c r="D17" s="247" t="s">
        <v>32</v>
      </c>
      <c r="E17" s="247"/>
      <c r="F17" s="248">
        <v>392</v>
      </c>
      <c r="G17" s="247"/>
      <c r="H17" s="232">
        <f>SUM(H18:H19)</f>
        <v>0</v>
      </c>
      <c r="I17" s="5"/>
      <c r="J17" s="5"/>
      <c r="K17" s="12"/>
      <c r="L17" s="4"/>
      <c r="M17" s="4"/>
      <c r="N17" s="4"/>
    </row>
    <row r="18" spans="1:14" s="3" customFormat="1" ht="27.75" customHeight="1">
      <c r="A18" s="38"/>
      <c r="B18" s="83" t="s">
        <v>3</v>
      </c>
      <c r="C18" s="96" t="s">
        <v>48</v>
      </c>
      <c r="D18" s="234" t="s">
        <v>4</v>
      </c>
      <c r="E18" s="234">
        <v>0.132</v>
      </c>
      <c r="F18" s="39">
        <f>E18*F17</f>
        <v>51.744</v>
      </c>
      <c r="G18" s="39"/>
      <c r="H18" s="85">
        <f>G18*F18</f>
        <v>0</v>
      </c>
      <c r="I18" s="5"/>
      <c r="J18" s="5"/>
      <c r="K18" s="12"/>
      <c r="L18" s="4"/>
      <c r="M18" s="4"/>
      <c r="N18" s="4"/>
    </row>
    <row r="19" spans="1:14" s="3" customFormat="1" ht="26.25" customHeight="1">
      <c r="A19" s="38"/>
      <c r="B19" s="83" t="s">
        <v>3</v>
      </c>
      <c r="C19" s="96" t="s">
        <v>49</v>
      </c>
      <c r="D19" s="234" t="s">
        <v>16</v>
      </c>
      <c r="E19" s="234">
        <v>0.019</v>
      </c>
      <c r="F19" s="39">
        <f>E19*F17</f>
        <v>7.4479999999999995</v>
      </c>
      <c r="G19" s="39"/>
      <c r="H19" s="85">
        <f>G19*F19</f>
        <v>0</v>
      </c>
      <c r="I19" s="5"/>
      <c r="J19" s="5"/>
      <c r="K19" s="12"/>
      <c r="L19" s="4"/>
      <c r="M19" s="4"/>
      <c r="N19" s="4"/>
    </row>
    <row r="20" spans="1:14" s="3" customFormat="1" ht="52.5" customHeight="1">
      <c r="A20" s="130">
        <v>4</v>
      </c>
      <c r="B20" s="139" t="s">
        <v>144</v>
      </c>
      <c r="C20" s="131" t="s">
        <v>145</v>
      </c>
      <c r="D20" s="132" t="s">
        <v>32</v>
      </c>
      <c r="E20" s="132"/>
      <c r="F20" s="137">
        <f>F17</f>
        <v>392</v>
      </c>
      <c r="G20" s="116"/>
      <c r="H20" s="133">
        <f>SUM(H21:H22)</f>
        <v>0</v>
      </c>
      <c r="I20" s="5"/>
      <c r="J20" s="5"/>
      <c r="K20" s="12"/>
      <c r="L20" s="4"/>
      <c r="M20" s="4"/>
      <c r="N20" s="4"/>
    </row>
    <row r="21" spans="1:14" s="3" customFormat="1" ht="27" customHeight="1">
      <c r="A21" s="134"/>
      <c r="B21" s="134" t="s">
        <v>3</v>
      </c>
      <c r="C21" s="102" t="s">
        <v>50</v>
      </c>
      <c r="D21" s="135" t="s">
        <v>4</v>
      </c>
      <c r="E21" s="135">
        <v>0.205</v>
      </c>
      <c r="F21" s="103">
        <f>E21*F20</f>
        <v>80.36</v>
      </c>
      <c r="G21" s="103"/>
      <c r="H21" s="105">
        <f>F21*G21</f>
        <v>0</v>
      </c>
      <c r="I21" s="5"/>
      <c r="J21" s="5"/>
      <c r="K21" s="12"/>
      <c r="L21" s="4"/>
      <c r="M21" s="4"/>
      <c r="N21" s="4"/>
    </row>
    <row r="22" spans="1:14" s="3" customFormat="1" ht="27" customHeight="1">
      <c r="A22" s="134"/>
      <c r="B22" s="134" t="s">
        <v>3</v>
      </c>
      <c r="C22" s="102" t="s">
        <v>135</v>
      </c>
      <c r="D22" s="135" t="s">
        <v>16</v>
      </c>
      <c r="E22" s="135">
        <v>0.078</v>
      </c>
      <c r="F22" s="103">
        <f>E22*F20</f>
        <v>30.576</v>
      </c>
      <c r="G22" s="103"/>
      <c r="H22" s="200">
        <f>F22*G22</f>
        <v>0</v>
      </c>
      <c r="I22" s="5"/>
      <c r="J22" s="5"/>
      <c r="K22" s="12"/>
      <c r="L22" s="4"/>
      <c r="M22" s="4"/>
      <c r="N22" s="4"/>
    </row>
    <row r="23" spans="1:14" s="3" customFormat="1" ht="71.25" customHeight="1">
      <c r="A23" s="246">
        <v>5</v>
      </c>
      <c r="B23" s="86" t="s">
        <v>147</v>
      </c>
      <c r="C23" s="42" t="s">
        <v>392</v>
      </c>
      <c r="D23" s="247" t="s">
        <v>32</v>
      </c>
      <c r="E23" s="247"/>
      <c r="F23" s="248">
        <v>4.3</v>
      </c>
      <c r="G23" s="247"/>
      <c r="H23" s="232">
        <f>SUM(H24:H25)</f>
        <v>0</v>
      </c>
      <c r="I23" s="5"/>
      <c r="J23" s="5"/>
      <c r="K23" s="12"/>
      <c r="L23" s="4"/>
      <c r="M23" s="4"/>
      <c r="N23" s="4"/>
    </row>
    <row r="24" spans="1:14" s="3" customFormat="1" ht="27" customHeight="1">
      <c r="A24" s="38"/>
      <c r="B24" s="83" t="s">
        <v>3</v>
      </c>
      <c r="C24" s="36" t="s">
        <v>48</v>
      </c>
      <c r="D24" s="234" t="s">
        <v>4</v>
      </c>
      <c r="E24" s="234">
        <v>0.887</v>
      </c>
      <c r="F24" s="39">
        <f>E24*F23</f>
        <v>3.8141</v>
      </c>
      <c r="G24" s="39"/>
      <c r="H24" s="85">
        <f>G24*F24</f>
        <v>0</v>
      </c>
      <c r="I24" s="5"/>
      <c r="J24" s="5"/>
      <c r="K24" s="12"/>
      <c r="L24" s="4"/>
      <c r="M24" s="4"/>
      <c r="N24" s="4"/>
    </row>
    <row r="25" spans="1:14" s="3" customFormat="1" ht="27" customHeight="1">
      <c r="A25" s="38"/>
      <c r="B25" s="83" t="s">
        <v>3</v>
      </c>
      <c r="C25" s="36" t="s">
        <v>49</v>
      </c>
      <c r="D25" s="234" t="s">
        <v>16</v>
      </c>
      <c r="E25" s="234">
        <v>0.0984</v>
      </c>
      <c r="F25" s="39">
        <f>E25*F23</f>
        <v>0.42312</v>
      </c>
      <c r="G25" s="39"/>
      <c r="H25" s="85">
        <f>G25*F25</f>
        <v>0</v>
      </c>
      <c r="I25" s="5"/>
      <c r="J25" s="5"/>
      <c r="K25" s="12"/>
      <c r="L25" s="4"/>
      <c r="M25" s="4"/>
      <c r="N25" s="4"/>
    </row>
    <row r="26" spans="1:14" s="3" customFormat="1" ht="49.5" customHeight="1">
      <c r="A26" s="41" t="s">
        <v>33</v>
      </c>
      <c r="B26" s="86" t="s">
        <v>182</v>
      </c>
      <c r="C26" s="42" t="s">
        <v>183</v>
      </c>
      <c r="D26" s="247" t="s">
        <v>32</v>
      </c>
      <c r="E26" s="247"/>
      <c r="F26" s="48">
        <v>392</v>
      </c>
      <c r="G26" s="48"/>
      <c r="H26" s="232">
        <f>SUM(H27:H29)</f>
        <v>0</v>
      </c>
      <c r="I26" s="5"/>
      <c r="J26" s="5"/>
      <c r="K26" s="12"/>
      <c r="L26" s="4"/>
      <c r="M26" s="4"/>
      <c r="N26" s="4"/>
    </row>
    <row r="27" spans="1:14" s="3" customFormat="1" ht="27" customHeight="1">
      <c r="A27" s="41"/>
      <c r="B27" s="83" t="s">
        <v>3</v>
      </c>
      <c r="C27" s="36" t="s">
        <v>48</v>
      </c>
      <c r="D27" s="234" t="s">
        <v>4</v>
      </c>
      <c r="E27" s="234">
        <v>0.58</v>
      </c>
      <c r="F27" s="39">
        <v>261</v>
      </c>
      <c r="G27" s="39"/>
      <c r="H27" s="85">
        <f>F27*G27</f>
        <v>0</v>
      </c>
      <c r="I27" s="5"/>
      <c r="J27" s="5"/>
      <c r="K27" s="12"/>
      <c r="L27" s="4"/>
      <c r="M27" s="4"/>
      <c r="N27" s="4"/>
    </row>
    <row r="28" spans="1:14" s="3" customFormat="1" ht="27" customHeight="1">
      <c r="A28" s="41"/>
      <c r="B28" s="83" t="s">
        <v>3</v>
      </c>
      <c r="C28" s="36" t="s">
        <v>49</v>
      </c>
      <c r="D28" s="234" t="s">
        <v>16</v>
      </c>
      <c r="E28" s="234">
        <v>0.0305</v>
      </c>
      <c r="F28" s="39">
        <v>13.73</v>
      </c>
      <c r="G28" s="39"/>
      <c r="H28" s="85">
        <f>F28*G28</f>
        <v>0</v>
      </c>
      <c r="I28" s="5"/>
      <c r="J28" s="5"/>
      <c r="K28" s="12"/>
      <c r="L28" s="4"/>
      <c r="M28" s="4"/>
      <c r="N28" s="4"/>
    </row>
    <row r="29" spans="1:14" s="3" customFormat="1" ht="27" customHeight="1">
      <c r="A29" s="41"/>
      <c r="B29" s="83" t="s">
        <v>3</v>
      </c>
      <c r="C29" s="36" t="s">
        <v>18</v>
      </c>
      <c r="D29" s="234" t="s">
        <v>16</v>
      </c>
      <c r="E29" s="234">
        <v>0.0985</v>
      </c>
      <c r="F29" s="39">
        <v>44.33</v>
      </c>
      <c r="G29" s="39"/>
      <c r="H29" s="85">
        <f>F29*G29</f>
        <v>0</v>
      </c>
      <c r="I29" s="5"/>
      <c r="J29" s="5"/>
      <c r="K29" s="12"/>
      <c r="L29" s="4"/>
      <c r="M29" s="4"/>
      <c r="N29" s="4"/>
    </row>
    <row r="30" spans="1:14" s="3" customFormat="1" ht="64.5" customHeight="1">
      <c r="A30" s="41" t="s">
        <v>184</v>
      </c>
      <c r="B30" s="45" t="s">
        <v>153</v>
      </c>
      <c r="C30" s="249" t="s">
        <v>393</v>
      </c>
      <c r="D30" s="81" t="s">
        <v>21</v>
      </c>
      <c r="E30" s="250"/>
      <c r="F30" s="251">
        <v>58</v>
      </c>
      <c r="G30" s="48"/>
      <c r="H30" s="252">
        <f>SUM(H31:H32)</f>
        <v>0</v>
      </c>
      <c r="I30" s="5"/>
      <c r="J30" s="5"/>
      <c r="K30" s="12"/>
      <c r="L30" s="4"/>
      <c r="M30" s="4"/>
      <c r="N30" s="4"/>
    </row>
    <row r="31" spans="1:14" s="3" customFormat="1" ht="27" customHeight="1">
      <c r="A31" s="41"/>
      <c r="B31" s="83" t="s">
        <v>3</v>
      </c>
      <c r="C31" s="96" t="s">
        <v>48</v>
      </c>
      <c r="D31" s="96" t="s">
        <v>4</v>
      </c>
      <c r="E31" s="235">
        <v>0.744</v>
      </c>
      <c r="F31" s="85">
        <f>E31*F30</f>
        <v>43.152</v>
      </c>
      <c r="G31" s="39"/>
      <c r="H31" s="236">
        <f>G31*F31</f>
        <v>0</v>
      </c>
      <c r="I31" s="5"/>
      <c r="J31" s="5"/>
      <c r="K31" s="12"/>
      <c r="L31" s="4"/>
      <c r="M31" s="4"/>
      <c r="N31" s="4"/>
    </row>
    <row r="32" spans="1:14" s="3" customFormat="1" ht="27" customHeight="1">
      <c r="A32" s="41"/>
      <c r="B32" s="83" t="s">
        <v>3</v>
      </c>
      <c r="C32" s="96" t="s">
        <v>135</v>
      </c>
      <c r="D32" s="96" t="s">
        <v>16</v>
      </c>
      <c r="E32" s="235">
        <v>0.279</v>
      </c>
      <c r="F32" s="85">
        <f>F30*E32</f>
        <v>16.182000000000002</v>
      </c>
      <c r="G32" s="37"/>
      <c r="H32" s="253">
        <f>G32*F32</f>
        <v>0</v>
      </c>
      <c r="I32" s="5"/>
      <c r="J32" s="5"/>
      <c r="K32" s="12"/>
      <c r="L32" s="4"/>
      <c r="M32" s="4"/>
      <c r="N32" s="4"/>
    </row>
    <row r="33" spans="1:14" s="3" customFormat="1" ht="56.25" customHeight="1">
      <c r="A33" s="41" t="s">
        <v>39</v>
      </c>
      <c r="B33" s="45" t="s">
        <v>181</v>
      </c>
      <c r="C33" s="249" t="s">
        <v>180</v>
      </c>
      <c r="D33" s="81" t="s">
        <v>21</v>
      </c>
      <c r="E33" s="250"/>
      <c r="F33" s="251">
        <v>6</v>
      </c>
      <c r="G33" s="48"/>
      <c r="H33" s="252">
        <f>SUM(H34:H35)</f>
        <v>0</v>
      </c>
      <c r="I33" s="5"/>
      <c r="J33" s="5"/>
      <c r="K33" s="12"/>
      <c r="L33" s="4"/>
      <c r="M33" s="4"/>
      <c r="N33" s="4"/>
    </row>
    <row r="34" spans="1:14" s="3" customFormat="1" ht="27" customHeight="1">
      <c r="A34" s="38"/>
      <c r="B34" s="83" t="s">
        <v>3</v>
      </c>
      <c r="C34" s="96" t="s">
        <v>48</v>
      </c>
      <c r="D34" s="96" t="s">
        <v>4</v>
      </c>
      <c r="E34" s="235">
        <v>0.246</v>
      </c>
      <c r="F34" s="85">
        <f>E34*F33</f>
        <v>1.476</v>
      </c>
      <c r="G34" s="39"/>
      <c r="H34" s="236">
        <f>G34*F34</f>
        <v>0</v>
      </c>
      <c r="I34" s="5"/>
      <c r="J34" s="5"/>
      <c r="K34" s="12"/>
      <c r="L34" s="4"/>
      <c r="M34" s="4"/>
      <c r="N34" s="4"/>
    </row>
    <row r="35" spans="1:14" s="3" customFormat="1" ht="27" customHeight="1">
      <c r="A35" s="38"/>
      <c r="B35" s="83" t="s">
        <v>3</v>
      </c>
      <c r="C35" s="96" t="s">
        <v>135</v>
      </c>
      <c r="D35" s="96" t="s">
        <v>16</v>
      </c>
      <c r="E35" s="235">
        <v>0.093</v>
      </c>
      <c r="F35" s="85">
        <f>F33*E35</f>
        <v>0.558</v>
      </c>
      <c r="G35" s="37"/>
      <c r="H35" s="253">
        <f>G35*F35</f>
        <v>0</v>
      </c>
      <c r="I35" s="5"/>
      <c r="J35" s="5"/>
      <c r="K35" s="12"/>
      <c r="L35" s="4"/>
      <c r="M35" s="4"/>
      <c r="N35" s="4"/>
    </row>
    <row r="36" spans="1:14" s="3" customFormat="1" ht="46.5" customHeight="1">
      <c r="A36" s="196">
        <v>9</v>
      </c>
      <c r="B36" s="86" t="s">
        <v>68</v>
      </c>
      <c r="C36" s="81" t="s">
        <v>69</v>
      </c>
      <c r="D36" s="250" t="s">
        <v>31</v>
      </c>
      <c r="E36" s="250"/>
      <c r="F36" s="248">
        <v>30</v>
      </c>
      <c r="G36" s="250"/>
      <c r="H36" s="252">
        <f>SUM(H37)</f>
        <v>0</v>
      </c>
      <c r="I36" s="5"/>
      <c r="J36" s="5"/>
      <c r="K36" s="12"/>
      <c r="L36" s="4"/>
      <c r="M36" s="4"/>
      <c r="N36" s="4"/>
    </row>
    <row r="37" spans="1:14" s="3" customFormat="1" ht="33" customHeight="1">
      <c r="A37" s="83"/>
      <c r="B37" s="96" t="s">
        <v>3</v>
      </c>
      <c r="C37" s="96" t="s">
        <v>70</v>
      </c>
      <c r="D37" s="235" t="s">
        <v>4</v>
      </c>
      <c r="E37" s="85">
        <v>1.46</v>
      </c>
      <c r="F37" s="85">
        <f>F36*E37</f>
        <v>43.8</v>
      </c>
      <c r="G37" s="85"/>
      <c r="H37" s="236">
        <f>F37*G37</f>
        <v>0</v>
      </c>
      <c r="I37" s="5"/>
      <c r="J37" s="5"/>
      <c r="K37" s="12"/>
      <c r="L37" s="4"/>
      <c r="M37" s="4"/>
      <c r="N37" s="4"/>
    </row>
    <row r="38" spans="1:14" s="3" customFormat="1" ht="39" customHeight="1">
      <c r="A38" s="196">
        <v>10</v>
      </c>
      <c r="B38" s="45" t="s">
        <v>60</v>
      </c>
      <c r="C38" s="81" t="s">
        <v>61</v>
      </c>
      <c r="D38" s="247" t="s">
        <v>31</v>
      </c>
      <c r="E38" s="48"/>
      <c r="F38" s="248">
        <f>F36</f>
        <v>30</v>
      </c>
      <c r="G38" s="48"/>
      <c r="H38" s="232">
        <f>SUM(H39:H39)</f>
        <v>0</v>
      </c>
      <c r="I38" s="5"/>
      <c r="J38" s="5"/>
      <c r="K38" s="12"/>
      <c r="L38" s="4"/>
      <c r="M38" s="4"/>
      <c r="N38" s="4"/>
    </row>
    <row r="39" spans="1:14" s="3" customFormat="1" ht="31.5" customHeight="1">
      <c r="A39" s="83"/>
      <c r="B39" s="237" t="s">
        <v>3</v>
      </c>
      <c r="C39" s="96" t="s">
        <v>53</v>
      </c>
      <c r="D39" s="234" t="s">
        <v>4</v>
      </c>
      <c r="E39" s="39">
        <v>0.53</v>
      </c>
      <c r="F39" s="85">
        <f>F38*E39</f>
        <v>15.9</v>
      </c>
      <c r="G39" s="39"/>
      <c r="H39" s="85">
        <f>F39*G39</f>
        <v>0</v>
      </c>
      <c r="I39" s="5"/>
      <c r="J39" s="5"/>
      <c r="K39" s="12"/>
      <c r="L39" s="4"/>
      <c r="M39" s="4"/>
      <c r="N39" s="4"/>
    </row>
    <row r="40" spans="1:14" s="3" customFormat="1" ht="31.5" customHeight="1">
      <c r="A40" s="246">
        <v>11</v>
      </c>
      <c r="B40" s="45" t="s">
        <v>62</v>
      </c>
      <c r="C40" s="81" t="s">
        <v>63</v>
      </c>
      <c r="D40" s="247" t="s">
        <v>31</v>
      </c>
      <c r="E40" s="48"/>
      <c r="F40" s="248">
        <f>F38</f>
        <v>30</v>
      </c>
      <c r="G40" s="48"/>
      <c r="H40" s="232">
        <f>SUM(H41:H41)</f>
        <v>0</v>
      </c>
      <c r="I40" s="5"/>
      <c r="J40" s="5"/>
      <c r="K40" s="12"/>
      <c r="L40" s="4"/>
      <c r="M40" s="4"/>
      <c r="N40" s="4"/>
    </row>
    <row r="41" spans="1:14" s="3" customFormat="1" ht="31.5" customHeight="1">
      <c r="A41" s="38"/>
      <c r="B41" s="83" t="s">
        <v>65</v>
      </c>
      <c r="C41" s="96" t="s">
        <v>59</v>
      </c>
      <c r="D41" s="234" t="s">
        <v>31</v>
      </c>
      <c r="E41" s="39">
        <v>1</v>
      </c>
      <c r="F41" s="39">
        <f>F40*E41</f>
        <v>30</v>
      </c>
      <c r="G41" s="39"/>
      <c r="H41" s="85">
        <f>F41*G41</f>
        <v>0</v>
      </c>
      <c r="I41" s="5"/>
      <c r="J41" s="5"/>
      <c r="K41" s="12"/>
      <c r="L41" s="4"/>
      <c r="M41" s="4"/>
      <c r="N41" s="4"/>
    </row>
    <row r="42" spans="1:14" s="3" customFormat="1" ht="48.75" customHeight="1">
      <c r="A42" s="130">
        <v>12</v>
      </c>
      <c r="B42" s="181" t="s">
        <v>154</v>
      </c>
      <c r="C42" s="131" t="s">
        <v>160</v>
      </c>
      <c r="D42" s="131" t="s">
        <v>35</v>
      </c>
      <c r="E42" s="131"/>
      <c r="F42" s="108">
        <v>420</v>
      </c>
      <c r="G42" s="101"/>
      <c r="H42" s="121">
        <f>SUM(H43:H46)</f>
        <v>0</v>
      </c>
      <c r="I42" s="5"/>
      <c r="J42" s="5"/>
      <c r="K42" s="12"/>
      <c r="L42" s="4"/>
      <c r="M42" s="4"/>
      <c r="N42" s="4"/>
    </row>
    <row r="43" spans="1:14" s="3" customFormat="1" ht="31.5" customHeight="1">
      <c r="A43" s="134"/>
      <c r="B43" s="112" t="s">
        <v>3</v>
      </c>
      <c r="C43" s="102" t="s">
        <v>50</v>
      </c>
      <c r="D43" s="102" t="s">
        <v>4</v>
      </c>
      <c r="E43" s="102">
        <v>0.0303</v>
      </c>
      <c r="F43" s="110">
        <f>E43*F42</f>
        <v>12.726</v>
      </c>
      <c r="G43" s="104"/>
      <c r="H43" s="110">
        <f>F43*G43</f>
        <v>0</v>
      </c>
      <c r="I43" s="5"/>
      <c r="J43" s="5"/>
      <c r="K43" s="12"/>
      <c r="L43" s="4"/>
      <c r="M43" s="4"/>
      <c r="N43" s="4"/>
    </row>
    <row r="44" spans="1:14" s="3" customFormat="1" ht="31.5" customHeight="1">
      <c r="A44" s="134"/>
      <c r="B44" s="112" t="s">
        <v>3</v>
      </c>
      <c r="C44" s="102" t="s">
        <v>49</v>
      </c>
      <c r="D44" s="102" t="s">
        <v>16</v>
      </c>
      <c r="E44" s="102">
        <f>0.0041</f>
        <v>0.0041</v>
      </c>
      <c r="F44" s="110">
        <f>F42*E44</f>
        <v>1.7220000000000002</v>
      </c>
      <c r="G44" s="104"/>
      <c r="H44" s="104">
        <f>G44*F44</f>
        <v>0</v>
      </c>
      <c r="I44" s="5"/>
      <c r="J44" s="5"/>
      <c r="K44" s="12"/>
      <c r="L44" s="4"/>
      <c r="M44" s="4"/>
      <c r="N44" s="4"/>
    </row>
    <row r="45" spans="1:14" s="3" customFormat="1" ht="31.5" customHeight="1">
      <c r="A45" s="134"/>
      <c r="B45" s="112" t="s">
        <v>2</v>
      </c>
      <c r="C45" s="102" t="s">
        <v>155</v>
      </c>
      <c r="D45" s="102" t="s">
        <v>36</v>
      </c>
      <c r="E45" s="102">
        <v>0.324</v>
      </c>
      <c r="F45" s="110">
        <f>F42*E45</f>
        <v>136.08</v>
      </c>
      <c r="G45" s="104"/>
      <c r="H45" s="104">
        <f>G45*F45</f>
        <v>0</v>
      </c>
      <c r="I45" s="5"/>
      <c r="J45" s="5"/>
      <c r="K45" s="12"/>
      <c r="L45" s="4"/>
      <c r="M45" s="4"/>
      <c r="N45" s="4"/>
    </row>
    <row r="46" spans="1:14" s="3" customFormat="1" ht="31.5" customHeight="1">
      <c r="A46" s="134"/>
      <c r="B46" s="168" t="s">
        <v>3</v>
      </c>
      <c r="C46" s="102" t="s">
        <v>28</v>
      </c>
      <c r="D46" s="102" t="s">
        <v>16</v>
      </c>
      <c r="E46" s="102">
        <v>0.0004</v>
      </c>
      <c r="F46" s="110">
        <f>F42*E46</f>
        <v>0.168</v>
      </c>
      <c r="G46" s="104"/>
      <c r="H46" s="104">
        <f>G46*F46</f>
        <v>0</v>
      </c>
      <c r="I46" s="5"/>
      <c r="J46" s="5"/>
      <c r="K46" s="12"/>
      <c r="L46" s="4"/>
      <c r="M46" s="4"/>
      <c r="N46" s="4"/>
    </row>
    <row r="47" spans="1:14" s="3" customFormat="1" ht="54.75" customHeight="1">
      <c r="A47" s="130">
        <v>13</v>
      </c>
      <c r="B47" s="181" t="s">
        <v>156</v>
      </c>
      <c r="C47" s="131" t="s">
        <v>161</v>
      </c>
      <c r="D47" s="131" t="s">
        <v>35</v>
      </c>
      <c r="E47" s="131"/>
      <c r="F47" s="108">
        <f>F42+0</f>
        <v>420</v>
      </c>
      <c r="G47" s="101"/>
      <c r="H47" s="121">
        <f>H48+H49+H50</f>
        <v>0</v>
      </c>
      <c r="I47" s="5"/>
      <c r="J47" s="5"/>
      <c r="K47" s="12"/>
      <c r="L47" s="4"/>
      <c r="M47" s="4"/>
      <c r="N47" s="4"/>
    </row>
    <row r="48" spans="1:14" s="3" customFormat="1" ht="31.5" customHeight="1">
      <c r="A48" s="134"/>
      <c r="B48" s="112" t="s">
        <v>3</v>
      </c>
      <c r="C48" s="102" t="s">
        <v>48</v>
      </c>
      <c r="D48" s="102" t="s">
        <v>4</v>
      </c>
      <c r="E48" s="102">
        <v>0.0424</v>
      </c>
      <c r="F48" s="104">
        <f>E48*F47</f>
        <v>17.808</v>
      </c>
      <c r="G48" s="104"/>
      <c r="H48" s="110">
        <f>G48*F48</f>
        <v>0</v>
      </c>
      <c r="I48" s="5"/>
      <c r="J48" s="5"/>
      <c r="K48" s="12"/>
      <c r="L48" s="4"/>
      <c r="M48" s="4"/>
      <c r="N48" s="4"/>
    </row>
    <row r="49" spans="1:14" s="3" customFormat="1" ht="31.5" customHeight="1">
      <c r="A49" s="134"/>
      <c r="B49" s="112" t="s">
        <v>3</v>
      </c>
      <c r="C49" s="102" t="s">
        <v>49</v>
      </c>
      <c r="D49" s="102" t="s">
        <v>16</v>
      </c>
      <c r="E49" s="102">
        <f>0.0021</f>
        <v>0.0021</v>
      </c>
      <c r="F49" s="104">
        <f>F47*E49</f>
        <v>0.8819999999999999</v>
      </c>
      <c r="G49" s="104"/>
      <c r="H49" s="104">
        <f>G49*F49</f>
        <v>0</v>
      </c>
      <c r="I49" s="5"/>
      <c r="J49" s="5"/>
      <c r="K49" s="12"/>
      <c r="L49" s="4"/>
      <c r="M49" s="4"/>
      <c r="N49" s="4"/>
    </row>
    <row r="50" spans="1:14" s="3" customFormat="1" ht="31.5" customHeight="1">
      <c r="A50" s="112" t="s">
        <v>157</v>
      </c>
      <c r="B50" s="179" t="s">
        <v>158</v>
      </c>
      <c r="C50" s="109" t="s">
        <v>159</v>
      </c>
      <c r="D50" s="109" t="s">
        <v>31</v>
      </c>
      <c r="E50" s="168">
        <v>0.00015</v>
      </c>
      <c r="F50" s="110">
        <f>F47*E50</f>
        <v>0.063</v>
      </c>
      <c r="G50" s="110"/>
      <c r="H50" s="110">
        <f>G50*F50</f>
        <v>0</v>
      </c>
      <c r="I50" s="5"/>
      <c r="J50" s="5"/>
      <c r="K50" s="12"/>
      <c r="L50" s="4"/>
      <c r="M50" s="4"/>
      <c r="N50" s="4"/>
    </row>
    <row r="51" spans="1:14" s="3" customFormat="1" ht="42.75" customHeight="1">
      <c r="A51" s="138" t="s">
        <v>179</v>
      </c>
      <c r="B51" s="106" t="s">
        <v>88</v>
      </c>
      <c r="C51" s="131" t="s">
        <v>162</v>
      </c>
      <c r="D51" s="131" t="s">
        <v>32</v>
      </c>
      <c r="E51" s="131"/>
      <c r="F51" s="108">
        <v>420</v>
      </c>
      <c r="G51" s="101"/>
      <c r="H51" s="121">
        <f>SUM(H52:H54)</f>
        <v>0</v>
      </c>
      <c r="I51" s="5"/>
      <c r="J51" s="5"/>
      <c r="K51" s="12"/>
      <c r="L51" s="4"/>
      <c r="M51" s="4"/>
      <c r="N51" s="4"/>
    </row>
    <row r="52" spans="1:14" s="3" customFormat="1" ht="31.5" customHeight="1">
      <c r="A52" s="134"/>
      <c r="B52" s="112" t="s">
        <v>3</v>
      </c>
      <c r="C52" s="102" t="s">
        <v>50</v>
      </c>
      <c r="D52" s="102" t="s">
        <v>4</v>
      </c>
      <c r="E52" s="177">
        <v>0.16</v>
      </c>
      <c r="F52" s="149">
        <f>E52*F51</f>
        <v>67.2</v>
      </c>
      <c r="G52" s="104"/>
      <c r="H52" s="110">
        <f>G52*F52</f>
        <v>0</v>
      </c>
      <c r="I52" s="5"/>
      <c r="J52" s="5"/>
      <c r="K52" s="12"/>
      <c r="L52" s="4"/>
      <c r="M52" s="4"/>
      <c r="N52" s="4"/>
    </row>
    <row r="53" spans="1:14" s="3" customFormat="1" ht="31.5" customHeight="1">
      <c r="A53" s="134"/>
      <c r="B53" s="168" t="s">
        <v>3</v>
      </c>
      <c r="C53" s="102" t="s">
        <v>49</v>
      </c>
      <c r="D53" s="102" t="s">
        <v>16</v>
      </c>
      <c r="E53" s="177">
        <v>0.032</v>
      </c>
      <c r="F53" s="178">
        <f>F51*E53</f>
        <v>13.44</v>
      </c>
      <c r="G53" s="104"/>
      <c r="H53" s="103">
        <f>F53*G53</f>
        <v>0</v>
      </c>
      <c r="I53" s="5"/>
      <c r="J53" s="5"/>
      <c r="K53" s="12"/>
      <c r="L53" s="4"/>
      <c r="M53" s="4"/>
      <c r="N53" s="4"/>
    </row>
    <row r="54" spans="1:14" s="3" customFormat="1" ht="31.5" customHeight="1">
      <c r="A54" s="112"/>
      <c r="B54" s="179" t="s">
        <v>163</v>
      </c>
      <c r="C54" s="109" t="s">
        <v>87</v>
      </c>
      <c r="D54" s="109" t="s">
        <v>35</v>
      </c>
      <c r="E54" s="149">
        <v>1.11</v>
      </c>
      <c r="F54" s="180">
        <f>F51*E54</f>
        <v>466.20000000000005</v>
      </c>
      <c r="G54" s="110"/>
      <c r="H54" s="105">
        <f>F54*G54</f>
        <v>0</v>
      </c>
      <c r="I54" s="5"/>
      <c r="J54" s="5"/>
      <c r="K54" s="12"/>
      <c r="L54" s="4"/>
      <c r="M54" s="4"/>
      <c r="N54" s="4"/>
    </row>
    <row r="55" spans="1:14" s="3" customFormat="1" ht="53.25" customHeight="1">
      <c r="A55" s="111" t="s">
        <v>185</v>
      </c>
      <c r="B55" s="181" t="s">
        <v>164</v>
      </c>
      <c r="C55" s="100" t="s">
        <v>165</v>
      </c>
      <c r="D55" s="100" t="s">
        <v>21</v>
      </c>
      <c r="E55" s="100"/>
      <c r="F55" s="108">
        <v>28</v>
      </c>
      <c r="G55" s="108"/>
      <c r="H55" s="121">
        <f>H56+H57+H58+H59+H60+H61</f>
        <v>0</v>
      </c>
      <c r="I55" s="5"/>
      <c r="J55" s="5"/>
      <c r="K55" s="12"/>
      <c r="L55" s="4"/>
      <c r="M55" s="4"/>
      <c r="N55" s="4"/>
    </row>
    <row r="56" spans="1:14" s="3" customFormat="1" ht="31.5" customHeight="1">
      <c r="A56" s="112"/>
      <c r="B56" s="112" t="s">
        <v>3</v>
      </c>
      <c r="C56" s="109" t="s">
        <v>50</v>
      </c>
      <c r="D56" s="109" t="s">
        <v>4</v>
      </c>
      <c r="E56" s="109">
        <v>0.286</v>
      </c>
      <c r="F56" s="110">
        <f>E56*F55</f>
        <v>8.008</v>
      </c>
      <c r="G56" s="110"/>
      <c r="H56" s="110">
        <f aca="true" t="shared" si="0" ref="H56:H61">G56*F56</f>
        <v>0</v>
      </c>
      <c r="I56" s="5"/>
      <c r="J56" s="5"/>
      <c r="K56" s="12"/>
      <c r="L56" s="4"/>
      <c r="M56" s="4"/>
      <c r="N56" s="4"/>
    </row>
    <row r="57" spans="1:14" s="3" customFormat="1" ht="31.5" customHeight="1">
      <c r="A57" s="112"/>
      <c r="B57" s="112" t="s">
        <v>3</v>
      </c>
      <c r="C57" s="109" t="s">
        <v>49</v>
      </c>
      <c r="D57" s="109" t="s">
        <v>16</v>
      </c>
      <c r="E57" s="109">
        <v>0.046</v>
      </c>
      <c r="F57" s="110">
        <f>E57*F55</f>
        <v>1.288</v>
      </c>
      <c r="G57" s="104"/>
      <c r="H57" s="110">
        <f t="shared" si="0"/>
        <v>0</v>
      </c>
      <c r="I57" s="5"/>
      <c r="J57" s="5"/>
      <c r="K57" s="12"/>
      <c r="L57" s="4"/>
      <c r="M57" s="4"/>
      <c r="N57" s="4"/>
    </row>
    <row r="58" spans="1:14" s="3" customFormat="1" ht="31.5" customHeight="1">
      <c r="A58" s="134"/>
      <c r="B58" s="194" t="s">
        <v>166</v>
      </c>
      <c r="C58" s="109" t="s">
        <v>167</v>
      </c>
      <c r="D58" s="109" t="s">
        <v>168</v>
      </c>
      <c r="E58" s="110">
        <v>1</v>
      </c>
      <c r="F58" s="110">
        <f>E58*F55</f>
        <v>28</v>
      </c>
      <c r="G58" s="110"/>
      <c r="H58" s="110">
        <f t="shared" si="0"/>
        <v>0</v>
      </c>
      <c r="I58" s="5"/>
      <c r="J58" s="5"/>
      <c r="K58" s="12"/>
      <c r="L58" s="4"/>
      <c r="M58" s="4"/>
      <c r="N58" s="4"/>
    </row>
    <row r="59" spans="1:14" s="3" customFormat="1" ht="31.5" customHeight="1">
      <c r="A59" s="134"/>
      <c r="B59" s="194" t="s">
        <v>169</v>
      </c>
      <c r="C59" s="109" t="s">
        <v>170</v>
      </c>
      <c r="D59" s="109" t="s">
        <v>15</v>
      </c>
      <c r="E59" s="110">
        <v>3</v>
      </c>
      <c r="F59" s="110">
        <f>E59*F55</f>
        <v>84</v>
      </c>
      <c r="G59" s="110"/>
      <c r="H59" s="110">
        <f t="shared" si="0"/>
        <v>0</v>
      </c>
      <c r="I59" s="5"/>
      <c r="J59" s="5"/>
      <c r="K59" s="12"/>
      <c r="L59" s="4"/>
      <c r="M59" s="4"/>
      <c r="N59" s="4"/>
    </row>
    <row r="60" spans="1:14" s="3" customFormat="1" ht="31.5" customHeight="1">
      <c r="A60" s="112"/>
      <c r="B60" s="254" t="s">
        <v>171</v>
      </c>
      <c r="C60" s="109" t="s">
        <v>172</v>
      </c>
      <c r="D60" s="109" t="s">
        <v>36</v>
      </c>
      <c r="E60" s="109">
        <v>0.076</v>
      </c>
      <c r="F60" s="110">
        <f>E60*F55</f>
        <v>2.128</v>
      </c>
      <c r="G60" s="103"/>
      <c r="H60" s="110">
        <f t="shared" si="0"/>
        <v>0</v>
      </c>
      <c r="I60" s="5"/>
      <c r="J60" s="5"/>
      <c r="K60" s="12"/>
      <c r="L60" s="4"/>
      <c r="M60" s="4"/>
      <c r="N60" s="4"/>
    </row>
    <row r="61" spans="1:14" s="3" customFormat="1" ht="31.5" customHeight="1">
      <c r="A61" s="134"/>
      <c r="B61" s="179" t="s">
        <v>173</v>
      </c>
      <c r="C61" s="109" t="s">
        <v>174</v>
      </c>
      <c r="D61" s="109" t="s">
        <v>15</v>
      </c>
      <c r="E61" s="109">
        <v>0.5</v>
      </c>
      <c r="F61" s="110">
        <f>E61*F55</f>
        <v>14</v>
      </c>
      <c r="G61" s="110"/>
      <c r="H61" s="110">
        <f t="shared" si="0"/>
        <v>0</v>
      </c>
      <c r="I61" s="5"/>
      <c r="J61" s="5"/>
      <c r="K61" s="12"/>
      <c r="L61" s="4"/>
      <c r="M61" s="4"/>
      <c r="N61" s="4"/>
    </row>
    <row r="62" spans="1:14" s="3" customFormat="1" ht="56.25" customHeight="1">
      <c r="A62" s="138" t="s">
        <v>186</v>
      </c>
      <c r="B62" s="181" t="s">
        <v>175</v>
      </c>
      <c r="C62" s="131" t="s">
        <v>176</v>
      </c>
      <c r="D62" s="131" t="s">
        <v>15</v>
      </c>
      <c r="E62" s="131"/>
      <c r="F62" s="108">
        <v>3</v>
      </c>
      <c r="G62" s="101"/>
      <c r="H62" s="121">
        <f>SUM(H63:H66)</f>
        <v>0</v>
      </c>
      <c r="I62" s="5"/>
      <c r="J62" s="5"/>
      <c r="K62" s="12"/>
      <c r="L62" s="4"/>
      <c r="M62" s="4"/>
      <c r="N62" s="4"/>
    </row>
    <row r="63" spans="1:14" s="3" customFormat="1" ht="31.5" customHeight="1">
      <c r="A63" s="134"/>
      <c r="B63" s="112" t="s">
        <v>3</v>
      </c>
      <c r="C63" s="102" t="s">
        <v>53</v>
      </c>
      <c r="D63" s="102" t="s">
        <v>4</v>
      </c>
      <c r="E63" s="102">
        <v>2.7</v>
      </c>
      <c r="F63" s="104">
        <f>E63*F62</f>
        <v>8.100000000000001</v>
      </c>
      <c r="G63" s="104"/>
      <c r="H63" s="110">
        <f>G63*F63</f>
        <v>0</v>
      </c>
      <c r="I63" s="5"/>
      <c r="J63" s="5"/>
      <c r="K63" s="12"/>
      <c r="L63" s="4"/>
      <c r="M63" s="4"/>
      <c r="N63" s="4"/>
    </row>
    <row r="64" spans="1:14" s="3" customFormat="1" ht="31.5" customHeight="1">
      <c r="A64" s="134"/>
      <c r="B64" s="112" t="s">
        <v>3</v>
      </c>
      <c r="C64" s="102" t="s">
        <v>135</v>
      </c>
      <c r="D64" s="102" t="s">
        <v>16</v>
      </c>
      <c r="E64" s="102">
        <v>0.45</v>
      </c>
      <c r="F64" s="104">
        <f>E64*F62</f>
        <v>1.35</v>
      </c>
      <c r="G64" s="104"/>
      <c r="H64" s="104">
        <f>G64*F64</f>
        <v>0</v>
      </c>
      <c r="I64" s="5"/>
      <c r="J64" s="5"/>
      <c r="K64" s="12"/>
      <c r="L64" s="4"/>
      <c r="M64" s="4"/>
      <c r="N64" s="4"/>
    </row>
    <row r="65" spans="1:14" s="3" customFormat="1" ht="39.75" customHeight="1">
      <c r="A65" s="134"/>
      <c r="B65" s="179" t="s">
        <v>177</v>
      </c>
      <c r="C65" s="102" t="s">
        <v>178</v>
      </c>
      <c r="D65" s="102" t="s">
        <v>15</v>
      </c>
      <c r="E65" s="104">
        <v>1</v>
      </c>
      <c r="F65" s="104">
        <f>E65*F62</f>
        <v>3</v>
      </c>
      <c r="G65" s="104"/>
      <c r="H65" s="104">
        <f>G65*F65</f>
        <v>0</v>
      </c>
      <c r="I65" s="5"/>
      <c r="J65" s="5"/>
      <c r="K65" s="12"/>
      <c r="L65" s="4"/>
      <c r="M65" s="4"/>
      <c r="N65" s="4"/>
    </row>
    <row r="66" spans="1:14" s="3" customFormat="1" ht="31.5" customHeight="1">
      <c r="A66" s="134"/>
      <c r="B66" s="168" t="s">
        <v>3</v>
      </c>
      <c r="C66" s="102" t="s">
        <v>28</v>
      </c>
      <c r="D66" s="102" t="s">
        <v>16</v>
      </c>
      <c r="E66" s="102">
        <v>0.14</v>
      </c>
      <c r="F66" s="104">
        <f>E66*F62</f>
        <v>0.42000000000000004</v>
      </c>
      <c r="G66" s="104"/>
      <c r="H66" s="104">
        <f>G66*F66</f>
        <v>0</v>
      </c>
      <c r="I66" s="5"/>
      <c r="J66" s="5"/>
      <c r="K66" s="12"/>
      <c r="L66" s="4"/>
      <c r="M66" s="4"/>
      <c r="N66" s="4"/>
    </row>
    <row r="67" spans="1:14" s="3" customFormat="1" ht="75.75" customHeight="1">
      <c r="A67" s="196">
        <v>17</v>
      </c>
      <c r="B67" s="45" t="s">
        <v>195</v>
      </c>
      <c r="C67" s="81" t="s">
        <v>203</v>
      </c>
      <c r="D67" s="81" t="s">
        <v>32</v>
      </c>
      <c r="E67" s="81"/>
      <c r="F67" s="251">
        <v>420</v>
      </c>
      <c r="G67" s="81"/>
      <c r="H67" s="232">
        <f>SUM(H68:H74)</f>
        <v>0</v>
      </c>
      <c r="I67" s="5"/>
      <c r="J67" s="5"/>
      <c r="K67" s="12"/>
      <c r="L67" s="4"/>
      <c r="M67" s="4"/>
      <c r="N67" s="4"/>
    </row>
    <row r="68" spans="1:14" s="3" customFormat="1" ht="31.5" customHeight="1">
      <c r="A68" s="197"/>
      <c r="B68" s="83" t="s">
        <v>3</v>
      </c>
      <c r="C68" s="96" t="s">
        <v>48</v>
      </c>
      <c r="D68" s="96" t="s">
        <v>4</v>
      </c>
      <c r="E68" s="238">
        <v>0.243</v>
      </c>
      <c r="F68" s="37">
        <f>E68*F67</f>
        <v>102.06</v>
      </c>
      <c r="G68" s="82"/>
      <c r="H68" s="85">
        <f aca="true" t="shared" si="1" ref="H68:H74">G68*F68</f>
        <v>0</v>
      </c>
      <c r="I68" s="5"/>
      <c r="J68" s="5"/>
      <c r="K68" s="12"/>
      <c r="L68" s="4"/>
      <c r="M68" s="4"/>
      <c r="N68" s="4"/>
    </row>
    <row r="69" spans="1:14" s="3" customFormat="1" ht="31.5" customHeight="1">
      <c r="A69" s="197"/>
      <c r="B69" s="197" t="s">
        <v>200</v>
      </c>
      <c r="C69" s="96" t="s">
        <v>201</v>
      </c>
      <c r="D69" s="237" t="s">
        <v>22</v>
      </c>
      <c r="E69" s="238">
        <f>(2.12+0.6+1.38)/100</f>
        <v>0.040999999999999995</v>
      </c>
      <c r="F69" s="37">
        <f>E69*F67</f>
        <v>17.22</v>
      </c>
      <c r="G69" s="82"/>
      <c r="H69" s="39">
        <f t="shared" si="1"/>
        <v>0</v>
      </c>
      <c r="I69" s="5"/>
      <c r="J69" s="5"/>
      <c r="K69" s="12"/>
      <c r="L69" s="4"/>
      <c r="M69" s="4"/>
      <c r="N69" s="4"/>
    </row>
    <row r="70" spans="1:14" s="3" customFormat="1" ht="31.5" customHeight="1">
      <c r="A70" s="197"/>
      <c r="B70" s="83" t="s">
        <v>3</v>
      </c>
      <c r="C70" s="96" t="s">
        <v>49</v>
      </c>
      <c r="D70" s="255" t="s">
        <v>16</v>
      </c>
      <c r="E70" s="238">
        <v>4.67</v>
      </c>
      <c r="F70" s="37">
        <f>F67*E70</f>
        <v>1961.3999999999999</v>
      </c>
      <c r="G70" s="82"/>
      <c r="H70" s="39">
        <f t="shared" si="1"/>
        <v>0</v>
      </c>
      <c r="I70" s="5"/>
      <c r="J70" s="5"/>
      <c r="K70" s="12"/>
      <c r="L70" s="4"/>
      <c r="M70" s="4"/>
      <c r="N70" s="4"/>
    </row>
    <row r="71" spans="1:14" s="3" customFormat="1" ht="31.5" customHeight="1">
      <c r="A71" s="197"/>
      <c r="B71" s="244" t="s">
        <v>202</v>
      </c>
      <c r="C71" s="96" t="s">
        <v>204</v>
      </c>
      <c r="D71" s="96" t="s">
        <v>32</v>
      </c>
      <c r="E71" s="238">
        <v>1.02</v>
      </c>
      <c r="F71" s="37">
        <f>E71*F67</f>
        <v>428.40000000000003</v>
      </c>
      <c r="G71" s="82"/>
      <c r="H71" s="37">
        <f t="shared" si="1"/>
        <v>0</v>
      </c>
      <c r="I71" s="5"/>
      <c r="J71" s="5"/>
      <c r="K71" s="12"/>
      <c r="L71" s="4"/>
      <c r="M71" s="4"/>
      <c r="N71" s="4"/>
    </row>
    <row r="72" spans="1:14" s="3" customFormat="1" ht="31.5" customHeight="1">
      <c r="A72" s="197"/>
      <c r="B72" s="256" t="s">
        <v>2</v>
      </c>
      <c r="C72" s="96" t="s">
        <v>196</v>
      </c>
      <c r="D72" s="96" t="s">
        <v>15</v>
      </c>
      <c r="E72" s="82">
        <v>6</v>
      </c>
      <c r="F72" s="37">
        <f>E72*F67</f>
        <v>2520</v>
      </c>
      <c r="G72" s="82"/>
      <c r="H72" s="39">
        <f t="shared" si="1"/>
        <v>0</v>
      </c>
      <c r="I72" s="5"/>
      <c r="J72" s="5"/>
      <c r="K72" s="12"/>
      <c r="L72" s="4"/>
      <c r="M72" s="4"/>
      <c r="N72" s="4"/>
    </row>
    <row r="73" spans="1:14" s="3" customFormat="1" ht="28.5" customHeight="1">
      <c r="A73" s="197"/>
      <c r="B73" s="83" t="s">
        <v>197</v>
      </c>
      <c r="C73" s="96" t="s">
        <v>198</v>
      </c>
      <c r="D73" s="96" t="s">
        <v>199</v>
      </c>
      <c r="E73" s="96">
        <v>0.72</v>
      </c>
      <c r="F73" s="37">
        <f>F67*E73</f>
        <v>302.4</v>
      </c>
      <c r="G73" s="82"/>
      <c r="H73" s="39">
        <f t="shared" si="1"/>
        <v>0</v>
      </c>
      <c r="I73" s="5"/>
      <c r="J73" s="5"/>
      <c r="K73" s="12"/>
      <c r="L73" s="4"/>
      <c r="M73" s="4"/>
      <c r="N73" s="4"/>
    </row>
    <row r="74" spans="1:14" s="3" customFormat="1" ht="30.75" customHeight="1">
      <c r="A74" s="257"/>
      <c r="B74" s="258" t="s">
        <v>3</v>
      </c>
      <c r="C74" s="255" t="s">
        <v>18</v>
      </c>
      <c r="D74" s="255" t="s">
        <v>16</v>
      </c>
      <c r="E74" s="259">
        <v>0.0092</v>
      </c>
      <c r="F74" s="37">
        <f>E74*F67</f>
        <v>3.864</v>
      </c>
      <c r="G74" s="260"/>
      <c r="H74" s="39">
        <f t="shared" si="1"/>
        <v>0</v>
      </c>
      <c r="I74" s="5"/>
      <c r="J74" s="5"/>
      <c r="K74" s="12"/>
      <c r="L74" s="4"/>
      <c r="M74" s="4"/>
      <c r="N74" s="4"/>
    </row>
    <row r="75" spans="1:14" s="3" customFormat="1" ht="39" customHeight="1">
      <c r="A75" s="113">
        <v>18</v>
      </c>
      <c r="B75" s="106" t="s">
        <v>188</v>
      </c>
      <c r="C75" s="100" t="s">
        <v>205</v>
      </c>
      <c r="D75" s="107" t="s">
        <v>21</v>
      </c>
      <c r="E75" s="107"/>
      <c r="F75" s="133">
        <v>29.5</v>
      </c>
      <c r="G75" s="117"/>
      <c r="H75" s="133">
        <f>SUM(H76:H80)</f>
        <v>0</v>
      </c>
      <c r="I75" s="5"/>
      <c r="J75" s="5"/>
      <c r="K75" s="12"/>
      <c r="L75" s="4"/>
      <c r="M75" s="4"/>
      <c r="N75" s="4"/>
    </row>
    <row r="76" spans="1:14" s="3" customFormat="1" ht="28.5" customHeight="1">
      <c r="A76" s="112"/>
      <c r="B76" s="112" t="s">
        <v>3</v>
      </c>
      <c r="C76" s="109" t="s">
        <v>48</v>
      </c>
      <c r="D76" s="171" t="s">
        <v>4</v>
      </c>
      <c r="E76" s="171">
        <v>0.525</v>
      </c>
      <c r="F76" s="105">
        <f>E76*F75</f>
        <v>15.4875</v>
      </c>
      <c r="G76" s="105"/>
      <c r="H76" s="105">
        <f>G76*F76</f>
        <v>0</v>
      </c>
      <c r="I76" s="5"/>
      <c r="J76" s="5"/>
      <c r="K76" s="12"/>
      <c r="L76" s="4"/>
      <c r="M76" s="4"/>
      <c r="N76" s="4"/>
    </row>
    <row r="77" spans="1:14" s="3" customFormat="1" ht="26.25" customHeight="1">
      <c r="A77" s="112"/>
      <c r="B77" s="112" t="s">
        <v>3</v>
      </c>
      <c r="C77" s="109" t="s">
        <v>47</v>
      </c>
      <c r="D77" s="171" t="s">
        <v>16</v>
      </c>
      <c r="E77" s="171">
        <v>0.0067</v>
      </c>
      <c r="F77" s="105">
        <f>F75*E77</f>
        <v>0.19765000000000002</v>
      </c>
      <c r="G77" s="104"/>
      <c r="H77" s="105">
        <f>G77*F77</f>
        <v>0</v>
      </c>
      <c r="I77" s="5"/>
      <c r="J77" s="5"/>
      <c r="K77" s="12"/>
      <c r="L77" s="4"/>
      <c r="M77" s="4"/>
      <c r="N77" s="4"/>
    </row>
    <row r="78" spans="1:14" s="3" customFormat="1" ht="29.25" customHeight="1">
      <c r="A78" s="112"/>
      <c r="B78" s="179" t="s">
        <v>85</v>
      </c>
      <c r="C78" s="109" t="s">
        <v>189</v>
      </c>
      <c r="D78" s="171" t="s">
        <v>14</v>
      </c>
      <c r="E78" s="171">
        <v>0.0026</v>
      </c>
      <c r="F78" s="178">
        <f>F75*E78</f>
        <v>0.07669999999999999</v>
      </c>
      <c r="G78" s="105"/>
      <c r="H78" s="105">
        <f>G78*F78</f>
        <v>0</v>
      </c>
      <c r="I78" s="5"/>
      <c r="J78" s="5"/>
      <c r="K78" s="12"/>
      <c r="L78" s="4"/>
      <c r="M78" s="4"/>
      <c r="N78" s="4"/>
    </row>
    <row r="79" spans="1:14" s="3" customFormat="1" ht="30" customHeight="1">
      <c r="A79" s="112"/>
      <c r="B79" s="112" t="s">
        <v>2</v>
      </c>
      <c r="C79" s="109" t="s">
        <v>190</v>
      </c>
      <c r="D79" s="171" t="s">
        <v>36</v>
      </c>
      <c r="E79" s="171">
        <v>0.22</v>
      </c>
      <c r="F79" s="105">
        <f>F75*E79</f>
        <v>6.49</v>
      </c>
      <c r="G79" s="105"/>
      <c r="H79" s="105">
        <f>G79*F79</f>
        <v>0</v>
      </c>
      <c r="I79" s="5"/>
      <c r="J79" s="5"/>
      <c r="K79" s="12"/>
      <c r="L79" s="4"/>
      <c r="M79" s="4"/>
      <c r="N79" s="4"/>
    </row>
    <row r="80" spans="1:14" s="3" customFormat="1" ht="31.5" customHeight="1">
      <c r="A80" s="112"/>
      <c r="B80" s="112" t="s">
        <v>191</v>
      </c>
      <c r="C80" s="109" t="s">
        <v>192</v>
      </c>
      <c r="D80" s="171" t="s">
        <v>193</v>
      </c>
      <c r="E80" s="171">
        <v>0.178</v>
      </c>
      <c r="F80" s="105">
        <f>E80*F75</f>
        <v>5.2509999999999994</v>
      </c>
      <c r="G80" s="105"/>
      <c r="H80" s="105">
        <f>F80*G80</f>
        <v>0</v>
      </c>
      <c r="I80" s="5"/>
      <c r="J80" s="5"/>
      <c r="K80" s="12"/>
      <c r="L80" s="4"/>
      <c r="M80" s="4"/>
      <c r="N80" s="4"/>
    </row>
    <row r="81" spans="1:14" s="3" customFormat="1" ht="90" customHeight="1">
      <c r="A81" s="183">
        <v>19</v>
      </c>
      <c r="B81" s="184" t="s">
        <v>97</v>
      </c>
      <c r="C81" s="185" t="s">
        <v>187</v>
      </c>
      <c r="D81" s="185" t="s">
        <v>32</v>
      </c>
      <c r="E81" s="186"/>
      <c r="F81" s="187">
        <v>65</v>
      </c>
      <c r="G81" s="188"/>
      <c r="H81" s="189">
        <f>H82+H83+H84+H86+H87+H85</f>
        <v>0</v>
      </c>
      <c r="I81" s="5"/>
      <c r="J81" s="5"/>
      <c r="K81" s="12"/>
      <c r="L81" s="4"/>
      <c r="M81" s="4"/>
      <c r="N81" s="4"/>
    </row>
    <row r="82" spans="1:14" s="3" customFormat="1" ht="28.5" customHeight="1">
      <c r="A82" s="190"/>
      <c r="B82" s="190" t="s">
        <v>3</v>
      </c>
      <c r="C82" s="191" t="s">
        <v>48</v>
      </c>
      <c r="D82" s="192" t="s">
        <v>4</v>
      </c>
      <c r="E82" s="191">
        <v>0.83</v>
      </c>
      <c r="F82" s="193">
        <f>E82*F81</f>
        <v>53.949999999999996</v>
      </c>
      <c r="G82" s="193"/>
      <c r="H82" s="193">
        <f aca="true" t="shared" si="2" ref="H82:H87">F82*G82</f>
        <v>0</v>
      </c>
      <c r="I82" s="5"/>
      <c r="J82" s="5"/>
      <c r="K82" s="12"/>
      <c r="L82" s="4"/>
      <c r="M82" s="4"/>
      <c r="N82" s="4"/>
    </row>
    <row r="83" spans="1:14" s="3" customFormat="1" ht="27" customHeight="1">
      <c r="A83" s="190"/>
      <c r="B83" s="190" t="s">
        <v>3</v>
      </c>
      <c r="C83" s="191" t="s">
        <v>49</v>
      </c>
      <c r="D83" s="192" t="s">
        <v>16</v>
      </c>
      <c r="E83" s="191">
        <v>0.0041</v>
      </c>
      <c r="F83" s="193">
        <f>F81*E83</f>
        <v>0.2665</v>
      </c>
      <c r="G83" s="104"/>
      <c r="H83" s="193">
        <f t="shared" si="2"/>
        <v>0</v>
      </c>
      <c r="I83" s="5"/>
      <c r="J83" s="5"/>
      <c r="K83" s="12"/>
      <c r="L83" s="4"/>
      <c r="M83" s="4"/>
      <c r="N83" s="4"/>
    </row>
    <row r="84" spans="1:14" s="3" customFormat="1" ht="42" customHeight="1">
      <c r="A84" s="190"/>
      <c r="B84" s="194" t="s">
        <v>94</v>
      </c>
      <c r="C84" s="192" t="s">
        <v>93</v>
      </c>
      <c r="D84" s="192" t="s">
        <v>31</v>
      </c>
      <c r="E84" s="191">
        <v>0.0041</v>
      </c>
      <c r="F84" s="193">
        <f>E84*F81</f>
        <v>0.2665</v>
      </c>
      <c r="G84" s="193"/>
      <c r="H84" s="193">
        <f t="shared" si="2"/>
        <v>0</v>
      </c>
      <c r="I84" s="5"/>
      <c r="J84" s="5"/>
      <c r="K84" s="12"/>
      <c r="L84" s="4"/>
      <c r="M84" s="4"/>
      <c r="N84" s="4"/>
    </row>
    <row r="85" spans="1:14" s="3" customFormat="1" ht="31.5" customHeight="1">
      <c r="A85" s="179"/>
      <c r="B85" s="179" t="s">
        <v>52</v>
      </c>
      <c r="C85" s="171" t="s">
        <v>73</v>
      </c>
      <c r="D85" s="171" t="s">
        <v>14</v>
      </c>
      <c r="E85" s="171">
        <v>0.005</v>
      </c>
      <c r="F85" s="105">
        <f>E85*F81</f>
        <v>0.325</v>
      </c>
      <c r="G85" s="105"/>
      <c r="H85" s="105">
        <f>F85*G85</f>
        <v>0</v>
      </c>
      <c r="I85" s="5"/>
      <c r="J85" s="5"/>
      <c r="K85" s="12"/>
      <c r="L85" s="4"/>
      <c r="M85" s="4"/>
      <c r="N85" s="4"/>
    </row>
    <row r="86" spans="1:14" s="3" customFormat="1" ht="31.5" customHeight="1">
      <c r="A86" s="190"/>
      <c r="B86" s="194" t="s">
        <v>95</v>
      </c>
      <c r="C86" s="191" t="s">
        <v>96</v>
      </c>
      <c r="D86" s="191" t="s">
        <v>15</v>
      </c>
      <c r="E86" s="193">
        <v>6</v>
      </c>
      <c r="F86" s="193">
        <f>E86*F81</f>
        <v>390</v>
      </c>
      <c r="G86" s="193"/>
      <c r="H86" s="193">
        <f t="shared" si="2"/>
        <v>0</v>
      </c>
      <c r="I86" s="5"/>
      <c r="J86" s="5"/>
      <c r="K86" s="12"/>
      <c r="L86" s="4"/>
      <c r="M86" s="4"/>
      <c r="N86" s="4"/>
    </row>
    <row r="87" spans="1:14" s="3" customFormat="1" ht="31.5" customHeight="1">
      <c r="A87" s="190"/>
      <c r="B87" s="190" t="s">
        <v>3</v>
      </c>
      <c r="C87" s="102" t="s">
        <v>28</v>
      </c>
      <c r="D87" s="192" t="s">
        <v>16</v>
      </c>
      <c r="E87" s="191">
        <v>0.078</v>
      </c>
      <c r="F87" s="193">
        <f>E87*F81</f>
        <v>5.07</v>
      </c>
      <c r="G87" s="104"/>
      <c r="H87" s="193">
        <f t="shared" si="2"/>
        <v>0</v>
      </c>
      <c r="I87" s="5"/>
      <c r="J87" s="5"/>
      <c r="K87" s="12"/>
      <c r="L87" s="4"/>
      <c r="M87" s="4"/>
      <c r="N87" s="4"/>
    </row>
    <row r="88" spans="1:14" s="3" customFormat="1" ht="52.5" customHeight="1">
      <c r="A88" s="113">
        <v>20</v>
      </c>
      <c r="B88" s="106" t="s">
        <v>188</v>
      </c>
      <c r="C88" s="100" t="s">
        <v>194</v>
      </c>
      <c r="D88" s="107" t="s">
        <v>21</v>
      </c>
      <c r="E88" s="107"/>
      <c r="F88" s="117">
        <v>6</v>
      </c>
      <c r="G88" s="117"/>
      <c r="H88" s="133">
        <f>SUM(H89:H93)</f>
        <v>0</v>
      </c>
      <c r="I88" s="5"/>
      <c r="J88" s="5"/>
      <c r="K88" s="12"/>
      <c r="L88" s="4"/>
      <c r="M88" s="4"/>
      <c r="N88" s="4"/>
    </row>
    <row r="89" spans="1:14" s="3" customFormat="1" ht="31.5" customHeight="1">
      <c r="A89" s="112"/>
      <c r="B89" s="112" t="s">
        <v>3</v>
      </c>
      <c r="C89" s="109" t="s">
        <v>48</v>
      </c>
      <c r="D89" s="171" t="s">
        <v>4</v>
      </c>
      <c r="E89" s="171">
        <v>0.525</v>
      </c>
      <c r="F89" s="105">
        <f>E89*F88</f>
        <v>3.1500000000000004</v>
      </c>
      <c r="G89" s="105"/>
      <c r="H89" s="105">
        <f>G89*F89</f>
        <v>0</v>
      </c>
      <c r="I89" s="5"/>
      <c r="J89" s="5"/>
      <c r="K89" s="12"/>
      <c r="L89" s="4"/>
      <c r="M89" s="4"/>
      <c r="N89" s="4"/>
    </row>
    <row r="90" spans="1:14" s="3" customFormat="1" ht="31.5" customHeight="1">
      <c r="A90" s="112"/>
      <c r="B90" s="112" t="s">
        <v>3</v>
      </c>
      <c r="C90" s="109" t="s">
        <v>47</v>
      </c>
      <c r="D90" s="171" t="s">
        <v>16</v>
      </c>
      <c r="E90" s="171">
        <v>0.0067</v>
      </c>
      <c r="F90" s="105">
        <f>F88*E90</f>
        <v>0.0402</v>
      </c>
      <c r="G90" s="104"/>
      <c r="H90" s="105">
        <f>G90*F90</f>
        <v>0</v>
      </c>
      <c r="I90" s="5"/>
      <c r="J90" s="5"/>
      <c r="K90" s="12"/>
      <c r="L90" s="4"/>
      <c r="M90" s="4"/>
      <c r="N90" s="4"/>
    </row>
    <row r="91" spans="1:14" s="3" customFormat="1" ht="31.5" customHeight="1">
      <c r="A91" s="112"/>
      <c r="B91" s="179" t="s">
        <v>85</v>
      </c>
      <c r="C91" s="109" t="s">
        <v>189</v>
      </c>
      <c r="D91" s="171" t="s">
        <v>14</v>
      </c>
      <c r="E91" s="171">
        <v>0.0026</v>
      </c>
      <c r="F91" s="178">
        <f>F88*E91</f>
        <v>0.0156</v>
      </c>
      <c r="G91" s="105"/>
      <c r="H91" s="105">
        <f>G91*F91</f>
        <v>0</v>
      </c>
      <c r="I91" s="5"/>
      <c r="J91" s="5"/>
      <c r="K91" s="12"/>
      <c r="L91" s="4"/>
      <c r="M91" s="4"/>
      <c r="N91" s="4"/>
    </row>
    <row r="92" spans="1:14" s="3" customFormat="1" ht="31.5" customHeight="1">
      <c r="A92" s="112"/>
      <c r="B92" s="112" t="s">
        <v>2</v>
      </c>
      <c r="C92" s="109" t="s">
        <v>190</v>
      </c>
      <c r="D92" s="171" t="s">
        <v>36</v>
      </c>
      <c r="E92" s="171">
        <v>0.22</v>
      </c>
      <c r="F92" s="261">
        <f>F88*E92</f>
        <v>1.32</v>
      </c>
      <c r="G92" s="105"/>
      <c r="H92" s="105">
        <f>G92*F92</f>
        <v>0</v>
      </c>
      <c r="I92" s="5"/>
      <c r="J92" s="5"/>
      <c r="K92" s="12"/>
      <c r="L92" s="4"/>
      <c r="M92" s="4"/>
      <c r="N92" s="4"/>
    </row>
    <row r="93" spans="1:14" s="3" customFormat="1" ht="31.5" customHeight="1">
      <c r="A93" s="112"/>
      <c r="B93" s="112" t="s">
        <v>191</v>
      </c>
      <c r="C93" s="109" t="s">
        <v>192</v>
      </c>
      <c r="D93" s="171" t="s">
        <v>193</v>
      </c>
      <c r="E93" s="171">
        <v>0.178</v>
      </c>
      <c r="F93" s="105">
        <f>E93*F88</f>
        <v>1.068</v>
      </c>
      <c r="G93" s="105"/>
      <c r="H93" s="105">
        <f>F93*G93</f>
        <v>0</v>
      </c>
      <c r="I93" s="5"/>
      <c r="J93" s="5"/>
      <c r="K93" s="12"/>
      <c r="L93" s="4"/>
      <c r="M93" s="4"/>
      <c r="N93" s="4"/>
    </row>
    <row r="94" spans="1:14" s="3" customFormat="1" ht="63" customHeight="1">
      <c r="A94" s="138" t="s">
        <v>368</v>
      </c>
      <c r="B94" s="181" t="s">
        <v>206</v>
      </c>
      <c r="C94" s="131" t="s">
        <v>209</v>
      </c>
      <c r="D94" s="131" t="s">
        <v>21</v>
      </c>
      <c r="E94" s="131"/>
      <c r="F94" s="108">
        <v>23.5</v>
      </c>
      <c r="G94" s="101"/>
      <c r="H94" s="121">
        <f>SUM(H95:H99)</f>
        <v>0</v>
      </c>
      <c r="I94" s="5"/>
      <c r="J94" s="5"/>
      <c r="K94" s="12"/>
      <c r="L94" s="4"/>
      <c r="M94" s="4"/>
      <c r="N94" s="4"/>
    </row>
    <row r="95" spans="1:14" s="3" customFormat="1" ht="30" customHeight="1">
      <c r="A95" s="134"/>
      <c r="B95" s="112" t="s">
        <v>3</v>
      </c>
      <c r="C95" s="102" t="s">
        <v>48</v>
      </c>
      <c r="D95" s="102" t="s">
        <v>4</v>
      </c>
      <c r="E95" s="102">
        <v>0.583</v>
      </c>
      <c r="F95" s="104">
        <f>E95*F94</f>
        <v>13.7005</v>
      </c>
      <c r="G95" s="104"/>
      <c r="H95" s="110">
        <f>G95*F95</f>
        <v>0</v>
      </c>
      <c r="I95" s="5"/>
      <c r="J95" s="5"/>
      <c r="K95" s="12"/>
      <c r="L95" s="4"/>
      <c r="M95" s="4"/>
      <c r="N95" s="4"/>
    </row>
    <row r="96" spans="1:14" s="3" customFormat="1" ht="31.5" customHeight="1">
      <c r="A96" s="134"/>
      <c r="B96" s="112" t="s">
        <v>3</v>
      </c>
      <c r="C96" s="102" t="s">
        <v>135</v>
      </c>
      <c r="D96" s="102" t="s">
        <v>16</v>
      </c>
      <c r="E96" s="102">
        <v>0.0046</v>
      </c>
      <c r="F96" s="104">
        <f>E96*F94</f>
        <v>0.1081</v>
      </c>
      <c r="G96" s="104"/>
      <c r="H96" s="104">
        <f>G96*F96</f>
        <v>0</v>
      </c>
      <c r="I96" s="5"/>
      <c r="J96" s="5"/>
      <c r="K96" s="12"/>
      <c r="L96" s="4"/>
      <c r="M96" s="4"/>
      <c r="N96" s="4"/>
    </row>
    <row r="97" spans="1:14" s="3" customFormat="1" ht="31.5" customHeight="1">
      <c r="A97" s="134"/>
      <c r="B97" s="254" t="s">
        <v>210</v>
      </c>
      <c r="C97" s="102" t="s">
        <v>207</v>
      </c>
      <c r="D97" s="102" t="s">
        <v>168</v>
      </c>
      <c r="E97" s="102">
        <v>1.02</v>
      </c>
      <c r="F97" s="104">
        <f>E97*F94</f>
        <v>23.97</v>
      </c>
      <c r="G97" s="104"/>
      <c r="H97" s="104">
        <f>G97*F97</f>
        <v>0</v>
      </c>
      <c r="I97" s="5"/>
      <c r="J97" s="5"/>
      <c r="K97" s="12"/>
      <c r="L97" s="4"/>
      <c r="M97" s="4"/>
      <c r="N97" s="4"/>
    </row>
    <row r="98" spans="1:14" s="3" customFormat="1" ht="29.25" customHeight="1">
      <c r="A98" s="134"/>
      <c r="B98" s="194" t="s">
        <v>211</v>
      </c>
      <c r="C98" s="102" t="s">
        <v>208</v>
      </c>
      <c r="D98" s="102" t="s">
        <v>36</v>
      </c>
      <c r="E98" s="102">
        <v>0.235</v>
      </c>
      <c r="F98" s="104">
        <f>F94*E98</f>
        <v>5.5225</v>
      </c>
      <c r="G98" s="104"/>
      <c r="H98" s="104">
        <f>G98*F98</f>
        <v>0</v>
      </c>
      <c r="I98" s="5"/>
      <c r="J98" s="5"/>
      <c r="K98" s="12"/>
      <c r="L98" s="4"/>
      <c r="M98" s="4"/>
      <c r="N98" s="4"/>
    </row>
    <row r="99" spans="1:14" s="3" customFormat="1" ht="27.75" customHeight="1">
      <c r="A99" s="134"/>
      <c r="B99" s="168" t="s">
        <v>3</v>
      </c>
      <c r="C99" s="102" t="s">
        <v>28</v>
      </c>
      <c r="D99" s="102" t="s">
        <v>16</v>
      </c>
      <c r="E99" s="102">
        <v>0.20800000000000002</v>
      </c>
      <c r="F99" s="104">
        <f>F94*E99</f>
        <v>4.888000000000001</v>
      </c>
      <c r="G99" s="104"/>
      <c r="H99" s="104">
        <f>G99*F99</f>
        <v>0</v>
      </c>
      <c r="I99" s="5"/>
      <c r="J99" s="5"/>
      <c r="K99" s="12"/>
      <c r="L99" s="4"/>
      <c r="M99" s="4"/>
      <c r="N99" s="4"/>
    </row>
    <row r="100" spans="1:14" s="3" customFormat="1" ht="72.75" customHeight="1">
      <c r="A100" s="46" t="s">
        <v>344</v>
      </c>
      <c r="B100" s="262" t="s">
        <v>225</v>
      </c>
      <c r="C100" s="42" t="s">
        <v>237</v>
      </c>
      <c r="D100" s="195" t="s">
        <v>226</v>
      </c>
      <c r="E100" s="42"/>
      <c r="F100" s="251">
        <v>10</v>
      </c>
      <c r="G100" s="42"/>
      <c r="H100" s="232">
        <f>H101+H102+H103+H104+H105</f>
        <v>0</v>
      </c>
      <c r="I100" s="5"/>
      <c r="J100" s="5"/>
      <c r="K100" s="12"/>
      <c r="L100" s="4"/>
      <c r="M100" s="4"/>
      <c r="N100" s="4"/>
    </row>
    <row r="101" spans="1:14" s="3" customFormat="1" ht="27.75" customHeight="1">
      <c r="A101" s="47"/>
      <c r="B101" s="38" t="s">
        <v>3</v>
      </c>
      <c r="C101" s="36" t="s">
        <v>50</v>
      </c>
      <c r="D101" s="36" t="s">
        <v>4</v>
      </c>
      <c r="E101" s="36">
        <v>1.53</v>
      </c>
      <c r="F101" s="37">
        <f>E101*F100</f>
        <v>15.3</v>
      </c>
      <c r="G101" s="39"/>
      <c r="H101" s="85">
        <f>G101*F101</f>
        <v>0</v>
      </c>
      <c r="I101" s="5"/>
      <c r="J101" s="5"/>
      <c r="K101" s="12"/>
      <c r="L101" s="4"/>
      <c r="M101" s="4"/>
      <c r="N101" s="4"/>
    </row>
    <row r="102" spans="1:14" s="3" customFormat="1" ht="27.75" customHeight="1">
      <c r="A102" s="47"/>
      <c r="B102" s="38" t="s">
        <v>3</v>
      </c>
      <c r="C102" s="36" t="s">
        <v>135</v>
      </c>
      <c r="D102" s="36" t="s">
        <v>16</v>
      </c>
      <c r="E102" s="36">
        <v>0.0311</v>
      </c>
      <c r="F102" s="37">
        <f>E102*F100</f>
        <v>0.311</v>
      </c>
      <c r="G102" s="37"/>
      <c r="H102" s="39">
        <f>G102*F102</f>
        <v>0</v>
      </c>
      <c r="I102" s="5"/>
      <c r="J102" s="5"/>
      <c r="K102" s="12"/>
      <c r="L102" s="4"/>
      <c r="M102" s="4"/>
      <c r="N102" s="4"/>
    </row>
    <row r="103" spans="1:14" s="3" customFormat="1" ht="27.75" customHeight="1">
      <c r="A103" s="47"/>
      <c r="B103" s="244" t="s">
        <v>52</v>
      </c>
      <c r="C103" s="234" t="s">
        <v>227</v>
      </c>
      <c r="D103" s="36" t="s">
        <v>14</v>
      </c>
      <c r="E103" s="36">
        <v>0.005</v>
      </c>
      <c r="F103" s="37">
        <f>E103*F100</f>
        <v>0.05</v>
      </c>
      <c r="G103" s="37"/>
      <c r="H103" s="39">
        <f>G103*F103</f>
        <v>0</v>
      </c>
      <c r="I103" s="5"/>
      <c r="J103" s="5"/>
      <c r="K103" s="12"/>
      <c r="L103" s="4"/>
      <c r="M103" s="4"/>
      <c r="N103" s="4"/>
    </row>
    <row r="104" spans="1:14" s="3" customFormat="1" ht="35.25" customHeight="1">
      <c r="A104" s="47"/>
      <c r="B104" s="38" t="s">
        <v>228</v>
      </c>
      <c r="C104" s="37" t="s">
        <v>229</v>
      </c>
      <c r="D104" s="36" t="s">
        <v>32</v>
      </c>
      <c r="E104" s="36">
        <v>1.06</v>
      </c>
      <c r="F104" s="37">
        <f>F100*E104</f>
        <v>10.600000000000001</v>
      </c>
      <c r="G104" s="37"/>
      <c r="H104" s="39">
        <f>G104*F104</f>
        <v>0</v>
      </c>
      <c r="I104" s="5"/>
      <c r="J104" s="5"/>
      <c r="K104" s="12"/>
      <c r="L104" s="4"/>
      <c r="M104" s="4"/>
      <c r="N104" s="4"/>
    </row>
    <row r="105" spans="1:14" s="3" customFormat="1" ht="27" customHeight="1">
      <c r="A105" s="47"/>
      <c r="B105" s="38" t="s">
        <v>3</v>
      </c>
      <c r="C105" s="36" t="s">
        <v>28</v>
      </c>
      <c r="D105" s="36" t="s">
        <v>16</v>
      </c>
      <c r="E105" s="36">
        <v>0.0304</v>
      </c>
      <c r="F105" s="37">
        <f>F100*E105</f>
        <v>0.304</v>
      </c>
      <c r="G105" s="37"/>
      <c r="H105" s="39">
        <f>G105*F105</f>
        <v>0</v>
      </c>
      <c r="I105" s="5"/>
      <c r="J105" s="5"/>
      <c r="K105" s="12"/>
      <c r="L105" s="4"/>
      <c r="M105" s="4"/>
      <c r="N105" s="4"/>
    </row>
    <row r="106" spans="1:14" s="3" customFormat="1" ht="45" customHeight="1">
      <c r="A106" s="46" t="s">
        <v>356</v>
      </c>
      <c r="B106" s="262" t="s">
        <v>231</v>
      </c>
      <c r="C106" s="42" t="s">
        <v>232</v>
      </c>
      <c r="D106" s="195" t="s">
        <v>226</v>
      </c>
      <c r="E106" s="42"/>
      <c r="F106" s="251">
        <f>F100</f>
        <v>10</v>
      </c>
      <c r="G106" s="43"/>
      <c r="H106" s="232">
        <f>H107+H108+H109+H112+H110+H111</f>
        <v>0</v>
      </c>
      <c r="I106" s="5"/>
      <c r="J106" s="5"/>
      <c r="K106" s="12"/>
      <c r="L106" s="4"/>
      <c r="M106" s="4"/>
      <c r="N106" s="4"/>
    </row>
    <row r="107" spans="1:14" s="3" customFormat="1" ht="27.75" customHeight="1">
      <c r="A107" s="198"/>
      <c r="B107" s="198" t="s">
        <v>3</v>
      </c>
      <c r="C107" s="234" t="s">
        <v>48</v>
      </c>
      <c r="D107" s="234" t="s">
        <v>4</v>
      </c>
      <c r="E107" s="234">
        <v>0.741</v>
      </c>
      <c r="F107" s="39">
        <f>E107*F106</f>
        <v>7.41</v>
      </c>
      <c r="G107" s="39"/>
      <c r="H107" s="85">
        <f>G107*F107</f>
        <v>0</v>
      </c>
      <c r="I107" s="5"/>
      <c r="J107" s="5"/>
      <c r="K107" s="12"/>
      <c r="L107" s="4"/>
      <c r="M107" s="4"/>
      <c r="N107" s="4"/>
    </row>
    <row r="108" spans="1:14" s="3" customFormat="1" ht="27.75" customHeight="1">
      <c r="A108" s="198"/>
      <c r="B108" s="198" t="s">
        <v>3</v>
      </c>
      <c r="C108" s="234" t="s">
        <v>49</v>
      </c>
      <c r="D108" s="234" t="s">
        <v>16</v>
      </c>
      <c r="E108" s="234">
        <v>0.001</v>
      </c>
      <c r="F108" s="39">
        <f>E108*F106</f>
        <v>0.01</v>
      </c>
      <c r="G108" s="39"/>
      <c r="H108" s="85">
        <f>G108*F108</f>
        <v>0</v>
      </c>
      <c r="I108" s="5"/>
      <c r="J108" s="5"/>
      <c r="K108" s="12"/>
      <c r="L108" s="4"/>
      <c r="M108" s="4"/>
      <c r="N108" s="4"/>
    </row>
    <row r="109" spans="1:14" s="3" customFormat="1" ht="27.75" customHeight="1">
      <c r="A109" s="198"/>
      <c r="B109" s="198" t="s">
        <v>233</v>
      </c>
      <c r="C109" s="234" t="s">
        <v>234</v>
      </c>
      <c r="D109" s="234" t="s">
        <v>36</v>
      </c>
      <c r="E109" s="234">
        <v>0.255</v>
      </c>
      <c r="F109" s="39">
        <f>E109*F106</f>
        <v>2.55</v>
      </c>
      <c r="G109" s="39"/>
      <c r="H109" s="85">
        <f>F109*G109</f>
        <v>0</v>
      </c>
      <c r="I109" s="5"/>
      <c r="J109" s="5"/>
      <c r="K109" s="12"/>
      <c r="L109" s="4"/>
      <c r="M109" s="4"/>
      <c r="N109" s="4"/>
    </row>
    <row r="110" spans="1:14" s="3" customFormat="1" ht="33.75" customHeight="1">
      <c r="A110" s="198"/>
      <c r="B110" s="198" t="s">
        <v>235</v>
      </c>
      <c r="C110" s="234" t="s">
        <v>236</v>
      </c>
      <c r="D110" s="234" t="s">
        <v>36</v>
      </c>
      <c r="E110" s="234">
        <v>0.082</v>
      </c>
      <c r="F110" s="39">
        <f>E110*F106</f>
        <v>0.8200000000000001</v>
      </c>
      <c r="G110" s="39"/>
      <c r="H110" s="85">
        <f>G110*F110</f>
        <v>0</v>
      </c>
      <c r="I110" s="5"/>
      <c r="J110" s="5"/>
      <c r="K110" s="12"/>
      <c r="L110" s="4"/>
      <c r="M110" s="4"/>
      <c r="N110" s="4"/>
    </row>
    <row r="111" spans="1:14" s="3" customFormat="1" ht="27" customHeight="1">
      <c r="A111" s="196"/>
      <c r="B111" s="198" t="s">
        <v>221</v>
      </c>
      <c r="C111" s="234" t="s">
        <v>222</v>
      </c>
      <c r="D111" s="234" t="s">
        <v>36</v>
      </c>
      <c r="E111" s="234">
        <v>0.127</v>
      </c>
      <c r="F111" s="39">
        <f>F106*E111</f>
        <v>1.27</v>
      </c>
      <c r="G111" s="39"/>
      <c r="H111" s="85">
        <f>G111*F111</f>
        <v>0</v>
      </c>
      <c r="I111" s="5"/>
      <c r="J111" s="5"/>
      <c r="K111" s="12"/>
      <c r="L111" s="4"/>
      <c r="M111" s="4"/>
      <c r="N111" s="4"/>
    </row>
    <row r="112" spans="1:14" s="3" customFormat="1" ht="26.25" customHeight="1">
      <c r="A112" s="197"/>
      <c r="B112" s="263" t="s">
        <v>3</v>
      </c>
      <c r="C112" s="234" t="s">
        <v>18</v>
      </c>
      <c r="D112" s="234" t="s">
        <v>16</v>
      </c>
      <c r="E112" s="234">
        <v>0.017</v>
      </c>
      <c r="F112" s="39">
        <f>E112*F106</f>
        <v>0.17</v>
      </c>
      <c r="G112" s="39"/>
      <c r="H112" s="85">
        <f>G112*F112</f>
        <v>0</v>
      </c>
      <c r="I112" s="5"/>
      <c r="J112" s="5"/>
      <c r="K112" s="12"/>
      <c r="L112" s="4"/>
      <c r="M112" s="4"/>
      <c r="N112" s="4"/>
    </row>
    <row r="113" spans="1:14" s="3" customFormat="1" ht="68.25" customHeight="1">
      <c r="A113" s="84" t="s">
        <v>127</v>
      </c>
      <c r="B113" s="84" t="s">
        <v>64</v>
      </c>
      <c r="C113" s="264" t="s">
        <v>212</v>
      </c>
      <c r="D113" s="265" t="s">
        <v>51</v>
      </c>
      <c r="E113" s="264"/>
      <c r="F113" s="87">
        <v>4.3</v>
      </c>
      <c r="G113" s="87"/>
      <c r="H113" s="233">
        <f>H114+H115+H116+H117</f>
        <v>0</v>
      </c>
      <c r="I113" s="5"/>
      <c r="J113" s="5"/>
      <c r="K113" s="12"/>
      <c r="L113" s="4"/>
      <c r="M113" s="4"/>
      <c r="N113" s="4"/>
    </row>
    <row r="114" spans="1:14" s="3" customFormat="1" ht="28.5" customHeight="1">
      <c r="A114" s="83"/>
      <c r="B114" s="239" t="s">
        <v>3</v>
      </c>
      <c r="C114" s="240" t="s">
        <v>98</v>
      </c>
      <c r="D114" s="241" t="s">
        <v>42</v>
      </c>
      <c r="E114" s="241">
        <v>1.11</v>
      </c>
      <c r="F114" s="240">
        <f>F113*E114</f>
        <v>4.773000000000001</v>
      </c>
      <c r="G114" s="242"/>
      <c r="H114" s="242">
        <f>F114*G114</f>
        <v>0</v>
      </c>
      <c r="I114" s="5"/>
      <c r="J114" s="5"/>
      <c r="K114" s="12"/>
      <c r="L114" s="4"/>
      <c r="M114" s="4"/>
      <c r="N114" s="4"/>
    </row>
    <row r="115" spans="1:14" s="3" customFormat="1" ht="31.5" customHeight="1">
      <c r="A115" s="83"/>
      <c r="B115" s="239" t="s">
        <v>3</v>
      </c>
      <c r="C115" s="240" t="s">
        <v>43</v>
      </c>
      <c r="D115" s="240" t="s">
        <v>16</v>
      </c>
      <c r="E115" s="240">
        <v>0.516</v>
      </c>
      <c r="F115" s="240">
        <f>F113*E115</f>
        <v>2.2188</v>
      </c>
      <c r="G115" s="37"/>
      <c r="H115" s="242">
        <f>F115*G115</f>
        <v>0</v>
      </c>
      <c r="I115" s="5"/>
      <c r="J115" s="5"/>
      <c r="K115" s="12"/>
      <c r="L115" s="4"/>
      <c r="M115" s="4"/>
      <c r="N115" s="4"/>
    </row>
    <row r="116" spans="1:14" s="3" customFormat="1" ht="44.25" customHeight="1">
      <c r="A116" s="83"/>
      <c r="B116" s="266" t="s">
        <v>101</v>
      </c>
      <c r="C116" s="267" t="s">
        <v>100</v>
      </c>
      <c r="D116" s="240" t="s">
        <v>51</v>
      </c>
      <c r="E116" s="268">
        <v>1</v>
      </c>
      <c r="F116" s="268">
        <f>F113*E116</f>
        <v>4.3</v>
      </c>
      <c r="G116" s="269"/>
      <c r="H116" s="242">
        <f>F116*G116</f>
        <v>0</v>
      </c>
      <c r="I116" s="5"/>
      <c r="J116" s="5"/>
      <c r="K116" s="12"/>
      <c r="L116" s="4"/>
      <c r="M116" s="4"/>
      <c r="N116" s="4"/>
    </row>
    <row r="117" spans="1:14" s="3" customFormat="1" ht="31.5" customHeight="1">
      <c r="A117" s="83"/>
      <c r="B117" s="239" t="s">
        <v>3</v>
      </c>
      <c r="C117" s="36" t="s">
        <v>28</v>
      </c>
      <c r="D117" s="240" t="s">
        <v>16</v>
      </c>
      <c r="E117" s="240">
        <v>0.054</v>
      </c>
      <c r="F117" s="240">
        <f>F113*E117</f>
        <v>0.2322</v>
      </c>
      <c r="G117" s="37"/>
      <c r="H117" s="242">
        <f>F117*G117</f>
        <v>0</v>
      </c>
      <c r="I117" s="5"/>
      <c r="J117" s="5"/>
      <c r="K117" s="12"/>
      <c r="L117" s="4"/>
      <c r="M117" s="4"/>
      <c r="N117" s="4"/>
    </row>
    <row r="118" spans="1:14" s="3" customFormat="1" ht="51.75" customHeight="1">
      <c r="A118" s="111" t="s">
        <v>359</v>
      </c>
      <c r="B118" s="106" t="s">
        <v>213</v>
      </c>
      <c r="C118" s="100" t="s">
        <v>223</v>
      </c>
      <c r="D118" s="100" t="s">
        <v>32</v>
      </c>
      <c r="E118" s="100"/>
      <c r="F118" s="108">
        <v>70</v>
      </c>
      <c r="G118" s="101"/>
      <c r="H118" s="121">
        <f>SUM(H119:H122)</f>
        <v>0</v>
      </c>
      <c r="I118" s="5"/>
      <c r="J118" s="5"/>
      <c r="K118" s="12"/>
      <c r="L118" s="4"/>
      <c r="M118" s="4"/>
      <c r="N118" s="4"/>
    </row>
    <row r="119" spans="1:14" s="3" customFormat="1" ht="31.5" customHeight="1">
      <c r="A119" s="216"/>
      <c r="B119" s="213" t="s">
        <v>3</v>
      </c>
      <c r="C119" s="214" t="s">
        <v>48</v>
      </c>
      <c r="D119" s="214" t="s">
        <v>4</v>
      </c>
      <c r="E119" s="214">
        <v>0.0238</v>
      </c>
      <c r="F119" s="105">
        <f>E119*F118</f>
        <v>1.6660000000000001</v>
      </c>
      <c r="G119" s="136"/>
      <c r="H119" s="105">
        <f>G119*F119</f>
        <v>0</v>
      </c>
      <c r="I119" s="5"/>
      <c r="J119" s="5"/>
      <c r="K119" s="12"/>
      <c r="L119" s="4"/>
      <c r="M119" s="4"/>
      <c r="N119" s="4"/>
    </row>
    <row r="120" spans="1:14" s="3" customFormat="1" ht="31.5" customHeight="1">
      <c r="A120" s="216"/>
      <c r="B120" s="213" t="s">
        <v>3</v>
      </c>
      <c r="C120" s="214" t="s">
        <v>49</v>
      </c>
      <c r="D120" s="214" t="s">
        <v>16</v>
      </c>
      <c r="E120" s="214">
        <v>0.0026</v>
      </c>
      <c r="F120" s="105">
        <f>E120*F118</f>
        <v>0.182</v>
      </c>
      <c r="G120" s="104"/>
      <c r="H120" s="105">
        <f>G120*F120</f>
        <v>0</v>
      </c>
      <c r="I120" s="5"/>
      <c r="J120" s="5"/>
      <c r="K120" s="12"/>
      <c r="L120" s="4"/>
      <c r="M120" s="4"/>
      <c r="N120" s="4"/>
    </row>
    <row r="121" spans="1:14" s="3" customFormat="1" ht="31.5" customHeight="1">
      <c r="A121" s="216"/>
      <c r="B121" s="213" t="s">
        <v>214</v>
      </c>
      <c r="C121" s="214" t="s">
        <v>215</v>
      </c>
      <c r="D121" s="214" t="s">
        <v>36</v>
      </c>
      <c r="E121" s="214">
        <v>0.146</v>
      </c>
      <c r="F121" s="105">
        <f>E121*F118</f>
        <v>10.219999999999999</v>
      </c>
      <c r="G121" s="136"/>
      <c r="H121" s="105">
        <f>F121*G121</f>
        <v>0</v>
      </c>
      <c r="I121" s="5"/>
      <c r="J121" s="5"/>
      <c r="K121" s="12"/>
      <c r="L121" s="4"/>
      <c r="M121" s="4"/>
      <c r="N121" s="4"/>
    </row>
    <row r="122" spans="1:14" s="3" customFormat="1" ht="31.5" customHeight="1">
      <c r="A122" s="216"/>
      <c r="B122" s="213" t="s">
        <v>216</v>
      </c>
      <c r="C122" s="214" t="s">
        <v>217</v>
      </c>
      <c r="D122" s="214" t="s">
        <v>36</v>
      </c>
      <c r="E122" s="214">
        <v>0.0219</v>
      </c>
      <c r="F122" s="105">
        <f>E122*F118</f>
        <v>1.533</v>
      </c>
      <c r="G122" s="136"/>
      <c r="H122" s="105">
        <f>G122*F122</f>
        <v>0</v>
      </c>
      <c r="I122" s="5"/>
      <c r="J122" s="5"/>
      <c r="K122" s="12"/>
      <c r="L122" s="4"/>
      <c r="M122" s="4"/>
      <c r="N122" s="4"/>
    </row>
    <row r="123" spans="1:14" s="3" customFormat="1" ht="56.25" customHeight="1">
      <c r="A123" s="111" t="s">
        <v>367</v>
      </c>
      <c r="B123" s="106" t="s">
        <v>218</v>
      </c>
      <c r="C123" s="100" t="s">
        <v>224</v>
      </c>
      <c r="D123" s="100" t="s">
        <v>32</v>
      </c>
      <c r="E123" s="100"/>
      <c r="F123" s="108">
        <f>F118</f>
        <v>70</v>
      </c>
      <c r="G123" s="101"/>
      <c r="H123" s="121">
        <f>SUM(H124:H128)</f>
        <v>0</v>
      </c>
      <c r="I123" s="5"/>
      <c r="J123" s="5"/>
      <c r="K123" s="12"/>
      <c r="L123" s="4"/>
      <c r="M123" s="4"/>
      <c r="N123" s="4"/>
    </row>
    <row r="124" spans="1:14" s="3" customFormat="1" ht="31.5" customHeight="1">
      <c r="A124" s="216"/>
      <c r="B124" s="213" t="s">
        <v>3</v>
      </c>
      <c r="C124" s="214" t="s">
        <v>50</v>
      </c>
      <c r="D124" s="214" t="s">
        <v>4</v>
      </c>
      <c r="E124" s="214">
        <v>0.68</v>
      </c>
      <c r="F124" s="105">
        <f>E124*F123</f>
        <v>47.6</v>
      </c>
      <c r="G124" s="136"/>
      <c r="H124" s="105">
        <f>G124*F124</f>
        <v>0</v>
      </c>
      <c r="I124" s="5"/>
      <c r="J124" s="5"/>
      <c r="K124" s="12"/>
      <c r="L124" s="4"/>
      <c r="M124" s="4"/>
      <c r="N124" s="4"/>
    </row>
    <row r="125" spans="1:14" s="3" customFormat="1" ht="31.5" customHeight="1">
      <c r="A125" s="216"/>
      <c r="B125" s="213" t="s">
        <v>3</v>
      </c>
      <c r="C125" s="214" t="s">
        <v>49</v>
      </c>
      <c r="D125" s="214" t="s">
        <v>16</v>
      </c>
      <c r="E125" s="214">
        <v>0.0003</v>
      </c>
      <c r="F125" s="105">
        <f>E125*F123</f>
        <v>0.020999999999999998</v>
      </c>
      <c r="G125" s="104"/>
      <c r="H125" s="105">
        <f>G125*F125</f>
        <v>0</v>
      </c>
      <c r="I125" s="5"/>
      <c r="J125" s="5"/>
      <c r="K125" s="12"/>
      <c r="L125" s="4"/>
      <c r="M125" s="4"/>
      <c r="N125" s="4"/>
    </row>
    <row r="126" spans="1:14" s="3" customFormat="1" ht="31.5" customHeight="1">
      <c r="A126" s="216"/>
      <c r="B126" s="217" t="s">
        <v>219</v>
      </c>
      <c r="C126" s="214" t="s">
        <v>220</v>
      </c>
      <c r="D126" s="214" t="s">
        <v>36</v>
      </c>
      <c r="E126" s="214">
        <v>0.246</v>
      </c>
      <c r="F126" s="105">
        <f>E126*F123</f>
        <v>17.22</v>
      </c>
      <c r="G126" s="136"/>
      <c r="H126" s="105">
        <f>F126*G126</f>
        <v>0</v>
      </c>
      <c r="I126" s="5"/>
      <c r="J126" s="5"/>
      <c r="K126" s="12"/>
      <c r="L126" s="4"/>
      <c r="M126" s="4"/>
      <c r="N126" s="4"/>
    </row>
    <row r="127" spans="1:14" s="3" customFormat="1" ht="31.5" customHeight="1">
      <c r="A127" s="216"/>
      <c r="B127" s="112" t="s">
        <v>221</v>
      </c>
      <c r="C127" s="214" t="s">
        <v>222</v>
      </c>
      <c r="D127" s="214" t="s">
        <v>36</v>
      </c>
      <c r="E127" s="214">
        <v>0.027</v>
      </c>
      <c r="F127" s="105">
        <f>E127*F123</f>
        <v>1.89</v>
      </c>
      <c r="G127" s="169"/>
      <c r="H127" s="105">
        <f>G127*F127</f>
        <v>0</v>
      </c>
      <c r="I127" s="5"/>
      <c r="J127" s="5"/>
      <c r="K127" s="12"/>
      <c r="L127" s="4"/>
      <c r="M127" s="4"/>
      <c r="N127" s="4"/>
    </row>
    <row r="128" spans="1:14" s="3" customFormat="1" ht="24" customHeight="1">
      <c r="A128" s="216"/>
      <c r="B128" s="213" t="s">
        <v>3</v>
      </c>
      <c r="C128" s="218" t="s">
        <v>28</v>
      </c>
      <c r="D128" s="214" t="s">
        <v>16</v>
      </c>
      <c r="E128" s="214">
        <v>0.0019</v>
      </c>
      <c r="F128" s="219">
        <f>E128*F123</f>
        <v>0.133</v>
      </c>
      <c r="G128" s="104"/>
      <c r="H128" s="105">
        <f>G128*F128</f>
        <v>0</v>
      </c>
      <c r="I128" s="5"/>
      <c r="J128" s="5"/>
      <c r="K128" s="12"/>
      <c r="L128" s="4"/>
      <c r="M128" s="4"/>
      <c r="N128" s="4"/>
    </row>
    <row r="129" spans="1:14" s="3" customFormat="1" ht="48" customHeight="1">
      <c r="A129" s="138" t="s">
        <v>115</v>
      </c>
      <c r="B129" s="106" t="s">
        <v>125</v>
      </c>
      <c r="C129" s="131" t="s">
        <v>388</v>
      </c>
      <c r="D129" s="131" t="s">
        <v>32</v>
      </c>
      <c r="E129" s="131"/>
      <c r="F129" s="108">
        <v>392</v>
      </c>
      <c r="G129" s="101"/>
      <c r="H129" s="121">
        <f>SUM(H130:H135)</f>
        <v>0</v>
      </c>
      <c r="I129" s="5"/>
      <c r="J129" s="5"/>
      <c r="K129" s="12"/>
      <c r="L129" s="4"/>
      <c r="M129" s="4"/>
      <c r="N129" s="4"/>
    </row>
    <row r="130" spans="1:14" s="3" customFormat="1" ht="29.25" customHeight="1">
      <c r="A130" s="134"/>
      <c r="B130" s="112" t="s">
        <v>3</v>
      </c>
      <c r="C130" s="102" t="s">
        <v>50</v>
      </c>
      <c r="D130" s="102" t="s">
        <v>4</v>
      </c>
      <c r="E130" s="177">
        <v>0.312</v>
      </c>
      <c r="F130" s="149">
        <f>E130*F129</f>
        <v>122.304</v>
      </c>
      <c r="G130" s="104"/>
      <c r="H130" s="110">
        <f>G130*F130</f>
        <v>0</v>
      </c>
      <c r="I130" s="5"/>
      <c r="J130" s="5"/>
      <c r="K130" s="12"/>
      <c r="L130" s="4"/>
      <c r="M130" s="4"/>
      <c r="N130" s="4"/>
    </row>
    <row r="131" spans="1:14" s="3" customFormat="1" ht="31.5" customHeight="1">
      <c r="A131" s="134"/>
      <c r="B131" s="168" t="s">
        <v>3</v>
      </c>
      <c r="C131" s="102" t="s">
        <v>49</v>
      </c>
      <c r="D131" s="102" t="s">
        <v>16</v>
      </c>
      <c r="E131" s="177">
        <v>0.0138</v>
      </c>
      <c r="F131" s="178">
        <f>F129*E131</f>
        <v>5.4096</v>
      </c>
      <c r="G131" s="104"/>
      <c r="H131" s="103">
        <f>F131*G131</f>
        <v>0</v>
      </c>
      <c r="I131" s="5"/>
      <c r="J131" s="5"/>
      <c r="K131" s="12"/>
      <c r="L131" s="4"/>
      <c r="M131" s="4"/>
      <c r="N131" s="4"/>
    </row>
    <row r="132" spans="1:14" s="3" customFormat="1" ht="31.5" customHeight="1">
      <c r="A132" s="112"/>
      <c r="B132" s="179" t="s">
        <v>389</v>
      </c>
      <c r="C132" s="109" t="s">
        <v>390</v>
      </c>
      <c r="D132" s="109" t="s">
        <v>35</v>
      </c>
      <c r="E132" s="149">
        <v>1.12</v>
      </c>
      <c r="F132" s="180">
        <f>F129*E132</f>
        <v>439.04</v>
      </c>
      <c r="G132" s="110"/>
      <c r="H132" s="105">
        <f>F132*G132</f>
        <v>0</v>
      </c>
      <c r="I132" s="5"/>
      <c r="J132" s="5"/>
      <c r="K132" s="12"/>
      <c r="L132" s="4"/>
      <c r="M132" s="4"/>
      <c r="N132" s="4"/>
    </row>
    <row r="133" spans="1:14" s="3" customFormat="1" ht="31.5" customHeight="1">
      <c r="A133" s="112"/>
      <c r="B133" s="179" t="s">
        <v>2</v>
      </c>
      <c r="C133" s="109" t="s">
        <v>391</v>
      </c>
      <c r="D133" s="109" t="s">
        <v>36</v>
      </c>
      <c r="E133" s="149">
        <v>0.04</v>
      </c>
      <c r="F133" s="180">
        <f>F129*E133</f>
        <v>15.68</v>
      </c>
      <c r="G133" s="110"/>
      <c r="H133" s="105">
        <f>F133*G133</f>
        <v>0</v>
      </c>
      <c r="I133" s="5"/>
      <c r="J133" s="5"/>
      <c r="K133" s="12"/>
      <c r="L133" s="4"/>
      <c r="M133" s="4"/>
      <c r="N133" s="4"/>
    </row>
    <row r="134" spans="1:14" s="3" customFormat="1" ht="32.25" customHeight="1">
      <c r="A134" s="112"/>
      <c r="B134" s="179" t="s">
        <v>86</v>
      </c>
      <c r="C134" s="109" t="s">
        <v>126</v>
      </c>
      <c r="D134" s="109" t="s">
        <v>36</v>
      </c>
      <c r="E134" s="149">
        <v>0.76</v>
      </c>
      <c r="F134" s="180">
        <f>F129*E134</f>
        <v>297.92</v>
      </c>
      <c r="G134" s="110"/>
      <c r="H134" s="105">
        <f>F134*G134</f>
        <v>0</v>
      </c>
      <c r="I134" s="5"/>
      <c r="J134" s="5"/>
      <c r="K134" s="12"/>
      <c r="L134" s="4"/>
      <c r="M134" s="4"/>
      <c r="N134" s="4"/>
    </row>
    <row r="135" spans="1:14" s="3" customFormat="1" ht="26.25" customHeight="1">
      <c r="A135" s="134"/>
      <c r="B135" s="168" t="s">
        <v>3</v>
      </c>
      <c r="C135" s="102" t="s">
        <v>28</v>
      </c>
      <c r="D135" s="102" t="s">
        <v>16</v>
      </c>
      <c r="E135" s="177">
        <v>0.0019</v>
      </c>
      <c r="F135" s="178">
        <f>F129*E135</f>
        <v>0.7448</v>
      </c>
      <c r="G135" s="104"/>
      <c r="H135" s="103">
        <f>F135*G135</f>
        <v>0</v>
      </c>
      <c r="I135" s="5"/>
      <c r="J135" s="5"/>
      <c r="K135" s="12"/>
      <c r="L135" s="4"/>
      <c r="M135" s="4"/>
      <c r="N135" s="4"/>
    </row>
    <row r="136" spans="1:14" s="3" customFormat="1" ht="63.75" customHeight="1">
      <c r="A136" s="111" t="s">
        <v>345</v>
      </c>
      <c r="B136" s="106" t="s">
        <v>74</v>
      </c>
      <c r="C136" s="81" t="s">
        <v>394</v>
      </c>
      <c r="D136" s="174" t="s">
        <v>72</v>
      </c>
      <c r="E136" s="100"/>
      <c r="F136" s="108">
        <v>392</v>
      </c>
      <c r="G136" s="108"/>
      <c r="H136" s="121">
        <f>SUM(H137:H140)</f>
        <v>0</v>
      </c>
      <c r="I136" s="5"/>
      <c r="J136" s="5"/>
      <c r="K136" s="12"/>
      <c r="L136" s="4"/>
      <c r="M136" s="4"/>
      <c r="N136" s="4"/>
    </row>
    <row r="137" spans="1:14" s="3" customFormat="1" ht="31.5" customHeight="1">
      <c r="A137" s="148"/>
      <c r="B137" s="112" t="s">
        <v>3</v>
      </c>
      <c r="C137" s="109" t="s">
        <v>75</v>
      </c>
      <c r="D137" s="109" t="s">
        <v>4</v>
      </c>
      <c r="E137" s="109">
        <f>2*0.0034+0.188</f>
        <v>0.1948</v>
      </c>
      <c r="F137" s="149">
        <f>E137*F136</f>
        <v>76.3616</v>
      </c>
      <c r="G137" s="110"/>
      <c r="H137" s="110">
        <f>G137*F137</f>
        <v>0</v>
      </c>
      <c r="I137" s="5"/>
      <c r="J137" s="5"/>
      <c r="K137" s="12"/>
      <c r="L137" s="4"/>
      <c r="M137" s="4"/>
      <c r="N137" s="4"/>
    </row>
    <row r="138" spans="1:14" s="3" customFormat="1" ht="31.5" customHeight="1">
      <c r="A138" s="148"/>
      <c r="B138" s="112" t="s">
        <v>3</v>
      </c>
      <c r="C138" s="109" t="s">
        <v>76</v>
      </c>
      <c r="D138" s="109" t="s">
        <v>16</v>
      </c>
      <c r="E138" s="109">
        <f>2*0.0023+0.0095</f>
        <v>0.0141</v>
      </c>
      <c r="F138" s="149">
        <f>E138*F136</f>
        <v>5.5272</v>
      </c>
      <c r="G138" s="104"/>
      <c r="H138" s="110">
        <f>G138*F138</f>
        <v>0</v>
      </c>
      <c r="I138" s="5"/>
      <c r="J138" s="5"/>
      <c r="K138" s="12"/>
      <c r="L138" s="4"/>
      <c r="M138" s="4"/>
      <c r="N138" s="4"/>
    </row>
    <row r="139" spans="1:14" s="3" customFormat="1" ht="40.5" customHeight="1">
      <c r="A139" s="148"/>
      <c r="B139" s="112" t="s">
        <v>85</v>
      </c>
      <c r="C139" s="109" t="s">
        <v>89</v>
      </c>
      <c r="D139" s="109" t="s">
        <v>20</v>
      </c>
      <c r="E139" s="109">
        <v>0.0306</v>
      </c>
      <c r="F139" s="149">
        <f>E139*F136</f>
        <v>11.995199999999999</v>
      </c>
      <c r="G139" s="110"/>
      <c r="H139" s="110">
        <f>G139*F139</f>
        <v>0</v>
      </c>
      <c r="I139" s="5"/>
      <c r="J139" s="5"/>
      <c r="K139" s="12"/>
      <c r="L139" s="4"/>
      <c r="M139" s="4"/>
      <c r="N139" s="4"/>
    </row>
    <row r="140" spans="1:14" s="3" customFormat="1" ht="31.5" customHeight="1">
      <c r="A140" s="148"/>
      <c r="B140" s="112" t="s">
        <v>3</v>
      </c>
      <c r="C140" s="102" t="s">
        <v>28</v>
      </c>
      <c r="D140" s="109" t="s">
        <v>16</v>
      </c>
      <c r="E140" s="109">
        <v>0.0636</v>
      </c>
      <c r="F140" s="149">
        <f>E140*F136</f>
        <v>24.9312</v>
      </c>
      <c r="G140" s="104"/>
      <c r="H140" s="110">
        <f>G140*F140</f>
        <v>0</v>
      </c>
      <c r="I140" s="5"/>
      <c r="J140" s="5"/>
      <c r="K140" s="12"/>
      <c r="L140" s="4"/>
      <c r="M140" s="4"/>
      <c r="N140" s="4"/>
    </row>
    <row r="141" spans="1:14" s="3" customFormat="1" ht="75" customHeight="1">
      <c r="A141" s="46" t="s">
        <v>345</v>
      </c>
      <c r="B141" s="106" t="s">
        <v>134</v>
      </c>
      <c r="C141" s="42" t="s">
        <v>395</v>
      </c>
      <c r="D141" s="270" t="s">
        <v>72</v>
      </c>
      <c r="E141" s="247"/>
      <c r="F141" s="271">
        <v>392</v>
      </c>
      <c r="G141" s="247"/>
      <c r="H141" s="232">
        <f>SUM(H142:H146)</f>
        <v>0</v>
      </c>
      <c r="I141" s="5"/>
      <c r="J141" s="5"/>
      <c r="K141" s="12"/>
      <c r="L141" s="4"/>
      <c r="M141" s="4"/>
      <c r="N141" s="4"/>
    </row>
    <row r="142" spans="1:14" s="3" customFormat="1" ht="31.5" customHeight="1">
      <c r="A142" s="47"/>
      <c r="B142" s="36" t="s">
        <v>3</v>
      </c>
      <c r="C142" s="36" t="s">
        <v>128</v>
      </c>
      <c r="D142" s="37" t="s">
        <v>4</v>
      </c>
      <c r="E142" s="243">
        <v>0.755</v>
      </c>
      <c r="F142" s="39">
        <f>F141*E142</f>
        <v>295.96</v>
      </c>
      <c r="G142" s="39"/>
      <c r="H142" s="85">
        <f>F142*G142</f>
        <v>0</v>
      </c>
      <c r="I142" s="5"/>
      <c r="J142" s="5"/>
      <c r="K142" s="12"/>
      <c r="L142" s="4"/>
      <c r="M142" s="4"/>
      <c r="N142" s="4"/>
    </row>
    <row r="143" spans="1:14" s="3" customFormat="1" ht="33" customHeight="1">
      <c r="A143" s="148"/>
      <c r="B143" s="112" t="s">
        <v>3</v>
      </c>
      <c r="C143" s="109" t="s">
        <v>135</v>
      </c>
      <c r="D143" s="109" t="s">
        <v>22</v>
      </c>
      <c r="E143" s="109">
        <v>0.0075</v>
      </c>
      <c r="F143" s="149">
        <f>E143*F141</f>
        <v>2.94</v>
      </c>
      <c r="G143" s="104"/>
      <c r="H143" s="110">
        <f>G143*F143</f>
        <v>0</v>
      </c>
      <c r="I143" s="5"/>
      <c r="J143" s="5"/>
      <c r="K143" s="12"/>
      <c r="L143" s="4"/>
      <c r="M143" s="4"/>
      <c r="N143" s="4"/>
    </row>
    <row r="144" spans="1:14" s="3" customFormat="1" ht="35.25" customHeight="1">
      <c r="A144" s="47"/>
      <c r="B144" s="83" t="s">
        <v>133</v>
      </c>
      <c r="C144" s="36" t="s">
        <v>376</v>
      </c>
      <c r="D144" s="37" t="s">
        <v>51</v>
      </c>
      <c r="E144" s="39">
        <v>1.05</v>
      </c>
      <c r="F144" s="39">
        <f>F141*E144</f>
        <v>411.6</v>
      </c>
      <c r="G144" s="39"/>
      <c r="H144" s="85">
        <f>F144*G144</f>
        <v>0</v>
      </c>
      <c r="I144" s="5"/>
      <c r="J144" s="5"/>
      <c r="K144" s="12"/>
      <c r="L144" s="4"/>
      <c r="M144" s="4"/>
      <c r="N144" s="4"/>
    </row>
    <row r="145" spans="1:14" s="3" customFormat="1" ht="27" customHeight="1">
      <c r="A145" s="197"/>
      <c r="B145" s="83" t="s">
        <v>130</v>
      </c>
      <c r="C145" s="96" t="s">
        <v>131</v>
      </c>
      <c r="D145" s="96" t="s">
        <v>36</v>
      </c>
      <c r="E145" s="39">
        <v>3.5</v>
      </c>
      <c r="F145" s="39">
        <f>F141*E145</f>
        <v>1372</v>
      </c>
      <c r="G145" s="39"/>
      <c r="H145" s="85">
        <f>F145*G145</f>
        <v>0</v>
      </c>
      <c r="I145" s="5"/>
      <c r="J145" s="5"/>
      <c r="K145" s="12"/>
      <c r="L145" s="4"/>
      <c r="M145" s="4"/>
      <c r="N145" s="4"/>
    </row>
    <row r="146" spans="1:14" s="3" customFormat="1" ht="30.75" customHeight="1">
      <c r="A146" s="47"/>
      <c r="B146" s="83" t="s">
        <v>132</v>
      </c>
      <c r="C146" s="36" t="s">
        <v>129</v>
      </c>
      <c r="D146" s="37" t="s">
        <v>36</v>
      </c>
      <c r="E146" s="39">
        <v>0.35</v>
      </c>
      <c r="F146" s="39">
        <f>F141*E146</f>
        <v>137.2</v>
      </c>
      <c r="G146" s="39"/>
      <c r="H146" s="85">
        <f>F146*G146</f>
        <v>0</v>
      </c>
      <c r="I146" s="5"/>
      <c r="J146" s="5"/>
      <c r="K146" s="12"/>
      <c r="L146" s="4"/>
      <c r="M146" s="4"/>
      <c r="N146" s="4"/>
    </row>
    <row r="147" spans="1:14" s="3" customFormat="1" ht="45.75" customHeight="1">
      <c r="A147" s="138" t="s">
        <v>369</v>
      </c>
      <c r="B147" s="106" t="s">
        <v>137</v>
      </c>
      <c r="C147" s="131" t="s">
        <v>138</v>
      </c>
      <c r="D147" s="131" t="s">
        <v>21</v>
      </c>
      <c r="E147" s="131"/>
      <c r="F147" s="175">
        <v>74</v>
      </c>
      <c r="G147" s="101"/>
      <c r="H147" s="121">
        <f>SUM(H148:H151)</f>
        <v>0</v>
      </c>
      <c r="I147" s="5"/>
      <c r="J147" s="5"/>
      <c r="K147" s="12"/>
      <c r="L147" s="4"/>
      <c r="M147" s="4"/>
      <c r="N147" s="4"/>
    </row>
    <row r="148" spans="1:14" s="3" customFormat="1" ht="28.5" customHeight="1">
      <c r="A148" s="140"/>
      <c r="B148" s="112" t="s">
        <v>3</v>
      </c>
      <c r="C148" s="102" t="s">
        <v>50</v>
      </c>
      <c r="D148" s="102" t="s">
        <v>4</v>
      </c>
      <c r="E148" s="102">
        <v>0.151</v>
      </c>
      <c r="F148" s="104">
        <f>E148*F147</f>
        <v>11.174</v>
      </c>
      <c r="G148" s="104"/>
      <c r="H148" s="110">
        <f>G148*F148</f>
        <v>0</v>
      </c>
      <c r="I148" s="5"/>
      <c r="J148" s="5"/>
      <c r="K148" s="12"/>
      <c r="L148" s="4"/>
      <c r="M148" s="4"/>
      <c r="N148" s="4"/>
    </row>
    <row r="149" spans="1:14" s="3" customFormat="1" ht="35.25" customHeight="1">
      <c r="A149" s="140"/>
      <c r="B149" s="112" t="s">
        <v>3</v>
      </c>
      <c r="C149" s="102" t="s">
        <v>49</v>
      </c>
      <c r="D149" s="102" t="s">
        <v>16</v>
      </c>
      <c r="E149" s="102">
        <v>0.002</v>
      </c>
      <c r="F149" s="104">
        <f>E149*F147</f>
        <v>0.148</v>
      </c>
      <c r="G149" s="104"/>
      <c r="H149" s="110">
        <f>G149*F149</f>
        <v>0</v>
      </c>
      <c r="I149" s="5"/>
      <c r="J149" s="5"/>
      <c r="K149" s="12"/>
      <c r="L149" s="4"/>
      <c r="M149" s="4"/>
      <c r="N149" s="4"/>
    </row>
    <row r="150" spans="1:14" s="3" customFormat="1" ht="26.25" customHeight="1">
      <c r="A150" s="148"/>
      <c r="B150" s="112" t="s">
        <v>139</v>
      </c>
      <c r="C150" s="109" t="s">
        <v>140</v>
      </c>
      <c r="D150" s="109" t="s">
        <v>34</v>
      </c>
      <c r="E150" s="109">
        <v>1.01</v>
      </c>
      <c r="F150" s="110">
        <f>E150*F147</f>
        <v>74.74</v>
      </c>
      <c r="G150" s="110"/>
      <c r="H150" s="110">
        <f>G150*F150</f>
        <v>0</v>
      </c>
      <c r="I150" s="5"/>
      <c r="J150" s="5"/>
      <c r="K150" s="12"/>
      <c r="L150" s="4"/>
      <c r="M150" s="4"/>
      <c r="N150" s="4"/>
    </row>
    <row r="151" spans="1:14" s="3" customFormat="1" ht="30.75" customHeight="1">
      <c r="A151" s="140"/>
      <c r="B151" s="112" t="s">
        <v>3</v>
      </c>
      <c r="C151" s="102" t="s">
        <v>141</v>
      </c>
      <c r="D151" s="102" t="s">
        <v>16</v>
      </c>
      <c r="E151" s="102">
        <f>0.2/100</f>
        <v>0.002</v>
      </c>
      <c r="F151" s="104">
        <f>E151*F147</f>
        <v>0.148</v>
      </c>
      <c r="G151" s="104"/>
      <c r="H151" s="110">
        <f>G151*F151</f>
        <v>0</v>
      </c>
      <c r="I151" s="5"/>
      <c r="J151" s="5"/>
      <c r="K151" s="12"/>
      <c r="L151" s="4"/>
      <c r="M151" s="4"/>
      <c r="N151" s="4"/>
    </row>
    <row r="152" spans="1:14" s="3" customFormat="1" ht="174.75" customHeight="1">
      <c r="A152" s="123">
        <v>31</v>
      </c>
      <c r="B152" s="106" t="s">
        <v>111</v>
      </c>
      <c r="C152" s="123" t="s">
        <v>396</v>
      </c>
      <c r="D152" s="123" t="s">
        <v>51</v>
      </c>
      <c r="E152" s="123"/>
      <c r="F152" s="108">
        <v>540</v>
      </c>
      <c r="G152" s="108"/>
      <c r="H152" s="121">
        <f>H153+H154+H155+H156+H157</f>
        <v>0</v>
      </c>
      <c r="I152" s="5"/>
      <c r="J152" s="5"/>
      <c r="K152" s="12"/>
      <c r="L152" s="4"/>
      <c r="M152" s="4"/>
      <c r="N152" s="4"/>
    </row>
    <row r="153" spans="1:14" s="3" customFormat="1" ht="29.25" customHeight="1">
      <c r="A153" s="123"/>
      <c r="B153" s="124" t="s">
        <v>3</v>
      </c>
      <c r="C153" s="109" t="s">
        <v>48</v>
      </c>
      <c r="D153" s="125" t="s">
        <v>42</v>
      </c>
      <c r="E153" s="124">
        <v>0.658</v>
      </c>
      <c r="F153" s="126">
        <f>F152*E153</f>
        <v>355.32</v>
      </c>
      <c r="G153" s="104"/>
      <c r="H153" s="104">
        <f>F153*G153</f>
        <v>0</v>
      </c>
      <c r="I153" s="5"/>
      <c r="J153" s="5"/>
      <c r="K153" s="12"/>
      <c r="L153" s="4"/>
      <c r="M153" s="4"/>
      <c r="N153" s="4"/>
    </row>
    <row r="154" spans="1:14" s="3" customFormat="1" ht="29.25" customHeight="1">
      <c r="A154" s="123"/>
      <c r="B154" s="124" t="s">
        <v>3</v>
      </c>
      <c r="C154" s="124" t="s">
        <v>43</v>
      </c>
      <c r="D154" s="124" t="s">
        <v>16</v>
      </c>
      <c r="E154" s="124">
        <v>0.01</v>
      </c>
      <c r="F154" s="126">
        <f>F152*E154</f>
        <v>5.4</v>
      </c>
      <c r="G154" s="104"/>
      <c r="H154" s="104">
        <f>F154*G154</f>
        <v>0</v>
      </c>
      <c r="I154" s="5"/>
      <c r="J154" s="5"/>
      <c r="K154" s="12"/>
      <c r="L154" s="4"/>
      <c r="M154" s="4"/>
      <c r="N154" s="4"/>
    </row>
    <row r="155" spans="1:14" s="3" customFormat="1" ht="29.25" customHeight="1">
      <c r="A155" s="123"/>
      <c r="B155" s="127" t="s">
        <v>103</v>
      </c>
      <c r="C155" s="124" t="s">
        <v>104</v>
      </c>
      <c r="D155" s="124" t="s">
        <v>36</v>
      </c>
      <c r="E155" s="124">
        <v>0.63</v>
      </c>
      <c r="F155" s="128">
        <f>F152*E155</f>
        <v>340.2</v>
      </c>
      <c r="G155" s="129"/>
      <c r="H155" s="110">
        <f>F155*G155</f>
        <v>0</v>
      </c>
      <c r="I155" s="5"/>
      <c r="J155" s="5"/>
      <c r="K155" s="12"/>
      <c r="L155" s="4"/>
      <c r="M155" s="4"/>
      <c r="N155" s="4"/>
    </row>
    <row r="156" spans="1:14" s="3" customFormat="1" ht="32.25" customHeight="1">
      <c r="A156" s="123"/>
      <c r="B156" s="124" t="s">
        <v>105</v>
      </c>
      <c r="C156" s="124" t="s">
        <v>54</v>
      </c>
      <c r="D156" s="124" t="s">
        <v>36</v>
      </c>
      <c r="E156" s="124">
        <v>0.79</v>
      </c>
      <c r="F156" s="128">
        <f>F152*E156</f>
        <v>426.6</v>
      </c>
      <c r="G156" s="129"/>
      <c r="H156" s="110">
        <f>F156*G156</f>
        <v>0</v>
      </c>
      <c r="I156" s="5"/>
      <c r="J156" s="5"/>
      <c r="K156" s="12"/>
      <c r="L156" s="4"/>
      <c r="M156" s="4"/>
      <c r="N156" s="4"/>
    </row>
    <row r="157" spans="1:14" s="3" customFormat="1" ht="34.5" customHeight="1">
      <c r="A157" s="123"/>
      <c r="B157" s="124" t="s">
        <v>3</v>
      </c>
      <c r="C157" s="122" t="s">
        <v>28</v>
      </c>
      <c r="D157" s="124" t="s">
        <v>16</v>
      </c>
      <c r="E157" s="124">
        <v>0.016</v>
      </c>
      <c r="F157" s="126">
        <f>F152*E157</f>
        <v>8.64</v>
      </c>
      <c r="G157" s="104"/>
      <c r="H157" s="104">
        <f>F157*G157</f>
        <v>0</v>
      </c>
      <c r="I157" s="5"/>
      <c r="J157" s="5"/>
      <c r="K157" s="12"/>
      <c r="L157" s="4"/>
      <c r="M157" s="4"/>
      <c r="N157" s="4"/>
    </row>
    <row r="158" spans="1:14" s="3" customFormat="1" ht="30.75" customHeight="1">
      <c r="A158" s="138" t="s">
        <v>370</v>
      </c>
      <c r="B158" s="106" t="s">
        <v>2</v>
      </c>
      <c r="C158" s="131" t="s">
        <v>116</v>
      </c>
      <c r="D158" s="131" t="s">
        <v>117</v>
      </c>
      <c r="E158" s="131"/>
      <c r="F158" s="231">
        <v>1</v>
      </c>
      <c r="G158" s="101"/>
      <c r="H158" s="121">
        <f>H159+H160</f>
        <v>0</v>
      </c>
      <c r="I158" s="5"/>
      <c r="J158" s="5"/>
      <c r="K158" s="12"/>
      <c r="L158" s="4"/>
      <c r="M158" s="4"/>
      <c r="N158" s="4"/>
    </row>
    <row r="159" spans="1:14" s="3" customFormat="1" ht="27" customHeight="1">
      <c r="A159" s="140"/>
      <c r="B159" s="168" t="s">
        <v>2</v>
      </c>
      <c r="C159" s="109" t="s">
        <v>48</v>
      </c>
      <c r="D159" s="102" t="str">
        <f>D158</f>
        <v>moedani</v>
      </c>
      <c r="E159" s="104">
        <v>1</v>
      </c>
      <c r="F159" s="110">
        <f>E159*F158</f>
        <v>1</v>
      </c>
      <c r="G159" s="104"/>
      <c r="H159" s="110">
        <f>F159*G159</f>
        <v>0</v>
      </c>
      <c r="I159" s="5"/>
      <c r="J159" s="5"/>
      <c r="K159" s="12"/>
      <c r="L159" s="4"/>
      <c r="M159" s="4"/>
      <c r="N159" s="4"/>
    </row>
    <row r="160" spans="1:14" s="3" customFormat="1" ht="30" customHeight="1">
      <c r="A160" s="140"/>
      <c r="B160" s="168" t="s">
        <v>2</v>
      </c>
      <c r="C160" s="109" t="s">
        <v>118</v>
      </c>
      <c r="D160" s="102" t="str">
        <f>D159</f>
        <v>moedani</v>
      </c>
      <c r="E160" s="104">
        <v>1</v>
      </c>
      <c r="F160" s="110">
        <f>F158*E160</f>
        <v>1</v>
      </c>
      <c r="G160" s="104"/>
      <c r="H160" s="110">
        <f>F160*G160</f>
        <v>0</v>
      </c>
      <c r="I160" s="5"/>
      <c r="J160" s="5"/>
      <c r="K160" s="12"/>
      <c r="L160" s="4"/>
      <c r="M160" s="4"/>
      <c r="N160" s="4"/>
    </row>
    <row r="161" spans="1:14" s="3" customFormat="1" ht="57" customHeight="1">
      <c r="A161" s="138" t="s">
        <v>371</v>
      </c>
      <c r="B161" s="272" t="s">
        <v>2</v>
      </c>
      <c r="C161" s="131" t="s">
        <v>397</v>
      </c>
      <c r="D161" s="273" t="s">
        <v>44</v>
      </c>
      <c r="E161" s="116"/>
      <c r="F161" s="116">
        <v>2</v>
      </c>
      <c r="G161" s="116"/>
      <c r="H161" s="133">
        <f>H162+H163</f>
        <v>0</v>
      </c>
      <c r="I161" s="5"/>
      <c r="J161" s="5"/>
      <c r="K161" s="12"/>
      <c r="L161" s="4"/>
      <c r="M161" s="4"/>
      <c r="N161" s="4"/>
    </row>
    <row r="162" spans="1:14" s="3" customFormat="1" ht="30" customHeight="1">
      <c r="A162" s="140"/>
      <c r="B162" s="168" t="s">
        <v>2</v>
      </c>
      <c r="C162" s="102" t="s">
        <v>48</v>
      </c>
      <c r="D162" s="135" t="s">
        <v>44</v>
      </c>
      <c r="E162" s="103">
        <v>1</v>
      </c>
      <c r="F162" s="103">
        <f>E162*F161</f>
        <v>2</v>
      </c>
      <c r="G162" s="103"/>
      <c r="H162" s="103">
        <f>F162*G162</f>
        <v>0</v>
      </c>
      <c r="I162" s="5"/>
      <c r="J162" s="5"/>
      <c r="K162" s="12"/>
      <c r="L162" s="4"/>
      <c r="M162" s="4"/>
      <c r="N162" s="4"/>
    </row>
    <row r="163" spans="1:14" s="3" customFormat="1" ht="39" customHeight="1">
      <c r="A163" s="140"/>
      <c r="B163" s="168" t="s">
        <v>2</v>
      </c>
      <c r="C163" s="102" t="s">
        <v>119</v>
      </c>
      <c r="D163" s="135" t="s">
        <v>44</v>
      </c>
      <c r="E163" s="103">
        <v>1</v>
      </c>
      <c r="F163" s="103">
        <f>F162*E163</f>
        <v>2</v>
      </c>
      <c r="G163" s="103"/>
      <c r="H163" s="103">
        <f>F163*G163</f>
        <v>0</v>
      </c>
      <c r="I163" s="5"/>
      <c r="J163" s="5"/>
      <c r="K163" s="12"/>
      <c r="L163" s="4"/>
      <c r="M163" s="4"/>
      <c r="N163" s="4"/>
    </row>
    <row r="164" spans="1:14" s="3" customFormat="1" ht="48.75" customHeight="1">
      <c r="A164" s="83"/>
      <c r="B164" s="239"/>
      <c r="C164" s="288" t="s">
        <v>398</v>
      </c>
      <c r="D164" s="240"/>
      <c r="E164" s="240"/>
      <c r="F164" s="240"/>
      <c r="G164" s="37"/>
      <c r="H164" s="274"/>
      <c r="I164" s="5"/>
      <c r="J164" s="5"/>
      <c r="K164" s="12"/>
      <c r="L164" s="4"/>
      <c r="M164" s="4"/>
      <c r="N164" s="4"/>
    </row>
    <row r="165" spans="1:14" s="3" customFormat="1" ht="34.5" customHeight="1">
      <c r="A165" s="130">
        <v>1</v>
      </c>
      <c r="B165" s="106" t="s">
        <v>2</v>
      </c>
      <c r="C165" s="131" t="s">
        <v>238</v>
      </c>
      <c r="D165" s="132" t="s">
        <v>44</v>
      </c>
      <c r="E165" s="132"/>
      <c r="F165" s="137">
        <v>15</v>
      </c>
      <c r="G165" s="116"/>
      <c r="H165" s="133">
        <f>SUM(H166:H167)</f>
        <v>0</v>
      </c>
      <c r="I165" s="5"/>
      <c r="J165" s="5"/>
      <c r="K165" s="12"/>
      <c r="L165" s="4"/>
      <c r="M165" s="4"/>
      <c r="N165" s="4"/>
    </row>
    <row r="166" spans="1:14" s="3" customFormat="1" ht="27" customHeight="1">
      <c r="A166" s="134"/>
      <c r="B166" s="112" t="s">
        <v>2</v>
      </c>
      <c r="C166" s="102" t="s">
        <v>50</v>
      </c>
      <c r="D166" s="135" t="s">
        <v>44</v>
      </c>
      <c r="E166" s="103">
        <v>1</v>
      </c>
      <c r="F166" s="103">
        <f>E166*F165</f>
        <v>15</v>
      </c>
      <c r="G166" s="103"/>
      <c r="H166" s="105">
        <f>G166*F166</f>
        <v>0</v>
      </c>
      <c r="I166" s="5"/>
      <c r="J166" s="5"/>
      <c r="K166" s="12"/>
      <c r="L166" s="4"/>
      <c r="M166" s="4"/>
      <c r="N166" s="4"/>
    </row>
    <row r="167" spans="1:14" s="3" customFormat="1" ht="30" customHeight="1">
      <c r="A167" s="134"/>
      <c r="B167" s="112" t="s">
        <v>2</v>
      </c>
      <c r="C167" s="102" t="s">
        <v>118</v>
      </c>
      <c r="D167" s="135" t="s">
        <v>44</v>
      </c>
      <c r="E167" s="103">
        <v>1</v>
      </c>
      <c r="F167" s="103">
        <f>E167*F165</f>
        <v>15</v>
      </c>
      <c r="G167" s="104"/>
      <c r="H167" s="105">
        <f>G167*F167</f>
        <v>0</v>
      </c>
      <c r="I167" s="5"/>
      <c r="J167" s="5"/>
      <c r="K167" s="12"/>
      <c r="L167" s="4"/>
      <c r="M167" s="4"/>
      <c r="N167" s="4"/>
    </row>
    <row r="168" spans="1:14" s="3" customFormat="1" ht="35.25" customHeight="1">
      <c r="A168" s="130">
        <v>2</v>
      </c>
      <c r="B168" s="106" t="s">
        <v>2</v>
      </c>
      <c r="C168" s="131" t="s">
        <v>239</v>
      </c>
      <c r="D168" s="132" t="s">
        <v>44</v>
      </c>
      <c r="E168" s="132"/>
      <c r="F168" s="137">
        <v>20</v>
      </c>
      <c r="G168" s="116"/>
      <c r="H168" s="133">
        <f>SUM(H169:H170)</f>
        <v>0</v>
      </c>
      <c r="I168" s="5"/>
      <c r="J168" s="5"/>
      <c r="K168" s="12"/>
      <c r="L168" s="4"/>
      <c r="M168" s="4"/>
      <c r="N168" s="4"/>
    </row>
    <row r="169" spans="1:14" s="3" customFormat="1" ht="30" customHeight="1">
      <c r="A169" s="134"/>
      <c r="B169" s="112" t="s">
        <v>2</v>
      </c>
      <c r="C169" s="102" t="s">
        <v>50</v>
      </c>
      <c r="D169" s="135" t="s">
        <v>44</v>
      </c>
      <c r="E169" s="103">
        <v>1</v>
      </c>
      <c r="F169" s="103">
        <f>E169*F168</f>
        <v>20</v>
      </c>
      <c r="G169" s="103"/>
      <c r="H169" s="105">
        <f>G169*F169</f>
        <v>0</v>
      </c>
      <c r="I169" s="5"/>
      <c r="J169" s="5"/>
      <c r="K169" s="12"/>
      <c r="L169" s="4"/>
      <c r="M169" s="4"/>
      <c r="N169" s="4"/>
    </row>
    <row r="170" spans="1:14" s="3" customFormat="1" ht="27.75" customHeight="1">
      <c r="A170" s="134"/>
      <c r="B170" s="112" t="s">
        <v>2</v>
      </c>
      <c r="C170" s="102" t="s">
        <v>118</v>
      </c>
      <c r="D170" s="135" t="s">
        <v>44</v>
      </c>
      <c r="E170" s="103">
        <v>1</v>
      </c>
      <c r="F170" s="103">
        <f>E170*F168</f>
        <v>20</v>
      </c>
      <c r="G170" s="104"/>
      <c r="H170" s="105">
        <f>G170*F170</f>
        <v>0</v>
      </c>
      <c r="I170" s="5"/>
      <c r="J170" s="5"/>
      <c r="K170" s="12"/>
      <c r="L170" s="4"/>
      <c r="M170" s="4"/>
      <c r="N170" s="4"/>
    </row>
    <row r="171" spans="1:14" s="3" customFormat="1" ht="121.5" customHeight="1">
      <c r="A171" s="113">
        <v>3</v>
      </c>
      <c r="B171" s="181" t="s">
        <v>377</v>
      </c>
      <c r="C171" s="100" t="s">
        <v>253</v>
      </c>
      <c r="D171" s="107" t="s">
        <v>32</v>
      </c>
      <c r="E171" s="107"/>
      <c r="F171" s="117">
        <v>44</v>
      </c>
      <c r="G171" s="117"/>
      <c r="H171" s="133">
        <f>H172+H173+H174+H175+H176+H177+H178+H179</f>
        <v>0</v>
      </c>
      <c r="I171" s="5"/>
      <c r="J171" s="5"/>
      <c r="K171" s="12"/>
      <c r="L171" s="4"/>
      <c r="M171" s="4"/>
      <c r="N171" s="4"/>
    </row>
    <row r="172" spans="1:14" s="3" customFormat="1" ht="27.75" customHeight="1">
      <c r="A172" s="190"/>
      <c r="B172" s="190" t="s">
        <v>3</v>
      </c>
      <c r="C172" s="191" t="s">
        <v>48</v>
      </c>
      <c r="D172" s="192" t="s">
        <v>4</v>
      </c>
      <c r="E172" s="191">
        <v>0.439</v>
      </c>
      <c r="F172" s="193">
        <f>E172*F171</f>
        <v>19.316</v>
      </c>
      <c r="G172" s="193"/>
      <c r="H172" s="193">
        <f aca="true" t="shared" si="3" ref="H172:H179">F172*G172</f>
        <v>0</v>
      </c>
      <c r="I172" s="5"/>
      <c r="J172" s="5"/>
      <c r="K172" s="12"/>
      <c r="L172" s="4"/>
      <c r="M172" s="4"/>
      <c r="N172" s="4"/>
    </row>
    <row r="173" spans="1:14" s="3" customFormat="1" ht="27.75" customHeight="1">
      <c r="A173" s="190"/>
      <c r="B173" s="190" t="s">
        <v>3</v>
      </c>
      <c r="C173" s="191" t="s">
        <v>49</v>
      </c>
      <c r="D173" s="192" t="s">
        <v>16</v>
      </c>
      <c r="E173" s="191">
        <v>0.035</v>
      </c>
      <c r="F173" s="193">
        <f>F171*E173</f>
        <v>1.54</v>
      </c>
      <c r="G173" s="104"/>
      <c r="H173" s="193">
        <f t="shared" si="3"/>
        <v>0</v>
      </c>
      <c r="I173" s="5"/>
      <c r="J173" s="5"/>
      <c r="K173" s="12"/>
      <c r="L173" s="4"/>
      <c r="M173" s="4"/>
      <c r="N173" s="4"/>
    </row>
    <row r="174" spans="1:14" s="3" customFormat="1" ht="43.5" customHeight="1">
      <c r="A174" s="190"/>
      <c r="B174" s="194" t="s">
        <v>248</v>
      </c>
      <c r="C174" s="192" t="s">
        <v>249</v>
      </c>
      <c r="D174" s="192" t="s">
        <v>32</v>
      </c>
      <c r="E174" s="191">
        <v>1.12</v>
      </c>
      <c r="F174" s="193">
        <f>F171*E174</f>
        <v>49.28</v>
      </c>
      <c r="G174" s="193"/>
      <c r="H174" s="193">
        <f t="shared" si="3"/>
        <v>0</v>
      </c>
      <c r="I174" s="5"/>
      <c r="J174" s="5"/>
      <c r="K174" s="12"/>
      <c r="L174" s="4"/>
      <c r="M174" s="4"/>
      <c r="N174" s="4"/>
    </row>
    <row r="175" spans="1:14" s="3" customFormat="1" ht="33.75" customHeight="1">
      <c r="A175" s="190"/>
      <c r="B175" s="194" t="s">
        <v>94</v>
      </c>
      <c r="C175" s="192" t="s">
        <v>93</v>
      </c>
      <c r="D175" s="192" t="s">
        <v>31</v>
      </c>
      <c r="E175" s="191">
        <v>0.0003</v>
      </c>
      <c r="F175" s="193">
        <f>E175*F171</f>
        <v>0.013199999999999998</v>
      </c>
      <c r="G175" s="193"/>
      <c r="H175" s="193">
        <f t="shared" si="3"/>
        <v>0</v>
      </c>
      <c r="I175" s="5"/>
      <c r="J175" s="5"/>
      <c r="K175" s="12"/>
      <c r="L175" s="4"/>
      <c r="M175" s="4"/>
      <c r="N175" s="4"/>
    </row>
    <row r="176" spans="1:14" s="3" customFormat="1" ht="27.75" customHeight="1">
      <c r="A176" s="112"/>
      <c r="B176" s="112" t="s">
        <v>2</v>
      </c>
      <c r="C176" s="109" t="s">
        <v>250</v>
      </c>
      <c r="D176" s="171" t="s">
        <v>32</v>
      </c>
      <c r="E176" s="105">
        <v>1</v>
      </c>
      <c r="F176" s="104">
        <f>F171*E176</f>
        <v>44</v>
      </c>
      <c r="G176" s="105"/>
      <c r="H176" s="105">
        <f t="shared" si="3"/>
        <v>0</v>
      </c>
      <c r="I176" s="5"/>
      <c r="J176" s="5"/>
      <c r="K176" s="12"/>
      <c r="L176" s="4"/>
      <c r="M176" s="4"/>
      <c r="N176" s="4"/>
    </row>
    <row r="177" spans="1:14" s="3" customFormat="1" ht="27.75" customHeight="1">
      <c r="A177" s="190"/>
      <c r="B177" s="194" t="s">
        <v>251</v>
      </c>
      <c r="C177" s="191" t="s">
        <v>252</v>
      </c>
      <c r="D177" s="191" t="s">
        <v>36</v>
      </c>
      <c r="E177" s="191">
        <v>0.15</v>
      </c>
      <c r="F177" s="193">
        <f>E177*F172</f>
        <v>2.8973999999999998</v>
      </c>
      <c r="G177" s="193"/>
      <c r="H177" s="193">
        <f t="shared" si="3"/>
        <v>0</v>
      </c>
      <c r="I177" s="5"/>
      <c r="J177" s="5"/>
      <c r="K177" s="12"/>
      <c r="L177" s="4"/>
      <c r="M177" s="4"/>
      <c r="N177" s="4"/>
    </row>
    <row r="178" spans="1:14" s="3" customFormat="1" ht="20.25" customHeight="1">
      <c r="A178" s="190"/>
      <c r="B178" s="194" t="s">
        <v>95</v>
      </c>
      <c r="C178" s="191" t="s">
        <v>96</v>
      </c>
      <c r="D178" s="191" t="s">
        <v>15</v>
      </c>
      <c r="E178" s="191">
        <v>6</v>
      </c>
      <c r="F178" s="193">
        <f>E178*F172</f>
        <v>115.89599999999999</v>
      </c>
      <c r="G178" s="193"/>
      <c r="H178" s="193">
        <f t="shared" si="3"/>
        <v>0</v>
      </c>
      <c r="I178" s="5"/>
      <c r="J178" s="5"/>
      <c r="K178" s="12"/>
      <c r="L178" s="4"/>
      <c r="M178" s="4"/>
      <c r="N178" s="4"/>
    </row>
    <row r="179" spans="1:14" s="3" customFormat="1" ht="28.5" customHeight="1">
      <c r="A179" s="190"/>
      <c r="B179" s="190" t="s">
        <v>3</v>
      </c>
      <c r="C179" s="102" t="s">
        <v>28</v>
      </c>
      <c r="D179" s="192" t="s">
        <v>16</v>
      </c>
      <c r="E179" s="191">
        <v>0.0816</v>
      </c>
      <c r="F179" s="193">
        <f>E179*F172</f>
        <v>1.5761856</v>
      </c>
      <c r="G179" s="104"/>
      <c r="H179" s="193">
        <f t="shared" si="3"/>
        <v>0</v>
      </c>
      <c r="I179" s="5"/>
      <c r="J179" s="5"/>
      <c r="K179" s="12"/>
      <c r="L179" s="4"/>
      <c r="M179" s="4"/>
      <c r="N179" s="4"/>
    </row>
    <row r="180" spans="1:14" s="3" customFormat="1" ht="67.5" customHeight="1">
      <c r="A180" s="111" t="s">
        <v>37</v>
      </c>
      <c r="B180" s="106" t="s">
        <v>240</v>
      </c>
      <c r="C180" s="81" t="s">
        <v>241</v>
      </c>
      <c r="D180" s="174" t="s">
        <v>72</v>
      </c>
      <c r="E180" s="100"/>
      <c r="F180" s="108">
        <v>45</v>
      </c>
      <c r="G180" s="108"/>
      <c r="H180" s="121">
        <f>SUM(H181:H184)</f>
        <v>0</v>
      </c>
      <c r="I180" s="5"/>
      <c r="J180" s="5"/>
      <c r="K180" s="12"/>
      <c r="L180" s="4"/>
      <c r="M180" s="4"/>
      <c r="N180" s="4"/>
    </row>
    <row r="181" spans="1:14" s="3" customFormat="1" ht="30" customHeight="1">
      <c r="A181" s="148"/>
      <c r="B181" s="112" t="s">
        <v>3</v>
      </c>
      <c r="C181" s="109" t="s">
        <v>75</v>
      </c>
      <c r="D181" s="109" t="s">
        <v>4</v>
      </c>
      <c r="E181" s="109">
        <f>2*0.0034+0.188</f>
        <v>0.1948</v>
      </c>
      <c r="F181" s="149">
        <f>E181*F180</f>
        <v>8.766</v>
      </c>
      <c r="G181" s="110"/>
      <c r="H181" s="110">
        <f>G181*F181</f>
        <v>0</v>
      </c>
      <c r="I181" s="5"/>
      <c r="J181" s="5"/>
      <c r="K181" s="12"/>
      <c r="L181" s="4"/>
      <c r="M181" s="4"/>
      <c r="N181" s="4"/>
    </row>
    <row r="182" spans="1:14" s="3" customFormat="1" ht="39" customHeight="1">
      <c r="A182" s="148"/>
      <c r="B182" s="112" t="s">
        <v>3</v>
      </c>
      <c r="C182" s="109" t="s">
        <v>76</v>
      </c>
      <c r="D182" s="109" t="s">
        <v>16</v>
      </c>
      <c r="E182" s="109">
        <f>2*0.0023+0.0095</f>
        <v>0.0141</v>
      </c>
      <c r="F182" s="149">
        <f>E182*F180</f>
        <v>0.6345</v>
      </c>
      <c r="G182" s="104"/>
      <c r="H182" s="110">
        <f>G182*F182</f>
        <v>0</v>
      </c>
      <c r="I182" s="5"/>
      <c r="J182" s="5"/>
      <c r="K182" s="12"/>
      <c r="L182" s="4"/>
      <c r="M182" s="4"/>
      <c r="N182" s="4"/>
    </row>
    <row r="183" spans="1:14" s="3" customFormat="1" ht="36.75" customHeight="1">
      <c r="A183" s="148"/>
      <c r="B183" s="112" t="s">
        <v>85</v>
      </c>
      <c r="C183" s="109" t="s">
        <v>89</v>
      </c>
      <c r="D183" s="109" t="s">
        <v>20</v>
      </c>
      <c r="E183" s="109">
        <v>0.0306</v>
      </c>
      <c r="F183" s="149">
        <f>E183*F180</f>
        <v>1.377</v>
      </c>
      <c r="G183" s="110"/>
      <c r="H183" s="110">
        <f>G183*F183</f>
        <v>0</v>
      </c>
      <c r="I183" s="5"/>
      <c r="J183" s="5"/>
      <c r="K183" s="12"/>
      <c r="L183" s="4"/>
      <c r="M183" s="4"/>
      <c r="N183" s="4"/>
    </row>
    <row r="184" spans="1:14" s="3" customFormat="1" ht="26.25" customHeight="1">
      <c r="A184" s="148"/>
      <c r="B184" s="112" t="s">
        <v>3</v>
      </c>
      <c r="C184" s="102" t="s">
        <v>28</v>
      </c>
      <c r="D184" s="109" t="s">
        <v>16</v>
      </c>
      <c r="E184" s="109">
        <v>0.0636</v>
      </c>
      <c r="F184" s="149">
        <f>E184*F180</f>
        <v>2.862</v>
      </c>
      <c r="G184" s="104"/>
      <c r="H184" s="110">
        <f>G184*F184</f>
        <v>0</v>
      </c>
      <c r="I184" s="5"/>
      <c r="J184" s="5"/>
      <c r="K184" s="12"/>
      <c r="L184" s="4"/>
      <c r="M184" s="4"/>
      <c r="N184" s="4"/>
    </row>
    <row r="185" spans="1:14" s="3" customFormat="1" ht="73.5" customHeight="1">
      <c r="A185" s="84" t="s">
        <v>30</v>
      </c>
      <c r="B185" s="86" t="s">
        <v>242</v>
      </c>
      <c r="C185" s="42" t="s">
        <v>246</v>
      </c>
      <c r="D185" s="81" t="s">
        <v>21</v>
      </c>
      <c r="E185" s="81"/>
      <c r="F185" s="87">
        <v>225</v>
      </c>
      <c r="G185" s="43"/>
      <c r="H185" s="233">
        <f>SUM(H186:H190)</f>
        <v>0</v>
      </c>
      <c r="I185" s="5"/>
      <c r="J185" s="5"/>
      <c r="K185" s="12"/>
      <c r="L185" s="4"/>
      <c r="M185" s="4"/>
      <c r="N185" s="4"/>
    </row>
    <row r="186" spans="1:14" s="3" customFormat="1" ht="27.75" customHeight="1">
      <c r="A186" s="148"/>
      <c r="B186" s="112" t="s">
        <v>3</v>
      </c>
      <c r="C186" s="102" t="s">
        <v>48</v>
      </c>
      <c r="D186" s="109" t="s">
        <v>21</v>
      </c>
      <c r="E186" s="109">
        <v>0.74</v>
      </c>
      <c r="F186" s="149">
        <v>178.34</v>
      </c>
      <c r="G186" s="104"/>
      <c r="H186" s="110">
        <f>F186*G186</f>
        <v>0</v>
      </c>
      <c r="I186" s="5"/>
      <c r="J186" s="5"/>
      <c r="K186" s="12"/>
      <c r="L186" s="4"/>
      <c r="M186" s="4"/>
      <c r="N186" s="4"/>
    </row>
    <row r="187" spans="1:14" s="3" customFormat="1" ht="35.25" customHeight="1">
      <c r="A187" s="148"/>
      <c r="B187" s="112" t="s">
        <v>3</v>
      </c>
      <c r="C187" s="102" t="s">
        <v>135</v>
      </c>
      <c r="D187" s="109" t="s">
        <v>16</v>
      </c>
      <c r="E187" s="109">
        <v>0.0662</v>
      </c>
      <c r="F187" s="149">
        <v>15.95</v>
      </c>
      <c r="G187" s="104"/>
      <c r="H187" s="110">
        <f>F187*G187</f>
        <v>0</v>
      </c>
      <c r="I187" s="5"/>
      <c r="J187" s="5"/>
      <c r="K187" s="12"/>
      <c r="L187" s="4"/>
      <c r="M187" s="4"/>
      <c r="N187" s="4"/>
    </row>
    <row r="188" spans="1:14" s="3" customFormat="1" ht="33" customHeight="1">
      <c r="A188" s="148"/>
      <c r="B188" s="112" t="s">
        <v>243</v>
      </c>
      <c r="C188" s="102" t="s">
        <v>244</v>
      </c>
      <c r="D188" s="109" t="s">
        <v>32</v>
      </c>
      <c r="E188" s="109">
        <v>0.35</v>
      </c>
      <c r="F188" s="149">
        <v>84.35</v>
      </c>
      <c r="G188" s="104"/>
      <c r="H188" s="110">
        <f>F188*G188</f>
        <v>0</v>
      </c>
      <c r="I188" s="5"/>
      <c r="J188" s="5"/>
      <c r="K188" s="12"/>
      <c r="L188" s="4"/>
      <c r="M188" s="4"/>
      <c r="N188" s="4"/>
    </row>
    <row r="189" spans="1:14" s="3" customFormat="1" ht="30.75" customHeight="1">
      <c r="A189" s="83"/>
      <c r="B189" s="239" t="s">
        <v>173</v>
      </c>
      <c r="C189" s="36" t="s">
        <v>174</v>
      </c>
      <c r="D189" s="240" t="s">
        <v>245</v>
      </c>
      <c r="E189" s="240">
        <v>0.1</v>
      </c>
      <c r="F189" s="240">
        <v>24.1</v>
      </c>
      <c r="G189" s="37"/>
      <c r="H189" s="110">
        <f>F189*G189</f>
        <v>0</v>
      </c>
      <c r="I189" s="5"/>
      <c r="J189" s="5"/>
      <c r="K189" s="12"/>
      <c r="L189" s="4"/>
      <c r="M189" s="4"/>
      <c r="N189" s="4"/>
    </row>
    <row r="190" spans="1:14" s="3" customFormat="1" ht="33" customHeight="1">
      <c r="A190" s="83"/>
      <c r="B190" s="239" t="s">
        <v>3</v>
      </c>
      <c r="C190" s="36" t="s">
        <v>18</v>
      </c>
      <c r="D190" s="240" t="s">
        <v>16</v>
      </c>
      <c r="E190" s="240">
        <v>0.133</v>
      </c>
      <c r="F190" s="240">
        <v>32.05</v>
      </c>
      <c r="G190" s="37"/>
      <c r="H190" s="110">
        <f>F190*G190</f>
        <v>0</v>
      </c>
      <c r="I190" s="5"/>
      <c r="J190" s="5"/>
      <c r="K190" s="12"/>
      <c r="L190" s="4"/>
      <c r="M190" s="4"/>
      <c r="N190" s="4"/>
    </row>
    <row r="191" spans="1:14" s="3" customFormat="1" ht="51" customHeight="1">
      <c r="A191" s="141">
        <v>6</v>
      </c>
      <c r="B191" s="111" t="s">
        <v>64</v>
      </c>
      <c r="C191" s="141" t="s">
        <v>247</v>
      </c>
      <c r="D191" s="142" t="s">
        <v>51</v>
      </c>
      <c r="E191" s="141"/>
      <c r="F191" s="108">
        <v>47.5</v>
      </c>
      <c r="G191" s="108"/>
      <c r="H191" s="121">
        <f>H192+H193+H194+H195</f>
        <v>0</v>
      </c>
      <c r="I191" s="5"/>
      <c r="J191" s="5"/>
      <c r="K191" s="12"/>
      <c r="L191" s="4"/>
      <c r="M191" s="4"/>
      <c r="N191" s="4"/>
    </row>
    <row r="192" spans="1:14" s="3" customFormat="1" ht="29.25" customHeight="1">
      <c r="A192" s="147"/>
      <c r="B192" s="125" t="s">
        <v>3</v>
      </c>
      <c r="C192" s="143" t="s">
        <v>98</v>
      </c>
      <c r="D192" s="144" t="s">
        <v>42</v>
      </c>
      <c r="E192" s="144">
        <v>1.11</v>
      </c>
      <c r="F192" s="143">
        <f>F191*E192</f>
        <v>52.725</v>
      </c>
      <c r="G192" s="136"/>
      <c r="H192" s="136">
        <f>F192*G192</f>
        <v>0</v>
      </c>
      <c r="I192" s="5"/>
      <c r="J192" s="5"/>
      <c r="K192" s="12"/>
      <c r="L192" s="4"/>
      <c r="M192" s="4"/>
      <c r="N192" s="4"/>
    </row>
    <row r="193" spans="1:14" s="3" customFormat="1" ht="23.25" customHeight="1">
      <c r="A193" s="147"/>
      <c r="B193" s="125" t="s">
        <v>3</v>
      </c>
      <c r="C193" s="143" t="s">
        <v>43</v>
      </c>
      <c r="D193" s="143" t="s">
        <v>16</v>
      </c>
      <c r="E193" s="143">
        <v>0.516</v>
      </c>
      <c r="F193" s="143">
        <f>F191*E193</f>
        <v>24.51</v>
      </c>
      <c r="G193" s="104"/>
      <c r="H193" s="136">
        <f>F193*G193</f>
        <v>0</v>
      </c>
      <c r="I193" s="5"/>
      <c r="J193" s="5"/>
      <c r="K193" s="12"/>
      <c r="L193" s="4"/>
      <c r="M193" s="4"/>
      <c r="N193" s="4"/>
    </row>
    <row r="194" spans="1:14" s="3" customFormat="1" ht="33" customHeight="1">
      <c r="A194" s="147"/>
      <c r="B194" s="145" t="s">
        <v>99</v>
      </c>
      <c r="C194" s="143" t="s">
        <v>106</v>
      </c>
      <c r="D194" s="143" t="s">
        <v>51</v>
      </c>
      <c r="E194" s="146">
        <v>1</v>
      </c>
      <c r="F194" s="146">
        <f>F191*E194</f>
        <v>47.5</v>
      </c>
      <c r="G194" s="129"/>
      <c r="H194" s="136">
        <f>F194*G194</f>
        <v>0</v>
      </c>
      <c r="I194" s="5"/>
      <c r="J194" s="5"/>
      <c r="K194" s="12"/>
      <c r="L194" s="4"/>
      <c r="M194" s="4"/>
      <c r="N194" s="4"/>
    </row>
    <row r="195" spans="1:14" s="3" customFormat="1" ht="33" customHeight="1">
      <c r="A195" s="147"/>
      <c r="B195" s="125" t="s">
        <v>3</v>
      </c>
      <c r="C195" s="102" t="s">
        <v>28</v>
      </c>
      <c r="D195" s="143" t="s">
        <v>16</v>
      </c>
      <c r="E195" s="143">
        <v>0.054</v>
      </c>
      <c r="F195" s="143">
        <f>F191*E195</f>
        <v>2.565</v>
      </c>
      <c r="G195" s="104"/>
      <c r="H195" s="136">
        <f>F195*G195</f>
        <v>0</v>
      </c>
      <c r="I195" s="5"/>
      <c r="J195" s="5"/>
      <c r="K195" s="12"/>
      <c r="L195" s="4"/>
      <c r="M195" s="4"/>
      <c r="N195" s="4"/>
    </row>
    <row r="196" spans="1:14" s="3" customFormat="1" ht="167.25" customHeight="1">
      <c r="A196" s="123">
        <v>7</v>
      </c>
      <c r="B196" s="106" t="s">
        <v>111</v>
      </c>
      <c r="C196" s="123" t="s">
        <v>399</v>
      </c>
      <c r="D196" s="123" t="s">
        <v>51</v>
      </c>
      <c r="E196" s="123"/>
      <c r="F196" s="108">
        <v>1000</v>
      </c>
      <c r="G196" s="108"/>
      <c r="H196" s="121">
        <f>H197+H198+H199+H200+H201</f>
        <v>0</v>
      </c>
      <c r="I196" s="5"/>
      <c r="J196" s="5"/>
      <c r="K196" s="12"/>
      <c r="L196" s="4"/>
      <c r="M196" s="4"/>
      <c r="N196" s="4"/>
    </row>
    <row r="197" spans="1:14" s="3" customFormat="1" ht="28.5" customHeight="1">
      <c r="A197" s="123"/>
      <c r="B197" s="124" t="s">
        <v>3</v>
      </c>
      <c r="C197" s="109" t="s">
        <v>48</v>
      </c>
      <c r="D197" s="125" t="s">
        <v>42</v>
      </c>
      <c r="E197" s="124">
        <v>0.658</v>
      </c>
      <c r="F197" s="126">
        <f>F196*E197</f>
        <v>658</v>
      </c>
      <c r="G197" s="104"/>
      <c r="H197" s="104">
        <f>F197*G197</f>
        <v>0</v>
      </c>
      <c r="I197" s="5"/>
      <c r="J197" s="5"/>
      <c r="K197" s="12"/>
      <c r="L197" s="4"/>
      <c r="M197" s="4"/>
      <c r="N197" s="4"/>
    </row>
    <row r="198" spans="1:14" s="3" customFormat="1" ht="33" customHeight="1">
      <c r="A198" s="123"/>
      <c r="B198" s="124" t="s">
        <v>3</v>
      </c>
      <c r="C198" s="124" t="s">
        <v>43</v>
      </c>
      <c r="D198" s="124" t="s">
        <v>16</v>
      </c>
      <c r="E198" s="124">
        <v>0.01</v>
      </c>
      <c r="F198" s="126">
        <f>F196*E198</f>
        <v>10</v>
      </c>
      <c r="G198" s="104"/>
      <c r="H198" s="104">
        <f>F198*G198</f>
        <v>0</v>
      </c>
      <c r="I198" s="5"/>
      <c r="J198" s="5"/>
      <c r="K198" s="12"/>
      <c r="L198" s="4"/>
      <c r="M198" s="4"/>
      <c r="N198" s="4"/>
    </row>
    <row r="199" spans="1:14" s="3" customFormat="1" ht="29.25" customHeight="1">
      <c r="A199" s="123"/>
      <c r="B199" s="127" t="s">
        <v>103</v>
      </c>
      <c r="C199" s="124" t="s">
        <v>104</v>
      </c>
      <c r="D199" s="124" t="s">
        <v>36</v>
      </c>
      <c r="E199" s="124">
        <v>0.63</v>
      </c>
      <c r="F199" s="128">
        <f>F196*E199</f>
        <v>630</v>
      </c>
      <c r="G199" s="129"/>
      <c r="H199" s="110">
        <f>F199*G199</f>
        <v>0</v>
      </c>
      <c r="I199" s="5"/>
      <c r="J199" s="5"/>
      <c r="K199" s="12"/>
      <c r="L199" s="4"/>
      <c r="M199" s="4"/>
      <c r="N199" s="4"/>
    </row>
    <row r="200" spans="1:14" s="3" customFormat="1" ht="33" customHeight="1">
      <c r="A200" s="123"/>
      <c r="B200" s="124" t="s">
        <v>105</v>
      </c>
      <c r="C200" s="124" t="s">
        <v>54</v>
      </c>
      <c r="D200" s="124" t="s">
        <v>36</v>
      </c>
      <c r="E200" s="124">
        <v>0.79</v>
      </c>
      <c r="F200" s="128">
        <f>F196*E200</f>
        <v>790</v>
      </c>
      <c r="G200" s="129"/>
      <c r="H200" s="110">
        <f>F200*G200</f>
        <v>0</v>
      </c>
      <c r="I200" s="5"/>
      <c r="J200" s="5"/>
      <c r="K200" s="12"/>
      <c r="L200" s="4"/>
      <c r="M200" s="4"/>
      <c r="N200" s="4"/>
    </row>
    <row r="201" spans="1:14" s="3" customFormat="1" ht="34.5" customHeight="1">
      <c r="A201" s="123"/>
      <c r="B201" s="124" t="s">
        <v>3</v>
      </c>
      <c r="C201" s="122" t="s">
        <v>28</v>
      </c>
      <c r="D201" s="124" t="s">
        <v>16</v>
      </c>
      <c r="E201" s="124">
        <v>0.016</v>
      </c>
      <c r="F201" s="126">
        <f>F196*E201</f>
        <v>16</v>
      </c>
      <c r="G201" s="104"/>
      <c r="H201" s="104">
        <f>F201*G201</f>
        <v>0</v>
      </c>
      <c r="I201" s="5"/>
      <c r="J201" s="5"/>
      <c r="K201" s="12"/>
      <c r="L201" s="4"/>
      <c r="M201" s="4"/>
      <c r="N201" s="4"/>
    </row>
    <row r="202" spans="1:14" s="3" customFormat="1" ht="34.5" customHeight="1">
      <c r="A202" s="84"/>
      <c r="B202" s="45"/>
      <c r="C202" s="93" t="s">
        <v>254</v>
      </c>
      <c r="D202" s="42"/>
      <c r="E202" s="42"/>
      <c r="F202" s="43"/>
      <c r="G202" s="42"/>
      <c r="H202" s="87"/>
      <c r="I202" s="5"/>
      <c r="J202" s="5"/>
      <c r="K202" s="12"/>
      <c r="L202" s="4"/>
      <c r="M202" s="4"/>
      <c r="N202" s="4"/>
    </row>
    <row r="203" spans="1:11" s="120" customFormat="1" ht="54" customHeight="1">
      <c r="A203" s="130">
        <v>1</v>
      </c>
      <c r="B203" s="106" t="s">
        <v>256</v>
      </c>
      <c r="C203" s="131" t="s">
        <v>255</v>
      </c>
      <c r="D203" s="199" t="s">
        <v>20</v>
      </c>
      <c r="E203" s="132"/>
      <c r="F203" s="117">
        <v>0.2</v>
      </c>
      <c r="G203" s="116"/>
      <c r="H203" s="170">
        <f>SUM(H204:H205)</f>
        <v>0</v>
      </c>
      <c r="I203" s="118"/>
      <c r="J203" s="118"/>
      <c r="K203" s="119"/>
    </row>
    <row r="204" spans="1:11" s="120" customFormat="1" ht="28.5" customHeight="1">
      <c r="A204" s="134"/>
      <c r="B204" s="112" t="s">
        <v>3</v>
      </c>
      <c r="C204" s="102" t="s">
        <v>50</v>
      </c>
      <c r="D204" s="135" t="s">
        <v>4</v>
      </c>
      <c r="E204" s="103">
        <v>7.3</v>
      </c>
      <c r="F204" s="103">
        <f>E204*F203</f>
        <v>1.46</v>
      </c>
      <c r="G204" s="103"/>
      <c r="H204" s="172">
        <f>F204*G204</f>
        <v>0</v>
      </c>
      <c r="I204" s="118"/>
      <c r="J204" s="118"/>
      <c r="K204" s="119"/>
    </row>
    <row r="205" spans="1:11" s="120" customFormat="1" ht="27.75" customHeight="1">
      <c r="A205" s="134"/>
      <c r="B205" s="112" t="s">
        <v>3</v>
      </c>
      <c r="C205" s="102" t="s">
        <v>135</v>
      </c>
      <c r="D205" s="135" t="s">
        <v>16</v>
      </c>
      <c r="E205" s="103">
        <v>2.9</v>
      </c>
      <c r="F205" s="103">
        <f>F203*E205</f>
        <v>0.58</v>
      </c>
      <c r="G205" s="104"/>
      <c r="H205" s="200">
        <f>F205*G205</f>
        <v>0</v>
      </c>
      <c r="I205" s="118"/>
      <c r="J205" s="118"/>
      <c r="K205" s="119"/>
    </row>
    <row r="206" spans="1:11" s="120" customFormat="1" ht="51.75" customHeight="1">
      <c r="A206" s="130">
        <v>2</v>
      </c>
      <c r="B206" s="106" t="s">
        <v>257</v>
      </c>
      <c r="C206" s="131" t="s">
        <v>286</v>
      </c>
      <c r="D206" s="132" t="s">
        <v>32</v>
      </c>
      <c r="E206" s="132"/>
      <c r="F206" s="117">
        <v>63</v>
      </c>
      <c r="G206" s="116"/>
      <c r="H206" s="170">
        <f>SUM(H207)</f>
        <v>0</v>
      </c>
      <c r="I206" s="118"/>
      <c r="J206" s="118"/>
      <c r="K206" s="119"/>
    </row>
    <row r="207" spans="1:11" s="120" customFormat="1" ht="31.5" customHeight="1">
      <c r="A207" s="134"/>
      <c r="B207" s="112" t="s">
        <v>3</v>
      </c>
      <c r="C207" s="102" t="s">
        <v>50</v>
      </c>
      <c r="D207" s="135" t="s">
        <v>4</v>
      </c>
      <c r="E207" s="182">
        <v>0.388</v>
      </c>
      <c r="F207" s="103">
        <f>E207*F206</f>
        <v>24.444</v>
      </c>
      <c r="G207" s="103"/>
      <c r="H207" s="172">
        <f>F207*G207</f>
        <v>0</v>
      </c>
      <c r="I207" s="118"/>
      <c r="J207" s="118"/>
      <c r="K207" s="119"/>
    </row>
    <row r="208" spans="1:11" s="120" customFormat="1" ht="38.25" customHeight="1">
      <c r="A208" s="196">
        <v>3</v>
      </c>
      <c r="B208" s="45" t="s">
        <v>60</v>
      </c>
      <c r="C208" s="81" t="s">
        <v>61</v>
      </c>
      <c r="D208" s="247" t="s">
        <v>31</v>
      </c>
      <c r="E208" s="48"/>
      <c r="F208" s="248">
        <v>8</v>
      </c>
      <c r="G208" s="48"/>
      <c r="H208" s="232">
        <f>SUM(H209:H209)</f>
        <v>0</v>
      </c>
      <c r="I208" s="118"/>
      <c r="J208" s="118"/>
      <c r="K208" s="119"/>
    </row>
    <row r="209" spans="1:11" s="120" customFormat="1" ht="33" customHeight="1">
      <c r="A209" s="83"/>
      <c r="B209" s="237" t="s">
        <v>3</v>
      </c>
      <c r="C209" s="96" t="s">
        <v>53</v>
      </c>
      <c r="D209" s="234" t="s">
        <v>4</v>
      </c>
      <c r="E209" s="39">
        <v>0.53</v>
      </c>
      <c r="F209" s="85">
        <f>F208*E209</f>
        <v>4.24</v>
      </c>
      <c r="G209" s="39"/>
      <c r="H209" s="85">
        <f>F209*G209</f>
        <v>0</v>
      </c>
      <c r="I209" s="118"/>
      <c r="J209" s="118"/>
      <c r="K209" s="119"/>
    </row>
    <row r="210" spans="1:11" s="120" customFormat="1" ht="33" customHeight="1">
      <c r="A210" s="246">
        <v>4</v>
      </c>
      <c r="B210" s="45" t="s">
        <v>62</v>
      </c>
      <c r="C210" s="81" t="s">
        <v>63</v>
      </c>
      <c r="D210" s="247" t="s">
        <v>31</v>
      </c>
      <c r="E210" s="48"/>
      <c r="F210" s="248">
        <f>F208</f>
        <v>8</v>
      </c>
      <c r="G210" s="48"/>
      <c r="H210" s="232">
        <f>SUM(H211:H211)</f>
        <v>0</v>
      </c>
      <c r="I210" s="118"/>
      <c r="J210" s="118"/>
      <c r="K210" s="119"/>
    </row>
    <row r="211" spans="1:11" s="120" customFormat="1" ht="32.25" customHeight="1">
      <c r="A211" s="38"/>
      <c r="B211" s="83" t="s">
        <v>65</v>
      </c>
      <c r="C211" s="96" t="s">
        <v>59</v>
      </c>
      <c r="D211" s="234" t="s">
        <v>31</v>
      </c>
      <c r="E211" s="39">
        <v>1</v>
      </c>
      <c r="F211" s="39">
        <f>F210*E211</f>
        <v>8</v>
      </c>
      <c r="G211" s="39"/>
      <c r="H211" s="85">
        <f>F211*G211</f>
        <v>0</v>
      </c>
      <c r="I211" s="118"/>
      <c r="J211" s="118"/>
      <c r="K211" s="119"/>
    </row>
    <row r="212" spans="1:11" s="120" customFormat="1" ht="45" customHeight="1">
      <c r="A212" s="111" t="s">
        <v>30</v>
      </c>
      <c r="B212" s="275" t="s">
        <v>276</v>
      </c>
      <c r="C212" s="100" t="s">
        <v>285</v>
      </c>
      <c r="D212" s="100" t="s">
        <v>14</v>
      </c>
      <c r="E212" s="100"/>
      <c r="F212" s="108">
        <v>2.2</v>
      </c>
      <c r="G212" s="108"/>
      <c r="H212" s="121">
        <f>H213</f>
        <v>0</v>
      </c>
      <c r="I212" s="118"/>
      <c r="J212" s="118"/>
      <c r="K212" s="119"/>
    </row>
    <row r="213" spans="1:11" s="120" customFormat="1" ht="33" customHeight="1">
      <c r="A213" s="148"/>
      <c r="B213" s="112" t="s">
        <v>3</v>
      </c>
      <c r="C213" s="109" t="s">
        <v>48</v>
      </c>
      <c r="D213" s="171" t="s">
        <v>4</v>
      </c>
      <c r="E213" s="171">
        <v>2.06</v>
      </c>
      <c r="F213" s="105">
        <f>F212*E213</f>
        <v>4.532000000000001</v>
      </c>
      <c r="G213" s="105"/>
      <c r="H213" s="105">
        <f>G213*F213</f>
        <v>0</v>
      </c>
      <c r="I213" s="118"/>
      <c r="J213" s="118"/>
      <c r="K213" s="119"/>
    </row>
    <row r="214" spans="1:11" s="120" customFormat="1" ht="51.75" customHeight="1">
      <c r="A214" s="84" t="s">
        <v>33</v>
      </c>
      <c r="B214" s="45" t="s">
        <v>343</v>
      </c>
      <c r="C214" s="42" t="s">
        <v>378</v>
      </c>
      <c r="D214" s="250" t="s">
        <v>14</v>
      </c>
      <c r="E214" s="250"/>
      <c r="F214" s="248">
        <v>0.9</v>
      </c>
      <c r="G214" s="248"/>
      <c r="H214" s="252">
        <f>SUM(H215:H220)</f>
        <v>0</v>
      </c>
      <c r="I214" s="118"/>
      <c r="J214" s="118"/>
      <c r="K214" s="119"/>
    </row>
    <row r="215" spans="1:11" s="120" customFormat="1" ht="33" customHeight="1">
      <c r="A215" s="197"/>
      <c r="B215" s="237" t="s">
        <v>3</v>
      </c>
      <c r="C215" s="36" t="s">
        <v>50</v>
      </c>
      <c r="D215" s="235" t="s">
        <v>4</v>
      </c>
      <c r="E215" s="85">
        <v>8.44</v>
      </c>
      <c r="F215" s="85">
        <f>E215*F214</f>
        <v>7.596</v>
      </c>
      <c r="G215" s="85"/>
      <c r="H215" s="236">
        <f aca="true" t="shared" si="4" ref="H215:H220">G215*F215</f>
        <v>0</v>
      </c>
      <c r="I215" s="118"/>
      <c r="J215" s="118"/>
      <c r="K215" s="119"/>
    </row>
    <row r="216" spans="1:11" s="120" customFormat="1" ht="33" customHeight="1">
      <c r="A216" s="197"/>
      <c r="B216" s="83" t="s">
        <v>3</v>
      </c>
      <c r="C216" s="36" t="s">
        <v>135</v>
      </c>
      <c r="D216" s="235" t="s">
        <v>16</v>
      </c>
      <c r="E216" s="235">
        <v>1.1</v>
      </c>
      <c r="F216" s="85">
        <f>E216*F214</f>
        <v>0.9900000000000001</v>
      </c>
      <c r="G216" s="85"/>
      <c r="H216" s="236">
        <f t="shared" si="4"/>
        <v>0</v>
      </c>
      <c r="I216" s="118"/>
      <c r="J216" s="118"/>
      <c r="K216" s="119"/>
    </row>
    <row r="217" spans="1:11" s="120" customFormat="1" ht="33" customHeight="1">
      <c r="A217" s="47"/>
      <c r="B217" s="38" t="s">
        <v>262</v>
      </c>
      <c r="C217" s="36" t="s">
        <v>379</v>
      </c>
      <c r="D217" s="36" t="s">
        <v>14</v>
      </c>
      <c r="E217" s="276">
        <v>1.02</v>
      </c>
      <c r="F217" s="276">
        <f>E217*F214</f>
        <v>0.918</v>
      </c>
      <c r="G217" s="82"/>
      <c r="H217" s="37">
        <f t="shared" si="4"/>
        <v>0</v>
      </c>
      <c r="I217" s="118"/>
      <c r="J217" s="118"/>
      <c r="K217" s="119"/>
    </row>
    <row r="218" spans="1:11" s="120" customFormat="1" ht="33" customHeight="1">
      <c r="A218" s="197"/>
      <c r="B218" s="96" t="s">
        <v>338</v>
      </c>
      <c r="C218" s="36" t="s">
        <v>339</v>
      </c>
      <c r="D218" s="235" t="s">
        <v>35</v>
      </c>
      <c r="E218" s="85">
        <v>1.84</v>
      </c>
      <c r="F218" s="85">
        <f>E218*F214</f>
        <v>1.6560000000000001</v>
      </c>
      <c r="G218" s="85"/>
      <c r="H218" s="236">
        <f t="shared" si="4"/>
        <v>0</v>
      </c>
      <c r="I218" s="118"/>
      <c r="J218" s="118"/>
      <c r="K218" s="119"/>
    </row>
    <row r="219" spans="1:11" s="120" customFormat="1" ht="33" customHeight="1">
      <c r="A219" s="197"/>
      <c r="B219" s="38" t="s">
        <v>340</v>
      </c>
      <c r="C219" s="36" t="s">
        <v>341</v>
      </c>
      <c r="D219" s="235" t="s">
        <v>14</v>
      </c>
      <c r="E219" s="235">
        <v>0.0447</v>
      </c>
      <c r="F219" s="85">
        <f>E219*F214</f>
        <v>0.040229999999999995</v>
      </c>
      <c r="G219" s="37"/>
      <c r="H219" s="236">
        <f t="shared" si="4"/>
        <v>0</v>
      </c>
      <c r="I219" s="118"/>
      <c r="J219" s="118"/>
      <c r="K219" s="119"/>
    </row>
    <row r="220" spans="1:11" s="120" customFormat="1" ht="33" customHeight="1">
      <c r="A220" s="197"/>
      <c r="B220" s="237" t="s">
        <v>3</v>
      </c>
      <c r="C220" s="36" t="s">
        <v>18</v>
      </c>
      <c r="D220" s="235" t="s">
        <v>16</v>
      </c>
      <c r="E220" s="235">
        <v>0.46</v>
      </c>
      <c r="F220" s="85">
        <f>E220*F214</f>
        <v>0.41400000000000003</v>
      </c>
      <c r="G220" s="85"/>
      <c r="H220" s="236">
        <f t="shared" si="4"/>
        <v>0</v>
      </c>
      <c r="I220" s="118"/>
      <c r="J220" s="118"/>
      <c r="K220" s="119"/>
    </row>
    <row r="221" spans="1:11" s="120" customFormat="1" ht="40.5" customHeight="1">
      <c r="A221" s="84" t="s">
        <v>184</v>
      </c>
      <c r="B221" s="86" t="s">
        <v>293</v>
      </c>
      <c r="C221" s="81" t="s">
        <v>294</v>
      </c>
      <c r="D221" s="81" t="s">
        <v>20</v>
      </c>
      <c r="E221" s="81"/>
      <c r="F221" s="87">
        <v>2.2</v>
      </c>
      <c r="G221" s="87"/>
      <c r="H221" s="233">
        <f>H222+0</f>
        <v>0</v>
      </c>
      <c r="I221" s="118"/>
      <c r="J221" s="118"/>
      <c r="K221" s="119"/>
    </row>
    <row r="222" spans="1:11" s="120" customFormat="1" ht="33" customHeight="1">
      <c r="A222" s="197"/>
      <c r="B222" s="244" t="s">
        <v>3</v>
      </c>
      <c r="C222" s="96" t="s">
        <v>48</v>
      </c>
      <c r="D222" s="96" t="s">
        <v>4</v>
      </c>
      <c r="E222" s="238">
        <v>1.21</v>
      </c>
      <c r="F222" s="82">
        <f>F221*E222</f>
        <v>2.662</v>
      </c>
      <c r="G222" s="82"/>
      <c r="H222" s="82">
        <f>G222*F222</f>
        <v>0</v>
      </c>
      <c r="I222" s="118"/>
      <c r="J222" s="118"/>
      <c r="K222" s="119"/>
    </row>
    <row r="223" spans="1:11" s="120" customFormat="1" ht="48.75" customHeight="1">
      <c r="A223" s="84" t="s">
        <v>39</v>
      </c>
      <c r="B223" s="45" t="s">
        <v>289</v>
      </c>
      <c r="C223" s="81" t="s">
        <v>292</v>
      </c>
      <c r="D223" s="81" t="s">
        <v>14</v>
      </c>
      <c r="E223" s="81"/>
      <c r="F223" s="87">
        <v>3</v>
      </c>
      <c r="G223" s="43"/>
      <c r="H223" s="233">
        <f>SUM(H224:H226)</f>
        <v>0</v>
      </c>
      <c r="I223" s="118"/>
      <c r="J223" s="118"/>
      <c r="K223" s="119"/>
    </row>
    <row r="224" spans="1:11" s="120" customFormat="1" ht="33" customHeight="1">
      <c r="A224" s="47"/>
      <c r="B224" s="38" t="s">
        <v>3</v>
      </c>
      <c r="C224" s="36" t="s">
        <v>48</v>
      </c>
      <c r="D224" s="96" t="s">
        <v>4</v>
      </c>
      <c r="E224" s="36">
        <v>3.16</v>
      </c>
      <c r="F224" s="37">
        <f>E224*F223</f>
        <v>9.48</v>
      </c>
      <c r="G224" s="39"/>
      <c r="H224" s="82">
        <f>G224*F224</f>
        <v>0</v>
      </c>
      <c r="I224" s="118"/>
      <c r="J224" s="118"/>
      <c r="K224" s="119"/>
    </row>
    <row r="225" spans="1:11" s="120" customFormat="1" ht="33" customHeight="1">
      <c r="A225" s="47"/>
      <c r="B225" s="263" t="s">
        <v>290</v>
      </c>
      <c r="C225" s="36" t="s">
        <v>291</v>
      </c>
      <c r="D225" s="36" t="s">
        <v>14</v>
      </c>
      <c r="E225" s="36">
        <v>1.25</v>
      </c>
      <c r="F225" s="37">
        <f>E225*F223</f>
        <v>3.75</v>
      </c>
      <c r="G225" s="37"/>
      <c r="H225" s="37">
        <f>G225*F225</f>
        <v>0</v>
      </c>
      <c r="I225" s="118"/>
      <c r="J225" s="118"/>
      <c r="K225" s="119"/>
    </row>
    <row r="226" spans="1:11" s="120" customFormat="1" ht="33" customHeight="1">
      <c r="A226" s="47"/>
      <c r="B226" s="38" t="s">
        <v>3</v>
      </c>
      <c r="C226" s="96" t="s">
        <v>280</v>
      </c>
      <c r="D226" s="36" t="s">
        <v>16</v>
      </c>
      <c r="E226" s="36">
        <v>0.01</v>
      </c>
      <c r="F226" s="37">
        <f>E226*F223</f>
        <v>0.03</v>
      </c>
      <c r="G226" s="37"/>
      <c r="H226" s="37">
        <f>G226*F226</f>
        <v>0</v>
      </c>
      <c r="I226" s="118"/>
      <c r="J226" s="118"/>
      <c r="K226" s="119"/>
    </row>
    <row r="227" spans="1:11" s="120" customFormat="1" ht="37.5" customHeight="1">
      <c r="A227" s="203">
        <v>9</v>
      </c>
      <c r="B227" s="106" t="s">
        <v>281</v>
      </c>
      <c r="C227" s="204" t="s">
        <v>295</v>
      </c>
      <c r="D227" s="204" t="s">
        <v>20</v>
      </c>
      <c r="E227" s="204"/>
      <c r="F227" s="205">
        <f>F221+F223</f>
        <v>5.2</v>
      </c>
      <c r="G227" s="205"/>
      <c r="H227" s="206">
        <f>H228+H229</f>
        <v>0</v>
      </c>
      <c r="I227" s="118"/>
      <c r="J227" s="118"/>
      <c r="K227" s="119"/>
    </row>
    <row r="228" spans="1:11" s="120" customFormat="1" ht="33" customHeight="1">
      <c r="A228" s="148"/>
      <c r="B228" s="134" t="s">
        <v>3</v>
      </c>
      <c r="C228" s="109" t="s">
        <v>48</v>
      </c>
      <c r="D228" s="102" t="s">
        <v>4</v>
      </c>
      <c r="E228" s="102">
        <v>0.134</v>
      </c>
      <c r="F228" s="104">
        <f>F227*E228</f>
        <v>0.6968000000000001</v>
      </c>
      <c r="G228" s="104"/>
      <c r="H228" s="110">
        <f>G228*F228</f>
        <v>0</v>
      </c>
      <c r="I228" s="118"/>
      <c r="J228" s="118"/>
      <c r="K228" s="119"/>
    </row>
    <row r="229" spans="1:11" s="120" customFormat="1" ht="33" customHeight="1">
      <c r="A229" s="207"/>
      <c r="B229" s="207" t="s">
        <v>283</v>
      </c>
      <c r="C229" s="207" t="s">
        <v>284</v>
      </c>
      <c r="D229" s="207" t="s">
        <v>22</v>
      </c>
      <c r="E229" s="207">
        <v>0.13</v>
      </c>
      <c r="F229" s="208">
        <f>E229*F227</f>
        <v>0.676</v>
      </c>
      <c r="G229" s="208"/>
      <c r="H229" s="207">
        <f>F229*G229</f>
        <v>0</v>
      </c>
      <c r="I229" s="118"/>
      <c r="J229" s="118"/>
      <c r="K229" s="119"/>
    </row>
    <row r="230" spans="1:11" s="120" customFormat="1" ht="81.75" customHeight="1">
      <c r="A230" s="84" t="s">
        <v>38</v>
      </c>
      <c r="B230" s="45" t="s">
        <v>287</v>
      </c>
      <c r="C230" s="81" t="s">
        <v>380</v>
      </c>
      <c r="D230" s="81" t="s">
        <v>14</v>
      </c>
      <c r="E230" s="81"/>
      <c r="F230" s="87">
        <v>1.4</v>
      </c>
      <c r="G230" s="87"/>
      <c r="H230" s="233">
        <f>SUM(H231:H235)</f>
        <v>0</v>
      </c>
      <c r="I230" s="118"/>
      <c r="J230" s="118"/>
      <c r="K230" s="119"/>
    </row>
    <row r="231" spans="1:11" s="120" customFormat="1" ht="31.5" customHeight="1">
      <c r="A231" s="47"/>
      <c r="B231" s="38" t="s">
        <v>3</v>
      </c>
      <c r="C231" s="36" t="s">
        <v>48</v>
      </c>
      <c r="D231" s="96" t="s">
        <v>4</v>
      </c>
      <c r="E231" s="36">
        <v>2.9</v>
      </c>
      <c r="F231" s="37">
        <f>E231*F230</f>
        <v>4.06</v>
      </c>
      <c r="G231" s="39"/>
      <c r="H231" s="82">
        <f>G231*F231</f>
        <v>0</v>
      </c>
      <c r="I231" s="118"/>
      <c r="J231" s="118"/>
      <c r="K231" s="119"/>
    </row>
    <row r="232" spans="1:11" s="120" customFormat="1" ht="33" customHeight="1">
      <c r="A232" s="47"/>
      <c r="B232" s="38" t="s">
        <v>2</v>
      </c>
      <c r="C232" s="36" t="s">
        <v>288</v>
      </c>
      <c r="D232" s="36" t="s">
        <v>14</v>
      </c>
      <c r="E232" s="36">
        <v>1.015</v>
      </c>
      <c r="F232" s="277">
        <f>E232*F230</f>
        <v>1.4209999999999998</v>
      </c>
      <c r="G232" s="37"/>
      <c r="H232" s="39">
        <f>G232*F232</f>
        <v>0</v>
      </c>
      <c r="I232" s="118"/>
      <c r="J232" s="118"/>
      <c r="K232" s="119"/>
    </row>
    <row r="233" spans="1:11" s="120" customFormat="1" ht="30" customHeight="1">
      <c r="A233" s="47"/>
      <c r="B233" s="38" t="s">
        <v>262</v>
      </c>
      <c r="C233" s="36" t="s">
        <v>379</v>
      </c>
      <c r="D233" s="36" t="s">
        <v>14</v>
      </c>
      <c r="E233" s="36">
        <v>1.015</v>
      </c>
      <c r="F233" s="37">
        <f>F230*E233</f>
        <v>1.4209999999999998</v>
      </c>
      <c r="G233" s="82"/>
      <c r="H233" s="37">
        <f>G233*F233</f>
        <v>0</v>
      </c>
      <c r="I233" s="118"/>
      <c r="J233" s="118"/>
      <c r="K233" s="119"/>
    </row>
    <row r="234" spans="1:11" s="120" customFormat="1" ht="33" customHeight="1">
      <c r="A234" s="197"/>
      <c r="B234" s="83" t="s">
        <v>90</v>
      </c>
      <c r="C234" s="96" t="s">
        <v>91</v>
      </c>
      <c r="D234" s="96" t="s">
        <v>32</v>
      </c>
      <c r="E234" s="96">
        <v>1.05</v>
      </c>
      <c r="F234" s="82">
        <f>E234*F230</f>
        <v>1.47</v>
      </c>
      <c r="G234" s="82"/>
      <c r="H234" s="82">
        <f>G234*F234</f>
        <v>0</v>
      </c>
      <c r="I234" s="118"/>
      <c r="J234" s="118"/>
      <c r="K234" s="119"/>
    </row>
    <row r="235" spans="1:11" s="120" customFormat="1" ht="33" customHeight="1">
      <c r="A235" s="47"/>
      <c r="B235" s="38" t="s">
        <v>3</v>
      </c>
      <c r="C235" s="96" t="s">
        <v>280</v>
      </c>
      <c r="D235" s="36" t="s">
        <v>16</v>
      </c>
      <c r="E235" s="36">
        <v>0.88</v>
      </c>
      <c r="F235" s="37">
        <f>E235*F230</f>
        <v>1.232</v>
      </c>
      <c r="G235" s="37"/>
      <c r="H235" s="37">
        <f>G235*F235</f>
        <v>0</v>
      </c>
      <c r="I235" s="118"/>
      <c r="J235" s="118"/>
      <c r="K235" s="119"/>
    </row>
    <row r="236" spans="1:11" s="120" customFormat="1" ht="48.75" customHeight="1">
      <c r="A236" s="130">
        <v>11</v>
      </c>
      <c r="B236" s="273" t="s">
        <v>296</v>
      </c>
      <c r="C236" s="131" t="s">
        <v>303</v>
      </c>
      <c r="D236" s="131" t="s">
        <v>32</v>
      </c>
      <c r="E236" s="100"/>
      <c r="F236" s="108">
        <v>14</v>
      </c>
      <c r="G236" s="108"/>
      <c r="H236" s="133">
        <f>SUM(H237:H243)</f>
        <v>0</v>
      </c>
      <c r="I236" s="118"/>
      <c r="J236" s="118"/>
      <c r="K236" s="119"/>
    </row>
    <row r="237" spans="1:11" s="120" customFormat="1" ht="33" customHeight="1">
      <c r="A237" s="140"/>
      <c r="B237" s="151" t="s">
        <v>3</v>
      </c>
      <c r="C237" s="102" t="s">
        <v>48</v>
      </c>
      <c r="D237" s="102" t="s">
        <v>4</v>
      </c>
      <c r="E237" s="102">
        <v>2.1</v>
      </c>
      <c r="F237" s="177">
        <f>E237*F236</f>
        <v>29.400000000000002</v>
      </c>
      <c r="G237" s="104"/>
      <c r="H237" s="105">
        <f aca="true" t="shared" si="5" ref="H237:H243">G237*F237</f>
        <v>0</v>
      </c>
      <c r="I237" s="118"/>
      <c r="J237" s="118"/>
      <c r="K237" s="119"/>
    </row>
    <row r="238" spans="1:11" s="120" customFormat="1" ht="33" customHeight="1">
      <c r="A238" s="140"/>
      <c r="B238" s="278" t="s">
        <v>3</v>
      </c>
      <c r="C238" s="102" t="s">
        <v>135</v>
      </c>
      <c r="D238" s="102" t="s">
        <v>16</v>
      </c>
      <c r="E238" s="102">
        <v>0.0232</v>
      </c>
      <c r="F238" s="177">
        <f>E238*F236</f>
        <v>0.3248</v>
      </c>
      <c r="G238" s="104"/>
      <c r="H238" s="105">
        <f t="shared" si="5"/>
        <v>0</v>
      </c>
      <c r="I238" s="118"/>
      <c r="J238" s="118"/>
      <c r="K238" s="119"/>
    </row>
    <row r="239" spans="1:11" s="120" customFormat="1" ht="33" customHeight="1">
      <c r="A239" s="140"/>
      <c r="B239" s="279" t="s">
        <v>2</v>
      </c>
      <c r="C239" s="102" t="s">
        <v>304</v>
      </c>
      <c r="D239" s="102" t="s">
        <v>14</v>
      </c>
      <c r="E239" s="102">
        <v>0.0204</v>
      </c>
      <c r="F239" s="177">
        <f>E239*F236</f>
        <v>0.2856</v>
      </c>
      <c r="G239" s="110"/>
      <c r="H239" s="105">
        <f t="shared" si="5"/>
        <v>0</v>
      </c>
      <c r="I239" s="118"/>
      <c r="J239" s="118"/>
      <c r="K239" s="119"/>
    </row>
    <row r="240" spans="1:11" s="120" customFormat="1" ht="33" customHeight="1">
      <c r="A240" s="148"/>
      <c r="B240" s="112" t="s">
        <v>297</v>
      </c>
      <c r="C240" s="109" t="s">
        <v>298</v>
      </c>
      <c r="D240" s="109" t="s">
        <v>14</v>
      </c>
      <c r="E240" s="109">
        <v>0.0016</v>
      </c>
      <c r="F240" s="149">
        <f>E240*F236</f>
        <v>0.0224</v>
      </c>
      <c r="G240" s="110"/>
      <c r="H240" s="105">
        <f t="shared" si="5"/>
        <v>0</v>
      </c>
      <c r="I240" s="118"/>
      <c r="J240" s="118"/>
      <c r="K240" s="119"/>
    </row>
    <row r="241" spans="1:11" s="120" customFormat="1" ht="33" customHeight="1">
      <c r="A241" s="148"/>
      <c r="B241" s="112" t="s">
        <v>299</v>
      </c>
      <c r="C241" s="109" t="s">
        <v>300</v>
      </c>
      <c r="D241" s="109" t="s">
        <v>31</v>
      </c>
      <c r="E241" s="109">
        <v>0.018600000000000002</v>
      </c>
      <c r="F241" s="149">
        <f>F236*E241</f>
        <v>0.2604</v>
      </c>
      <c r="G241" s="110"/>
      <c r="H241" s="105">
        <f t="shared" si="5"/>
        <v>0</v>
      </c>
      <c r="I241" s="118"/>
      <c r="J241" s="118"/>
      <c r="K241" s="119"/>
    </row>
    <row r="242" spans="1:11" s="120" customFormat="1" ht="33" customHeight="1">
      <c r="A242" s="148"/>
      <c r="B242" s="150" t="s">
        <v>301</v>
      </c>
      <c r="C242" s="109" t="s">
        <v>302</v>
      </c>
      <c r="D242" s="109" t="s">
        <v>31</v>
      </c>
      <c r="E242" s="109">
        <v>0.0005</v>
      </c>
      <c r="F242" s="149">
        <f>F236*E242</f>
        <v>0.007</v>
      </c>
      <c r="G242" s="110"/>
      <c r="H242" s="105">
        <f t="shared" si="5"/>
        <v>0</v>
      </c>
      <c r="I242" s="118"/>
      <c r="J242" s="118"/>
      <c r="K242" s="119"/>
    </row>
    <row r="243" spans="1:11" s="120" customFormat="1" ht="33" customHeight="1">
      <c r="A243" s="140"/>
      <c r="B243" s="278" t="s">
        <v>3</v>
      </c>
      <c r="C243" s="102" t="s">
        <v>18</v>
      </c>
      <c r="D243" s="102" t="s">
        <v>16</v>
      </c>
      <c r="E243" s="102">
        <v>0.203</v>
      </c>
      <c r="F243" s="177">
        <f>F236*E243</f>
        <v>2.842</v>
      </c>
      <c r="G243" s="104"/>
      <c r="H243" s="103">
        <f t="shared" si="5"/>
        <v>0</v>
      </c>
      <c r="I243" s="118"/>
      <c r="J243" s="118"/>
      <c r="K243" s="119"/>
    </row>
    <row r="244" spans="1:11" s="120" customFormat="1" ht="71.25" customHeight="1">
      <c r="A244" s="138" t="s">
        <v>136</v>
      </c>
      <c r="B244" s="139" t="s">
        <v>107</v>
      </c>
      <c r="C244" s="131" t="s">
        <v>308</v>
      </c>
      <c r="D244" s="131" t="s">
        <v>32</v>
      </c>
      <c r="E244" s="132"/>
      <c r="F244" s="117">
        <v>1.5</v>
      </c>
      <c r="G244" s="116"/>
      <c r="H244" s="133">
        <f>SUM(H245:H249)</f>
        <v>0</v>
      </c>
      <c r="I244" s="118"/>
      <c r="J244" s="118"/>
      <c r="K244" s="119"/>
    </row>
    <row r="245" spans="1:11" s="120" customFormat="1" ht="33" customHeight="1">
      <c r="A245" s="140"/>
      <c r="B245" s="151" t="s">
        <v>3</v>
      </c>
      <c r="C245" s="102" t="s">
        <v>48</v>
      </c>
      <c r="D245" s="102" t="s">
        <v>4</v>
      </c>
      <c r="E245" s="135">
        <v>1.08</v>
      </c>
      <c r="F245" s="103">
        <f>E245*F244</f>
        <v>1.62</v>
      </c>
      <c r="G245" s="103"/>
      <c r="H245" s="105">
        <f>G245*F245</f>
        <v>0</v>
      </c>
      <c r="I245" s="118"/>
      <c r="J245" s="118"/>
      <c r="K245" s="119"/>
    </row>
    <row r="246" spans="1:11" s="120" customFormat="1" ht="33" customHeight="1">
      <c r="A246" s="152"/>
      <c r="B246" s="153" t="s">
        <v>3</v>
      </c>
      <c r="C246" s="154" t="s">
        <v>49</v>
      </c>
      <c r="D246" s="154" t="s">
        <v>16</v>
      </c>
      <c r="E246" s="155">
        <v>0.0452</v>
      </c>
      <c r="F246" s="156">
        <f>E246*F244</f>
        <v>0.0678</v>
      </c>
      <c r="G246" s="156"/>
      <c r="H246" s="157">
        <f>G246*F246</f>
        <v>0</v>
      </c>
      <c r="I246" s="118"/>
      <c r="J246" s="118"/>
      <c r="K246" s="119"/>
    </row>
    <row r="247" spans="1:11" s="120" customFormat="1" ht="33" customHeight="1">
      <c r="A247" s="158"/>
      <c r="B247" s="127" t="s">
        <v>108</v>
      </c>
      <c r="C247" s="102" t="s">
        <v>109</v>
      </c>
      <c r="D247" s="159" t="s">
        <v>35</v>
      </c>
      <c r="E247" s="160">
        <v>1.02</v>
      </c>
      <c r="F247" s="161">
        <f>E247*F244</f>
        <v>1.53</v>
      </c>
      <c r="G247" s="162"/>
      <c r="H247" s="162">
        <f>G247*F247</f>
        <v>0</v>
      </c>
      <c r="I247" s="118"/>
      <c r="J247" s="118"/>
      <c r="K247" s="119"/>
    </row>
    <row r="248" spans="1:11" s="120" customFormat="1" ht="29.25" customHeight="1">
      <c r="A248" s="163"/>
      <c r="B248" s="164" t="s">
        <v>102</v>
      </c>
      <c r="C248" s="165" t="s">
        <v>110</v>
      </c>
      <c r="D248" s="165" t="s">
        <v>36</v>
      </c>
      <c r="E248" s="166">
        <v>8</v>
      </c>
      <c r="F248" s="166">
        <f>E248*F244</f>
        <v>12</v>
      </c>
      <c r="G248" s="166"/>
      <c r="H248" s="167">
        <f>G248*F248</f>
        <v>0</v>
      </c>
      <c r="I248" s="118"/>
      <c r="J248" s="118"/>
      <c r="K248" s="119"/>
    </row>
    <row r="249" spans="1:11" s="120" customFormat="1" ht="33" customHeight="1">
      <c r="A249" s="140"/>
      <c r="B249" s="134" t="s">
        <v>3</v>
      </c>
      <c r="C249" s="102" t="s">
        <v>18</v>
      </c>
      <c r="D249" s="102" t="s">
        <v>16</v>
      </c>
      <c r="E249" s="135">
        <v>0.0466</v>
      </c>
      <c r="F249" s="103">
        <f>E249*F244</f>
        <v>0.0699</v>
      </c>
      <c r="G249" s="103"/>
      <c r="H249" s="105">
        <f>G249*F249</f>
        <v>0</v>
      </c>
      <c r="I249" s="118"/>
      <c r="J249" s="118"/>
      <c r="K249" s="119"/>
    </row>
    <row r="250" spans="1:11" s="120" customFormat="1" ht="59.25" customHeight="1">
      <c r="A250" s="138" t="s">
        <v>310</v>
      </c>
      <c r="B250" s="209" t="s">
        <v>305</v>
      </c>
      <c r="C250" s="131" t="s">
        <v>309</v>
      </c>
      <c r="D250" s="132" t="s">
        <v>21</v>
      </c>
      <c r="E250" s="132"/>
      <c r="F250" s="116">
        <v>11</v>
      </c>
      <c r="G250" s="116"/>
      <c r="H250" s="133">
        <f>H251+H252+H253+H254</f>
        <v>0</v>
      </c>
      <c r="I250" s="118"/>
      <c r="J250" s="118"/>
      <c r="K250" s="119"/>
    </row>
    <row r="251" spans="1:11" s="120" customFormat="1" ht="33" customHeight="1">
      <c r="A251" s="210"/>
      <c r="B251" s="211" t="s">
        <v>3</v>
      </c>
      <c r="C251" s="122" t="s">
        <v>48</v>
      </c>
      <c r="D251" s="122" t="s">
        <v>4</v>
      </c>
      <c r="E251" s="122">
        <v>1.83</v>
      </c>
      <c r="F251" s="104">
        <f>E251*F250</f>
        <v>20.130000000000003</v>
      </c>
      <c r="G251" s="136"/>
      <c r="H251" s="110">
        <f>G251*F251</f>
        <v>0</v>
      </c>
      <c r="I251" s="118"/>
      <c r="J251" s="118"/>
      <c r="K251" s="119"/>
    </row>
    <row r="252" spans="1:11" s="120" customFormat="1" ht="33" customHeight="1">
      <c r="A252" s="210"/>
      <c r="B252" s="211" t="s">
        <v>3</v>
      </c>
      <c r="C252" s="122" t="s">
        <v>49</v>
      </c>
      <c r="D252" s="122" t="s">
        <v>16</v>
      </c>
      <c r="E252" s="122">
        <v>0.036</v>
      </c>
      <c r="F252" s="104">
        <f>E252*F250</f>
        <v>0.39599999999999996</v>
      </c>
      <c r="G252" s="104"/>
      <c r="H252" s="104">
        <f>G252*F252</f>
        <v>0</v>
      </c>
      <c r="I252" s="118"/>
      <c r="J252" s="118"/>
      <c r="K252" s="119"/>
    </row>
    <row r="253" spans="1:11" s="120" customFormat="1" ht="33" customHeight="1">
      <c r="A253" s="212"/>
      <c r="B253" s="213" t="s">
        <v>306</v>
      </c>
      <c r="C253" s="214" t="s">
        <v>307</v>
      </c>
      <c r="D253" s="214" t="s">
        <v>21</v>
      </c>
      <c r="E253" s="169">
        <v>1</v>
      </c>
      <c r="F253" s="110">
        <f>E253*F250</f>
        <v>11</v>
      </c>
      <c r="G253" s="169"/>
      <c r="H253" s="110">
        <f>G253*F253</f>
        <v>0</v>
      </c>
      <c r="I253" s="118"/>
      <c r="J253" s="118"/>
      <c r="K253" s="119"/>
    </row>
    <row r="254" spans="1:11" s="120" customFormat="1" ht="33" customHeight="1">
      <c r="A254" s="210"/>
      <c r="B254" s="215" t="s">
        <v>3</v>
      </c>
      <c r="C254" s="122" t="s">
        <v>28</v>
      </c>
      <c r="D254" s="122" t="s">
        <v>16</v>
      </c>
      <c r="E254" s="122">
        <v>0.432</v>
      </c>
      <c r="F254" s="104">
        <f>E254*F250</f>
        <v>4.752</v>
      </c>
      <c r="G254" s="104"/>
      <c r="H254" s="104">
        <f>G254*F254</f>
        <v>0</v>
      </c>
      <c r="I254" s="118"/>
      <c r="J254" s="118"/>
      <c r="K254" s="119"/>
    </row>
    <row r="255" spans="1:11" s="120" customFormat="1" ht="59.25" customHeight="1">
      <c r="A255" s="138" t="s">
        <v>179</v>
      </c>
      <c r="B255" s="209" t="s">
        <v>305</v>
      </c>
      <c r="C255" s="131" t="s">
        <v>313</v>
      </c>
      <c r="D255" s="132" t="s">
        <v>21</v>
      </c>
      <c r="E255" s="132"/>
      <c r="F255" s="116">
        <v>11</v>
      </c>
      <c r="G255" s="116"/>
      <c r="H255" s="133">
        <f>H256+H257+H258+H259</f>
        <v>0</v>
      </c>
      <c r="I255" s="118"/>
      <c r="J255" s="118"/>
      <c r="K255" s="119"/>
    </row>
    <row r="256" spans="1:11" s="120" customFormat="1" ht="26.25" customHeight="1">
      <c r="A256" s="210"/>
      <c r="B256" s="211" t="s">
        <v>3</v>
      </c>
      <c r="C256" s="122" t="s">
        <v>48</v>
      </c>
      <c r="D256" s="122" t="s">
        <v>4</v>
      </c>
      <c r="E256" s="122">
        <v>1.83</v>
      </c>
      <c r="F256" s="104">
        <f>E256*F255</f>
        <v>20.130000000000003</v>
      </c>
      <c r="G256" s="136"/>
      <c r="H256" s="110">
        <f>G256*F256</f>
        <v>0</v>
      </c>
      <c r="I256" s="118"/>
      <c r="J256" s="118"/>
      <c r="K256" s="119"/>
    </row>
    <row r="257" spans="1:11" s="120" customFormat="1" ht="33" customHeight="1">
      <c r="A257" s="210"/>
      <c r="B257" s="211" t="s">
        <v>3</v>
      </c>
      <c r="C257" s="122" t="s">
        <v>49</v>
      </c>
      <c r="D257" s="122" t="s">
        <v>16</v>
      </c>
      <c r="E257" s="122">
        <v>0.036</v>
      </c>
      <c r="F257" s="104">
        <f>E257*F255</f>
        <v>0.39599999999999996</v>
      </c>
      <c r="G257" s="104"/>
      <c r="H257" s="104">
        <f>G257*F257</f>
        <v>0</v>
      </c>
      <c r="I257" s="118"/>
      <c r="J257" s="118"/>
      <c r="K257" s="119"/>
    </row>
    <row r="258" spans="1:11" s="120" customFormat="1" ht="33" customHeight="1">
      <c r="A258" s="212"/>
      <c r="B258" s="213" t="s">
        <v>315</v>
      </c>
      <c r="C258" s="214" t="s">
        <v>314</v>
      </c>
      <c r="D258" s="214" t="s">
        <v>21</v>
      </c>
      <c r="E258" s="169">
        <v>1.02</v>
      </c>
      <c r="F258" s="110">
        <f>E258*F255</f>
        <v>11.22</v>
      </c>
      <c r="G258" s="169"/>
      <c r="H258" s="110">
        <f>G258*F258</f>
        <v>0</v>
      </c>
      <c r="I258" s="118"/>
      <c r="J258" s="118"/>
      <c r="K258" s="119"/>
    </row>
    <row r="259" spans="1:11" s="120" customFormat="1" ht="33" customHeight="1">
      <c r="A259" s="210"/>
      <c r="B259" s="215" t="s">
        <v>3</v>
      </c>
      <c r="C259" s="122" t="s">
        <v>28</v>
      </c>
      <c r="D259" s="122" t="s">
        <v>16</v>
      </c>
      <c r="E259" s="122">
        <v>0.432</v>
      </c>
      <c r="F259" s="104">
        <f>E259*F255</f>
        <v>4.752</v>
      </c>
      <c r="G259" s="104"/>
      <c r="H259" s="104">
        <f>G259*F259</f>
        <v>0</v>
      </c>
      <c r="I259" s="118"/>
      <c r="J259" s="118"/>
      <c r="K259" s="119"/>
    </row>
    <row r="260" spans="1:11" s="120" customFormat="1" ht="51" customHeight="1">
      <c r="A260" s="111" t="s">
        <v>185</v>
      </c>
      <c r="B260" s="106" t="s">
        <v>213</v>
      </c>
      <c r="C260" s="100" t="s">
        <v>311</v>
      </c>
      <c r="D260" s="100" t="s">
        <v>32</v>
      </c>
      <c r="E260" s="100"/>
      <c r="F260" s="108">
        <v>20</v>
      </c>
      <c r="G260" s="101"/>
      <c r="H260" s="121">
        <f>SUM(H261:H264)</f>
        <v>0</v>
      </c>
      <c r="I260" s="118"/>
      <c r="J260" s="118"/>
      <c r="K260" s="119"/>
    </row>
    <row r="261" spans="1:11" s="120" customFormat="1" ht="33" customHeight="1">
      <c r="A261" s="216"/>
      <c r="B261" s="213" t="s">
        <v>3</v>
      </c>
      <c r="C261" s="214" t="s">
        <v>48</v>
      </c>
      <c r="D261" s="214" t="s">
        <v>4</v>
      </c>
      <c r="E261" s="214">
        <v>0.0238</v>
      </c>
      <c r="F261" s="105">
        <f>E261*F260</f>
        <v>0.47600000000000003</v>
      </c>
      <c r="G261" s="136"/>
      <c r="H261" s="105">
        <f>G261*F261</f>
        <v>0</v>
      </c>
      <c r="I261" s="118"/>
      <c r="J261" s="118"/>
      <c r="K261" s="119"/>
    </row>
    <row r="262" spans="1:11" s="120" customFormat="1" ht="33" customHeight="1">
      <c r="A262" s="216"/>
      <c r="B262" s="213" t="s">
        <v>3</v>
      </c>
      <c r="C262" s="214" t="s">
        <v>49</v>
      </c>
      <c r="D262" s="214" t="s">
        <v>16</v>
      </c>
      <c r="E262" s="214">
        <v>0.0026</v>
      </c>
      <c r="F262" s="105">
        <f>E262*F260</f>
        <v>0.052</v>
      </c>
      <c r="G262" s="104"/>
      <c r="H262" s="105">
        <f>G262*F262</f>
        <v>0</v>
      </c>
      <c r="I262" s="118"/>
      <c r="J262" s="118"/>
      <c r="K262" s="119"/>
    </row>
    <row r="263" spans="1:11" s="120" customFormat="1" ht="33" customHeight="1">
      <c r="A263" s="216"/>
      <c r="B263" s="213" t="s">
        <v>214</v>
      </c>
      <c r="C263" s="214" t="s">
        <v>215</v>
      </c>
      <c r="D263" s="214" t="s">
        <v>36</v>
      </c>
      <c r="E263" s="214">
        <v>0.146</v>
      </c>
      <c r="F263" s="105">
        <f>E263*F260</f>
        <v>2.92</v>
      </c>
      <c r="G263" s="136"/>
      <c r="H263" s="105">
        <f>F263*G263</f>
        <v>0</v>
      </c>
      <c r="I263" s="118"/>
      <c r="J263" s="118"/>
      <c r="K263" s="119"/>
    </row>
    <row r="264" spans="1:11" s="120" customFormat="1" ht="33" customHeight="1">
      <c r="A264" s="216"/>
      <c r="B264" s="213" t="s">
        <v>216</v>
      </c>
      <c r="C264" s="214" t="s">
        <v>217</v>
      </c>
      <c r="D264" s="214" t="s">
        <v>36</v>
      </c>
      <c r="E264" s="214">
        <v>0.0219</v>
      </c>
      <c r="F264" s="105">
        <f>E264*F260</f>
        <v>0.438</v>
      </c>
      <c r="G264" s="136"/>
      <c r="H264" s="105">
        <f>G264*F264</f>
        <v>0</v>
      </c>
      <c r="I264" s="118"/>
      <c r="J264" s="118"/>
      <c r="K264" s="119"/>
    </row>
    <row r="265" spans="1:11" s="120" customFormat="1" ht="51.75" customHeight="1">
      <c r="A265" s="111" t="s">
        <v>186</v>
      </c>
      <c r="B265" s="106" t="s">
        <v>218</v>
      </c>
      <c r="C265" s="100" t="s">
        <v>312</v>
      </c>
      <c r="D265" s="100" t="s">
        <v>32</v>
      </c>
      <c r="E265" s="100"/>
      <c r="F265" s="108">
        <f>F260</f>
        <v>20</v>
      </c>
      <c r="G265" s="101"/>
      <c r="H265" s="121">
        <f>SUM(H266:H270)</f>
        <v>0</v>
      </c>
      <c r="I265" s="118"/>
      <c r="J265" s="118"/>
      <c r="K265" s="119"/>
    </row>
    <row r="266" spans="1:11" s="120" customFormat="1" ht="33" customHeight="1">
      <c r="A266" s="216"/>
      <c r="B266" s="213" t="s">
        <v>3</v>
      </c>
      <c r="C266" s="214" t="s">
        <v>50</v>
      </c>
      <c r="D266" s="214" t="s">
        <v>4</v>
      </c>
      <c r="E266" s="214">
        <v>0.68</v>
      </c>
      <c r="F266" s="105">
        <f>E266*F265</f>
        <v>13.600000000000001</v>
      </c>
      <c r="G266" s="136"/>
      <c r="H266" s="105">
        <f>G266*F266</f>
        <v>0</v>
      </c>
      <c r="I266" s="118"/>
      <c r="J266" s="118"/>
      <c r="K266" s="119"/>
    </row>
    <row r="267" spans="1:11" s="120" customFormat="1" ht="33" customHeight="1">
      <c r="A267" s="216"/>
      <c r="B267" s="213" t="s">
        <v>3</v>
      </c>
      <c r="C267" s="214" t="s">
        <v>49</v>
      </c>
      <c r="D267" s="214" t="s">
        <v>16</v>
      </c>
      <c r="E267" s="214">
        <v>0.0003</v>
      </c>
      <c r="F267" s="105">
        <f>E267*F265</f>
        <v>0.005999999999999999</v>
      </c>
      <c r="G267" s="104"/>
      <c r="H267" s="105">
        <f>G267*F267</f>
        <v>0</v>
      </c>
      <c r="I267" s="118"/>
      <c r="J267" s="118"/>
      <c r="K267" s="119"/>
    </row>
    <row r="268" spans="1:11" s="120" customFormat="1" ht="33" customHeight="1">
      <c r="A268" s="216"/>
      <c r="B268" s="217" t="s">
        <v>219</v>
      </c>
      <c r="C268" s="214" t="s">
        <v>220</v>
      </c>
      <c r="D268" s="214" t="s">
        <v>36</v>
      </c>
      <c r="E268" s="214">
        <v>0.246</v>
      </c>
      <c r="F268" s="105">
        <f>E268*F265</f>
        <v>4.92</v>
      </c>
      <c r="G268" s="136"/>
      <c r="H268" s="105">
        <f>F268*G268</f>
        <v>0</v>
      </c>
      <c r="I268" s="118"/>
      <c r="J268" s="118"/>
      <c r="K268" s="119"/>
    </row>
    <row r="269" spans="1:11" s="120" customFormat="1" ht="33" customHeight="1">
      <c r="A269" s="216"/>
      <c r="B269" s="112" t="s">
        <v>221</v>
      </c>
      <c r="C269" s="214" t="s">
        <v>222</v>
      </c>
      <c r="D269" s="214" t="s">
        <v>36</v>
      </c>
      <c r="E269" s="214">
        <v>0.027</v>
      </c>
      <c r="F269" s="105">
        <f>E269*F265</f>
        <v>0.54</v>
      </c>
      <c r="G269" s="169"/>
      <c r="H269" s="105">
        <f>G269*F269</f>
        <v>0</v>
      </c>
      <c r="I269" s="118"/>
      <c r="J269" s="118"/>
      <c r="K269" s="119"/>
    </row>
    <row r="270" spans="1:11" s="120" customFormat="1" ht="29.25" customHeight="1">
      <c r="A270" s="216"/>
      <c r="B270" s="213" t="s">
        <v>3</v>
      </c>
      <c r="C270" s="218" t="s">
        <v>28</v>
      </c>
      <c r="D270" s="214" t="s">
        <v>16</v>
      </c>
      <c r="E270" s="214">
        <v>0.0019</v>
      </c>
      <c r="F270" s="219">
        <f>E270*F265</f>
        <v>0.038</v>
      </c>
      <c r="G270" s="104"/>
      <c r="H270" s="105">
        <f>G270*F270</f>
        <v>0</v>
      </c>
      <c r="I270" s="118"/>
      <c r="J270" s="118"/>
      <c r="K270" s="119"/>
    </row>
    <row r="271" spans="1:11" s="120" customFormat="1" ht="54" customHeight="1">
      <c r="A271" s="111" t="s">
        <v>230</v>
      </c>
      <c r="B271" s="106" t="s">
        <v>316</v>
      </c>
      <c r="C271" s="131" t="s">
        <v>322</v>
      </c>
      <c r="D271" s="107" t="s">
        <v>72</v>
      </c>
      <c r="E271" s="107"/>
      <c r="F271" s="117">
        <v>4</v>
      </c>
      <c r="G271" s="117"/>
      <c r="H271" s="170">
        <f>SUM(H272:H275)</f>
        <v>0</v>
      </c>
      <c r="I271" s="118"/>
      <c r="J271" s="118"/>
      <c r="K271" s="119"/>
    </row>
    <row r="272" spans="1:11" s="120" customFormat="1" ht="33" customHeight="1">
      <c r="A272" s="148"/>
      <c r="B272" s="112" t="s">
        <v>3</v>
      </c>
      <c r="C272" s="102" t="s">
        <v>317</v>
      </c>
      <c r="D272" s="171" t="s">
        <v>4</v>
      </c>
      <c r="E272" s="171">
        <f>0.93*1.05</f>
        <v>0.9765000000000001</v>
      </c>
      <c r="F272" s="105">
        <f>F271*E272</f>
        <v>3.9060000000000006</v>
      </c>
      <c r="G272" s="105"/>
      <c r="H272" s="172">
        <f>G272*F272</f>
        <v>0</v>
      </c>
      <c r="I272" s="118"/>
      <c r="J272" s="118"/>
      <c r="K272" s="119"/>
    </row>
    <row r="273" spans="1:11" s="120" customFormat="1" ht="33" customHeight="1">
      <c r="A273" s="148"/>
      <c r="B273" s="109" t="s">
        <v>318</v>
      </c>
      <c r="C273" s="102" t="s">
        <v>319</v>
      </c>
      <c r="D273" s="173" t="s">
        <v>22</v>
      </c>
      <c r="E273" s="171">
        <f>0.024</f>
        <v>0.024</v>
      </c>
      <c r="F273" s="105">
        <f>F271*E273</f>
        <v>0.096</v>
      </c>
      <c r="G273" s="105"/>
      <c r="H273" s="172">
        <f>G273*F273</f>
        <v>0</v>
      </c>
      <c r="I273" s="118"/>
      <c r="J273" s="118"/>
      <c r="K273" s="119"/>
    </row>
    <row r="274" spans="1:11" s="120" customFormat="1" ht="33" customHeight="1">
      <c r="A274" s="148"/>
      <c r="B274" s="112" t="s">
        <v>3</v>
      </c>
      <c r="C274" s="102" t="s">
        <v>71</v>
      </c>
      <c r="D274" s="171" t="s">
        <v>16</v>
      </c>
      <c r="E274" s="171">
        <f>0.026</f>
        <v>0.026</v>
      </c>
      <c r="F274" s="105">
        <f>E274*F271</f>
        <v>0.104</v>
      </c>
      <c r="G274" s="104"/>
      <c r="H274" s="172">
        <f>G274*F274</f>
        <v>0</v>
      </c>
      <c r="I274" s="118"/>
      <c r="J274" s="118"/>
      <c r="K274" s="119"/>
    </row>
    <row r="275" spans="1:11" s="120" customFormat="1" ht="33" customHeight="1">
      <c r="A275" s="148"/>
      <c r="B275" s="109" t="s">
        <v>320</v>
      </c>
      <c r="C275" s="102" t="s">
        <v>321</v>
      </c>
      <c r="D275" s="171" t="s">
        <v>14</v>
      </c>
      <c r="E275" s="171">
        <f>0.0255</f>
        <v>0.0255</v>
      </c>
      <c r="F275" s="105">
        <f>E275*F271</f>
        <v>0.102</v>
      </c>
      <c r="G275" s="105"/>
      <c r="H275" s="172">
        <f>G275*F275</f>
        <v>0</v>
      </c>
      <c r="I275" s="118"/>
      <c r="J275" s="118"/>
      <c r="K275" s="119"/>
    </row>
    <row r="276" spans="1:11" s="120" customFormat="1" ht="53.25" customHeight="1">
      <c r="A276" s="220" t="s">
        <v>346</v>
      </c>
      <c r="B276" s="221" t="s">
        <v>323</v>
      </c>
      <c r="C276" s="185" t="s">
        <v>334</v>
      </c>
      <c r="D276" s="185" t="s">
        <v>32</v>
      </c>
      <c r="E276" s="185"/>
      <c r="F276" s="230">
        <v>4</v>
      </c>
      <c r="G276" s="222"/>
      <c r="H276" s="223">
        <f>H277+H278+H279+H283+H280+H281+H282</f>
        <v>0</v>
      </c>
      <c r="I276" s="118"/>
      <c r="J276" s="118"/>
      <c r="K276" s="119"/>
    </row>
    <row r="277" spans="1:11" s="120" customFormat="1" ht="33" customHeight="1">
      <c r="A277" s="224"/>
      <c r="B277" s="190" t="s">
        <v>3</v>
      </c>
      <c r="C277" s="225" t="s">
        <v>48</v>
      </c>
      <c r="D277" s="225" t="s">
        <v>4</v>
      </c>
      <c r="E277" s="225">
        <v>0.139</v>
      </c>
      <c r="F277" s="225">
        <f>E277*F276</f>
        <v>0.556</v>
      </c>
      <c r="G277" s="226"/>
      <c r="H277" s="227">
        <f>F277*G277</f>
        <v>0</v>
      </c>
      <c r="I277" s="118"/>
      <c r="J277" s="118"/>
      <c r="K277" s="119"/>
    </row>
    <row r="278" spans="1:11" s="120" customFormat="1" ht="33" customHeight="1">
      <c r="A278" s="224"/>
      <c r="B278" s="190" t="s">
        <v>3</v>
      </c>
      <c r="C278" s="225" t="s">
        <v>49</v>
      </c>
      <c r="D278" s="225" t="s">
        <v>16</v>
      </c>
      <c r="E278" s="225">
        <v>0.007</v>
      </c>
      <c r="F278" s="182">
        <f>F276*E278</f>
        <v>0.028</v>
      </c>
      <c r="G278" s="104"/>
      <c r="H278" s="227">
        <f aca="true" t="shared" si="6" ref="H278:H283">F278*G278</f>
        <v>0</v>
      </c>
      <c r="I278" s="118"/>
      <c r="J278" s="118"/>
      <c r="K278" s="119"/>
    </row>
    <row r="279" spans="1:11" s="120" customFormat="1" ht="33" customHeight="1">
      <c r="A279" s="224"/>
      <c r="B279" s="228" t="s">
        <v>324</v>
      </c>
      <c r="C279" s="225" t="s">
        <v>325</v>
      </c>
      <c r="D279" s="225" t="s">
        <v>36</v>
      </c>
      <c r="E279" s="225">
        <v>0.59</v>
      </c>
      <c r="F279" s="182">
        <f>E279*F276</f>
        <v>2.36</v>
      </c>
      <c r="G279" s="229"/>
      <c r="H279" s="227">
        <f t="shared" si="6"/>
        <v>0</v>
      </c>
      <c r="I279" s="118"/>
      <c r="J279" s="118"/>
      <c r="K279" s="119"/>
    </row>
    <row r="280" spans="1:11" s="120" customFormat="1" ht="33" customHeight="1">
      <c r="A280" s="224"/>
      <c r="B280" s="194" t="s">
        <v>326</v>
      </c>
      <c r="C280" s="225" t="s">
        <v>327</v>
      </c>
      <c r="D280" s="225" t="s">
        <v>36</v>
      </c>
      <c r="E280" s="225">
        <v>0.1</v>
      </c>
      <c r="F280" s="182">
        <f>E280*F276</f>
        <v>0.4</v>
      </c>
      <c r="G280" s="229"/>
      <c r="H280" s="227">
        <f t="shared" si="6"/>
        <v>0</v>
      </c>
      <c r="I280" s="118"/>
      <c r="J280" s="118"/>
      <c r="K280" s="119"/>
    </row>
    <row r="281" spans="1:11" s="120" customFormat="1" ht="33" customHeight="1">
      <c r="A281" s="224"/>
      <c r="B281" s="194" t="s">
        <v>328</v>
      </c>
      <c r="C281" s="192" t="s">
        <v>329</v>
      </c>
      <c r="D281" s="225" t="s">
        <v>36</v>
      </c>
      <c r="E281" s="225">
        <v>0.15</v>
      </c>
      <c r="F281" s="182">
        <f>E281*F276</f>
        <v>0.6</v>
      </c>
      <c r="G281" s="229"/>
      <c r="H281" s="227">
        <f t="shared" si="6"/>
        <v>0</v>
      </c>
      <c r="I281" s="118"/>
      <c r="J281" s="118"/>
      <c r="K281" s="119"/>
    </row>
    <row r="282" spans="1:11" s="120" customFormat="1" ht="28.5" customHeight="1">
      <c r="A282" s="224"/>
      <c r="B282" s="194" t="s">
        <v>330</v>
      </c>
      <c r="C282" s="225" t="s">
        <v>331</v>
      </c>
      <c r="D282" s="225" t="s">
        <v>332</v>
      </c>
      <c r="E282" s="225">
        <v>0.12</v>
      </c>
      <c r="F282" s="182">
        <f>E282*F276</f>
        <v>0.48</v>
      </c>
      <c r="G282" s="229"/>
      <c r="H282" s="227">
        <f t="shared" si="6"/>
        <v>0</v>
      </c>
      <c r="I282" s="118"/>
      <c r="J282" s="118"/>
      <c r="K282" s="119"/>
    </row>
    <row r="283" spans="1:11" s="120" customFormat="1" ht="33" customHeight="1">
      <c r="A283" s="224"/>
      <c r="B283" s="190" t="s">
        <v>3</v>
      </c>
      <c r="C283" s="214" t="s">
        <v>333</v>
      </c>
      <c r="D283" s="225" t="s">
        <v>16</v>
      </c>
      <c r="E283" s="225">
        <v>0.0034</v>
      </c>
      <c r="F283" s="182">
        <f>E283*F276</f>
        <v>0.0136</v>
      </c>
      <c r="G283" s="104"/>
      <c r="H283" s="227">
        <f t="shared" si="6"/>
        <v>0</v>
      </c>
      <c r="I283" s="118"/>
      <c r="J283" s="118"/>
      <c r="K283" s="119"/>
    </row>
    <row r="284" spans="1:11" s="120" customFormat="1" ht="73.5" customHeight="1">
      <c r="A284" s="130">
        <v>19</v>
      </c>
      <c r="B284" s="181" t="s">
        <v>258</v>
      </c>
      <c r="C284" s="100" t="s">
        <v>381</v>
      </c>
      <c r="D284" s="131" t="s">
        <v>32</v>
      </c>
      <c r="E284" s="131"/>
      <c r="F284" s="108">
        <v>63</v>
      </c>
      <c r="G284" s="101"/>
      <c r="H284" s="121">
        <f>SUM(H285:H294)</f>
        <v>0</v>
      </c>
      <c r="I284" s="118"/>
      <c r="J284" s="118"/>
      <c r="K284" s="119"/>
    </row>
    <row r="285" spans="1:11" s="120" customFormat="1" ht="33" customHeight="1">
      <c r="A285" s="134"/>
      <c r="B285" s="134" t="s">
        <v>3</v>
      </c>
      <c r="C285" s="109" t="s">
        <v>271</v>
      </c>
      <c r="D285" s="109" t="s">
        <v>4</v>
      </c>
      <c r="E285" s="102">
        <f>(405-14*4.64)/1000</f>
        <v>0.34004</v>
      </c>
      <c r="F285" s="104">
        <f>E285*F284</f>
        <v>21.422520000000002</v>
      </c>
      <c r="G285" s="103"/>
      <c r="H285" s="110">
        <f aca="true" t="shared" si="7" ref="H285:H292">G285*F285</f>
        <v>0</v>
      </c>
      <c r="I285" s="118"/>
      <c r="J285" s="118"/>
      <c r="K285" s="119"/>
    </row>
    <row r="286" spans="1:11" s="120" customFormat="1" ht="33" customHeight="1">
      <c r="A286" s="134"/>
      <c r="B286" s="134" t="s">
        <v>259</v>
      </c>
      <c r="C286" s="109" t="s">
        <v>260</v>
      </c>
      <c r="D286" s="109" t="s">
        <v>261</v>
      </c>
      <c r="E286" s="102">
        <v>0.0226</v>
      </c>
      <c r="F286" s="104">
        <f>E286*F284</f>
        <v>1.4238</v>
      </c>
      <c r="G286" s="103"/>
      <c r="H286" s="110">
        <f t="shared" si="7"/>
        <v>0</v>
      </c>
      <c r="I286" s="118"/>
      <c r="J286" s="118"/>
      <c r="K286" s="119"/>
    </row>
    <row r="287" spans="1:11" s="120" customFormat="1" ht="33" customHeight="1">
      <c r="A287" s="134"/>
      <c r="B287" s="134" t="s">
        <v>3</v>
      </c>
      <c r="C287" s="109" t="s">
        <v>272</v>
      </c>
      <c r="D287" s="102" t="s">
        <v>16</v>
      </c>
      <c r="E287" s="102">
        <f>(13.5-14*0.1)/1000</f>
        <v>0.0121</v>
      </c>
      <c r="F287" s="104">
        <f>F284*E287</f>
        <v>0.7623</v>
      </c>
      <c r="G287" s="280"/>
      <c r="H287" s="110">
        <f t="shared" si="7"/>
        <v>0</v>
      </c>
      <c r="I287" s="118"/>
      <c r="J287" s="118"/>
      <c r="K287" s="119"/>
    </row>
    <row r="288" spans="1:11" s="120" customFormat="1" ht="33" customHeight="1">
      <c r="A288" s="134"/>
      <c r="B288" s="176" t="s">
        <v>262</v>
      </c>
      <c r="C288" s="109" t="s">
        <v>382</v>
      </c>
      <c r="D288" s="102" t="s">
        <v>14</v>
      </c>
      <c r="E288" s="102">
        <f>(204-14*10.2)/1000</f>
        <v>0.06120000000000002</v>
      </c>
      <c r="F288" s="104">
        <f>F284*E288</f>
        <v>3.8556000000000012</v>
      </c>
      <c r="G288" s="104"/>
      <c r="H288" s="110">
        <f t="shared" si="7"/>
        <v>0</v>
      </c>
      <c r="I288" s="118"/>
      <c r="J288" s="118"/>
      <c r="K288" s="119"/>
    </row>
    <row r="289" spans="1:11" s="120" customFormat="1" ht="33" customHeight="1">
      <c r="A289" s="134"/>
      <c r="B289" s="168" t="s">
        <v>263</v>
      </c>
      <c r="C289" s="109" t="s">
        <v>273</v>
      </c>
      <c r="D289" s="102" t="s">
        <v>35</v>
      </c>
      <c r="E289" s="102">
        <f>(11.7-14*0.59)/1000</f>
        <v>0.0034399999999999995</v>
      </c>
      <c r="F289" s="104">
        <f>E289*F284</f>
        <v>0.21671999999999997</v>
      </c>
      <c r="G289" s="104"/>
      <c r="H289" s="105">
        <f t="shared" si="7"/>
        <v>0</v>
      </c>
      <c r="I289" s="118"/>
      <c r="J289" s="118"/>
      <c r="K289" s="119"/>
    </row>
    <row r="290" spans="1:11" s="120" customFormat="1" ht="33" customHeight="1">
      <c r="A290" s="134"/>
      <c r="B290" s="168" t="s">
        <v>92</v>
      </c>
      <c r="C290" s="109" t="s">
        <v>274</v>
      </c>
      <c r="D290" s="102" t="s">
        <v>31</v>
      </c>
      <c r="E290" s="102">
        <f>(0.23-14*0.01)/1000</f>
        <v>8.999999999999999E-05</v>
      </c>
      <c r="F290" s="104">
        <f>E290*F284</f>
        <v>0.00567</v>
      </c>
      <c r="G290" s="104"/>
      <c r="H290" s="105">
        <f t="shared" si="7"/>
        <v>0</v>
      </c>
      <c r="I290" s="118"/>
      <c r="J290" s="118"/>
      <c r="K290" s="119"/>
    </row>
    <row r="291" spans="1:11" s="120" customFormat="1" ht="33" customHeight="1">
      <c r="A291" s="112"/>
      <c r="B291" s="168" t="s">
        <v>2</v>
      </c>
      <c r="C291" s="109" t="s">
        <v>264</v>
      </c>
      <c r="D291" s="109" t="s">
        <v>265</v>
      </c>
      <c r="E291" s="109">
        <v>0.11</v>
      </c>
      <c r="F291" s="110">
        <f>E291*F284</f>
        <v>6.93</v>
      </c>
      <c r="G291" s="110"/>
      <c r="H291" s="105">
        <f t="shared" si="7"/>
        <v>0</v>
      </c>
      <c r="I291" s="118"/>
      <c r="J291" s="118"/>
      <c r="K291" s="119"/>
    </row>
    <row r="292" spans="1:11" s="120" customFormat="1" ht="33" customHeight="1">
      <c r="A292" s="134"/>
      <c r="B292" s="168" t="s">
        <v>266</v>
      </c>
      <c r="C292" s="109" t="s">
        <v>267</v>
      </c>
      <c r="D292" s="102" t="s">
        <v>20</v>
      </c>
      <c r="E292" s="102">
        <v>0.04</v>
      </c>
      <c r="F292" s="104">
        <f>E292*F284</f>
        <v>2.52</v>
      </c>
      <c r="G292" s="104"/>
      <c r="H292" s="105">
        <f t="shared" si="7"/>
        <v>0</v>
      </c>
      <c r="I292" s="118"/>
      <c r="J292" s="118"/>
      <c r="K292" s="119"/>
    </row>
    <row r="293" spans="1:11" s="120" customFormat="1" ht="30.75" customHeight="1">
      <c r="A293" s="140"/>
      <c r="B293" s="281" t="s">
        <v>268</v>
      </c>
      <c r="C293" s="282" t="s">
        <v>269</v>
      </c>
      <c r="D293" s="283" t="s">
        <v>270</v>
      </c>
      <c r="E293" s="284">
        <v>0.178</v>
      </c>
      <c r="F293" s="110">
        <f>E293*F284</f>
        <v>11.213999999999999</v>
      </c>
      <c r="G293" s="285"/>
      <c r="H293" s="110">
        <f>F293*G293</f>
        <v>0</v>
      </c>
      <c r="I293" s="118"/>
      <c r="J293" s="118"/>
      <c r="K293" s="119"/>
    </row>
    <row r="294" spans="1:11" s="120" customFormat="1" ht="33" customHeight="1">
      <c r="A294" s="134"/>
      <c r="B294" s="134" t="s">
        <v>3</v>
      </c>
      <c r="C294" s="109" t="s">
        <v>275</v>
      </c>
      <c r="D294" s="102" t="s">
        <v>16</v>
      </c>
      <c r="E294" s="102">
        <f>(6.4-14*0.19)/1000</f>
        <v>0.0037400000000000003</v>
      </c>
      <c r="F294" s="104">
        <f>E294*F284</f>
        <v>0.23562000000000002</v>
      </c>
      <c r="G294" s="104"/>
      <c r="H294" s="110">
        <f>G294*F294</f>
        <v>0</v>
      </c>
      <c r="I294" s="118"/>
      <c r="J294" s="118"/>
      <c r="K294" s="119"/>
    </row>
    <row r="295" spans="1:11" s="120" customFormat="1" ht="39.75" customHeight="1">
      <c r="A295" s="111" t="s">
        <v>372</v>
      </c>
      <c r="B295" s="275" t="s">
        <v>276</v>
      </c>
      <c r="C295" s="100" t="s">
        <v>347</v>
      </c>
      <c r="D295" s="100" t="s">
        <v>14</v>
      </c>
      <c r="E295" s="100"/>
      <c r="F295" s="108">
        <v>24</v>
      </c>
      <c r="G295" s="108"/>
      <c r="H295" s="121">
        <f>H296</f>
        <v>0</v>
      </c>
      <c r="I295" s="118"/>
      <c r="J295" s="118"/>
      <c r="K295" s="119"/>
    </row>
    <row r="296" spans="1:11" s="120" customFormat="1" ht="33" customHeight="1">
      <c r="A296" s="148"/>
      <c r="B296" s="112" t="s">
        <v>3</v>
      </c>
      <c r="C296" s="109" t="s">
        <v>48</v>
      </c>
      <c r="D296" s="171" t="s">
        <v>4</v>
      </c>
      <c r="E296" s="171">
        <v>2.06</v>
      </c>
      <c r="F296" s="105">
        <f>F295*E296</f>
        <v>49.44</v>
      </c>
      <c r="G296" s="105"/>
      <c r="H296" s="105">
        <f>G296*F296</f>
        <v>0</v>
      </c>
      <c r="I296" s="118"/>
      <c r="J296" s="118"/>
      <c r="K296" s="119"/>
    </row>
    <row r="297" spans="1:11" s="120" customFormat="1" ht="58.5" customHeight="1">
      <c r="A297" s="113">
        <v>21</v>
      </c>
      <c r="B297" s="201" t="s">
        <v>277</v>
      </c>
      <c r="C297" s="100" t="s">
        <v>348</v>
      </c>
      <c r="D297" s="202" t="s">
        <v>20</v>
      </c>
      <c r="E297" s="107"/>
      <c r="F297" s="117">
        <v>1.4</v>
      </c>
      <c r="G297" s="117"/>
      <c r="H297" s="133">
        <f>SUM(H298:H301)</f>
        <v>0</v>
      </c>
      <c r="I297" s="118"/>
      <c r="J297" s="118"/>
      <c r="K297" s="119"/>
    </row>
    <row r="298" spans="1:11" s="120" customFormat="1" ht="33" customHeight="1">
      <c r="A298" s="148"/>
      <c r="B298" s="112" t="s">
        <v>3</v>
      </c>
      <c r="C298" s="171" t="s">
        <v>48</v>
      </c>
      <c r="D298" s="173" t="s">
        <v>4</v>
      </c>
      <c r="E298" s="171">
        <v>3.52</v>
      </c>
      <c r="F298" s="105">
        <f>E298*F297</f>
        <v>4.928</v>
      </c>
      <c r="G298" s="105"/>
      <c r="H298" s="105">
        <f>G298*F298</f>
        <v>0</v>
      </c>
      <c r="I298" s="118"/>
      <c r="J298" s="118"/>
      <c r="K298" s="119"/>
    </row>
    <row r="299" spans="1:11" s="120" customFormat="1" ht="30.75" customHeight="1">
      <c r="A299" s="114"/>
      <c r="B299" s="112" t="s">
        <v>3</v>
      </c>
      <c r="C299" s="109" t="s">
        <v>49</v>
      </c>
      <c r="D299" s="109" t="s">
        <v>16</v>
      </c>
      <c r="E299" s="109">
        <v>1.06</v>
      </c>
      <c r="F299" s="110">
        <f>E299*F297</f>
        <v>1.484</v>
      </c>
      <c r="G299" s="105"/>
      <c r="H299" s="110">
        <f>G299*F299</f>
        <v>0</v>
      </c>
      <c r="I299" s="118"/>
      <c r="J299" s="118"/>
      <c r="K299" s="119"/>
    </row>
    <row r="300" spans="1:11" s="120" customFormat="1" ht="33" customHeight="1">
      <c r="A300" s="148"/>
      <c r="B300" s="168" t="s">
        <v>278</v>
      </c>
      <c r="C300" s="171" t="s">
        <v>279</v>
      </c>
      <c r="D300" s="173" t="s">
        <v>20</v>
      </c>
      <c r="E300" s="171">
        <v>1.24</v>
      </c>
      <c r="F300" s="105">
        <f>E300*F297</f>
        <v>1.736</v>
      </c>
      <c r="G300" s="105"/>
      <c r="H300" s="105">
        <f>G300*F300</f>
        <v>0</v>
      </c>
      <c r="I300" s="118"/>
      <c r="J300" s="118"/>
      <c r="K300" s="119"/>
    </row>
    <row r="301" spans="1:11" s="120" customFormat="1" ht="33" customHeight="1">
      <c r="A301" s="148"/>
      <c r="B301" s="112" t="s">
        <v>3</v>
      </c>
      <c r="C301" s="171" t="s">
        <v>280</v>
      </c>
      <c r="D301" s="173" t="s">
        <v>16</v>
      </c>
      <c r="E301" s="171">
        <v>0.02</v>
      </c>
      <c r="F301" s="105">
        <f>E301*F297</f>
        <v>0.027999999999999997</v>
      </c>
      <c r="G301" s="105"/>
      <c r="H301" s="105">
        <f>G301*F301</f>
        <v>0</v>
      </c>
      <c r="I301" s="118"/>
      <c r="J301" s="118"/>
      <c r="K301" s="119"/>
    </row>
    <row r="302" spans="1:11" s="120" customFormat="1" ht="45.75" customHeight="1">
      <c r="A302" s="203">
        <v>22</v>
      </c>
      <c r="B302" s="106" t="s">
        <v>281</v>
      </c>
      <c r="C302" s="204" t="s">
        <v>282</v>
      </c>
      <c r="D302" s="204" t="s">
        <v>20</v>
      </c>
      <c r="E302" s="204"/>
      <c r="F302" s="205">
        <f>F297</f>
        <v>1.4</v>
      </c>
      <c r="G302" s="205"/>
      <c r="H302" s="206">
        <f>H303+H304</f>
        <v>0</v>
      </c>
      <c r="I302" s="118"/>
      <c r="J302" s="118"/>
      <c r="K302" s="119"/>
    </row>
    <row r="303" spans="1:11" s="120" customFormat="1" ht="33" customHeight="1">
      <c r="A303" s="148"/>
      <c r="B303" s="134" t="s">
        <v>3</v>
      </c>
      <c r="C303" s="109" t="s">
        <v>48</v>
      </c>
      <c r="D303" s="102" t="s">
        <v>4</v>
      </c>
      <c r="E303" s="102">
        <v>0.134</v>
      </c>
      <c r="F303" s="104">
        <f>F302*E303</f>
        <v>0.1876</v>
      </c>
      <c r="G303" s="104"/>
      <c r="H303" s="110">
        <f>G303*F303</f>
        <v>0</v>
      </c>
      <c r="I303" s="118"/>
      <c r="J303" s="118"/>
      <c r="K303" s="119"/>
    </row>
    <row r="304" spans="1:11" s="120" customFormat="1" ht="33" customHeight="1">
      <c r="A304" s="207"/>
      <c r="B304" s="207" t="s">
        <v>283</v>
      </c>
      <c r="C304" s="207" t="s">
        <v>284</v>
      </c>
      <c r="D304" s="207" t="s">
        <v>22</v>
      </c>
      <c r="E304" s="207">
        <v>0.13</v>
      </c>
      <c r="F304" s="208">
        <f>E304*F302</f>
        <v>0.182</v>
      </c>
      <c r="G304" s="208"/>
      <c r="H304" s="207">
        <f>F304*G304</f>
        <v>0</v>
      </c>
      <c r="I304" s="118"/>
      <c r="J304" s="118"/>
      <c r="K304" s="119"/>
    </row>
    <row r="305" spans="1:11" s="120" customFormat="1" ht="48" customHeight="1">
      <c r="A305" s="84" t="s">
        <v>356</v>
      </c>
      <c r="B305" s="45" t="s">
        <v>349</v>
      </c>
      <c r="C305" s="42" t="s">
        <v>383</v>
      </c>
      <c r="D305" s="250" t="s">
        <v>14</v>
      </c>
      <c r="E305" s="250"/>
      <c r="F305" s="248">
        <v>10.3</v>
      </c>
      <c r="G305" s="248"/>
      <c r="H305" s="252">
        <f>SUM(H306:H313)</f>
        <v>0</v>
      </c>
      <c r="I305" s="118"/>
      <c r="J305" s="118"/>
      <c r="K305" s="119"/>
    </row>
    <row r="306" spans="1:11" s="120" customFormat="1" ht="33" customHeight="1">
      <c r="A306" s="197"/>
      <c r="B306" s="237" t="s">
        <v>3</v>
      </c>
      <c r="C306" s="36" t="s">
        <v>50</v>
      </c>
      <c r="D306" s="235" t="s">
        <v>4</v>
      </c>
      <c r="E306" s="235">
        <v>6.43</v>
      </c>
      <c r="F306" s="245">
        <f>E306*F305</f>
        <v>66.229</v>
      </c>
      <c r="G306" s="85"/>
      <c r="H306" s="236">
        <f aca="true" t="shared" si="8" ref="H306:H313">G306*F306</f>
        <v>0</v>
      </c>
      <c r="I306" s="118"/>
      <c r="J306" s="118"/>
      <c r="K306" s="119"/>
    </row>
    <row r="307" spans="1:11" s="120" customFormat="1" ht="33" customHeight="1">
      <c r="A307" s="197"/>
      <c r="B307" s="83" t="s">
        <v>3</v>
      </c>
      <c r="C307" s="36" t="s">
        <v>135</v>
      </c>
      <c r="D307" s="235" t="s">
        <v>16</v>
      </c>
      <c r="E307" s="85">
        <v>1.5</v>
      </c>
      <c r="F307" s="85">
        <f>E307*F305</f>
        <v>15.450000000000001</v>
      </c>
      <c r="G307" s="85"/>
      <c r="H307" s="236">
        <f t="shared" si="8"/>
        <v>0</v>
      </c>
      <c r="I307" s="118"/>
      <c r="J307" s="118"/>
      <c r="K307" s="119"/>
    </row>
    <row r="308" spans="1:11" s="120" customFormat="1" ht="32.25" customHeight="1">
      <c r="A308" s="47"/>
      <c r="B308" s="38" t="s">
        <v>262</v>
      </c>
      <c r="C308" s="36" t="s">
        <v>379</v>
      </c>
      <c r="D308" s="36" t="s">
        <v>14</v>
      </c>
      <c r="E308" s="276">
        <v>1.015</v>
      </c>
      <c r="F308" s="276">
        <f>E308*F305</f>
        <v>10.4545</v>
      </c>
      <c r="G308" s="82"/>
      <c r="H308" s="37">
        <f t="shared" si="8"/>
        <v>0</v>
      </c>
      <c r="I308" s="118"/>
      <c r="J308" s="118"/>
      <c r="K308" s="119"/>
    </row>
    <row r="309" spans="1:11" s="120" customFormat="1" ht="28.5" customHeight="1">
      <c r="A309" s="47"/>
      <c r="B309" s="96" t="s">
        <v>335</v>
      </c>
      <c r="C309" s="36" t="s">
        <v>336</v>
      </c>
      <c r="D309" s="36" t="s">
        <v>31</v>
      </c>
      <c r="E309" s="36" t="s">
        <v>337</v>
      </c>
      <c r="F309" s="277">
        <v>0.3</v>
      </c>
      <c r="G309" s="82"/>
      <c r="H309" s="37">
        <f t="shared" si="8"/>
        <v>0</v>
      </c>
      <c r="I309" s="118"/>
      <c r="J309" s="118"/>
      <c r="K309" s="119"/>
    </row>
    <row r="310" spans="1:11" s="120" customFormat="1" ht="33" customHeight="1">
      <c r="A310" s="197"/>
      <c r="B310" s="96" t="s">
        <v>338</v>
      </c>
      <c r="C310" s="36" t="s">
        <v>339</v>
      </c>
      <c r="D310" s="235" t="s">
        <v>35</v>
      </c>
      <c r="E310" s="85">
        <v>1.08</v>
      </c>
      <c r="F310" s="85">
        <f>E310*F305</f>
        <v>11.124000000000002</v>
      </c>
      <c r="G310" s="85"/>
      <c r="H310" s="236">
        <f t="shared" si="8"/>
        <v>0</v>
      </c>
      <c r="I310" s="118"/>
      <c r="J310" s="118"/>
      <c r="K310" s="119"/>
    </row>
    <row r="311" spans="1:11" s="120" customFormat="1" ht="33" customHeight="1">
      <c r="A311" s="197"/>
      <c r="B311" s="38" t="s">
        <v>340</v>
      </c>
      <c r="C311" s="36" t="s">
        <v>341</v>
      </c>
      <c r="D311" s="235" t="s">
        <v>14</v>
      </c>
      <c r="E311" s="235">
        <v>0.0334</v>
      </c>
      <c r="F311" s="85">
        <f>E311*F305</f>
        <v>0.34402</v>
      </c>
      <c r="G311" s="37"/>
      <c r="H311" s="236">
        <f t="shared" si="8"/>
        <v>0</v>
      </c>
      <c r="I311" s="118"/>
      <c r="J311" s="118"/>
      <c r="K311" s="119"/>
    </row>
    <row r="312" spans="1:11" s="120" customFormat="1" ht="33" customHeight="1">
      <c r="A312" s="197"/>
      <c r="B312" s="96" t="s">
        <v>197</v>
      </c>
      <c r="C312" s="36" t="s">
        <v>342</v>
      </c>
      <c r="D312" s="235" t="s">
        <v>36</v>
      </c>
      <c r="E312" s="85">
        <v>0.6</v>
      </c>
      <c r="F312" s="286">
        <f>F305*E312</f>
        <v>6.180000000000001</v>
      </c>
      <c r="G312" s="85"/>
      <c r="H312" s="236">
        <f t="shared" si="8"/>
        <v>0</v>
      </c>
      <c r="I312" s="118"/>
      <c r="J312" s="118"/>
      <c r="K312" s="119"/>
    </row>
    <row r="313" spans="1:11" s="120" customFormat="1" ht="29.25" customHeight="1">
      <c r="A313" s="197"/>
      <c r="B313" s="237" t="s">
        <v>3</v>
      </c>
      <c r="C313" s="36" t="s">
        <v>18</v>
      </c>
      <c r="D313" s="235" t="s">
        <v>16</v>
      </c>
      <c r="E313" s="235">
        <v>0.85</v>
      </c>
      <c r="F313" s="85">
        <f>E313*F305</f>
        <v>8.755</v>
      </c>
      <c r="G313" s="85"/>
      <c r="H313" s="236">
        <f t="shared" si="8"/>
        <v>0</v>
      </c>
      <c r="I313" s="118"/>
      <c r="J313" s="118"/>
      <c r="K313" s="119"/>
    </row>
    <row r="314" spans="1:11" s="120" customFormat="1" ht="43.5" customHeight="1">
      <c r="A314" s="130">
        <v>24</v>
      </c>
      <c r="B314" s="139" t="s">
        <v>360</v>
      </c>
      <c r="C314" s="100" t="s">
        <v>364</v>
      </c>
      <c r="D314" s="131" t="s">
        <v>361</v>
      </c>
      <c r="E314" s="131"/>
      <c r="F314" s="101">
        <v>1</v>
      </c>
      <c r="G314" s="101"/>
      <c r="H314" s="121">
        <f>SUM(H315:H318)</f>
        <v>0</v>
      </c>
      <c r="I314" s="118"/>
      <c r="J314" s="118"/>
      <c r="K314" s="119"/>
    </row>
    <row r="315" spans="1:11" s="120" customFormat="1" ht="29.25" customHeight="1">
      <c r="A315" s="140"/>
      <c r="B315" s="151" t="s">
        <v>3</v>
      </c>
      <c r="C315" s="102" t="s">
        <v>48</v>
      </c>
      <c r="D315" s="102" t="s">
        <v>4</v>
      </c>
      <c r="E315" s="104">
        <v>17</v>
      </c>
      <c r="F315" s="104">
        <f>E315*F314</f>
        <v>17</v>
      </c>
      <c r="G315" s="104"/>
      <c r="H315" s="110">
        <f>G315*F315</f>
        <v>0</v>
      </c>
      <c r="I315" s="118"/>
      <c r="J315" s="118"/>
      <c r="K315" s="119"/>
    </row>
    <row r="316" spans="1:11" s="120" customFormat="1" ht="29.25" customHeight="1">
      <c r="A316" s="140"/>
      <c r="B316" s="134" t="s">
        <v>362</v>
      </c>
      <c r="C316" s="102" t="s">
        <v>363</v>
      </c>
      <c r="D316" s="102" t="s">
        <v>14</v>
      </c>
      <c r="E316" s="104">
        <v>0.05</v>
      </c>
      <c r="F316" s="104">
        <f>F314*E316</f>
        <v>0.05</v>
      </c>
      <c r="G316" s="104"/>
      <c r="H316" s="110">
        <f>G316*F316</f>
        <v>0</v>
      </c>
      <c r="I316" s="118"/>
      <c r="J316" s="118"/>
      <c r="K316" s="119"/>
    </row>
    <row r="317" spans="1:11" s="120" customFormat="1" ht="29.25" customHeight="1">
      <c r="A317" s="140"/>
      <c r="B317" s="134" t="s">
        <v>266</v>
      </c>
      <c r="C317" s="102" t="s">
        <v>267</v>
      </c>
      <c r="D317" s="102" t="s">
        <v>14</v>
      </c>
      <c r="E317" s="104">
        <v>0.2</v>
      </c>
      <c r="F317" s="104">
        <f>F314*E317</f>
        <v>0.2</v>
      </c>
      <c r="G317" s="104"/>
      <c r="H317" s="110">
        <f>G317*F317</f>
        <v>0</v>
      </c>
      <c r="I317" s="118"/>
      <c r="J317" s="118"/>
      <c r="K317" s="119"/>
    </row>
    <row r="318" spans="1:11" s="120" customFormat="1" ht="33" customHeight="1">
      <c r="A318" s="140"/>
      <c r="B318" s="151" t="s">
        <v>3</v>
      </c>
      <c r="C318" s="102" t="s">
        <v>280</v>
      </c>
      <c r="D318" s="102" t="s">
        <v>16</v>
      </c>
      <c r="E318" s="104">
        <v>1.08</v>
      </c>
      <c r="F318" s="104">
        <f>E318*F314</f>
        <v>1.08</v>
      </c>
      <c r="G318" s="104"/>
      <c r="H318" s="110">
        <f>G318*F318</f>
        <v>0</v>
      </c>
      <c r="I318" s="118"/>
      <c r="J318" s="118"/>
      <c r="K318" s="119"/>
    </row>
    <row r="319" spans="1:11" s="120" customFormat="1" ht="58.5" customHeight="1">
      <c r="A319" s="111" t="s">
        <v>359</v>
      </c>
      <c r="B319" s="106" t="s">
        <v>350</v>
      </c>
      <c r="C319" s="100" t="s">
        <v>353</v>
      </c>
      <c r="D319" s="100" t="s">
        <v>31</v>
      </c>
      <c r="E319" s="108"/>
      <c r="F319" s="231">
        <v>0.444</v>
      </c>
      <c r="G319" s="108"/>
      <c r="H319" s="133">
        <f>H320+H321+H322+H323+H324+H325</f>
        <v>0</v>
      </c>
      <c r="I319" s="118"/>
      <c r="J319" s="118"/>
      <c r="K319" s="119"/>
    </row>
    <row r="320" spans="1:11" s="120" customFormat="1" ht="33" customHeight="1">
      <c r="A320" s="148"/>
      <c r="B320" s="112" t="s">
        <v>3</v>
      </c>
      <c r="C320" s="109" t="s">
        <v>48</v>
      </c>
      <c r="D320" s="109" t="s">
        <v>31</v>
      </c>
      <c r="E320" s="110">
        <v>1</v>
      </c>
      <c r="F320" s="105">
        <f>F319*E320</f>
        <v>0.444</v>
      </c>
      <c r="G320" s="110"/>
      <c r="H320" s="105">
        <f aca="true" t="shared" si="9" ref="H320:H325">F320*G320</f>
        <v>0</v>
      </c>
      <c r="I320" s="118"/>
      <c r="J320" s="118"/>
      <c r="K320" s="119"/>
    </row>
    <row r="321" spans="1:11" s="120" customFormat="1" ht="31.5" customHeight="1">
      <c r="A321" s="148"/>
      <c r="B321" s="112" t="s">
        <v>3</v>
      </c>
      <c r="C321" s="109" t="s">
        <v>351</v>
      </c>
      <c r="D321" s="109" t="s">
        <v>16</v>
      </c>
      <c r="E321" s="109">
        <v>4.07</v>
      </c>
      <c r="F321" s="110">
        <f>E321*F319</f>
        <v>1.8070800000000002</v>
      </c>
      <c r="G321" s="104"/>
      <c r="H321" s="105">
        <f t="shared" si="9"/>
        <v>0</v>
      </c>
      <c r="I321" s="118"/>
      <c r="J321" s="118"/>
      <c r="K321" s="119"/>
    </row>
    <row r="322" spans="1:11" s="120" customFormat="1" ht="33" customHeight="1">
      <c r="A322" s="148"/>
      <c r="B322" s="179" t="s">
        <v>355</v>
      </c>
      <c r="C322" s="109" t="s">
        <v>354</v>
      </c>
      <c r="D322" s="109" t="s">
        <v>21</v>
      </c>
      <c r="E322" s="109" t="s">
        <v>352</v>
      </c>
      <c r="F322" s="128">
        <v>76</v>
      </c>
      <c r="G322" s="110"/>
      <c r="H322" s="105">
        <f t="shared" si="9"/>
        <v>0</v>
      </c>
      <c r="I322" s="118"/>
      <c r="J322" s="118"/>
      <c r="K322" s="119"/>
    </row>
    <row r="323" spans="1:11" s="120" customFormat="1" ht="33" customHeight="1">
      <c r="A323" s="148"/>
      <c r="B323" s="109" t="s">
        <v>335</v>
      </c>
      <c r="C323" s="102" t="s">
        <v>336</v>
      </c>
      <c r="D323" s="102" t="s">
        <v>31</v>
      </c>
      <c r="E323" s="109" t="s">
        <v>352</v>
      </c>
      <c r="F323" s="128">
        <v>0.26</v>
      </c>
      <c r="G323" s="110"/>
      <c r="H323" s="105">
        <f t="shared" si="9"/>
        <v>0</v>
      </c>
      <c r="I323" s="118"/>
      <c r="J323" s="118"/>
      <c r="K323" s="119"/>
    </row>
    <row r="324" spans="1:11" s="120" customFormat="1" ht="27.75" customHeight="1">
      <c r="A324" s="148"/>
      <c r="B324" s="112" t="s">
        <v>197</v>
      </c>
      <c r="C324" s="109" t="s">
        <v>342</v>
      </c>
      <c r="D324" s="109" t="s">
        <v>36</v>
      </c>
      <c r="E324" s="109">
        <v>15.2</v>
      </c>
      <c r="F324" s="110">
        <f>E324*F319</f>
        <v>6.7488</v>
      </c>
      <c r="G324" s="110"/>
      <c r="H324" s="105">
        <f t="shared" si="9"/>
        <v>0</v>
      </c>
      <c r="I324" s="118"/>
      <c r="J324" s="118"/>
      <c r="K324" s="119"/>
    </row>
    <row r="325" spans="1:11" s="120" customFormat="1" ht="30" customHeight="1">
      <c r="A325" s="148"/>
      <c r="B325" s="112" t="s">
        <v>3</v>
      </c>
      <c r="C325" s="109" t="s">
        <v>18</v>
      </c>
      <c r="D325" s="109" t="s">
        <v>16</v>
      </c>
      <c r="E325" s="109">
        <v>2.78</v>
      </c>
      <c r="F325" s="110">
        <f>E325*F319</f>
        <v>1.2343199999999999</v>
      </c>
      <c r="G325" s="104"/>
      <c r="H325" s="105">
        <f t="shared" si="9"/>
        <v>0</v>
      </c>
      <c r="I325" s="118"/>
      <c r="J325" s="118"/>
      <c r="K325" s="119"/>
    </row>
    <row r="326" spans="1:11" s="120" customFormat="1" ht="54.75" customHeight="1">
      <c r="A326" s="111" t="s">
        <v>367</v>
      </c>
      <c r="B326" s="106" t="s">
        <v>213</v>
      </c>
      <c r="C326" s="100" t="s">
        <v>357</v>
      </c>
      <c r="D326" s="100" t="s">
        <v>32</v>
      </c>
      <c r="E326" s="100"/>
      <c r="F326" s="108">
        <v>36</v>
      </c>
      <c r="G326" s="101"/>
      <c r="H326" s="121">
        <f>SUM(H327:H330)</f>
        <v>0</v>
      </c>
      <c r="I326" s="118"/>
      <c r="J326" s="118"/>
      <c r="K326" s="119"/>
    </row>
    <row r="327" spans="1:11" s="120" customFormat="1" ht="33" customHeight="1">
      <c r="A327" s="216"/>
      <c r="B327" s="213" t="s">
        <v>3</v>
      </c>
      <c r="C327" s="214" t="s">
        <v>48</v>
      </c>
      <c r="D327" s="214" t="s">
        <v>4</v>
      </c>
      <c r="E327" s="214">
        <v>0.0238</v>
      </c>
      <c r="F327" s="105">
        <f>E327*F326</f>
        <v>0.8568</v>
      </c>
      <c r="G327" s="136"/>
      <c r="H327" s="105">
        <f>G327*F327</f>
        <v>0</v>
      </c>
      <c r="I327" s="118"/>
      <c r="J327" s="118"/>
      <c r="K327" s="119"/>
    </row>
    <row r="328" spans="1:11" s="120" customFormat="1" ht="27.75" customHeight="1">
      <c r="A328" s="216"/>
      <c r="B328" s="213" t="s">
        <v>3</v>
      </c>
      <c r="C328" s="214" t="s">
        <v>49</v>
      </c>
      <c r="D328" s="214" t="s">
        <v>16</v>
      </c>
      <c r="E328" s="214">
        <v>0.0026</v>
      </c>
      <c r="F328" s="105">
        <f>E328*F326</f>
        <v>0.09359999999999999</v>
      </c>
      <c r="G328" s="104"/>
      <c r="H328" s="105">
        <f>G328*F328</f>
        <v>0</v>
      </c>
      <c r="I328" s="118"/>
      <c r="J328" s="118"/>
      <c r="K328" s="119"/>
    </row>
    <row r="329" spans="1:11" s="120" customFormat="1" ht="27.75" customHeight="1">
      <c r="A329" s="216"/>
      <c r="B329" s="213" t="s">
        <v>214</v>
      </c>
      <c r="C329" s="214" t="s">
        <v>215</v>
      </c>
      <c r="D329" s="214" t="s">
        <v>36</v>
      </c>
      <c r="E329" s="214">
        <v>0.146</v>
      </c>
      <c r="F329" s="105">
        <f>E329*F326</f>
        <v>5.255999999999999</v>
      </c>
      <c r="G329" s="136"/>
      <c r="H329" s="105">
        <f>F329*G329</f>
        <v>0</v>
      </c>
      <c r="I329" s="118"/>
      <c r="J329" s="118"/>
      <c r="K329" s="119"/>
    </row>
    <row r="330" spans="1:11" s="120" customFormat="1" ht="28.5" customHeight="1">
      <c r="A330" s="216"/>
      <c r="B330" s="213" t="s">
        <v>216</v>
      </c>
      <c r="C330" s="214" t="s">
        <v>217</v>
      </c>
      <c r="D330" s="214" t="s">
        <v>36</v>
      </c>
      <c r="E330" s="214">
        <v>0.0219</v>
      </c>
      <c r="F330" s="105">
        <f>E330*F326</f>
        <v>0.7884</v>
      </c>
      <c r="G330" s="136"/>
      <c r="H330" s="105">
        <f>G330*F330</f>
        <v>0</v>
      </c>
      <c r="I330" s="118"/>
      <c r="J330" s="118"/>
      <c r="K330" s="119"/>
    </row>
    <row r="331" spans="1:11" s="120" customFormat="1" ht="42.75" customHeight="1">
      <c r="A331" s="111" t="s">
        <v>115</v>
      </c>
      <c r="B331" s="106" t="s">
        <v>218</v>
      </c>
      <c r="C331" s="100" t="s">
        <v>358</v>
      </c>
      <c r="D331" s="100" t="s">
        <v>32</v>
      </c>
      <c r="E331" s="100"/>
      <c r="F331" s="108">
        <f>F326</f>
        <v>36</v>
      </c>
      <c r="G331" s="101"/>
      <c r="H331" s="121">
        <f>SUM(H332:H336)</f>
        <v>0</v>
      </c>
      <c r="I331" s="118"/>
      <c r="J331" s="118"/>
      <c r="K331" s="119"/>
    </row>
    <row r="332" spans="1:14" s="3" customFormat="1" ht="30" customHeight="1">
      <c r="A332" s="216"/>
      <c r="B332" s="213" t="s">
        <v>3</v>
      </c>
      <c r="C332" s="214" t="s">
        <v>50</v>
      </c>
      <c r="D332" s="214" t="s">
        <v>4</v>
      </c>
      <c r="E332" s="214">
        <v>0.68</v>
      </c>
      <c r="F332" s="105">
        <f>E332*F331</f>
        <v>24.48</v>
      </c>
      <c r="G332" s="136"/>
      <c r="H332" s="105">
        <f>G332*F332</f>
        <v>0</v>
      </c>
      <c r="I332" s="5"/>
      <c r="J332" s="5"/>
      <c r="K332" s="12"/>
      <c r="L332" s="4"/>
      <c r="M332" s="4"/>
      <c r="N332" s="4"/>
    </row>
    <row r="333" spans="1:14" s="3" customFormat="1" ht="31.5" customHeight="1">
      <c r="A333" s="216"/>
      <c r="B333" s="213" t="s">
        <v>3</v>
      </c>
      <c r="C333" s="214" t="s">
        <v>49</v>
      </c>
      <c r="D333" s="214" t="s">
        <v>16</v>
      </c>
      <c r="E333" s="214">
        <v>0.0003</v>
      </c>
      <c r="F333" s="105">
        <f>E333*F331</f>
        <v>0.010799999999999999</v>
      </c>
      <c r="G333" s="104"/>
      <c r="H333" s="105">
        <f>G333*F333</f>
        <v>0</v>
      </c>
      <c r="I333" s="5"/>
      <c r="J333" s="5"/>
      <c r="K333" s="12"/>
      <c r="L333" s="4"/>
      <c r="M333" s="4"/>
      <c r="N333" s="4"/>
    </row>
    <row r="334" spans="1:14" s="3" customFormat="1" ht="29.25" customHeight="1">
      <c r="A334" s="216"/>
      <c r="B334" s="217" t="s">
        <v>219</v>
      </c>
      <c r="C334" s="214" t="s">
        <v>220</v>
      </c>
      <c r="D334" s="214" t="s">
        <v>36</v>
      </c>
      <c r="E334" s="214">
        <v>0.246</v>
      </c>
      <c r="F334" s="105">
        <f>E334*F331</f>
        <v>8.856</v>
      </c>
      <c r="G334" s="136"/>
      <c r="H334" s="105">
        <f>F334*G334</f>
        <v>0</v>
      </c>
      <c r="I334" s="5"/>
      <c r="J334" s="5"/>
      <c r="K334" s="12"/>
      <c r="L334" s="4"/>
      <c r="M334" s="4"/>
      <c r="N334" s="4"/>
    </row>
    <row r="335" spans="1:14" s="3" customFormat="1" ht="30.75" customHeight="1">
      <c r="A335" s="216"/>
      <c r="B335" s="112" t="s">
        <v>221</v>
      </c>
      <c r="C335" s="214" t="s">
        <v>222</v>
      </c>
      <c r="D335" s="214" t="s">
        <v>36</v>
      </c>
      <c r="E335" s="214">
        <v>0.027</v>
      </c>
      <c r="F335" s="105">
        <f>E335*F331</f>
        <v>0.972</v>
      </c>
      <c r="G335" s="169"/>
      <c r="H335" s="105">
        <f>G335*F335</f>
        <v>0</v>
      </c>
      <c r="I335" s="5"/>
      <c r="J335" s="5"/>
      <c r="K335" s="12"/>
      <c r="L335" s="4"/>
      <c r="M335" s="4"/>
      <c r="N335" s="4"/>
    </row>
    <row r="336" spans="1:14" s="3" customFormat="1" ht="31.5" customHeight="1">
      <c r="A336" s="216"/>
      <c r="B336" s="213" t="s">
        <v>3</v>
      </c>
      <c r="C336" s="218" t="s">
        <v>28</v>
      </c>
      <c r="D336" s="214" t="s">
        <v>16</v>
      </c>
      <c r="E336" s="214">
        <v>0.0019</v>
      </c>
      <c r="F336" s="219">
        <f>E336*F331</f>
        <v>0.0684</v>
      </c>
      <c r="G336" s="104"/>
      <c r="H336" s="105">
        <f>G336*F336</f>
        <v>0</v>
      </c>
      <c r="I336" s="5"/>
      <c r="J336" s="5"/>
      <c r="K336" s="12"/>
      <c r="L336" s="4"/>
      <c r="M336" s="4"/>
      <c r="N336" s="4"/>
    </row>
    <row r="337" spans="1:8" ht="29.25" customHeight="1">
      <c r="A337" s="44"/>
      <c r="B337" s="38"/>
      <c r="C337" s="42" t="s">
        <v>77</v>
      </c>
      <c r="D337" s="42" t="s">
        <v>16</v>
      </c>
      <c r="E337" s="36"/>
      <c r="F337" s="37"/>
      <c r="G337" s="36"/>
      <c r="H337" s="232">
        <f>H10+H14+H17+H20+H23+H26+H30+H33+H36+H38+H40+H42+H47+H51+H55+H62+H67+H75+H81+H88+H94+H100+H106+H113+H118+H123+H129+H136+H141+H147+H152+H158+H161+H165+H168+H171+H180+H185+H191+H196+H203+H206+H208+H210+H212+H214+H221+H223+H227+H230+H236+H244+H250+H255+H260+H265+H271+H276+H284+H295+H297+H302+H305+H314+H319+H326+H331</f>
        <v>0</v>
      </c>
    </row>
    <row r="338" spans="1:8" ht="28.5" customHeight="1">
      <c r="A338" s="47"/>
      <c r="B338" s="38"/>
      <c r="C338" s="36" t="s">
        <v>58</v>
      </c>
      <c r="D338" s="36" t="s">
        <v>16</v>
      </c>
      <c r="E338" s="36"/>
      <c r="F338" s="40">
        <v>0.1</v>
      </c>
      <c r="G338" s="36"/>
      <c r="H338" s="39">
        <f>H337*F338</f>
        <v>0</v>
      </c>
    </row>
    <row r="339" spans="1:8" ht="29.25" customHeight="1">
      <c r="A339" s="47"/>
      <c r="B339" s="41"/>
      <c r="C339" s="42" t="s">
        <v>46</v>
      </c>
      <c r="D339" s="42" t="s">
        <v>16</v>
      </c>
      <c r="E339" s="42"/>
      <c r="F339" s="42"/>
      <c r="G339" s="42"/>
      <c r="H339" s="48">
        <f>H337+H338</f>
        <v>0</v>
      </c>
    </row>
    <row r="340" spans="1:8" ht="29.25" customHeight="1">
      <c r="A340" s="47"/>
      <c r="B340" s="38"/>
      <c r="C340" s="36" t="s">
        <v>29</v>
      </c>
      <c r="D340" s="36" t="s">
        <v>16</v>
      </c>
      <c r="E340" s="36"/>
      <c r="F340" s="40">
        <v>0.08</v>
      </c>
      <c r="G340" s="36"/>
      <c r="H340" s="39">
        <f>H339*F340</f>
        <v>0</v>
      </c>
    </row>
    <row r="341" spans="1:8" ht="29.25" customHeight="1">
      <c r="A341" s="46"/>
      <c r="B341" s="41"/>
      <c r="C341" s="42" t="s">
        <v>373</v>
      </c>
      <c r="D341" s="42" t="s">
        <v>16</v>
      </c>
      <c r="E341" s="42"/>
      <c r="F341" s="49"/>
      <c r="G341" s="42"/>
      <c r="H341" s="48">
        <f>H339+H340</f>
        <v>0</v>
      </c>
    </row>
    <row r="342" spans="1:8" ht="33.75" customHeight="1">
      <c r="A342" s="46"/>
      <c r="B342" s="41"/>
      <c r="C342" s="93" t="s">
        <v>374</v>
      </c>
      <c r="D342" s="42"/>
      <c r="E342" s="42"/>
      <c r="F342" s="49"/>
      <c r="G342" s="42"/>
      <c r="H342" s="48"/>
    </row>
    <row r="343" spans="1:8" ht="51.75" customHeight="1">
      <c r="A343" s="111" t="s">
        <v>13</v>
      </c>
      <c r="B343" s="106" t="s">
        <v>120</v>
      </c>
      <c r="C343" s="100" t="s">
        <v>384</v>
      </c>
      <c r="D343" s="100" t="s">
        <v>21</v>
      </c>
      <c r="E343" s="100"/>
      <c r="F343" s="108">
        <v>20</v>
      </c>
      <c r="G343" s="108"/>
      <c r="H343" s="121">
        <f>SUM(H344:H346)</f>
        <v>0</v>
      </c>
    </row>
    <row r="344" spans="1:8" ht="29.25" customHeight="1">
      <c r="A344" s="148"/>
      <c r="B344" s="112" t="s">
        <v>3</v>
      </c>
      <c r="C344" s="109" t="s">
        <v>48</v>
      </c>
      <c r="D344" s="109" t="s">
        <v>4</v>
      </c>
      <c r="E344" s="109">
        <v>0.139</v>
      </c>
      <c r="F344" s="110">
        <f>F343*E344</f>
        <v>2.7800000000000002</v>
      </c>
      <c r="G344" s="110"/>
      <c r="H344" s="110">
        <f>G344*F344</f>
        <v>0</v>
      </c>
    </row>
    <row r="345" spans="1:8" ht="32.25" customHeight="1">
      <c r="A345" s="148"/>
      <c r="B345" s="112" t="s">
        <v>121</v>
      </c>
      <c r="C345" s="109" t="s">
        <v>385</v>
      </c>
      <c r="D345" s="109" t="s">
        <v>21</v>
      </c>
      <c r="E345" s="171">
        <v>1.02</v>
      </c>
      <c r="F345" s="105">
        <f>E345*F343</f>
        <v>20.4</v>
      </c>
      <c r="G345" s="105"/>
      <c r="H345" s="105">
        <f>F345*G345</f>
        <v>0</v>
      </c>
    </row>
    <row r="346" spans="1:8" ht="29.25" customHeight="1">
      <c r="A346" s="148"/>
      <c r="B346" s="112" t="s">
        <v>3</v>
      </c>
      <c r="C346" s="109" t="s">
        <v>18</v>
      </c>
      <c r="D346" s="109" t="s">
        <v>16</v>
      </c>
      <c r="E346" s="149">
        <v>0.0097</v>
      </c>
      <c r="F346" s="110">
        <f>F343*E346</f>
        <v>0.194</v>
      </c>
      <c r="G346" s="110"/>
      <c r="H346" s="104">
        <f>F346*G346</f>
        <v>0</v>
      </c>
    </row>
    <row r="347" spans="1:8" ht="57.75" customHeight="1">
      <c r="A347" s="111" t="s">
        <v>27</v>
      </c>
      <c r="B347" s="106" t="s">
        <v>122</v>
      </c>
      <c r="C347" s="100" t="s">
        <v>123</v>
      </c>
      <c r="D347" s="100" t="s">
        <v>44</v>
      </c>
      <c r="E347" s="100"/>
      <c r="F347" s="108">
        <v>8</v>
      </c>
      <c r="G347" s="101"/>
      <c r="H347" s="121">
        <f>SUM(H348:H351)</f>
        <v>0</v>
      </c>
    </row>
    <row r="348" spans="1:8" ht="29.25" customHeight="1">
      <c r="A348" s="148"/>
      <c r="B348" s="112" t="s">
        <v>3</v>
      </c>
      <c r="C348" s="109" t="s">
        <v>48</v>
      </c>
      <c r="D348" s="109" t="s">
        <v>4</v>
      </c>
      <c r="E348" s="109">
        <v>1.65</v>
      </c>
      <c r="F348" s="105">
        <f>F347*E348</f>
        <v>13.2</v>
      </c>
      <c r="G348" s="104"/>
      <c r="H348" s="105">
        <f>F348*G348</f>
        <v>0</v>
      </c>
    </row>
    <row r="349" spans="1:8" ht="29.25" customHeight="1">
      <c r="A349" s="148"/>
      <c r="B349" s="112" t="s">
        <v>3</v>
      </c>
      <c r="C349" s="109" t="s">
        <v>47</v>
      </c>
      <c r="D349" s="109" t="s">
        <v>22</v>
      </c>
      <c r="E349" s="287">
        <v>0.022</v>
      </c>
      <c r="F349" s="110">
        <f>F347*E349</f>
        <v>0.176</v>
      </c>
      <c r="G349" s="104"/>
      <c r="H349" s="110">
        <f>G349*F349</f>
        <v>0</v>
      </c>
    </row>
    <row r="350" spans="1:8" ht="33.75" customHeight="1">
      <c r="A350" s="148"/>
      <c r="B350" s="112" t="s">
        <v>2</v>
      </c>
      <c r="C350" s="109" t="s">
        <v>124</v>
      </c>
      <c r="D350" s="109" t="s">
        <v>80</v>
      </c>
      <c r="E350" s="105">
        <v>1</v>
      </c>
      <c r="F350" s="105">
        <f>E350*F347</f>
        <v>8</v>
      </c>
      <c r="G350" s="105"/>
      <c r="H350" s="103">
        <f>F350*G350</f>
        <v>0</v>
      </c>
    </row>
    <row r="351" spans="1:8" ht="29.25" customHeight="1">
      <c r="A351" s="148"/>
      <c r="B351" s="112" t="s">
        <v>3</v>
      </c>
      <c r="C351" s="109" t="s">
        <v>18</v>
      </c>
      <c r="D351" s="109" t="s">
        <v>16</v>
      </c>
      <c r="E351" s="171">
        <v>0.306</v>
      </c>
      <c r="F351" s="105">
        <f>F347*E351</f>
        <v>2.448</v>
      </c>
      <c r="G351" s="103"/>
      <c r="H351" s="103">
        <f>F351*G351</f>
        <v>0</v>
      </c>
    </row>
    <row r="352" spans="1:8" ht="29.25" customHeight="1">
      <c r="A352" s="114"/>
      <c r="B352" s="112"/>
      <c r="C352" s="107" t="s">
        <v>81</v>
      </c>
      <c r="D352" s="109" t="s">
        <v>16</v>
      </c>
      <c r="E352" s="109"/>
      <c r="F352" s="110"/>
      <c r="G352" s="104"/>
      <c r="H352" s="117">
        <f>H343+H347</f>
        <v>0</v>
      </c>
    </row>
    <row r="353" spans="1:8" ht="29.25" customHeight="1">
      <c r="A353" s="114"/>
      <c r="B353" s="112"/>
      <c r="C353" s="109" t="s">
        <v>82</v>
      </c>
      <c r="D353" s="109" t="s">
        <v>16</v>
      </c>
      <c r="E353" s="109"/>
      <c r="F353" s="110"/>
      <c r="G353" s="104"/>
      <c r="H353" s="105">
        <f>H344+H348</f>
        <v>0</v>
      </c>
    </row>
    <row r="354" spans="1:8" ht="29.25" customHeight="1">
      <c r="A354" s="114"/>
      <c r="B354" s="112"/>
      <c r="C354" s="109" t="s">
        <v>83</v>
      </c>
      <c r="D354" s="109" t="s">
        <v>16</v>
      </c>
      <c r="E354" s="109"/>
      <c r="F354" s="115">
        <v>0.75</v>
      </c>
      <c r="G354" s="104"/>
      <c r="H354" s="103">
        <f>H353*F354</f>
        <v>0</v>
      </c>
    </row>
    <row r="355" spans="1:8" ht="29.25" customHeight="1">
      <c r="A355" s="113"/>
      <c r="B355" s="106"/>
      <c r="C355" s="100" t="s">
        <v>84</v>
      </c>
      <c r="D355" s="100" t="s">
        <v>16</v>
      </c>
      <c r="E355" s="100"/>
      <c r="F355" s="100"/>
      <c r="G355" s="101"/>
      <c r="H355" s="116">
        <f>H352+H354</f>
        <v>0</v>
      </c>
    </row>
    <row r="356" spans="1:8" ht="29.25" customHeight="1">
      <c r="A356" s="114"/>
      <c r="B356" s="112"/>
      <c r="C356" s="109" t="s">
        <v>29</v>
      </c>
      <c r="D356" s="109" t="s">
        <v>16</v>
      </c>
      <c r="E356" s="109"/>
      <c r="F356" s="115">
        <v>0.08</v>
      </c>
      <c r="G356" s="104"/>
      <c r="H356" s="103">
        <f>H355*F356</f>
        <v>0</v>
      </c>
    </row>
    <row r="357" spans="1:8" ht="29.25" customHeight="1">
      <c r="A357" s="114"/>
      <c r="B357" s="112"/>
      <c r="C357" s="100" t="s">
        <v>365</v>
      </c>
      <c r="D357" s="100" t="s">
        <v>16</v>
      </c>
      <c r="E357" s="109"/>
      <c r="F357" s="115"/>
      <c r="G357" s="102"/>
      <c r="H357" s="116">
        <f>H355+H356</f>
        <v>0</v>
      </c>
    </row>
    <row r="358" spans="1:8" ht="29.25" customHeight="1">
      <c r="A358" s="44"/>
      <c r="B358" s="41"/>
      <c r="C358" s="42" t="s">
        <v>366</v>
      </c>
      <c r="D358" s="42" t="s">
        <v>16</v>
      </c>
      <c r="E358" s="42"/>
      <c r="F358" s="49"/>
      <c r="G358" s="42"/>
      <c r="H358" s="48">
        <f>H341+H357</f>
        <v>0</v>
      </c>
    </row>
    <row r="359" spans="1:8" ht="30" customHeight="1">
      <c r="A359" s="47"/>
      <c r="B359" s="36"/>
      <c r="C359" s="36" t="s">
        <v>23</v>
      </c>
      <c r="D359" s="40">
        <v>0.05</v>
      </c>
      <c r="E359" s="37"/>
      <c r="F359" s="37"/>
      <c r="G359" s="37"/>
      <c r="H359" s="37">
        <f>H358*D359</f>
        <v>0</v>
      </c>
    </row>
    <row r="360" spans="1:8" ht="29.25" customHeight="1">
      <c r="A360" s="46"/>
      <c r="B360" s="42"/>
      <c r="C360" s="42" t="s">
        <v>24</v>
      </c>
      <c r="D360" s="195"/>
      <c r="E360" s="43"/>
      <c r="F360" s="43"/>
      <c r="G360" s="43"/>
      <c r="H360" s="43">
        <f>H358+H359</f>
        <v>0</v>
      </c>
    </row>
    <row r="361" spans="1:8" ht="29.25" customHeight="1">
      <c r="A361" s="47"/>
      <c r="B361" s="36"/>
      <c r="C361" s="36" t="s">
        <v>25</v>
      </c>
      <c r="D361" s="95">
        <v>0.18</v>
      </c>
      <c r="E361" s="37"/>
      <c r="F361" s="37"/>
      <c r="G361" s="37"/>
      <c r="H361" s="37">
        <f>H360*D361</f>
        <v>0</v>
      </c>
    </row>
    <row r="362" spans="1:8" ht="29.25" customHeight="1">
      <c r="A362" s="47"/>
      <c r="B362" s="36"/>
      <c r="C362" s="42" t="s">
        <v>78</v>
      </c>
      <c r="D362" s="195"/>
      <c r="E362" s="43"/>
      <c r="F362" s="43"/>
      <c r="G362" s="43"/>
      <c r="H362" s="43">
        <f>H360+H361</f>
        <v>0</v>
      </c>
    </row>
  </sheetData>
  <sheetProtection/>
  <protectedRanges>
    <protectedRange sqref="G116 G314 G316:G317 G113:G114" name="Range2_1_2_2"/>
    <protectedRange sqref="G191:G192 G194" name="Range2_1_2_3"/>
    <protectedRange sqref="G152:G153 G155:G156 G196:G197 G199:G200" name="Range2_4_1"/>
  </protectedRanges>
  <autoFilter ref="A7:V362"/>
  <mergeCells count="10">
    <mergeCell ref="E5:F5"/>
    <mergeCell ref="B5:B6"/>
    <mergeCell ref="G5:H5"/>
    <mergeCell ref="A3:H3"/>
    <mergeCell ref="A5:A6"/>
    <mergeCell ref="A1:H1"/>
    <mergeCell ref="A2:H2"/>
    <mergeCell ref="A4:H4"/>
    <mergeCell ref="C5:C6"/>
    <mergeCell ref="D5:D6"/>
  </mergeCells>
  <printOptions/>
  <pageMargins left="0.44" right="0" top="0.2362204724409449" bottom="0.3937007874015748" header="0.2362204724409449" footer="0"/>
  <pageSetup horizontalDpi="600" verticalDpi="600" orientation="portrait" paperSize="9" r:id="rId1"/>
  <headerFooter alignWithMargins="0">
    <oddFooter>&amp;L&amp;8&amp;A&amp;R&amp;8 = &amp;P =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NODARI</dc:creator>
  <cp:keywords/>
  <dc:description/>
  <cp:lastModifiedBy>Admin</cp:lastModifiedBy>
  <cp:lastPrinted>2020-08-13T11:33:16Z</cp:lastPrinted>
  <dcterms:created xsi:type="dcterms:W3CDTF">1996-10-14T23:33:28Z</dcterms:created>
  <dcterms:modified xsi:type="dcterms:W3CDTF">2020-08-13T11:48:45Z</dcterms:modified>
  <cp:category/>
  <cp:version/>
  <cp:contentType/>
  <cp:contentStatus/>
</cp:coreProperties>
</file>