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150" windowHeight="1162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9" i="1" l="1"/>
  <c r="H99" i="1" s="1"/>
  <c r="F69" i="1"/>
  <c r="F4" i="1" l="1"/>
  <c r="H4" i="1" s="1"/>
  <c r="H3" i="1" s="1"/>
  <c r="F107" i="1"/>
  <c r="H107" i="1" s="1"/>
  <c r="F106" i="1"/>
  <c r="H106" i="1" s="1"/>
  <c r="F105" i="1"/>
  <c r="H105" i="1" s="1"/>
  <c r="F104" i="1"/>
  <c r="H104" i="1" s="1"/>
  <c r="F102" i="1"/>
  <c r="H102" i="1" s="1"/>
  <c r="F101" i="1"/>
  <c r="H101" i="1" s="1"/>
  <c r="F100" i="1"/>
  <c r="H100" i="1" s="1"/>
  <c r="F97" i="1"/>
  <c r="H97" i="1" s="1"/>
  <c r="F96" i="1"/>
  <c r="H96" i="1" s="1"/>
  <c r="F95" i="1"/>
  <c r="H95" i="1" s="1"/>
  <c r="F94" i="1"/>
  <c r="H94" i="1" s="1"/>
  <c r="F92" i="1"/>
  <c r="H92" i="1" s="1"/>
  <c r="F91" i="1"/>
  <c r="H91" i="1" s="1"/>
  <c r="F90" i="1"/>
  <c r="H90" i="1" s="1"/>
  <c r="F89" i="1"/>
  <c r="H89" i="1" s="1"/>
  <c r="F87" i="1"/>
  <c r="H87" i="1" s="1"/>
  <c r="F86" i="1"/>
  <c r="H86" i="1" s="1"/>
  <c r="F85" i="1"/>
  <c r="H85" i="1" s="1"/>
  <c r="F84" i="1"/>
  <c r="H84" i="1" s="1"/>
  <c r="F82" i="1"/>
  <c r="H82" i="1" s="1"/>
  <c r="F81" i="1"/>
  <c r="H81" i="1" s="1"/>
  <c r="F80" i="1"/>
  <c r="H80" i="1" s="1"/>
  <c r="F79" i="1"/>
  <c r="H79" i="1" s="1"/>
  <c r="H98" i="1" l="1"/>
  <c r="H103" i="1"/>
  <c r="H93" i="1"/>
  <c r="H88" i="1"/>
  <c r="H83" i="1"/>
  <c r="H78" i="1"/>
  <c r="F77" i="1"/>
  <c r="H77" i="1" s="1"/>
  <c r="F76" i="1"/>
  <c r="H76" i="1" s="1"/>
  <c r="F75" i="1"/>
  <c r="H75" i="1" s="1"/>
  <c r="F74" i="1"/>
  <c r="H74" i="1" s="1"/>
  <c r="H73" i="1" l="1"/>
  <c r="F72" i="1"/>
  <c r="H72" i="1" s="1"/>
  <c r="F71" i="1"/>
  <c r="H71" i="1" s="1"/>
  <c r="F70" i="1"/>
  <c r="H70" i="1" s="1"/>
  <c r="H69" i="1"/>
  <c r="F68" i="1"/>
  <c r="H68" i="1" s="1"/>
  <c r="F67" i="1"/>
  <c r="H67" i="1" s="1"/>
  <c r="F66" i="1"/>
  <c r="H66" i="1" s="1"/>
  <c r="E63" i="1"/>
  <c r="E58" i="1"/>
  <c r="F56" i="1"/>
  <c r="F61" i="1" s="1"/>
  <c r="F55" i="1"/>
  <c r="H55" i="1" s="1"/>
  <c r="F54" i="1"/>
  <c r="H54" i="1" s="1"/>
  <c r="F53" i="1"/>
  <c r="H53" i="1" s="1"/>
  <c r="F52" i="1"/>
  <c r="H52" i="1" s="1"/>
  <c r="F51" i="1"/>
  <c r="H51" i="1" s="1"/>
  <c r="F45" i="1"/>
  <c r="H45" i="1" s="1"/>
  <c r="F44" i="1"/>
  <c r="F49" i="1" s="1"/>
  <c r="H49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E18" i="1"/>
  <c r="F18" i="1" s="1"/>
  <c r="H18" i="1" s="1"/>
  <c r="E17" i="1"/>
  <c r="F17" i="1" s="1"/>
  <c r="H17" i="1" s="1"/>
  <c r="F16" i="1"/>
  <c r="H16" i="1" s="1"/>
  <c r="F15" i="1"/>
  <c r="H15" i="1" s="1"/>
  <c r="F14" i="1"/>
  <c r="H14" i="1" s="1"/>
  <c r="F29" i="1"/>
  <c r="H29" i="1" s="1"/>
  <c r="F28" i="1"/>
  <c r="H28" i="1" s="1"/>
  <c r="F27" i="1"/>
  <c r="H27" i="1" s="1"/>
  <c r="F26" i="1"/>
  <c r="H26" i="1" s="1"/>
  <c r="F25" i="1"/>
  <c r="H25" i="1" s="1"/>
  <c r="F23" i="1"/>
  <c r="H23" i="1" s="1"/>
  <c r="F22" i="1"/>
  <c r="H22" i="1" s="1"/>
  <c r="E21" i="1"/>
  <c r="F21" i="1" s="1"/>
  <c r="H21" i="1" s="1"/>
  <c r="E20" i="1"/>
  <c r="F20" i="1" s="1"/>
  <c r="H20" i="1" s="1"/>
  <c r="F12" i="1"/>
  <c r="H12" i="1" s="1"/>
  <c r="F11" i="1"/>
  <c r="H11" i="1" s="1"/>
  <c r="F10" i="1"/>
  <c r="H10" i="1" s="1"/>
  <c r="F9" i="1"/>
  <c r="H9" i="1" s="1"/>
  <c r="F7" i="1"/>
  <c r="H7" i="1" s="1"/>
  <c r="F6" i="1"/>
  <c r="H6" i="1" s="1"/>
  <c r="F39" i="1" l="1"/>
  <c r="H39" i="1" s="1"/>
  <c r="F57" i="1"/>
  <c r="H57" i="1" s="1"/>
  <c r="H65" i="1"/>
  <c r="F64" i="1"/>
  <c r="H64" i="1" s="1"/>
  <c r="F62" i="1"/>
  <c r="H62" i="1" s="1"/>
  <c r="F63" i="1"/>
  <c r="H63" i="1" s="1"/>
  <c r="F58" i="1"/>
  <c r="H58" i="1" s="1"/>
  <c r="F60" i="1"/>
  <c r="H60" i="1" s="1"/>
  <c r="F59" i="1"/>
  <c r="H59" i="1" s="1"/>
  <c r="H50" i="1"/>
  <c r="F48" i="1"/>
  <c r="H48" i="1" s="1"/>
  <c r="H44" i="1"/>
  <c r="F46" i="1"/>
  <c r="H46" i="1" s="1"/>
  <c r="F47" i="1"/>
  <c r="H47" i="1" s="1"/>
  <c r="H30" i="1"/>
  <c r="H13" i="1"/>
  <c r="H5" i="1"/>
  <c r="H24" i="1"/>
  <c r="H19" i="1"/>
  <c r="H8" i="1"/>
  <c r="H56" i="1" l="1"/>
  <c r="F41" i="1"/>
  <c r="H41" i="1" s="1"/>
  <c r="F42" i="1"/>
  <c r="H42" i="1" s="1"/>
  <c r="F40" i="1"/>
  <c r="H40" i="1" s="1"/>
  <c r="F38" i="1"/>
  <c r="H38" i="1" s="1"/>
  <c r="H61" i="1"/>
  <c r="H43" i="1"/>
  <c r="H37" i="1" l="1"/>
  <c r="H108" i="1" s="1"/>
  <c r="H109" i="1" s="1"/>
  <c r="H110" i="1" s="1"/>
  <c r="H111" i="1" s="1"/>
  <c r="H112" i="1" s="1"/>
  <c r="H113" i="1" l="1"/>
  <c r="H114" i="1" s="1"/>
</calcChain>
</file>

<file path=xl/sharedStrings.xml><?xml version="1.0" encoding="utf-8"?>
<sst xmlns="http://schemas.openxmlformats.org/spreadsheetml/2006/main" count="340" uniqueCount="144">
  <si>
    <t>sn da w  IV-2-82 t-8  cx.46-15-2</t>
  </si>
  <si>
    <t xml:space="preserve"> kv.m</t>
  </si>
  <si>
    <t>srf</t>
  </si>
  <si>
    <t xml:space="preserve"> SromiTi danaxarji</t>
  </si>
  <si>
    <t>kac.sT</t>
  </si>
  <si>
    <t xml:space="preserve"> manqanebi</t>
  </si>
  <si>
    <t>lari</t>
  </si>
  <si>
    <t xml:space="preserve">Senobis Siga da gare zedapirebidan amortizirebuli baTqaSis Camoyra </t>
  </si>
  <si>
    <t>sn da w   IV-2-82 t-2 cx.9-5-1</t>
  </si>
  <si>
    <t>metaloplastmasis karebis Casma</t>
  </si>
  <si>
    <t>kv.m.</t>
  </si>
  <si>
    <t>SromiTi resursebi</t>
  </si>
  <si>
    <t>kac/sT</t>
  </si>
  <si>
    <t>manqanebi</t>
  </si>
  <si>
    <t>.10.3-8</t>
  </si>
  <si>
    <t>metaloplastmasis karebi</t>
  </si>
  <si>
    <t>sxvadasxva masalebi</t>
  </si>
  <si>
    <t>sn da w  IV-2-82 t-2 cx.11-8-1(2)</t>
  </si>
  <si>
    <t xml:space="preserve"> Piatakebis qveS cementis mWimis mowyoba m-150 markis qviSa-cementis xsnariT saSualo sisqiT 3.0 sm</t>
  </si>
  <si>
    <t xml:space="preserve"> SromiTi danaxarji 0,188+2*0,0034=0,1948</t>
  </si>
  <si>
    <t xml:space="preserve"> manqanebi 0,0095+2*0,0023=0,0141</t>
  </si>
  <si>
    <t>4.1-385</t>
  </si>
  <si>
    <t>msxvilfraqciuli duRabi m-150 0,0204+2*0,0051=0,0306</t>
  </si>
  <si>
    <t>kub.m</t>
  </si>
  <si>
    <t xml:space="preserve"> sxvadasxva masalebi</t>
  </si>
  <si>
    <t xml:space="preserve">sn da w  IV-2-82 t-2 cx.11-20-3 </t>
  </si>
  <si>
    <t>iatakze xaoiani meTlaxis filebis dageba webo-cementze</t>
  </si>
  <si>
    <t xml:space="preserve"> SromiTi danaxarji </t>
  </si>
  <si>
    <t xml:space="preserve"> manqanebi </t>
  </si>
  <si>
    <t>4.3-16</t>
  </si>
  <si>
    <t xml:space="preserve">xaoiani meTlaxis fila </t>
  </si>
  <si>
    <t>kv.m</t>
  </si>
  <si>
    <t>4.1-200</t>
  </si>
  <si>
    <t>webo-cementi</t>
  </si>
  <si>
    <t>kg</t>
  </si>
  <si>
    <t>sn da w  IV-2-82 t-2 cx.15-55-5</t>
  </si>
  <si>
    <t xml:space="preserve">SromiTi resursebi </t>
  </si>
  <si>
    <t>srg</t>
  </si>
  <si>
    <t>13-190</t>
  </si>
  <si>
    <t>duRabis tumbo 1 kub.m/sT</t>
  </si>
  <si>
    <t>manq./sT</t>
  </si>
  <si>
    <t>qv/cementis xsnari 0,0158+0,002=0,0178</t>
  </si>
  <si>
    <t>kub.m.</t>
  </si>
  <si>
    <t xml:space="preserve">sn da w  IV-2-82 t-5 cx.34-61-12 misadagebiT             </t>
  </si>
  <si>
    <t>Sekiduli WerisaTvis liTonis karkasis mowyoba da plastikatis lartyebis montaJi</t>
  </si>
  <si>
    <t>sabazro</t>
  </si>
  <si>
    <t>liTonis karkasi (liTonis profilebi, sakidebi, gadasabmeli elementebi, sarWi da sxva)</t>
  </si>
  <si>
    <t>.10.4-6</t>
  </si>
  <si>
    <t>plastmasis Weris profili siganiT 28 sm</t>
  </si>
  <si>
    <t>kvm</t>
  </si>
  <si>
    <t>10.4-7</t>
  </si>
  <si>
    <t>plastmasis kuTxovana</t>
  </si>
  <si>
    <t>gr.m</t>
  </si>
  <si>
    <t>sn da w  IV-2-82 t-2  cx.15-15-3</t>
  </si>
  <si>
    <t>4.3-17</t>
  </si>
  <si>
    <t xml:space="preserve"> kafeli</t>
  </si>
  <si>
    <t>svel wertilebSi mTels simaRleze kedelze kafelis filebis akvra</t>
  </si>
  <si>
    <t xml:space="preserve">sn da w  IV-2-82 t-2 cx.15-156-4-s misad.           </t>
  </si>
  <si>
    <t>fasadis zedapirebze fisovani cementis naSxefis (`brizgi~) mowyoba da SeRebva gare dafarvis wyaldispesiuli saRebaviT</t>
  </si>
  <si>
    <t>4.1 - 200</t>
  </si>
  <si>
    <t>fisovani cementi</t>
  </si>
  <si>
    <t>4.2-57</t>
  </si>
  <si>
    <t xml:space="preserve">gare dafarvis wyaldispersiuli saRebavi </t>
  </si>
  <si>
    <t>4.2-105</t>
  </si>
  <si>
    <t>grunti</t>
  </si>
  <si>
    <t xml:space="preserve"> sxvadasxva masalebi </t>
  </si>
  <si>
    <t>sn da w  IV-2-82 t-2 cx.10-36-7-s misadagebiT</t>
  </si>
  <si>
    <t>5.1-8</t>
  </si>
  <si>
    <t>ficari, Zelaki wiwvovani</t>
  </si>
  <si>
    <t>kubm</t>
  </si>
  <si>
    <t>1.10-2</t>
  </si>
  <si>
    <t>lursmani</t>
  </si>
  <si>
    <t>sn da w  IV-2-82 t-2 cx.10-37-3</t>
  </si>
  <si>
    <t xml:space="preserve"> xis molartyvis cecxldacva</t>
  </si>
  <si>
    <t>cecxldamcavi xsnari</t>
  </si>
  <si>
    <t xml:space="preserve"> sxva masala</t>
  </si>
  <si>
    <t>sn da w  IV-2-82 t-2 cx.10-38-3</t>
  </si>
  <si>
    <t>xis molartyvis damuSaveba antiseptikuri xsnariT</t>
  </si>
  <si>
    <t>antiseptikuri xsnari</t>
  </si>
  <si>
    <t>tona</t>
  </si>
  <si>
    <t>sn da w  IV-2-82 t-2 cx.12-6-1 misadag.</t>
  </si>
  <si>
    <t>1.5-40</t>
  </si>
  <si>
    <t>liTonis profilirebuli galvanizirebuli feradi furclebi sisqiT aranakleb 0,5 mm.</t>
  </si>
  <si>
    <t>1.5-15 misad.</t>
  </si>
  <si>
    <t>brtyeli galvanizirebuli feradi furclebi sisqiT aranakleb 0,5 mm.</t>
  </si>
  <si>
    <t>1.9-70</t>
  </si>
  <si>
    <t>naWedi</t>
  </si>
  <si>
    <t>1.10-24</t>
  </si>
  <si>
    <t>sWvali</t>
  </si>
  <si>
    <t>cali</t>
  </si>
  <si>
    <t>sn da w  IV-2-82 t-3 cx.16-24-2 (damat. gam. .#2)</t>
  </si>
  <si>
    <t>wyalmomaragebis qselis mowyoba d-20 mm plastmasis armirebuli miliT fasonuri nawilebis gamoyenebiT. sistemis hidravlikuri gamocda da misi garecxva qlorirebiT.</t>
  </si>
  <si>
    <t>grZ.m</t>
  </si>
  <si>
    <t>2.6-34</t>
  </si>
  <si>
    <t xml:space="preserve">plastmasis armirebuli mili d-20 mm pn25 fasonuri nawilebiT </t>
  </si>
  <si>
    <t>sn da w  IV-2-82 t-3 cx.16-12-1</t>
  </si>
  <si>
    <t xml:space="preserve">milsadenebze d-20 mm plastmasis sferuli ventilis dayeneba </t>
  </si>
  <si>
    <t>6-56</t>
  </si>
  <si>
    <t>plastmasis sferuli ventili d-20 mm</t>
  </si>
  <si>
    <t>9</t>
  </si>
  <si>
    <t>sn da w  IV-2-82 t-3 cx.17-3-3</t>
  </si>
  <si>
    <t>xelsabanis Semrevis dayeneba</t>
  </si>
  <si>
    <t>xelsabanis Semrevi</t>
  </si>
  <si>
    <t>sn da w  IV-2-82 t-3 cx.16-6-2</t>
  </si>
  <si>
    <t>2.6-75</t>
  </si>
  <si>
    <t>sn da w  IV-2-82 t-3 cx.17-1-3</t>
  </si>
  <si>
    <t>xelsabanis  (sifoniTa da gamSvebiT) dayeneba</t>
  </si>
  <si>
    <t>komp.</t>
  </si>
  <si>
    <t>.6-24</t>
  </si>
  <si>
    <t xml:space="preserve">Bxelsabani (sifoni, gamSvebi) </t>
  </si>
  <si>
    <t>5</t>
  </si>
  <si>
    <t>sn da w  IV-2-82 t-3 cx.17-4-1</t>
  </si>
  <si>
    <t>.6-23</t>
  </si>
  <si>
    <t xml:space="preserve">unitazi (Camrecxi avziT) </t>
  </si>
  <si>
    <t xml:space="preserve"> sxvadasxva masala</t>
  </si>
  <si>
    <t>sistema</t>
  </si>
  <si>
    <t>santeqnikuri sistemis demontaJi</t>
  </si>
  <si>
    <t>ქობულეთის მუნიციპალიტეტის სოფელ კონდიდის საჯარო სკოლის ტერიტორიაზე არსებული სველი წერტილის რეაბილიტაცია.</t>
  </si>
  <si>
    <t>ხარჯთაღრიცხვა</t>
  </si>
  <si>
    <t>sul lokalur-resursuli uwyisis jami:</t>
  </si>
  <si>
    <t xml:space="preserve"> zednadebi xarjebi </t>
  </si>
  <si>
    <t xml:space="preserve">j a m i </t>
  </si>
  <si>
    <t>saxarjTaRricxvo mogeba</t>
  </si>
  <si>
    <t>sul xarjTaRricxviT:</t>
  </si>
  <si>
    <t xml:space="preserve">kafelis mopirkeTebis qveS Siga da gare kedlebis gaumjobesebuli Selesva qv/cementis xsnariT </t>
  </si>
  <si>
    <r>
      <t xml:space="preserve">saxuravis  burulis mowyoba </t>
    </r>
    <r>
      <rPr>
        <b/>
        <sz val="9"/>
        <rFont val="LitNusx"/>
      </rPr>
      <t>(ბეტონის შუბლის შემოსვით)</t>
    </r>
    <r>
      <rPr>
        <b/>
        <sz val="10"/>
        <rFont val="LitNusx"/>
      </rPr>
      <t xml:space="preserve"> profilirebuli galvanizirebuli feradi liTonis furclebiT sisqiT aranakleb 0,5 mm-sa, analogiuri feris da sisqis brtyeli TunuqiT SenaRarebisa da kexis mowyoba </t>
    </r>
  </si>
  <si>
    <r>
      <rPr>
        <b/>
        <sz val="9"/>
        <rFont val="LitNusx"/>
      </rPr>
      <t xml:space="preserve"> ჩაშა გენუა</t>
    </r>
    <r>
      <rPr>
        <b/>
        <sz val="10"/>
        <rFont val="LitNusx"/>
      </rPr>
      <t xml:space="preserve"> (Camrecxi avziT) dayeneba</t>
    </r>
  </si>
  <si>
    <t xml:space="preserve">saxuravebis burulis qveS molartyvis mowyoba </t>
  </si>
  <si>
    <t>d-100 mm. plastmasis sakanalizacio milis fasonuri nawilebi</t>
  </si>
  <si>
    <t>ცალი</t>
  </si>
  <si>
    <t xml:space="preserve">plastmasis sakanalizacio mili d-100 mm fasonuri nawilebi (sifoni) </t>
  </si>
  <si>
    <t>დღგ</t>
  </si>
  <si>
    <t>7</t>
  </si>
  <si>
    <t>8</t>
  </si>
  <si>
    <t>14</t>
  </si>
  <si>
    <t>15</t>
  </si>
  <si>
    <t>16</t>
  </si>
  <si>
    <t>17</t>
  </si>
  <si>
    <t>18</t>
  </si>
  <si>
    <t>19</t>
  </si>
  <si>
    <t>20</t>
  </si>
  <si>
    <t>მთლიანი ღირებულება 
(მაქსიმალური ღირებულება 6 217 ლარი)</t>
  </si>
  <si>
    <t xml:space="preserve"> 3/8" ventilis dayeneba</t>
  </si>
  <si>
    <t xml:space="preserve"> 3/8" ventili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</si>
</sst>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0.000"/>
  </numFmts>
  <fonts count="13" x14ac:knownFonts="1">
    <font>
      <sz val="11"/>
      <color theme="1"/>
      <name val="Calibri"/>
      <family val="2"/>
      <scheme val="minor"/>
    </font>
    <font>
      <b/>
      <sz val="10"/>
      <name val="LitNusx"/>
    </font>
    <font>
      <b/>
      <sz val="9"/>
      <name val="LitNusx"/>
    </font>
    <font>
      <sz val="9"/>
      <name val="LitNusx"/>
    </font>
    <font>
      <sz val="10"/>
      <name val="LitNusx"/>
    </font>
    <font>
      <b/>
      <sz val="8"/>
      <name val="LitNusx"/>
    </font>
    <font>
      <sz val="10"/>
      <name val="Arial"/>
      <family val="2"/>
      <charset val="204"/>
    </font>
    <font>
      <sz val="10"/>
      <name val="Arial"/>
      <family val="2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</cellStyleXfs>
  <cellXfs count="110">
    <xf numFmtId="0" fontId="0" fillId="0" borderId="0" xfId="0"/>
    <xf numFmtId="1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center" vertical="center" wrapText="1"/>
    </xf>
    <xf numFmtId="14" fontId="4" fillId="0" borderId="1" xfId="2" applyNumberFormat="1" applyFont="1" applyFill="1" applyBorder="1" applyAlignment="1">
      <alignment horizontal="center" vertical="center" wrapText="1"/>
    </xf>
    <xf numFmtId="0" fontId="4" fillId="2" borderId="1" xfId="3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 wrapText="1"/>
    </xf>
    <xf numFmtId="166" fontId="4" fillId="0" borderId="1" xfId="2" applyNumberFormat="1" applyFont="1" applyFill="1" applyBorder="1" applyAlignment="1">
      <alignment horizontal="center" vertical="center" wrapText="1"/>
    </xf>
    <xf numFmtId="0" fontId="4" fillId="0" borderId="1" xfId="4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49" fontId="3" fillId="0" borderId="1" xfId="5" applyNumberFormat="1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2" fontId="8" fillId="0" borderId="1" xfId="5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5" applyNumberFormat="1" applyFont="1" applyFill="1" applyBorder="1" applyAlignment="1">
      <alignment horizontal="center" vertical="center"/>
    </xf>
    <xf numFmtId="0" fontId="4" fillId="2" borderId="1" xfId="5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3" borderId="1" xfId="5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" fontId="1" fillId="2" borderId="1" xfId="5" applyNumberFormat="1" applyFont="1" applyFill="1" applyBorder="1" applyAlignment="1">
      <alignment horizontal="center" vertical="center" wrapText="1"/>
    </xf>
    <xf numFmtId="49" fontId="5" fillId="2" borderId="1" xfId="5" applyNumberFormat="1" applyFont="1" applyFill="1" applyBorder="1" applyAlignment="1">
      <alignment horizontal="center" vertical="center" wrapText="1"/>
    </xf>
    <xf numFmtId="0" fontId="1" fillId="2" borderId="1" xfId="5" applyFont="1" applyFill="1" applyBorder="1" applyAlignment="1">
      <alignment horizontal="center" vertical="center" wrapText="1"/>
    </xf>
    <xf numFmtId="0" fontId="1" fillId="2" borderId="1" xfId="5" applyFont="1" applyFill="1" applyBorder="1" applyAlignment="1">
      <alignment horizontal="center" vertical="center"/>
    </xf>
    <xf numFmtId="164" fontId="1" fillId="2" borderId="1" xfId="5" applyNumberFormat="1" applyFont="1" applyFill="1" applyBorder="1" applyAlignment="1">
      <alignment horizontal="center" vertical="center"/>
    </xf>
    <xf numFmtId="49" fontId="3" fillId="2" borderId="1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/>
    </xf>
    <xf numFmtId="2" fontId="4" fillId="2" borderId="1" xfId="5" applyNumberFormat="1" applyFont="1" applyFill="1" applyBorder="1" applyAlignment="1">
      <alignment horizontal="center" vertical="center"/>
    </xf>
    <xf numFmtId="49" fontId="3" fillId="2" borderId="1" xfId="5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165" fontId="4" fillId="2" borderId="1" xfId="5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9" fontId="1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11" fillId="3" borderId="1" xfId="0" applyFont="1" applyFill="1" applyBorder="1" applyAlignment="1">
      <alignment horizontal="center" vertical="center" wrapText="1"/>
    </xf>
  </cellXfs>
  <cellStyles count="6">
    <cellStyle name="Normal" xfId="0" builtinId="0"/>
    <cellStyle name="Normal_gare wyalsadfenigagarini 10" xfId="4"/>
    <cellStyle name="Normal_gare wyalsadfenigagarini 2_SMSH2008-IIkv ." xfId="3"/>
    <cellStyle name="Normal_SMETA 3" xfId="1"/>
    <cellStyle name="Обычный 2 2" xfId="2"/>
    <cellStyle name="Обычный 3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abSelected="1" workbookViewId="0">
      <selection activeCell="C5" sqref="C5"/>
    </sheetView>
  </sheetViews>
  <sheetFormatPr defaultRowHeight="15" x14ac:dyDescent="0.25"/>
  <cols>
    <col min="1" max="1" width="4.7109375" customWidth="1"/>
    <col min="2" max="2" width="9.42578125" customWidth="1"/>
    <col min="3" max="3" width="33.28515625" customWidth="1"/>
    <col min="4" max="4" width="7" customWidth="1"/>
    <col min="5" max="5" width="8.28515625" customWidth="1"/>
    <col min="7" max="7" width="5.85546875" customWidth="1"/>
    <col min="8" max="8" width="9.7109375" customWidth="1"/>
  </cols>
  <sheetData>
    <row r="1" spans="1:8" ht="45.75" customHeight="1" x14ac:dyDescent="0.25">
      <c r="A1" s="105" t="s">
        <v>117</v>
      </c>
      <c r="B1" s="105"/>
      <c r="C1" s="105"/>
      <c r="D1" s="105"/>
      <c r="E1" s="105"/>
      <c r="F1" s="105"/>
      <c r="G1" s="105"/>
      <c r="H1" s="105"/>
    </row>
    <row r="2" spans="1:8" x14ac:dyDescent="0.25">
      <c r="A2" s="106" t="s">
        <v>118</v>
      </c>
      <c r="B2" s="106"/>
      <c r="C2" s="106"/>
      <c r="D2" s="106"/>
      <c r="E2" s="106"/>
      <c r="F2" s="106"/>
      <c r="G2" s="106"/>
      <c r="H2" s="106"/>
    </row>
    <row r="3" spans="1:8" ht="22.9" customHeight="1" x14ac:dyDescent="0.25">
      <c r="A3" s="1">
        <v>1</v>
      </c>
      <c r="B3" s="2" t="s">
        <v>45</v>
      </c>
      <c r="C3" s="3" t="s">
        <v>116</v>
      </c>
      <c r="D3" s="3" t="s">
        <v>115</v>
      </c>
      <c r="E3" s="5"/>
      <c r="F3" s="66">
        <v>1</v>
      </c>
      <c r="G3" s="5"/>
      <c r="H3" s="52">
        <f>SUM(H4:H4)</f>
        <v>0</v>
      </c>
    </row>
    <row r="4" spans="1:8" x14ac:dyDescent="0.25">
      <c r="A4" s="8"/>
      <c r="B4" s="8" t="s">
        <v>45</v>
      </c>
      <c r="C4" s="9" t="s">
        <v>27</v>
      </c>
      <c r="D4" s="10" t="s">
        <v>115</v>
      </c>
      <c r="E4" s="10">
        <v>1</v>
      </c>
      <c r="F4" s="11">
        <f>E4*F3</f>
        <v>1</v>
      </c>
      <c r="G4" s="10"/>
      <c r="H4" s="45">
        <f>G4*F4</f>
        <v>0</v>
      </c>
    </row>
    <row r="5" spans="1:8" ht="60" x14ac:dyDescent="0.25">
      <c r="A5" s="1">
        <v>2</v>
      </c>
      <c r="B5" s="2" t="s">
        <v>0</v>
      </c>
      <c r="C5" s="3" t="s">
        <v>7</v>
      </c>
      <c r="D5" s="4" t="s">
        <v>1</v>
      </c>
      <c r="E5" s="5"/>
      <c r="F5" s="6">
        <v>58</v>
      </c>
      <c r="G5" s="5"/>
      <c r="H5" s="7">
        <f>SUM(H6:H7)</f>
        <v>0</v>
      </c>
    </row>
    <row r="6" spans="1:8" x14ac:dyDescent="0.25">
      <c r="A6" s="8"/>
      <c r="B6" s="8" t="s">
        <v>2</v>
      </c>
      <c r="C6" s="9" t="s">
        <v>3</v>
      </c>
      <c r="D6" s="10" t="s">
        <v>4</v>
      </c>
      <c r="E6" s="10">
        <v>0.186</v>
      </c>
      <c r="F6" s="11">
        <f>E6*F5</f>
        <v>10.788</v>
      </c>
      <c r="G6" s="10"/>
      <c r="H6" s="12">
        <f>F6*G6</f>
        <v>0</v>
      </c>
    </row>
    <row r="7" spans="1:8" x14ac:dyDescent="0.25">
      <c r="A7" s="8"/>
      <c r="B7" s="8" t="s">
        <v>2</v>
      </c>
      <c r="C7" s="9" t="s">
        <v>5</v>
      </c>
      <c r="D7" s="10" t="s">
        <v>6</v>
      </c>
      <c r="E7" s="10">
        <v>1.6000000000000001E-3</v>
      </c>
      <c r="F7" s="11">
        <f>F5*E7</f>
        <v>9.2800000000000007E-2</v>
      </c>
      <c r="G7" s="10"/>
      <c r="H7" s="13">
        <f>F7*G7</f>
        <v>0</v>
      </c>
    </row>
    <row r="8" spans="1:8" ht="54" x14ac:dyDescent="0.25">
      <c r="A8" s="14">
        <v>3</v>
      </c>
      <c r="B8" s="15" t="s">
        <v>8</v>
      </c>
      <c r="C8" s="14" t="s">
        <v>9</v>
      </c>
      <c r="D8" s="16" t="s">
        <v>10</v>
      </c>
      <c r="E8" s="14"/>
      <c r="F8" s="17">
        <v>3</v>
      </c>
      <c r="G8" s="18"/>
      <c r="H8" s="19">
        <f>H9+H10+H11+H12</f>
        <v>0</v>
      </c>
    </row>
    <row r="9" spans="1:8" x14ac:dyDescent="0.25">
      <c r="A9" s="20"/>
      <c r="B9" s="21" t="s">
        <v>2</v>
      </c>
      <c r="C9" s="22" t="s">
        <v>11</v>
      </c>
      <c r="D9" s="23" t="s">
        <v>12</v>
      </c>
      <c r="E9" s="23">
        <v>1.1100000000000001</v>
      </c>
      <c r="F9" s="22">
        <f>F8*E9</f>
        <v>3.33</v>
      </c>
      <c r="G9" s="21"/>
      <c r="H9" s="24">
        <f>F9*G9</f>
        <v>0</v>
      </c>
    </row>
    <row r="10" spans="1:8" x14ac:dyDescent="0.25">
      <c r="A10" s="20"/>
      <c r="B10" s="21" t="s">
        <v>2</v>
      </c>
      <c r="C10" s="22" t="s">
        <v>13</v>
      </c>
      <c r="D10" s="22" t="s">
        <v>6</v>
      </c>
      <c r="E10" s="22">
        <v>0.51600000000000001</v>
      </c>
      <c r="F10" s="22">
        <f>F8*E10</f>
        <v>1.548</v>
      </c>
      <c r="G10" s="25"/>
      <c r="H10" s="24">
        <f>F10*G10</f>
        <v>0</v>
      </c>
    </row>
    <row r="11" spans="1:8" x14ac:dyDescent="0.25">
      <c r="A11" s="20"/>
      <c r="B11" s="26" t="s">
        <v>14</v>
      </c>
      <c r="C11" s="22" t="s">
        <v>15</v>
      </c>
      <c r="D11" s="22" t="s">
        <v>10</v>
      </c>
      <c r="E11" s="22">
        <v>1</v>
      </c>
      <c r="F11" s="22">
        <f>F8*E11</f>
        <v>3</v>
      </c>
      <c r="G11" s="27"/>
      <c r="H11" s="24">
        <f>F11*G11</f>
        <v>0</v>
      </c>
    </row>
    <row r="12" spans="1:8" x14ac:dyDescent="0.25">
      <c r="A12" s="20"/>
      <c r="B12" s="21" t="s">
        <v>2</v>
      </c>
      <c r="C12" s="21" t="s">
        <v>16</v>
      </c>
      <c r="D12" s="22" t="s">
        <v>6</v>
      </c>
      <c r="E12" s="22">
        <v>5.3999999999999999E-2</v>
      </c>
      <c r="F12" s="22">
        <f>F8*E12</f>
        <v>0.16200000000000001</v>
      </c>
      <c r="G12" s="25"/>
      <c r="H12" s="24">
        <f>F12*G12</f>
        <v>0</v>
      </c>
    </row>
    <row r="13" spans="1:8" ht="60" x14ac:dyDescent="0.25">
      <c r="A13" s="14">
        <v>4</v>
      </c>
      <c r="B13" s="28" t="s">
        <v>35</v>
      </c>
      <c r="C13" s="14" t="s">
        <v>124</v>
      </c>
      <c r="D13" s="14" t="s">
        <v>10</v>
      </c>
      <c r="E13" s="14"/>
      <c r="F13" s="17">
        <v>58</v>
      </c>
      <c r="G13" s="18"/>
      <c r="H13" s="19">
        <f>H14+H15+H16+H17+H18</f>
        <v>0</v>
      </c>
    </row>
    <row r="14" spans="1:8" x14ac:dyDescent="0.25">
      <c r="A14" s="40"/>
      <c r="B14" s="21" t="s">
        <v>2</v>
      </c>
      <c r="C14" s="23" t="s">
        <v>36</v>
      </c>
      <c r="D14" s="21" t="s">
        <v>12</v>
      </c>
      <c r="E14" s="21">
        <v>0.64</v>
      </c>
      <c r="F14" s="41">
        <f>F13*E14</f>
        <v>37.119999999999997</v>
      </c>
      <c r="G14" s="21"/>
      <c r="H14" s="24">
        <f>F14*G14</f>
        <v>0</v>
      </c>
    </row>
    <row r="15" spans="1:8" x14ac:dyDescent="0.25">
      <c r="A15" s="40"/>
      <c r="B15" s="21" t="s">
        <v>37</v>
      </c>
      <c r="C15" s="21" t="s">
        <v>13</v>
      </c>
      <c r="D15" s="21" t="s">
        <v>6</v>
      </c>
      <c r="E15" s="21">
        <v>2.1000000000000001E-2</v>
      </c>
      <c r="F15" s="41">
        <f>F13*E15</f>
        <v>1.218</v>
      </c>
      <c r="G15" s="42"/>
      <c r="H15" s="24">
        <f>F15*G15</f>
        <v>0</v>
      </c>
    </row>
    <row r="16" spans="1:8" x14ac:dyDescent="0.25">
      <c r="A16" s="40"/>
      <c r="B16" s="21" t="s">
        <v>38</v>
      </c>
      <c r="C16" s="21" t="s">
        <v>39</v>
      </c>
      <c r="D16" s="21" t="s">
        <v>40</v>
      </c>
      <c r="E16" s="21">
        <v>4.1000000000000002E-2</v>
      </c>
      <c r="F16" s="41">
        <f>F13*E16</f>
        <v>2.3780000000000001</v>
      </c>
      <c r="G16" s="42"/>
      <c r="H16" s="24">
        <f>F16*G16</f>
        <v>0</v>
      </c>
    </row>
    <row r="17" spans="1:8" ht="27" x14ac:dyDescent="0.25">
      <c r="A17" s="40"/>
      <c r="B17" s="8" t="s">
        <v>21</v>
      </c>
      <c r="C17" s="21" t="s">
        <v>41</v>
      </c>
      <c r="D17" s="21" t="s">
        <v>42</v>
      </c>
      <c r="E17" s="21">
        <f>0.0158+0.002</f>
        <v>1.7800000000000003E-2</v>
      </c>
      <c r="F17" s="41">
        <f>F13*E17</f>
        <v>1.0324000000000002</v>
      </c>
      <c r="G17" s="10"/>
      <c r="H17" s="24">
        <f>F17*G17</f>
        <v>0</v>
      </c>
    </row>
    <row r="18" spans="1:8" x14ac:dyDescent="0.25">
      <c r="A18" s="40"/>
      <c r="B18" s="21" t="s">
        <v>2</v>
      </c>
      <c r="C18" s="34" t="s">
        <v>24</v>
      </c>
      <c r="D18" s="21" t="s">
        <v>6</v>
      </c>
      <c r="E18" s="21">
        <f>0.003</f>
        <v>3.0000000000000001E-3</v>
      </c>
      <c r="F18" s="41">
        <f>F13*E18</f>
        <v>0.17400000000000002</v>
      </c>
      <c r="G18" s="42"/>
      <c r="H18" s="24">
        <f>F18*G18</f>
        <v>0</v>
      </c>
    </row>
    <row r="19" spans="1:8" ht="54" x14ac:dyDescent="0.25">
      <c r="A19" s="15" t="s">
        <v>110</v>
      </c>
      <c r="B19" s="28" t="s">
        <v>17</v>
      </c>
      <c r="C19" s="29" t="s">
        <v>18</v>
      </c>
      <c r="D19" s="30" t="s">
        <v>1</v>
      </c>
      <c r="E19" s="29"/>
      <c r="F19" s="31">
        <v>7</v>
      </c>
      <c r="G19" s="29"/>
      <c r="H19" s="19">
        <f>SUM(H20:H23)</f>
        <v>0</v>
      </c>
    </row>
    <row r="20" spans="1:8" ht="27" x14ac:dyDescent="0.25">
      <c r="A20" s="32"/>
      <c r="B20" s="33" t="s">
        <v>2</v>
      </c>
      <c r="C20" s="34" t="s">
        <v>19</v>
      </c>
      <c r="D20" s="34" t="s">
        <v>4</v>
      </c>
      <c r="E20" s="34">
        <f>2*0.0034+0.188</f>
        <v>0.1948</v>
      </c>
      <c r="F20" s="35">
        <f>E20*F19</f>
        <v>1.3635999999999999</v>
      </c>
      <c r="G20" s="34"/>
      <c r="H20" s="36">
        <f>G20*F20</f>
        <v>0</v>
      </c>
    </row>
    <row r="21" spans="1:8" x14ac:dyDescent="0.25">
      <c r="A21" s="32"/>
      <c r="B21" s="33" t="s">
        <v>2</v>
      </c>
      <c r="C21" s="34" t="s">
        <v>20</v>
      </c>
      <c r="D21" s="34" t="s">
        <v>6</v>
      </c>
      <c r="E21" s="34">
        <f>2*0.0023+0.0095</f>
        <v>1.41E-2</v>
      </c>
      <c r="F21" s="35">
        <f>E21*F19</f>
        <v>9.8699999999999996E-2</v>
      </c>
      <c r="G21" s="34"/>
      <c r="H21" s="36">
        <f>G21*F21</f>
        <v>0</v>
      </c>
    </row>
    <row r="22" spans="1:8" ht="27" x14ac:dyDescent="0.25">
      <c r="A22" s="32"/>
      <c r="B22" s="33" t="s">
        <v>21</v>
      </c>
      <c r="C22" s="34" t="s">
        <v>22</v>
      </c>
      <c r="D22" s="34" t="s">
        <v>23</v>
      </c>
      <c r="E22" s="34">
        <v>3.0599999999999999E-2</v>
      </c>
      <c r="F22" s="35">
        <f>E22*F19</f>
        <v>0.2142</v>
      </c>
      <c r="G22" s="34"/>
      <c r="H22" s="36">
        <f>G22*F22</f>
        <v>0</v>
      </c>
    </row>
    <row r="23" spans="1:8" x14ac:dyDescent="0.25">
      <c r="A23" s="32"/>
      <c r="B23" s="33" t="s">
        <v>2</v>
      </c>
      <c r="C23" s="34" t="s">
        <v>24</v>
      </c>
      <c r="D23" s="34" t="s">
        <v>6</v>
      </c>
      <c r="E23" s="34">
        <v>6.3600000000000004E-2</v>
      </c>
      <c r="F23" s="35">
        <f>E23*F19</f>
        <v>0.44520000000000004</v>
      </c>
      <c r="G23" s="34"/>
      <c r="H23" s="36">
        <f>G23*F23</f>
        <v>0</v>
      </c>
    </row>
    <row r="24" spans="1:8" ht="48" x14ac:dyDescent="0.25">
      <c r="A24" s="1">
        <v>6</v>
      </c>
      <c r="B24" s="2" t="s">
        <v>25</v>
      </c>
      <c r="C24" s="3" t="s">
        <v>26</v>
      </c>
      <c r="D24" s="37" t="s">
        <v>1</v>
      </c>
      <c r="E24" s="3"/>
      <c r="F24" s="17">
        <v>7.5</v>
      </c>
      <c r="G24" s="3"/>
      <c r="H24" s="19">
        <f>SUM(H25:H29)</f>
        <v>0</v>
      </c>
    </row>
    <row r="25" spans="1:8" x14ac:dyDescent="0.25">
      <c r="A25" s="8"/>
      <c r="B25" s="38" t="s">
        <v>2</v>
      </c>
      <c r="C25" s="9" t="s">
        <v>27</v>
      </c>
      <c r="D25" s="9" t="s">
        <v>4</v>
      </c>
      <c r="E25" s="9">
        <v>1.08</v>
      </c>
      <c r="F25" s="35">
        <f>E25*F24</f>
        <v>8.1000000000000014</v>
      </c>
      <c r="G25" s="9"/>
      <c r="H25" s="36">
        <f>G25*F25</f>
        <v>0</v>
      </c>
    </row>
    <row r="26" spans="1:8" x14ac:dyDescent="0.25">
      <c r="A26" s="8"/>
      <c r="B26" s="38" t="s">
        <v>2</v>
      </c>
      <c r="C26" s="9" t="s">
        <v>28</v>
      </c>
      <c r="D26" s="9" t="s">
        <v>6</v>
      </c>
      <c r="E26" s="9">
        <v>4.5199999999999997E-2</v>
      </c>
      <c r="F26" s="35">
        <f>E26*F24</f>
        <v>0.33899999999999997</v>
      </c>
      <c r="G26" s="9"/>
      <c r="H26" s="36">
        <f>G26*F26</f>
        <v>0</v>
      </c>
    </row>
    <row r="27" spans="1:8" x14ac:dyDescent="0.25">
      <c r="A27" s="8"/>
      <c r="B27" s="39" t="s">
        <v>29</v>
      </c>
      <c r="C27" s="9" t="s">
        <v>30</v>
      </c>
      <c r="D27" s="9" t="s">
        <v>31</v>
      </c>
      <c r="E27" s="9">
        <v>1.02</v>
      </c>
      <c r="F27" s="35">
        <f>E27*F24</f>
        <v>7.65</v>
      </c>
      <c r="G27" s="34"/>
      <c r="H27" s="36">
        <f>G27*F27</f>
        <v>0</v>
      </c>
    </row>
    <row r="28" spans="1:8" x14ac:dyDescent="0.25">
      <c r="A28" s="8"/>
      <c r="B28" s="39" t="s">
        <v>32</v>
      </c>
      <c r="C28" s="9" t="s">
        <v>33</v>
      </c>
      <c r="D28" s="9" t="s">
        <v>34</v>
      </c>
      <c r="E28" s="9">
        <v>8</v>
      </c>
      <c r="F28" s="35">
        <f>E28*F24</f>
        <v>60</v>
      </c>
      <c r="G28" s="9"/>
      <c r="H28" s="36">
        <f>G28*F28</f>
        <v>0</v>
      </c>
    </row>
    <row r="29" spans="1:8" x14ac:dyDescent="0.25">
      <c r="A29" s="8"/>
      <c r="B29" s="8" t="s">
        <v>2</v>
      </c>
      <c r="C29" s="9" t="s">
        <v>24</v>
      </c>
      <c r="D29" s="9" t="s">
        <v>6</v>
      </c>
      <c r="E29" s="9">
        <v>4.6600000000000003E-2</v>
      </c>
      <c r="F29" s="35">
        <f>E29*F24</f>
        <v>0.34950000000000003</v>
      </c>
      <c r="G29" s="9"/>
      <c r="H29" s="36">
        <f>G29*F29</f>
        <v>0</v>
      </c>
    </row>
    <row r="30" spans="1:8" ht="84" x14ac:dyDescent="0.25">
      <c r="A30" s="15" t="s">
        <v>132</v>
      </c>
      <c r="B30" s="28" t="s">
        <v>43</v>
      </c>
      <c r="C30" s="3" t="s">
        <v>44</v>
      </c>
      <c r="D30" s="29" t="s">
        <v>31</v>
      </c>
      <c r="E30" s="29"/>
      <c r="F30" s="17">
        <v>7.5</v>
      </c>
      <c r="G30" s="29"/>
      <c r="H30" s="19">
        <f>SUM(H31:H36)</f>
        <v>0</v>
      </c>
    </row>
    <row r="31" spans="1:8" x14ac:dyDescent="0.25">
      <c r="A31" s="32"/>
      <c r="B31" s="43" t="s">
        <v>2</v>
      </c>
      <c r="C31" s="34" t="s">
        <v>27</v>
      </c>
      <c r="D31" s="34" t="s">
        <v>4</v>
      </c>
      <c r="E31" s="21">
        <v>1.23</v>
      </c>
      <c r="F31" s="44">
        <f>E31*F30</f>
        <v>9.2249999999999996</v>
      </c>
      <c r="G31" s="34"/>
      <c r="H31" s="45">
        <f t="shared" ref="H31:H36" si="0">G31*F31</f>
        <v>0</v>
      </c>
    </row>
    <row r="32" spans="1:8" x14ac:dyDescent="0.25">
      <c r="A32" s="32"/>
      <c r="B32" s="33" t="s">
        <v>2</v>
      </c>
      <c r="C32" s="34" t="s">
        <v>28</v>
      </c>
      <c r="D32" s="34" t="s">
        <v>6</v>
      </c>
      <c r="E32" s="21">
        <v>5.3E-3</v>
      </c>
      <c r="F32" s="44">
        <f>E32*F30</f>
        <v>3.9750000000000001E-2</v>
      </c>
      <c r="G32" s="34"/>
      <c r="H32" s="36">
        <f t="shared" si="0"/>
        <v>0</v>
      </c>
    </row>
    <row r="33" spans="1:8" ht="40.5" x14ac:dyDescent="0.25">
      <c r="A33" s="32"/>
      <c r="B33" s="43" t="s">
        <v>45</v>
      </c>
      <c r="C33" s="34" t="s">
        <v>46</v>
      </c>
      <c r="D33" s="34" t="s">
        <v>31</v>
      </c>
      <c r="E33" s="34">
        <v>1</v>
      </c>
      <c r="F33" s="44">
        <f>E33*F30</f>
        <v>7.5</v>
      </c>
      <c r="G33" s="34"/>
      <c r="H33" s="36">
        <f t="shared" si="0"/>
        <v>0</v>
      </c>
    </row>
    <row r="34" spans="1:8" ht="27" x14ac:dyDescent="0.25">
      <c r="A34" s="32"/>
      <c r="B34" s="46" t="s">
        <v>47</v>
      </c>
      <c r="C34" s="34" t="s">
        <v>48</v>
      </c>
      <c r="D34" s="34" t="s">
        <v>49</v>
      </c>
      <c r="E34" s="47">
        <v>1.03</v>
      </c>
      <c r="F34" s="44">
        <f>E34*F30</f>
        <v>7.7250000000000005</v>
      </c>
      <c r="G34" s="34"/>
      <c r="H34" s="36">
        <f t="shared" si="0"/>
        <v>0</v>
      </c>
    </row>
    <row r="35" spans="1:8" x14ac:dyDescent="0.25">
      <c r="A35" s="32"/>
      <c r="B35" s="43" t="s">
        <v>50</v>
      </c>
      <c r="C35" s="34" t="s">
        <v>51</v>
      </c>
      <c r="D35" s="34" t="s">
        <v>52</v>
      </c>
      <c r="E35" s="34">
        <v>1.07</v>
      </c>
      <c r="F35" s="44">
        <f>E35*F30</f>
        <v>8.0250000000000004</v>
      </c>
      <c r="G35" s="34"/>
      <c r="H35" s="36">
        <f t="shared" si="0"/>
        <v>0</v>
      </c>
    </row>
    <row r="36" spans="1:8" x14ac:dyDescent="0.25">
      <c r="A36" s="32"/>
      <c r="B36" s="33" t="s">
        <v>2</v>
      </c>
      <c r="C36" s="34" t="s">
        <v>24</v>
      </c>
      <c r="D36" s="34" t="s">
        <v>6</v>
      </c>
      <c r="E36" s="21">
        <v>3.3500000000000002E-2</v>
      </c>
      <c r="F36" s="44">
        <f>E36*F30</f>
        <v>0.25125000000000003</v>
      </c>
      <c r="G36" s="34"/>
      <c r="H36" s="36">
        <f t="shared" si="0"/>
        <v>0</v>
      </c>
    </row>
    <row r="37" spans="1:8" ht="60" x14ac:dyDescent="0.25">
      <c r="A37" s="15" t="s">
        <v>133</v>
      </c>
      <c r="B37" s="28" t="s">
        <v>53</v>
      </c>
      <c r="C37" s="29" t="s">
        <v>56</v>
      </c>
      <c r="D37" s="29" t="s">
        <v>31</v>
      </c>
      <c r="E37" s="29"/>
      <c r="F37" s="17">
        <v>28</v>
      </c>
      <c r="G37" s="29"/>
      <c r="H37" s="19">
        <f>SUM(H38:H42)</f>
        <v>0</v>
      </c>
    </row>
    <row r="38" spans="1:8" x14ac:dyDescent="0.25">
      <c r="A38" s="32"/>
      <c r="B38" s="33" t="s">
        <v>2</v>
      </c>
      <c r="C38" s="34" t="s">
        <v>27</v>
      </c>
      <c r="D38" s="34" t="s">
        <v>4</v>
      </c>
      <c r="E38" s="34">
        <v>2.19</v>
      </c>
      <c r="F38" s="45">
        <f>F37*E38</f>
        <v>61.32</v>
      </c>
      <c r="G38" s="34"/>
      <c r="H38" s="45">
        <f>G38*F38</f>
        <v>0</v>
      </c>
    </row>
    <row r="39" spans="1:8" x14ac:dyDescent="0.25">
      <c r="A39" s="32"/>
      <c r="B39" s="33" t="s">
        <v>2</v>
      </c>
      <c r="C39" s="34" t="s">
        <v>28</v>
      </c>
      <c r="D39" s="34" t="s">
        <v>6</v>
      </c>
      <c r="E39" s="35">
        <v>0.02</v>
      </c>
      <c r="F39" s="36">
        <f>E39*F37</f>
        <v>0.56000000000000005</v>
      </c>
      <c r="G39" s="34"/>
      <c r="H39" s="36">
        <f>G39*F39</f>
        <v>0</v>
      </c>
    </row>
    <row r="40" spans="1:8" x14ac:dyDescent="0.25">
      <c r="A40" s="32"/>
      <c r="B40" s="33" t="s">
        <v>32</v>
      </c>
      <c r="C40" s="34" t="s">
        <v>33</v>
      </c>
      <c r="D40" s="34" t="s">
        <v>34</v>
      </c>
      <c r="E40" s="34">
        <v>8</v>
      </c>
      <c r="F40" s="36">
        <f>E40*F37</f>
        <v>224</v>
      </c>
      <c r="G40" s="34"/>
      <c r="H40" s="36">
        <f>G40*F40</f>
        <v>0</v>
      </c>
    </row>
    <row r="41" spans="1:8" x14ac:dyDescent="0.25">
      <c r="A41" s="32"/>
      <c r="B41" s="33" t="s">
        <v>54</v>
      </c>
      <c r="C41" s="34" t="s">
        <v>55</v>
      </c>
      <c r="D41" s="34" t="s">
        <v>49</v>
      </c>
      <c r="E41" s="34">
        <v>1.05</v>
      </c>
      <c r="F41" s="36">
        <f>E41*F37</f>
        <v>29.400000000000002</v>
      </c>
      <c r="G41" s="34"/>
      <c r="H41" s="36">
        <f>G41*F41</f>
        <v>0</v>
      </c>
    </row>
    <row r="42" spans="1:8" x14ac:dyDescent="0.25">
      <c r="A42" s="32"/>
      <c r="B42" s="33" t="s">
        <v>2</v>
      </c>
      <c r="C42" s="34" t="s">
        <v>24</v>
      </c>
      <c r="D42" s="34" t="s">
        <v>6</v>
      </c>
      <c r="E42" s="34">
        <v>6.9999999999999993E-3</v>
      </c>
      <c r="F42" s="36">
        <f>E42*F37</f>
        <v>0.19599999999999998</v>
      </c>
      <c r="G42" s="34"/>
      <c r="H42" s="36">
        <f>G42*F42</f>
        <v>0</v>
      </c>
    </row>
    <row r="43" spans="1:8" ht="72" x14ac:dyDescent="0.25">
      <c r="A43" s="48" t="s">
        <v>99</v>
      </c>
      <c r="B43" s="28" t="s">
        <v>57</v>
      </c>
      <c r="C43" s="29" t="s">
        <v>58</v>
      </c>
      <c r="D43" s="5" t="s">
        <v>31</v>
      </c>
      <c r="E43" s="49"/>
      <c r="F43" s="50">
        <v>29</v>
      </c>
      <c r="G43" s="51"/>
      <c r="H43" s="52">
        <f>SUM(H44:H49)</f>
        <v>0</v>
      </c>
    </row>
    <row r="44" spans="1:8" x14ac:dyDescent="0.25">
      <c r="A44" s="53"/>
      <c r="B44" s="54" t="s">
        <v>45</v>
      </c>
      <c r="C44" s="9" t="s">
        <v>3</v>
      </c>
      <c r="D44" s="10" t="s">
        <v>31</v>
      </c>
      <c r="E44" s="55">
        <v>1</v>
      </c>
      <c r="F44" s="56">
        <f>F43*E44</f>
        <v>29</v>
      </c>
      <c r="G44" s="13"/>
      <c r="H44" s="45">
        <f>G44*F44</f>
        <v>0</v>
      </c>
    </row>
    <row r="45" spans="1:8" x14ac:dyDescent="0.25">
      <c r="A45" s="39"/>
      <c r="B45" s="57" t="s">
        <v>2</v>
      </c>
      <c r="C45" s="58" t="s">
        <v>28</v>
      </c>
      <c r="D45" s="58" t="s">
        <v>6</v>
      </c>
      <c r="E45" s="58">
        <v>7.0000000000000001E-3</v>
      </c>
      <c r="F45" s="59">
        <f>F43*E45</f>
        <v>0.20300000000000001</v>
      </c>
      <c r="G45" s="58"/>
      <c r="H45" s="60">
        <f>F45*G45</f>
        <v>0</v>
      </c>
    </row>
    <row r="46" spans="1:8" x14ac:dyDescent="0.25">
      <c r="A46" s="39"/>
      <c r="B46" s="61" t="s">
        <v>59</v>
      </c>
      <c r="C46" s="9" t="s">
        <v>60</v>
      </c>
      <c r="D46" s="10" t="s">
        <v>34</v>
      </c>
      <c r="E46" s="13">
        <v>3.5</v>
      </c>
      <c r="F46" s="11">
        <f>F44*E46</f>
        <v>101.5</v>
      </c>
      <c r="G46" s="13"/>
      <c r="H46" s="45">
        <f>G46*F46</f>
        <v>0</v>
      </c>
    </row>
    <row r="47" spans="1:8" ht="27" x14ac:dyDescent="0.25">
      <c r="A47" s="39"/>
      <c r="B47" s="62" t="s">
        <v>61</v>
      </c>
      <c r="C47" s="58" t="s">
        <v>62</v>
      </c>
      <c r="D47" s="58" t="s">
        <v>34</v>
      </c>
      <c r="E47" s="58">
        <v>0.59</v>
      </c>
      <c r="F47" s="59">
        <f>E47*F44</f>
        <v>17.11</v>
      </c>
      <c r="G47" s="63"/>
      <c r="H47" s="60">
        <f>F47*G47</f>
        <v>0</v>
      </c>
    </row>
    <row r="48" spans="1:8" x14ac:dyDescent="0.25">
      <c r="A48" s="39"/>
      <c r="B48" s="62" t="s">
        <v>63</v>
      </c>
      <c r="C48" s="58" t="s">
        <v>64</v>
      </c>
      <c r="D48" s="58" t="s">
        <v>34</v>
      </c>
      <c r="E48" s="58">
        <v>0.15</v>
      </c>
      <c r="F48" s="59">
        <f>E48*F44</f>
        <v>4.3499999999999996</v>
      </c>
      <c r="G48" s="63"/>
      <c r="H48" s="60">
        <f>F48*G48</f>
        <v>0</v>
      </c>
    </row>
    <row r="49" spans="1:8" x14ac:dyDescent="0.25">
      <c r="A49" s="39"/>
      <c r="B49" s="57" t="s">
        <v>2</v>
      </c>
      <c r="C49" s="58" t="s">
        <v>65</v>
      </c>
      <c r="D49" s="58" t="s">
        <v>6</v>
      </c>
      <c r="E49" s="58">
        <v>3.3999999999999998E-3</v>
      </c>
      <c r="F49" s="59">
        <f>E49*F44</f>
        <v>9.8599999999999993E-2</v>
      </c>
      <c r="G49" s="58"/>
      <c r="H49" s="60">
        <f>F49*G49</f>
        <v>0</v>
      </c>
    </row>
    <row r="50" spans="1:8" ht="84" x14ac:dyDescent="0.25">
      <c r="A50" s="64">
        <v>10</v>
      </c>
      <c r="B50" s="28" t="s">
        <v>66</v>
      </c>
      <c r="C50" s="29" t="s">
        <v>127</v>
      </c>
      <c r="D50" s="29" t="s">
        <v>31</v>
      </c>
      <c r="E50" s="65"/>
      <c r="F50" s="66">
        <v>12</v>
      </c>
      <c r="G50" s="65"/>
      <c r="H50" s="67">
        <f>H51+H52+H53+H54+H55</f>
        <v>0</v>
      </c>
    </row>
    <row r="51" spans="1:8" x14ac:dyDescent="0.25">
      <c r="A51" s="68"/>
      <c r="B51" s="68" t="s">
        <v>2</v>
      </c>
      <c r="C51" s="69" t="s">
        <v>27</v>
      </c>
      <c r="D51" s="69" t="s">
        <v>4</v>
      </c>
      <c r="E51" s="69">
        <v>0.28399999999999997</v>
      </c>
      <c r="F51" s="45">
        <f>E51*F50</f>
        <v>3.4079999999999995</v>
      </c>
      <c r="G51" s="45"/>
      <c r="H51" s="45">
        <f>G51*F51</f>
        <v>0</v>
      </c>
    </row>
    <row r="52" spans="1:8" x14ac:dyDescent="0.25">
      <c r="A52" s="68"/>
      <c r="B52" s="68" t="s">
        <v>2</v>
      </c>
      <c r="C52" s="69" t="s">
        <v>28</v>
      </c>
      <c r="D52" s="69" t="s">
        <v>6</v>
      </c>
      <c r="E52" s="69">
        <v>2.3099999999999999E-2</v>
      </c>
      <c r="F52" s="45">
        <f>E52*F50</f>
        <v>0.2772</v>
      </c>
      <c r="G52" s="69"/>
      <c r="H52" s="45">
        <f>G52*F52</f>
        <v>0</v>
      </c>
    </row>
    <row r="53" spans="1:8" x14ac:dyDescent="0.25">
      <c r="A53" s="68"/>
      <c r="B53" s="68" t="s">
        <v>67</v>
      </c>
      <c r="C53" s="69" t="s">
        <v>68</v>
      </c>
      <c r="D53" s="69" t="s">
        <v>69</v>
      </c>
      <c r="E53" s="69">
        <v>1.7500000000000002E-2</v>
      </c>
      <c r="F53" s="45">
        <f>E53*F50</f>
        <v>0.21000000000000002</v>
      </c>
      <c r="G53" s="69"/>
      <c r="H53" s="45">
        <f>F53*G53</f>
        <v>0</v>
      </c>
    </row>
    <row r="54" spans="1:8" x14ac:dyDescent="0.25">
      <c r="A54" s="68"/>
      <c r="B54" s="68" t="s">
        <v>70</v>
      </c>
      <c r="C54" s="69" t="s">
        <v>71</v>
      </c>
      <c r="D54" s="69" t="s">
        <v>34</v>
      </c>
      <c r="E54" s="69">
        <v>7.9000000000000001E-2</v>
      </c>
      <c r="F54" s="45">
        <f>F50*E54</f>
        <v>0.94799999999999995</v>
      </c>
      <c r="G54" s="10"/>
      <c r="H54" s="45">
        <f>G54*F54</f>
        <v>0</v>
      </c>
    </row>
    <row r="55" spans="1:8" x14ac:dyDescent="0.25">
      <c r="A55" s="68"/>
      <c r="B55" s="43" t="s">
        <v>2</v>
      </c>
      <c r="C55" s="69" t="s">
        <v>24</v>
      </c>
      <c r="D55" s="69" t="s">
        <v>6</v>
      </c>
      <c r="E55" s="69">
        <v>5.2299999999999999E-2</v>
      </c>
      <c r="F55" s="45">
        <f>E55*F50</f>
        <v>0.62759999999999994</v>
      </c>
      <c r="G55" s="69"/>
      <c r="H55" s="45">
        <f>G55*F55</f>
        <v>0</v>
      </c>
    </row>
    <row r="56" spans="1:8" ht="60" x14ac:dyDescent="0.25">
      <c r="A56" s="1">
        <v>11</v>
      </c>
      <c r="B56" s="70" t="s">
        <v>72</v>
      </c>
      <c r="C56" s="3" t="s">
        <v>73</v>
      </c>
      <c r="D56" s="3" t="s">
        <v>49</v>
      </c>
      <c r="E56" s="3"/>
      <c r="F56" s="31">
        <f>F50</f>
        <v>12</v>
      </c>
      <c r="G56" s="71"/>
      <c r="H56" s="19">
        <f>SUM(H57:H60)</f>
        <v>0</v>
      </c>
    </row>
    <row r="57" spans="1:8" x14ac:dyDescent="0.25">
      <c r="A57" s="8"/>
      <c r="B57" s="8" t="s">
        <v>2</v>
      </c>
      <c r="C57" s="9" t="s">
        <v>3</v>
      </c>
      <c r="D57" s="9" t="s">
        <v>4</v>
      </c>
      <c r="E57" s="9">
        <v>3.0300000000000001E-2</v>
      </c>
      <c r="F57" s="36">
        <f>E57*F56</f>
        <v>0.36360000000000003</v>
      </c>
      <c r="G57" s="72"/>
      <c r="H57" s="36">
        <f>F57*G57</f>
        <v>0</v>
      </c>
    </row>
    <row r="58" spans="1:8" x14ac:dyDescent="0.25">
      <c r="A58" s="8"/>
      <c r="B58" s="8" t="s">
        <v>2</v>
      </c>
      <c r="C58" s="9" t="s">
        <v>28</v>
      </c>
      <c r="D58" s="9" t="s">
        <v>6</v>
      </c>
      <c r="E58" s="9">
        <f>0.0041</f>
        <v>4.1000000000000003E-3</v>
      </c>
      <c r="F58" s="36">
        <f>F56*E58</f>
        <v>4.9200000000000008E-2</v>
      </c>
      <c r="G58" s="9"/>
      <c r="H58" s="72">
        <f>G58*F58</f>
        <v>0</v>
      </c>
    </row>
    <row r="59" spans="1:8" x14ac:dyDescent="0.25">
      <c r="A59" s="8"/>
      <c r="B59" s="8" t="s">
        <v>45</v>
      </c>
      <c r="C59" s="9" t="s">
        <v>74</v>
      </c>
      <c r="D59" s="9" t="s">
        <v>34</v>
      </c>
      <c r="E59" s="9">
        <v>0.32400000000000001</v>
      </c>
      <c r="F59" s="36">
        <f>F56*E59</f>
        <v>3.8879999999999999</v>
      </c>
      <c r="G59" s="9"/>
      <c r="H59" s="72">
        <f>G59*F59</f>
        <v>0</v>
      </c>
    </row>
    <row r="60" spans="1:8" x14ac:dyDescent="0.25">
      <c r="A60" s="8"/>
      <c r="B60" s="38" t="s">
        <v>2</v>
      </c>
      <c r="C60" s="9" t="s">
        <v>75</v>
      </c>
      <c r="D60" s="9" t="s">
        <v>6</v>
      </c>
      <c r="E60" s="9">
        <v>4.0000000000000002E-4</v>
      </c>
      <c r="F60" s="36">
        <f>F56*E60</f>
        <v>4.8000000000000004E-3</v>
      </c>
      <c r="G60" s="9"/>
      <c r="H60" s="72">
        <f>G60*F60</f>
        <v>0</v>
      </c>
    </row>
    <row r="61" spans="1:8" ht="60" x14ac:dyDescent="0.25">
      <c r="A61" s="1">
        <v>12</v>
      </c>
      <c r="B61" s="70" t="s">
        <v>76</v>
      </c>
      <c r="C61" s="3" t="s">
        <v>77</v>
      </c>
      <c r="D61" s="3" t="s">
        <v>49</v>
      </c>
      <c r="E61" s="3"/>
      <c r="F61" s="31">
        <f>F56+0</f>
        <v>12</v>
      </c>
      <c r="G61" s="71"/>
      <c r="H61" s="19">
        <f>H62+H63+H64</f>
        <v>0</v>
      </c>
    </row>
    <row r="62" spans="1:8" x14ac:dyDescent="0.25">
      <c r="A62" s="8"/>
      <c r="B62" s="8" t="s">
        <v>2</v>
      </c>
      <c r="C62" s="9" t="s">
        <v>27</v>
      </c>
      <c r="D62" s="9" t="s">
        <v>4</v>
      </c>
      <c r="E62" s="9">
        <v>4.24E-2</v>
      </c>
      <c r="F62" s="72">
        <f>E62*F61</f>
        <v>0.50880000000000003</v>
      </c>
      <c r="G62" s="72"/>
      <c r="H62" s="36">
        <f>G62*F62</f>
        <v>0</v>
      </c>
    </row>
    <row r="63" spans="1:8" x14ac:dyDescent="0.25">
      <c r="A63" s="8"/>
      <c r="B63" s="8" t="s">
        <v>2</v>
      </c>
      <c r="C63" s="9" t="s">
        <v>28</v>
      </c>
      <c r="D63" s="9" t="s">
        <v>6</v>
      </c>
      <c r="E63" s="9">
        <f>0.0021</f>
        <v>2.0999999999999999E-3</v>
      </c>
      <c r="F63" s="72">
        <f>F61*E63</f>
        <v>2.52E-2</v>
      </c>
      <c r="G63" s="9"/>
      <c r="H63" s="72">
        <f>G63*F63</f>
        <v>0</v>
      </c>
    </row>
    <row r="64" spans="1:8" x14ac:dyDescent="0.25">
      <c r="A64" s="8"/>
      <c r="B64" s="8" t="s">
        <v>45</v>
      </c>
      <c r="C64" s="9" t="s">
        <v>78</v>
      </c>
      <c r="D64" s="9" t="s">
        <v>79</v>
      </c>
      <c r="E64" s="38">
        <v>1.4999999999999999E-4</v>
      </c>
      <c r="F64" s="72">
        <f>F61*E64</f>
        <v>1.8E-3</v>
      </c>
      <c r="G64" s="9"/>
      <c r="H64" s="72">
        <f>G64*F64</f>
        <v>0</v>
      </c>
    </row>
    <row r="65" spans="1:8" ht="121.5" x14ac:dyDescent="0.25">
      <c r="A65" s="73">
        <v>13</v>
      </c>
      <c r="B65" s="74" t="s">
        <v>80</v>
      </c>
      <c r="C65" s="75" t="s">
        <v>125</v>
      </c>
      <c r="D65" s="75" t="s">
        <v>31</v>
      </c>
      <c r="E65" s="76"/>
      <c r="F65" s="77">
        <v>14</v>
      </c>
      <c r="G65" s="76"/>
      <c r="H65" s="67">
        <f>H66+H67+H68+H69+H70+H71+H72</f>
        <v>0</v>
      </c>
    </row>
    <row r="66" spans="1:8" x14ac:dyDescent="0.25">
      <c r="A66" s="78"/>
      <c r="B66" s="78" t="s">
        <v>2</v>
      </c>
      <c r="C66" s="79" t="s">
        <v>27</v>
      </c>
      <c r="D66" s="63" t="s">
        <v>4</v>
      </c>
      <c r="E66" s="79">
        <v>0.439</v>
      </c>
      <c r="F66" s="80">
        <f>E66*F65</f>
        <v>6.1459999999999999</v>
      </c>
      <c r="G66" s="80"/>
      <c r="H66" s="80">
        <f t="shared" ref="H66:H72" si="1">F66*G66</f>
        <v>0</v>
      </c>
    </row>
    <row r="67" spans="1:8" x14ac:dyDescent="0.25">
      <c r="A67" s="78"/>
      <c r="B67" s="78" t="s">
        <v>2</v>
      </c>
      <c r="C67" s="79" t="s">
        <v>28</v>
      </c>
      <c r="D67" s="63" t="s">
        <v>6</v>
      </c>
      <c r="E67" s="79">
        <v>3.5000000000000003E-2</v>
      </c>
      <c r="F67" s="80">
        <f>F65*E67</f>
        <v>0.49000000000000005</v>
      </c>
      <c r="G67" s="79"/>
      <c r="H67" s="80">
        <f t="shared" si="1"/>
        <v>0</v>
      </c>
    </row>
    <row r="68" spans="1:8" ht="40.5" x14ac:dyDescent="0.25">
      <c r="A68" s="78"/>
      <c r="B68" s="81" t="s">
        <v>81</v>
      </c>
      <c r="C68" s="63" t="s">
        <v>82</v>
      </c>
      <c r="D68" s="63" t="s">
        <v>31</v>
      </c>
      <c r="E68" s="79">
        <v>1.1200000000000001</v>
      </c>
      <c r="F68" s="80">
        <f>F65*E68</f>
        <v>15.680000000000001</v>
      </c>
      <c r="G68" s="79"/>
      <c r="H68" s="80">
        <f t="shared" si="1"/>
        <v>0</v>
      </c>
    </row>
    <row r="69" spans="1:8" ht="27" x14ac:dyDescent="0.25">
      <c r="A69" s="78"/>
      <c r="B69" s="81" t="s">
        <v>83</v>
      </c>
      <c r="C69" s="63" t="s">
        <v>84</v>
      </c>
      <c r="D69" s="63" t="s">
        <v>79</v>
      </c>
      <c r="E69" s="79">
        <v>2E-3</v>
      </c>
      <c r="F69" s="96">
        <f>F65*E69</f>
        <v>2.8000000000000001E-2</v>
      </c>
      <c r="G69" s="79"/>
      <c r="H69" s="80">
        <f t="shared" si="1"/>
        <v>0</v>
      </c>
    </row>
    <row r="70" spans="1:8" x14ac:dyDescent="0.25">
      <c r="A70" s="78"/>
      <c r="B70" s="81" t="s">
        <v>85</v>
      </c>
      <c r="C70" s="79" t="s">
        <v>86</v>
      </c>
      <c r="D70" s="79" t="s">
        <v>34</v>
      </c>
      <c r="E70" s="79">
        <v>0.15</v>
      </c>
      <c r="F70" s="80">
        <f>E70*F65</f>
        <v>2.1</v>
      </c>
      <c r="G70" s="79"/>
      <c r="H70" s="80">
        <f t="shared" si="1"/>
        <v>0</v>
      </c>
    </row>
    <row r="71" spans="1:8" x14ac:dyDescent="0.25">
      <c r="A71" s="78"/>
      <c r="B71" s="81" t="s">
        <v>87</v>
      </c>
      <c r="C71" s="79" t="s">
        <v>88</v>
      </c>
      <c r="D71" s="79" t="s">
        <v>89</v>
      </c>
      <c r="E71" s="79">
        <v>8</v>
      </c>
      <c r="F71" s="80">
        <f>E71*F65</f>
        <v>112</v>
      </c>
      <c r="G71" s="79"/>
      <c r="H71" s="80">
        <f t="shared" si="1"/>
        <v>0</v>
      </c>
    </row>
    <row r="72" spans="1:8" x14ac:dyDescent="0.25">
      <c r="A72" s="78"/>
      <c r="B72" s="78" t="s">
        <v>2</v>
      </c>
      <c r="C72" s="79" t="s">
        <v>24</v>
      </c>
      <c r="D72" s="63" t="s">
        <v>6</v>
      </c>
      <c r="E72" s="79">
        <v>8.1600000000000006E-2</v>
      </c>
      <c r="F72" s="80">
        <f>E72*F65</f>
        <v>1.1424000000000001</v>
      </c>
      <c r="G72" s="79"/>
      <c r="H72" s="80">
        <f t="shared" si="1"/>
        <v>0</v>
      </c>
    </row>
    <row r="73" spans="1:8" ht="81" x14ac:dyDescent="0.25">
      <c r="A73" s="82" t="s">
        <v>134</v>
      </c>
      <c r="B73" s="2" t="s">
        <v>90</v>
      </c>
      <c r="C73" s="3" t="s">
        <v>91</v>
      </c>
      <c r="D73" s="3" t="s">
        <v>92</v>
      </c>
      <c r="E73" s="3"/>
      <c r="F73" s="83">
        <v>25</v>
      </c>
      <c r="G73" s="3"/>
      <c r="H73" s="19">
        <f>SUM(H74:H77)</f>
        <v>0</v>
      </c>
    </row>
    <row r="74" spans="1:8" x14ac:dyDescent="0.25">
      <c r="A74" s="84"/>
      <c r="B74" s="84" t="s">
        <v>2</v>
      </c>
      <c r="C74" s="9" t="s">
        <v>3</v>
      </c>
      <c r="D74" s="9" t="s">
        <v>4</v>
      </c>
      <c r="E74" s="85">
        <v>1.43</v>
      </c>
      <c r="F74" s="11">
        <f>F73*E74</f>
        <v>35.75</v>
      </c>
      <c r="G74" s="9"/>
      <c r="H74" s="45">
        <f>F74*G74</f>
        <v>0</v>
      </c>
    </row>
    <row r="75" spans="1:8" x14ac:dyDescent="0.25">
      <c r="A75" s="84"/>
      <c r="B75" s="84" t="s">
        <v>2</v>
      </c>
      <c r="C75" s="9" t="s">
        <v>28</v>
      </c>
      <c r="D75" s="9" t="s">
        <v>6</v>
      </c>
      <c r="E75" s="85">
        <v>2.5700000000000001E-2</v>
      </c>
      <c r="F75" s="11">
        <f>F73*E75</f>
        <v>0.64250000000000007</v>
      </c>
      <c r="G75" s="10"/>
      <c r="H75" s="45">
        <f>F75*G75</f>
        <v>0</v>
      </c>
    </row>
    <row r="76" spans="1:8" ht="27" x14ac:dyDescent="0.25">
      <c r="A76" s="84"/>
      <c r="B76" s="84" t="s">
        <v>93</v>
      </c>
      <c r="C76" s="9" t="s">
        <v>94</v>
      </c>
      <c r="D76" s="9" t="s">
        <v>92</v>
      </c>
      <c r="E76" s="72">
        <v>1</v>
      </c>
      <c r="F76" s="59">
        <f>E76*F73</f>
        <v>25</v>
      </c>
      <c r="G76" s="10"/>
      <c r="H76" s="45">
        <f>F76*G76</f>
        <v>0</v>
      </c>
    </row>
    <row r="77" spans="1:8" x14ac:dyDescent="0.25">
      <c r="A77" s="84"/>
      <c r="B77" s="10" t="s">
        <v>2</v>
      </c>
      <c r="C77" s="9" t="s">
        <v>24</v>
      </c>
      <c r="D77" s="9" t="s">
        <v>6</v>
      </c>
      <c r="E77" s="86">
        <v>4.5699999999999998E-2</v>
      </c>
      <c r="F77" s="11">
        <f>F73*E77</f>
        <v>1.1424999999999998</v>
      </c>
      <c r="G77" s="10"/>
      <c r="H77" s="45">
        <f>F77*G77</f>
        <v>0</v>
      </c>
    </row>
    <row r="78" spans="1:8" ht="60" x14ac:dyDescent="0.25">
      <c r="A78" s="82" t="s">
        <v>135</v>
      </c>
      <c r="B78" s="28" t="s">
        <v>95</v>
      </c>
      <c r="C78" s="29" t="s">
        <v>96</v>
      </c>
      <c r="D78" s="65" t="s">
        <v>89</v>
      </c>
      <c r="E78" s="29"/>
      <c r="F78" s="64">
        <v>2</v>
      </c>
      <c r="G78" s="29"/>
      <c r="H78" s="19">
        <f>SUM(H79:H82)</f>
        <v>0</v>
      </c>
    </row>
    <row r="79" spans="1:8" x14ac:dyDescent="0.25">
      <c r="A79" s="84"/>
      <c r="B79" s="32" t="s">
        <v>2</v>
      </c>
      <c r="C79" s="34" t="s">
        <v>27</v>
      </c>
      <c r="D79" s="34" t="s">
        <v>4</v>
      </c>
      <c r="E79" s="34">
        <v>1.51</v>
      </c>
      <c r="F79" s="45">
        <f>F78*E79</f>
        <v>3.02</v>
      </c>
      <c r="G79" s="34"/>
      <c r="H79" s="45">
        <f>F79*G79</f>
        <v>0</v>
      </c>
    </row>
    <row r="80" spans="1:8" x14ac:dyDescent="0.25">
      <c r="A80" s="84"/>
      <c r="B80" s="32" t="s">
        <v>2</v>
      </c>
      <c r="C80" s="34" t="s">
        <v>28</v>
      </c>
      <c r="D80" s="34" t="s">
        <v>6</v>
      </c>
      <c r="E80" s="44">
        <v>0.13</v>
      </c>
      <c r="F80" s="45">
        <f>F78*E80</f>
        <v>0.26</v>
      </c>
      <c r="G80" s="69"/>
      <c r="H80" s="45">
        <f>F80*G80</f>
        <v>0</v>
      </c>
    </row>
    <row r="81" spans="1:8" ht="27" x14ac:dyDescent="0.25">
      <c r="A81" s="84"/>
      <c r="B81" s="32" t="s">
        <v>97</v>
      </c>
      <c r="C81" s="34" t="s">
        <v>98</v>
      </c>
      <c r="D81" s="34" t="s">
        <v>89</v>
      </c>
      <c r="E81" s="87">
        <v>1</v>
      </c>
      <c r="F81" s="45">
        <f>E81*F78</f>
        <v>2</v>
      </c>
      <c r="G81" s="69"/>
      <c r="H81" s="45">
        <f>F81*G81</f>
        <v>0</v>
      </c>
    </row>
    <row r="82" spans="1:8" x14ac:dyDescent="0.25">
      <c r="A82" s="84"/>
      <c r="B82" s="69" t="s">
        <v>2</v>
      </c>
      <c r="C82" s="34" t="s">
        <v>24</v>
      </c>
      <c r="D82" s="34" t="s">
        <v>6</v>
      </c>
      <c r="E82" s="69">
        <v>7.0000000000000007E-2</v>
      </c>
      <c r="F82" s="45">
        <f>F78*E82</f>
        <v>0.14000000000000001</v>
      </c>
      <c r="G82" s="69"/>
      <c r="H82" s="45">
        <f>F82*G82</f>
        <v>0</v>
      </c>
    </row>
    <row r="83" spans="1:8" ht="48" x14ac:dyDescent="0.25">
      <c r="A83" s="15" t="s">
        <v>136</v>
      </c>
      <c r="B83" s="28" t="s">
        <v>100</v>
      </c>
      <c r="C83" s="29" t="s">
        <v>142</v>
      </c>
      <c r="D83" s="65" t="s">
        <v>89</v>
      </c>
      <c r="E83" s="29"/>
      <c r="F83" s="64">
        <v>6</v>
      </c>
      <c r="G83" s="29"/>
      <c r="H83" s="19">
        <f>SUM(H84:H87)</f>
        <v>0</v>
      </c>
    </row>
    <row r="84" spans="1:8" x14ac:dyDescent="0.25">
      <c r="A84" s="84"/>
      <c r="B84" s="9" t="s">
        <v>2</v>
      </c>
      <c r="C84" s="9" t="s">
        <v>27</v>
      </c>
      <c r="D84" s="9" t="s">
        <v>4</v>
      </c>
      <c r="E84" s="85">
        <v>0.82</v>
      </c>
      <c r="F84" s="11">
        <f>F83*E84</f>
        <v>4.92</v>
      </c>
      <c r="G84" s="9"/>
      <c r="H84" s="45">
        <f>F84*G84</f>
        <v>0</v>
      </c>
    </row>
    <row r="85" spans="1:8" x14ac:dyDescent="0.25">
      <c r="A85" s="84"/>
      <c r="B85" s="9" t="s">
        <v>2</v>
      </c>
      <c r="C85" s="9" t="s">
        <v>28</v>
      </c>
      <c r="D85" s="9" t="s">
        <v>6</v>
      </c>
      <c r="E85" s="85">
        <v>0.01</v>
      </c>
      <c r="F85" s="11">
        <f>F83*E85</f>
        <v>0.06</v>
      </c>
      <c r="G85" s="10"/>
      <c r="H85" s="11">
        <f>F85*G85</f>
        <v>0</v>
      </c>
    </row>
    <row r="86" spans="1:8" x14ac:dyDescent="0.25">
      <c r="A86" s="32"/>
      <c r="B86" s="34" t="s">
        <v>45</v>
      </c>
      <c r="C86" s="34" t="s">
        <v>143</v>
      </c>
      <c r="D86" s="34" t="s">
        <v>89</v>
      </c>
      <c r="E86" s="36">
        <v>1</v>
      </c>
      <c r="F86" s="45">
        <f>E86*F83</f>
        <v>6</v>
      </c>
      <c r="G86" s="69"/>
      <c r="H86" s="45">
        <f>F86*G86</f>
        <v>0</v>
      </c>
    </row>
    <row r="87" spans="1:8" x14ac:dyDescent="0.25">
      <c r="A87" s="84"/>
      <c r="B87" s="9" t="s">
        <v>2</v>
      </c>
      <c r="C87" s="9" t="s">
        <v>24</v>
      </c>
      <c r="D87" s="9" t="s">
        <v>6</v>
      </c>
      <c r="E87" s="86">
        <v>7.0000000000000007E-2</v>
      </c>
      <c r="F87" s="11">
        <f>F83*E87</f>
        <v>0.42000000000000004</v>
      </c>
      <c r="G87" s="10"/>
      <c r="H87" s="11">
        <f>F87*G87</f>
        <v>0</v>
      </c>
    </row>
    <row r="88" spans="1:8" ht="48" x14ac:dyDescent="0.25">
      <c r="A88" s="15" t="s">
        <v>137</v>
      </c>
      <c r="B88" s="28" t="s">
        <v>100</v>
      </c>
      <c r="C88" s="29" t="s">
        <v>101</v>
      </c>
      <c r="D88" s="65" t="s">
        <v>89</v>
      </c>
      <c r="E88" s="29"/>
      <c r="F88" s="64">
        <v>2</v>
      </c>
      <c r="G88" s="29"/>
      <c r="H88" s="19">
        <f>SUM(H89:H92)</f>
        <v>0</v>
      </c>
    </row>
    <row r="89" spans="1:8" x14ac:dyDescent="0.25">
      <c r="A89" s="84"/>
      <c r="B89" s="9" t="s">
        <v>2</v>
      </c>
      <c r="C89" s="9" t="s">
        <v>27</v>
      </c>
      <c r="D89" s="9" t="s">
        <v>4</v>
      </c>
      <c r="E89" s="85">
        <v>0.82</v>
      </c>
      <c r="F89" s="11">
        <f>F88*E89</f>
        <v>1.64</v>
      </c>
      <c r="G89" s="9"/>
      <c r="H89" s="45">
        <f>F89*G89</f>
        <v>0</v>
      </c>
    </row>
    <row r="90" spans="1:8" x14ac:dyDescent="0.25">
      <c r="A90" s="84"/>
      <c r="B90" s="9" t="s">
        <v>2</v>
      </c>
      <c r="C90" s="9" t="s">
        <v>28</v>
      </c>
      <c r="D90" s="9" t="s">
        <v>6</v>
      </c>
      <c r="E90" s="85">
        <v>0.01</v>
      </c>
      <c r="F90" s="11">
        <f>F88*E90</f>
        <v>0.02</v>
      </c>
      <c r="G90" s="10"/>
      <c r="H90" s="11">
        <f>F90*G90</f>
        <v>0</v>
      </c>
    </row>
    <row r="91" spans="1:8" x14ac:dyDescent="0.25">
      <c r="A91" s="32"/>
      <c r="B91" s="88" t="s">
        <v>45</v>
      </c>
      <c r="C91" s="34" t="s">
        <v>102</v>
      </c>
      <c r="D91" s="34" t="s">
        <v>89</v>
      </c>
      <c r="E91" s="36">
        <v>1</v>
      </c>
      <c r="F91" s="45">
        <f>E91*F88</f>
        <v>2</v>
      </c>
      <c r="G91" s="69"/>
      <c r="H91" s="45">
        <f>F91*G91</f>
        <v>0</v>
      </c>
    </row>
    <row r="92" spans="1:8" x14ac:dyDescent="0.25">
      <c r="A92" s="84"/>
      <c r="B92" s="9" t="s">
        <v>2</v>
      </c>
      <c r="C92" s="9" t="s">
        <v>24</v>
      </c>
      <c r="D92" s="9" t="s">
        <v>6</v>
      </c>
      <c r="E92" s="86">
        <v>7.0000000000000007E-2</v>
      </c>
      <c r="F92" s="11">
        <f>F88*E92</f>
        <v>0.14000000000000001</v>
      </c>
      <c r="G92" s="10"/>
      <c r="H92" s="11">
        <f>F92*G92</f>
        <v>0</v>
      </c>
    </row>
    <row r="93" spans="1:8" ht="48" x14ac:dyDescent="0.25">
      <c r="A93" s="82" t="s">
        <v>138</v>
      </c>
      <c r="B93" s="2" t="s">
        <v>103</v>
      </c>
      <c r="C93" s="3" t="s">
        <v>128</v>
      </c>
      <c r="D93" s="70" t="s">
        <v>107</v>
      </c>
      <c r="E93" s="3"/>
      <c r="F93" s="83">
        <v>4</v>
      </c>
      <c r="G93" s="3"/>
      <c r="H93" s="19">
        <f>SUM(H94:H97)</f>
        <v>0</v>
      </c>
    </row>
    <row r="94" spans="1:8" x14ac:dyDescent="0.25">
      <c r="A94" s="84"/>
      <c r="B94" s="84" t="s">
        <v>2</v>
      </c>
      <c r="C94" s="9" t="s">
        <v>3</v>
      </c>
      <c r="D94" s="9" t="s">
        <v>4</v>
      </c>
      <c r="E94" s="85">
        <v>0.58299999999999996</v>
      </c>
      <c r="F94" s="59">
        <f>F93*E94</f>
        <v>2.3319999999999999</v>
      </c>
      <c r="G94" s="9"/>
      <c r="H94" s="45">
        <f>F94*G94</f>
        <v>0</v>
      </c>
    </row>
    <row r="95" spans="1:8" x14ac:dyDescent="0.25">
      <c r="A95" s="84"/>
      <c r="B95" s="84" t="s">
        <v>2</v>
      </c>
      <c r="C95" s="9" t="s">
        <v>28</v>
      </c>
      <c r="D95" s="9" t="s">
        <v>6</v>
      </c>
      <c r="E95" s="85">
        <v>4.5999999999999999E-3</v>
      </c>
      <c r="F95" s="59">
        <f>F93*E95</f>
        <v>1.84E-2</v>
      </c>
      <c r="G95" s="10"/>
      <c r="H95" s="45">
        <f>F95*G95</f>
        <v>0</v>
      </c>
    </row>
    <row r="96" spans="1:8" ht="27" x14ac:dyDescent="0.25">
      <c r="A96" s="84"/>
      <c r="B96" s="84" t="s">
        <v>104</v>
      </c>
      <c r="C96" s="9" t="s">
        <v>130</v>
      </c>
      <c r="D96" s="38" t="s">
        <v>129</v>
      </c>
      <c r="E96" s="72">
        <v>1</v>
      </c>
      <c r="F96" s="11">
        <f>E96*F93</f>
        <v>4</v>
      </c>
      <c r="G96" s="10"/>
      <c r="H96" s="45">
        <f>F96*G96</f>
        <v>0</v>
      </c>
    </row>
    <row r="97" spans="1:8" x14ac:dyDescent="0.25">
      <c r="A97" s="84"/>
      <c r="B97" s="10" t="s">
        <v>2</v>
      </c>
      <c r="C97" s="9" t="s">
        <v>24</v>
      </c>
      <c r="D97" s="9" t="s">
        <v>6</v>
      </c>
      <c r="E97" s="10">
        <v>0.20799999999999999</v>
      </c>
      <c r="F97" s="59">
        <f>F93*E97</f>
        <v>0.83199999999999996</v>
      </c>
      <c r="G97" s="10"/>
      <c r="H97" s="11">
        <f>F97*G97</f>
        <v>0</v>
      </c>
    </row>
    <row r="98" spans="1:8" ht="36" customHeight="1" x14ac:dyDescent="0.25">
      <c r="A98" s="82" t="s">
        <v>139</v>
      </c>
      <c r="B98" s="2" t="s">
        <v>105</v>
      </c>
      <c r="C98" s="3" t="s">
        <v>106</v>
      </c>
      <c r="D98" s="5" t="s">
        <v>107</v>
      </c>
      <c r="E98" s="3"/>
      <c r="F98" s="1">
        <v>2</v>
      </c>
      <c r="G98" s="3"/>
      <c r="H98" s="19">
        <f>SUM(H99:H102)</f>
        <v>0</v>
      </c>
    </row>
    <row r="99" spans="1:8" x14ac:dyDescent="0.25">
      <c r="A99" s="84"/>
      <c r="B99" s="8" t="s">
        <v>2</v>
      </c>
      <c r="C99" s="9" t="s">
        <v>27</v>
      </c>
      <c r="D99" s="9" t="s">
        <v>4</v>
      </c>
      <c r="E99" s="9">
        <v>1.56</v>
      </c>
      <c r="F99" s="11">
        <f>F98*E99</f>
        <v>3.12</v>
      </c>
      <c r="G99" s="9"/>
      <c r="H99" s="45">
        <f>F99*G99</f>
        <v>0</v>
      </c>
    </row>
    <row r="100" spans="1:8" x14ac:dyDescent="0.25">
      <c r="A100" s="84"/>
      <c r="B100" s="8" t="s">
        <v>2</v>
      </c>
      <c r="C100" s="9" t="s">
        <v>28</v>
      </c>
      <c r="D100" s="9" t="s">
        <v>6</v>
      </c>
      <c r="E100" s="72">
        <v>0.06</v>
      </c>
      <c r="F100" s="11">
        <f>F98*E100</f>
        <v>0.12</v>
      </c>
      <c r="G100" s="10"/>
      <c r="H100" s="11">
        <f>F100*G100</f>
        <v>0</v>
      </c>
    </row>
    <row r="101" spans="1:8" x14ac:dyDescent="0.25">
      <c r="A101" s="84"/>
      <c r="B101" s="89" t="s">
        <v>108</v>
      </c>
      <c r="C101" s="9" t="s">
        <v>109</v>
      </c>
      <c r="D101" s="10" t="s">
        <v>107</v>
      </c>
      <c r="E101" s="10">
        <v>1</v>
      </c>
      <c r="F101" s="90">
        <f>F98*E101</f>
        <v>2</v>
      </c>
      <c r="G101" s="10"/>
      <c r="H101" s="11">
        <f>F101*G101</f>
        <v>0</v>
      </c>
    </row>
    <row r="102" spans="1:8" x14ac:dyDescent="0.25">
      <c r="A102" s="84"/>
      <c r="B102" s="91" t="s">
        <v>2</v>
      </c>
      <c r="C102" s="9" t="s">
        <v>24</v>
      </c>
      <c r="D102" s="9" t="s">
        <v>6</v>
      </c>
      <c r="E102" s="10">
        <v>0.28999999999999998</v>
      </c>
      <c r="F102" s="11">
        <f>F98*E102</f>
        <v>0.57999999999999996</v>
      </c>
      <c r="G102" s="10"/>
      <c r="H102" s="11">
        <f>F102*G102</f>
        <v>0</v>
      </c>
    </row>
    <row r="103" spans="1:8" ht="48" x14ac:dyDescent="0.25">
      <c r="A103" s="82" t="s">
        <v>140</v>
      </c>
      <c r="B103" s="2" t="s">
        <v>111</v>
      </c>
      <c r="C103" s="29" t="s">
        <v>126</v>
      </c>
      <c r="D103" s="5" t="s">
        <v>107</v>
      </c>
      <c r="E103" s="3"/>
      <c r="F103" s="1">
        <v>4</v>
      </c>
      <c r="G103" s="3"/>
      <c r="H103" s="19">
        <f>SUM(H104:H107)</f>
        <v>0</v>
      </c>
    </row>
    <row r="104" spans="1:8" x14ac:dyDescent="0.25">
      <c r="A104" s="84"/>
      <c r="B104" s="8" t="s">
        <v>2</v>
      </c>
      <c r="C104" s="9" t="s">
        <v>27</v>
      </c>
      <c r="D104" s="9" t="s">
        <v>4</v>
      </c>
      <c r="E104" s="9">
        <v>2.44</v>
      </c>
      <c r="F104" s="11">
        <f>F103*E104</f>
        <v>9.76</v>
      </c>
      <c r="G104" s="9"/>
      <c r="H104" s="45">
        <f>F104*G104</f>
        <v>0</v>
      </c>
    </row>
    <row r="105" spans="1:8" x14ac:dyDescent="0.25">
      <c r="A105" s="84"/>
      <c r="B105" s="8" t="s">
        <v>2</v>
      </c>
      <c r="C105" s="9" t="s">
        <v>28</v>
      </c>
      <c r="D105" s="9" t="s">
        <v>6</v>
      </c>
      <c r="E105" s="92">
        <v>0.13</v>
      </c>
      <c r="F105" s="11">
        <f>F103*E105</f>
        <v>0.52</v>
      </c>
      <c r="G105" s="10"/>
      <c r="H105" s="11">
        <f>F105*G105</f>
        <v>0</v>
      </c>
    </row>
    <row r="106" spans="1:8" x14ac:dyDescent="0.25">
      <c r="A106" s="84"/>
      <c r="B106" s="89" t="s">
        <v>112</v>
      </c>
      <c r="C106" s="9" t="s">
        <v>113</v>
      </c>
      <c r="D106" s="10" t="s">
        <v>107</v>
      </c>
      <c r="E106" s="10">
        <v>1</v>
      </c>
      <c r="F106" s="90">
        <f>E106*F103</f>
        <v>4</v>
      </c>
      <c r="G106" s="10"/>
      <c r="H106" s="11">
        <f>F106*G106</f>
        <v>0</v>
      </c>
    </row>
    <row r="107" spans="1:8" x14ac:dyDescent="0.25">
      <c r="A107" s="84"/>
      <c r="B107" s="91" t="s">
        <v>2</v>
      </c>
      <c r="C107" s="9" t="s">
        <v>114</v>
      </c>
      <c r="D107" s="9" t="s">
        <v>6</v>
      </c>
      <c r="E107" s="10">
        <v>0.94</v>
      </c>
      <c r="F107" s="11">
        <f>F103*E107</f>
        <v>3.76</v>
      </c>
      <c r="G107" s="10"/>
      <c r="H107" s="11">
        <f>F107*G107</f>
        <v>0</v>
      </c>
    </row>
    <row r="108" spans="1:8" ht="27" x14ac:dyDescent="0.25">
      <c r="A108" s="15"/>
      <c r="B108" s="29"/>
      <c r="C108" s="29" t="s">
        <v>119</v>
      </c>
      <c r="D108" s="29" t="s">
        <v>6</v>
      </c>
      <c r="E108" s="29"/>
      <c r="F108" s="29"/>
      <c r="G108" s="29"/>
      <c r="H108" s="64">
        <f>H103+H98+H93+H88+H83+H78+H73+H65+H61+H56+H50+H43+H37+H30+H24+H19+H13+H8+H5+H3</f>
        <v>0</v>
      </c>
    </row>
    <row r="109" spans="1:8" x14ac:dyDescent="0.25">
      <c r="A109" s="84"/>
      <c r="B109" s="8"/>
      <c r="C109" s="9" t="s">
        <v>120</v>
      </c>
      <c r="D109" s="9" t="s">
        <v>6</v>
      </c>
      <c r="E109" s="9"/>
      <c r="F109" s="93">
        <v>0.1</v>
      </c>
      <c r="G109" s="9"/>
      <c r="H109" s="101">
        <f>H108*F109</f>
        <v>0</v>
      </c>
    </row>
    <row r="110" spans="1:8" x14ac:dyDescent="0.25">
      <c r="A110" s="84"/>
      <c r="B110" s="2"/>
      <c r="C110" s="3" t="s">
        <v>121</v>
      </c>
      <c r="D110" s="3" t="s">
        <v>6</v>
      </c>
      <c r="E110" s="3"/>
      <c r="F110" s="3"/>
      <c r="G110" s="3"/>
      <c r="H110" s="101">
        <f>H109+H108</f>
        <v>0</v>
      </c>
    </row>
    <row r="111" spans="1:8" x14ac:dyDescent="0.25">
      <c r="A111" s="84"/>
      <c r="B111" s="8"/>
      <c r="C111" s="9" t="s">
        <v>122</v>
      </c>
      <c r="D111" s="9" t="s">
        <v>6</v>
      </c>
      <c r="E111" s="9"/>
      <c r="F111" s="93">
        <v>0.08</v>
      </c>
      <c r="G111" s="9"/>
      <c r="H111" s="101">
        <f>H110*F111</f>
        <v>0</v>
      </c>
    </row>
    <row r="112" spans="1:8" x14ac:dyDescent="0.25">
      <c r="A112" s="94"/>
      <c r="B112" s="2"/>
      <c r="C112" s="3" t="s">
        <v>123</v>
      </c>
      <c r="D112" s="3" t="s">
        <v>6</v>
      </c>
      <c r="E112" s="3"/>
      <c r="F112" s="95"/>
      <c r="G112" s="3"/>
      <c r="H112" s="101">
        <f>SUM(H110:H111)</f>
        <v>0</v>
      </c>
    </row>
    <row r="113" spans="1:8" x14ac:dyDescent="0.25">
      <c r="A113" s="97"/>
      <c r="B113" s="97"/>
      <c r="C113" s="99" t="s">
        <v>131</v>
      </c>
      <c r="D113" s="99"/>
      <c r="E113" s="99"/>
      <c r="F113" s="100">
        <v>0.18</v>
      </c>
      <c r="G113" s="98"/>
      <c r="H113" s="102">
        <f>H112*F113</f>
        <v>0</v>
      </c>
    </row>
    <row r="114" spans="1:8" ht="38.25" x14ac:dyDescent="0.25">
      <c r="A114" s="97"/>
      <c r="B114" s="97"/>
      <c r="C114" s="109" t="s">
        <v>141</v>
      </c>
      <c r="D114" s="99"/>
      <c r="E114" s="99"/>
      <c r="F114" s="99"/>
      <c r="G114" s="98"/>
      <c r="H114" s="102">
        <f>SUM(H112:H113)</f>
        <v>0</v>
      </c>
    </row>
    <row r="116" spans="1:8" ht="42.75" customHeight="1" x14ac:dyDescent="0.25">
      <c r="A116" s="107"/>
      <c r="B116" s="107"/>
      <c r="C116" s="107"/>
      <c r="D116" s="107"/>
      <c r="E116" s="107"/>
      <c r="F116" s="107"/>
      <c r="G116" s="107"/>
      <c r="H116" s="107"/>
    </row>
    <row r="117" spans="1:8" x14ac:dyDescent="0.25">
      <c r="D117" s="103"/>
    </row>
    <row r="118" spans="1:8" x14ac:dyDescent="0.25">
      <c r="A118" s="108"/>
      <c r="B118" s="108"/>
      <c r="C118" s="108"/>
    </row>
    <row r="119" spans="1:8" x14ac:dyDescent="0.25">
      <c r="A119" s="104"/>
      <c r="B119" s="104"/>
      <c r="C119" s="104"/>
    </row>
    <row r="120" spans="1:8" x14ac:dyDescent="0.25">
      <c r="A120" s="104"/>
      <c r="B120" s="104"/>
      <c r="C120" s="104"/>
    </row>
    <row r="121" spans="1:8" x14ac:dyDescent="0.25">
      <c r="A121" s="108"/>
      <c r="B121" s="108"/>
      <c r="C121" s="108"/>
    </row>
  </sheetData>
  <protectedRanges>
    <protectedRange sqref="G8:G12" name="Range2_1"/>
    <protectedRange sqref="G17" name="Range2_1_1"/>
    <protectedRange sqref="G13:G16 G18" name="Range2_5"/>
  </protectedRanges>
  <mergeCells count="5">
    <mergeCell ref="A1:H1"/>
    <mergeCell ref="A2:H2"/>
    <mergeCell ref="A116:H116"/>
    <mergeCell ref="A118:C118"/>
    <mergeCell ref="A121:C12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2020-07-21T14:12:07Z</dcterms:modified>
</cp:coreProperties>
</file>