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300" activeTab="3"/>
  </bookViews>
  <sheets>
    <sheet name="TAV" sheetId="6" r:id="rId1"/>
    <sheet name="O.X2-1" sheetId="20" r:id="rId2"/>
    <sheet name="x.2-1" sheetId="17" r:id="rId3"/>
    <sheet name="x.2-2" sheetId="21" r:id="rId4"/>
  </sheets>
  <definedNames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2">'x.2-1'!$18:$18</definedName>
    <definedName name="_xlnm.Print_Area" localSheetId="1">'O.X2-1'!$A$1:$H$22</definedName>
    <definedName name="_xlnm.Print_Area" localSheetId="2">'x.2-1'!$A$1:$M$100</definedName>
    <definedName name="_xlnm.Print_Area" localSheetId="3">'x.2-2'!$A$1:$M$80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8" i="17" l="1"/>
  <c r="E87" i="17"/>
  <c r="E86" i="17"/>
  <c r="F80" i="17"/>
  <c r="F85" i="17" s="1"/>
  <c r="F38" i="17"/>
  <c r="F84" i="17" l="1"/>
  <c r="J84" i="17" s="1"/>
  <c r="M84" i="17" s="1"/>
  <c r="F86" i="17"/>
  <c r="L86" i="17" s="1"/>
  <c r="M86" i="17" s="1"/>
  <c r="F87" i="17"/>
  <c r="L87" i="17" s="1"/>
  <c r="M87" i="17" s="1"/>
  <c r="F88" i="17"/>
  <c r="L88" i="17" s="1"/>
  <c r="M88" i="17" s="1"/>
  <c r="F82" i="17"/>
  <c r="L82" i="17" s="1"/>
  <c r="M82" i="17" s="1"/>
  <c r="F81" i="17"/>
  <c r="H81" i="17" s="1"/>
  <c r="M81" i="17" s="1"/>
  <c r="F83" i="17"/>
  <c r="J83" i="17" s="1"/>
  <c r="M83" i="17" s="1"/>
  <c r="F56" i="21"/>
  <c r="F39" i="21"/>
  <c r="L13" i="21" l="1"/>
  <c r="L12" i="21"/>
  <c r="J74" i="21"/>
  <c r="M74" i="21" s="1"/>
  <c r="F73" i="21"/>
  <c r="L73" i="21" s="1"/>
  <c r="M73" i="21" s="1"/>
  <c r="F72" i="21"/>
  <c r="H72" i="21" s="1"/>
  <c r="M72" i="21" s="1"/>
  <c r="J70" i="21"/>
  <c r="M70" i="21" s="1"/>
  <c r="F67" i="21"/>
  <c r="F69" i="21" s="1"/>
  <c r="L69" i="21" s="1"/>
  <c r="M69" i="21" s="1"/>
  <c r="J65" i="21"/>
  <c r="M65" i="21" s="1"/>
  <c r="F64" i="21"/>
  <c r="J64" i="21" s="1"/>
  <c r="M64" i="21" s="1"/>
  <c r="J63" i="21"/>
  <c r="M63" i="21" s="1"/>
  <c r="J61" i="21"/>
  <c r="M61" i="21" s="1"/>
  <c r="J60" i="21"/>
  <c r="M60" i="21" s="1"/>
  <c r="J59" i="21"/>
  <c r="M59" i="21" s="1"/>
  <c r="F57" i="21"/>
  <c r="H57" i="21" s="1"/>
  <c r="M57" i="21" s="1"/>
  <c r="F55" i="21"/>
  <c r="L55" i="21" s="1"/>
  <c r="M55" i="21" s="1"/>
  <c r="F54" i="21"/>
  <c r="J54" i="21" s="1"/>
  <c r="J75" i="21" s="1"/>
  <c r="F53" i="21"/>
  <c r="H53" i="21" s="1"/>
  <c r="J45" i="21"/>
  <c r="M45" i="21" s="1"/>
  <c r="J44" i="21"/>
  <c r="M44" i="21" s="1"/>
  <c r="J43" i="21"/>
  <c r="M43" i="21" s="1"/>
  <c r="F42" i="21"/>
  <c r="J42" i="21" s="1"/>
  <c r="M42" i="21" s="1"/>
  <c r="F33" i="21"/>
  <c r="J33" i="21" s="1"/>
  <c r="M33" i="21" s="1"/>
  <c r="F32" i="21"/>
  <c r="L32" i="21" s="1"/>
  <c r="M32" i="21" s="1"/>
  <c r="F31" i="21"/>
  <c r="H31" i="21" s="1"/>
  <c r="M31" i="21" s="1"/>
  <c r="F29" i="21"/>
  <c r="J29" i="21" s="1"/>
  <c r="M29" i="21" s="1"/>
  <c r="F28" i="21"/>
  <c r="J28" i="21" s="1"/>
  <c r="F27" i="21"/>
  <c r="L27" i="21" s="1"/>
  <c r="M27" i="21" s="1"/>
  <c r="F26" i="21"/>
  <c r="H26" i="21" s="1"/>
  <c r="M26" i="21" s="1"/>
  <c r="F24" i="21"/>
  <c r="L24" i="21" s="1"/>
  <c r="M24" i="21" s="1"/>
  <c r="F23" i="21"/>
  <c r="H23" i="21" s="1"/>
  <c r="M23" i="21" s="1"/>
  <c r="F21" i="21"/>
  <c r="L21" i="21" s="1"/>
  <c r="F20" i="21"/>
  <c r="H20" i="21" s="1"/>
  <c r="M20" i="21" l="1"/>
  <c r="M21" i="21"/>
  <c r="M28" i="21"/>
  <c r="M53" i="21"/>
  <c r="F68" i="21"/>
  <c r="H68" i="21" s="1"/>
  <c r="M68" i="21" s="1"/>
  <c r="M54" i="21"/>
  <c r="F58" i="21"/>
  <c r="L58" i="21" s="1"/>
  <c r="M58" i="21" s="1"/>
  <c r="F41" i="21"/>
  <c r="L41" i="21" s="1"/>
  <c r="M41" i="21" s="1"/>
  <c r="F40" i="21"/>
  <c r="H40" i="21" s="1"/>
  <c r="M40" i="21" s="1"/>
  <c r="F34" i="21"/>
  <c r="H75" i="21" l="1"/>
  <c r="M75" i="21"/>
  <c r="L75" i="21"/>
  <c r="L77" i="21" s="1"/>
  <c r="L78" i="21" s="1"/>
  <c r="L79" i="21" s="1"/>
  <c r="J80" i="21"/>
  <c r="J77" i="21"/>
  <c r="H76" i="21"/>
  <c r="M76" i="21" s="1"/>
  <c r="H80" i="21"/>
  <c r="F36" i="21"/>
  <c r="L36" i="21" s="1"/>
  <c r="F35" i="21"/>
  <c r="H35" i="21" s="1"/>
  <c r="F37" i="21"/>
  <c r="J37" i="21" s="1"/>
  <c r="F38" i="21"/>
  <c r="J38" i="21" s="1"/>
  <c r="M38" i="21" s="1"/>
  <c r="M36" i="21" l="1"/>
  <c r="L46" i="21"/>
  <c r="M37" i="21"/>
  <c r="J46" i="21"/>
  <c r="M35" i="21"/>
  <c r="H46" i="21"/>
  <c r="J78" i="21"/>
  <c r="J79" i="21" s="1"/>
  <c r="H77" i="21"/>
  <c r="M46" i="21" l="1"/>
  <c r="M47" i="21" s="1"/>
  <c r="M48" i="21" s="1"/>
  <c r="M49" i="21" s="1"/>
  <c r="M50" i="21" s="1"/>
  <c r="M77" i="21"/>
  <c r="H78" i="21"/>
  <c r="M78" i="21" s="1"/>
  <c r="H79" i="21" l="1"/>
  <c r="M79" i="21" s="1"/>
  <c r="M80" i="21" s="1"/>
  <c r="N80" i="21" l="1"/>
  <c r="D15" i="20"/>
  <c r="G15" i="20" l="1"/>
  <c r="F30" i="17" l="1"/>
  <c r="F34" i="17"/>
  <c r="F36" i="17"/>
  <c r="F37" i="17"/>
  <c r="F39" i="17"/>
  <c r="F26" i="17"/>
  <c r="F21" i="17"/>
  <c r="F65" i="17"/>
  <c r="J65" i="17" s="1"/>
  <c r="M65" i="17" s="1"/>
  <c r="F67" i="17"/>
  <c r="F66" i="17"/>
  <c r="F60" i="17"/>
  <c r="J60" i="17" s="1"/>
  <c r="M60" i="17" s="1"/>
  <c r="F58" i="17"/>
  <c r="H58" i="17" s="1"/>
  <c r="M58" i="17" s="1"/>
  <c r="F59" i="17"/>
  <c r="J59" i="17" s="1"/>
  <c r="M59" i="17" s="1"/>
  <c r="F56" i="17"/>
  <c r="J56" i="17" s="1"/>
  <c r="M56" i="17" s="1"/>
  <c r="F54" i="17"/>
  <c r="L54" i="17" s="1"/>
  <c r="M54" i="17" s="1"/>
  <c r="F53" i="17"/>
  <c r="H53" i="17" s="1"/>
  <c r="M53" i="17" s="1"/>
  <c r="O52" i="17"/>
  <c r="F55" i="17"/>
  <c r="J55" i="17" s="1"/>
  <c r="M55" i="17" s="1"/>
  <c r="F50" i="17"/>
  <c r="F51" i="17" s="1"/>
  <c r="H51" i="17" s="1"/>
  <c r="M51" i="17" s="1"/>
  <c r="F74" i="17"/>
  <c r="J74" i="17" s="1"/>
  <c r="M74" i="17" s="1"/>
  <c r="F73" i="17"/>
  <c r="J73" i="17" s="1"/>
  <c r="M73" i="17" s="1"/>
  <c r="F72" i="17"/>
  <c r="J72" i="17" s="1"/>
  <c r="M72" i="17" s="1"/>
  <c r="F71" i="17"/>
  <c r="L71" i="17" s="1"/>
  <c r="M71" i="17" s="1"/>
  <c r="F70" i="17"/>
  <c r="H70" i="17" s="1"/>
  <c r="M70" i="17" s="1"/>
  <c r="F68" i="17"/>
  <c r="J68" i="17" s="1"/>
  <c r="M68" i="17" s="1"/>
  <c r="J67" i="17"/>
  <c r="M67" i="17" s="1"/>
  <c r="J64" i="17"/>
  <c r="M64" i="17" s="1"/>
  <c r="F63" i="17"/>
  <c r="L63" i="17" s="1"/>
  <c r="M63" i="17" s="1"/>
  <c r="F62" i="17"/>
  <c r="H62" i="17" s="1"/>
  <c r="M62" i="17" s="1"/>
  <c r="F44" i="17" l="1"/>
  <c r="F47" i="17" s="1"/>
  <c r="J47" i="17" s="1"/>
  <c r="M47" i="17" s="1"/>
  <c r="J66" i="17"/>
  <c r="M66" i="17" s="1"/>
  <c r="F75" i="17"/>
  <c r="F77" i="17" s="1"/>
  <c r="L77" i="17" s="1"/>
  <c r="M77" i="17" s="1"/>
  <c r="F46" i="17"/>
  <c r="L46" i="17" s="1"/>
  <c r="M46" i="17" s="1"/>
  <c r="F48" i="17"/>
  <c r="J48" i="17" s="1"/>
  <c r="M48" i="17" s="1"/>
  <c r="F79" i="17" l="1"/>
  <c r="J79" i="17" s="1"/>
  <c r="F76" i="17"/>
  <c r="H76" i="17" s="1"/>
  <c r="M76" i="17" s="1"/>
  <c r="F78" i="17"/>
  <c r="J78" i="17" s="1"/>
  <c r="M78" i="17" s="1"/>
  <c r="F45" i="17"/>
  <c r="H45" i="17" s="1"/>
  <c r="M45" i="17" s="1"/>
  <c r="M79" i="17"/>
  <c r="J38" i="17"/>
  <c r="M38" i="17" s="1"/>
  <c r="J35" i="17" l="1"/>
  <c r="M35" i="17" s="1"/>
  <c r="F27" i="17" l="1"/>
  <c r="H27" i="17" s="1"/>
  <c r="M27" i="17" s="1"/>
  <c r="O21" i="17"/>
  <c r="F25" i="17"/>
  <c r="J25" i="17" s="1"/>
  <c r="M25" i="17" s="1"/>
  <c r="F24" i="17" l="1"/>
  <c r="J24" i="17" s="1"/>
  <c r="F23" i="17"/>
  <c r="L23" i="17" s="1"/>
  <c r="F29" i="17"/>
  <c r="J29" i="17" s="1"/>
  <c r="M29" i="17" s="1"/>
  <c r="F22" i="17"/>
  <c r="H22" i="17" s="1"/>
  <c r="F28" i="17"/>
  <c r="J28" i="17" s="1"/>
  <c r="M28" i="17" s="1"/>
  <c r="M24" i="17" l="1"/>
  <c r="M23" i="17"/>
  <c r="M22" i="17"/>
  <c r="J37" i="17"/>
  <c r="M37" i="17" s="1"/>
  <c r="J39" i="17" l="1"/>
  <c r="M39" i="17" s="1"/>
  <c r="J40" i="17" l="1"/>
  <c r="M40" i="17" s="1"/>
  <c r="F33" i="17" l="1"/>
  <c r="F41" i="17"/>
  <c r="F31" i="17"/>
  <c r="F32" i="17"/>
  <c r="L32" i="17" s="1"/>
  <c r="A13" i="17"/>
  <c r="B13" i="21" s="1"/>
  <c r="J36" i="17"/>
  <c r="M36" i="17" s="1"/>
  <c r="J34" i="17"/>
  <c r="F43" i="17"/>
  <c r="J43" i="17" s="1"/>
  <c r="M43" i="17" s="1"/>
  <c r="M34" i="17" l="1"/>
  <c r="M32" i="17"/>
  <c r="F42" i="17"/>
  <c r="J42" i="17" s="1"/>
  <c r="M42" i="17" s="1"/>
  <c r="J41" i="17"/>
  <c r="L33" i="17"/>
  <c r="M33" i="17" s="1"/>
  <c r="J89" i="17" l="1"/>
  <c r="L89" i="17"/>
  <c r="M41" i="17"/>
  <c r="F20" i="17"/>
  <c r="H20" i="17" s="1"/>
  <c r="H89" i="17" s="1"/>
  <c r="H31" i="17"/>
  <c r="A5" i="20"/>
  <c r="A1" i="17"/>
  <c r="A1" i="21" s="1"/>
  <c r="M20" i="17" l="1"/>
  <c r="M31" i="17"/>
  <c r="M89" i="17" l="1"/>
  <c r="L13" i="17"/>
  <c r="M90" i="17" l="1"/>
  <c r="M91" i="17" s="1"/>
  <c r="M92" i="17" l="1"/>
  <c r="M93" i="17" s="1"/>
  <c r="D14" i="20" l="1"/>
  <c r="D16" i="20" s="1"/>
  <c r="L12" i="17"/>
  <c r="G14" i="20" l="1"/>
  <c r="G16" i="20" l="1"/>
  <c r="G17" i="20" s="1"/>
  <c r="G18" i="20" l="1"/>
  <c r="G9" i="20" l="1"/>
  <c r="L16" i="6"/>
</calcChain>
</file>

<file path=xl/sharedStrings.xml><?xml version="1.0" encoding="utf-8"?>
<sst xmlns="http://schemas.openxmlformats.org/spreadsheetml/2006/main" count="441" uniqueCount="206">
  <si>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</si>
  <si>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</si>
  <si>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</si>
  <si>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</si>
  <si>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</si>
  <si>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</si>
  <si>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</si>
  <si>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>jami</t>
  </si>
  <si>
    <t>#</t>
  </si>
  <si>
    <t>safuZveli</t>
  </si>
  <si>
    <t>sul</t>
  </si>
  <si>
    <t>kac/sT</t>
  </si>
  <si>
    <t xml:space="preserve">saxarjTaRricxvo Rirebuleba   </t>
  </si>
  <si>
    <t>aTasi  lari</t>
  </si>
  <si>
    <t>ganz.</t>
  </si>
  <si>
    <t>erT.</t>
  </si>
  <si>
    <t>fasi</t>
  </si>
  <si>
    <t>samSeneblo samuSaoebi</t>
  </si>
  <si>
    <t xml:space="preserve">saxarjTaRicxvo Rirebuleba </t>
  </si>
  <si>
    <t>aTasi lari</t>
  </si>
  <si>
    <t>saxarjTaRricxvo Rirebuleba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</si>
  <si>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</si>
  <si>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</si>
  <si>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</si>
  <si>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</si>
  <si>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</si>
  <si>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xelfasis Tanxebi</t>
  </si>
  <si>
    <t xml:space="preserve">samSeneblo samuSaoebi </t>
  </si>
  <si>
    <t xml:space="preserve">saobieqto xarjTaRricxva </t>
  </si>
  <si>
    <t xml:space="preserve">lokalur-resursuli xarjTaRricxva </t>
  </si>
  <si>
    <t>lok.x.#2-1</t>
  </si>
  <si>
    <t>sxva manqanebi</t>
  </si>
  <si>
    <t>sxva masalebi</t>
  </si>
  <si>
    <t>eleqtrodi</t>
  </si>
  <si>
    <t>kg</t>
  </si>
  <si>
    <t>normatiuli resursi</t>
  </si>
  <si>
    <t xml:space="preserve">transporti da manqana-meqanizmebi  </t>
  </si>
  <si>
    <t>samuSaoebis, resursebis dasaxeleba</t>
  </si>
  <si>
    <r>
      <t>m</t>
    </r>
    <r>
      <rPr>
        <b/>
        <vertAlign val="superscript"/>
        <sz val="11"/>
        <color indexed="8"/>
        <rFont val="AcadNusx"/>
      </rPr>
      <t>3</t>
    </r>
  </si>
  <si>
    <t>Sromis danaxarji</t>
  </si>
  <si>
    <t>1-83-2</t>
  </si>
  <si>
    <r>
      <t xml:space="preserve"> m</t>
    </r>
    <r>
      <rPr>
        <b/>
        <vertAlign val="superscript"/>
        <sz val="11"/>
        <color indexed="8"/>
        <rFont val="AcadNusx"/>
      </rPr>
      <t>2</t>
    </r>
  </si>
  <si>
    <t>m2</t>
  </si>
  <si>
    <t>9-5-1</t>
  </si>
  <si>
    <t>amwe pnevmoTvlian svlaze 25 t-mde</t>
  </si>
  <si>
    <t>WanWikebi</t>
  </si>
  <si>
    <t>proeq.</t>
  </si>
  <si>
    <t>anjamebi</t>
  </si>
  <si>
    <t>cali</t>
  </si>
  <si>
    <t>lokaluri uwyisis jami</t>
  </si>
  <si>
    <t>ზედნადები xarji 10%</t>
  </si>
  <si>
    <t>jami:</t>
  </si>
  <si>
    <t>safuZveli: proeqti</t>
  </si>
  <si>
    <t xml:space="preserve">გეგმიური დაგროვება (მოგება) </t>
  </si>
  <si>
    <t>manq/ sT</t>
  </si>
  <si>
    <t>sabazro</t>
  </si>
  <si>
    <t>manq/sT</t>
  </si>
  <si>
    <t>xelfasi</t>
  </si>
  <si>
    <t xml:space="preserve">masala  </t>
  </si>
  <si>
    <t>srf.13-48</t>
  </si>
  <si>
    <t>srf.1.10-17</t>
  </si>
  <si>
    <t>srf.1.10-14</t>
  </si>
  <si>
    <r>
      <t xml:space="preserve">liT.-is kuTxovana </t>
    </r>
    <r>
      <rPr>
        <sz val="11"/>
        <rFont val="AcadNusx"/>
      </rPr>
      <t xml:space="preserve">40X40X4 </t>
    </r>
  </si>
  <si>
    <t>sportuli moednis Robis mowyoba liTonis karkasze ori cali liTonis kariT</t>
  </si>
  <si>
    <t>liTonis furceli sisqiT 200X200 10mm</t>
  </si>
  <si>
    <t>gauTvaliswinebeli xarjebi 1%</t>
  </si>
  <si>
    <t>tona</t>
  </si>
  <si>
    <t>katanka d=6 rulonuri</t>
  </si>
  <si>
    <t>8-3-2.</t>
  </si>
  <si>
    <t>kub.m.</t>
  </si>
  <si>
    <t>SromiTi resursebi</t>
  </si>
  <si>
    <t>manqanebi</t>
  </si>
  <si>
    <t>RorRi 10-20</t>
  </si>
  <si>
    <t>sxva xarjebi</t>
  </si>
  <si>
    <t>11-1-11.</t>
  </si>
  <si>
    <t>axalqalaqis municipaliteti, sof. kulikami mini stadionis dasruleba</t>
  </si>
  <si>
    <t>III kat.-is gruntis mosworeba xeliT</t>
  </si>
  <si>
    <t>Sedgenilia 2020 w.  II kv. fasebiT</t>
  </si>
  <si>
    <t>srf4.1-244</t>
  </si>
  <si>
    <t>sayrdeni Zelebis dabetoneba bet. ~b20~</t>
  </si>
  <si>
    <t>srf4.1-335</t>
  </si>
  <si>
    <t>betoni ~b20~</t>
  </si>
  <si>
    <t>RorRis safuZvlis mowyoba</t>
  </si>
  <si>
    <t>RorRis safuZvlis mowyoba sisq. 10sm</t>
  </si>
  <si>
    <t>grZ/m</t>
  </si>
  <si>
    <r>
      <t xml:space="preserve">liT.-is kuTxovana </t>
    </r>
    <r>
      <rPr>
        <sz val="11"/>
        <rFont val="AcadNusx"/>
      </rPr>
      <t>30X3</t>
    </r>
  </si>
  <si>
    <t>moTiTiebuli mavrTulbade 50X50X3mm</t>
  </si>
  <si>
    <t>srf.1.9-43</t>
  </si>
  <si>
    <t>srf.1.6-32</t>
  </si>
  <si>
    <t>srf.1.4-50</t>
  </si>
  <si>
    <t>srf.1.4-45</t>
  </si>
  <si>
    <t>liTonis mili d51mm sisq. 3mm</t>
  </si>
  <si>
    <t>srf.2.2-28</t>
  </si>
  <si>
    <t>srf1.1-47</t>
  </si>
  <si>
    <t>plasmasis skamebisTvis liTonkonstruqciis mowyoba milkvadratebiT</t>
  </si>
  <si>
    <r>
      <t>m</t>
    </r>
    <r>
      <rPr>
        <b/>
        <vertAlign val="superscript"/>
        <sz val="11"/>
        <color indexed="8"/>
        <rFont val="AcadNusx"/>
      </rPr>
      <t>2</t>
    </r>
  </si>
  <si>
    <t>ankeri (dubeli) l-150mm d-10mm</t>
  </si>
  <si>
    <t>plasmasis skamebis mowyoba liTonis milkvadratebze</t>
  </si>
  <si>
    <t>individualuri plasmasis skami</t>
  </si>
  <si>
    <t>34-34-8</t>
  </si>
  <si>
    <t xml:space="preserve">liTonis elementebis SeRebava antikoroziuli laqiT </t>
  </si>
  <si>
    <t>srf.        4.2-33</t>
  </si>
  <si>
    <t>saRebavi</t>
  </si>
  <si>
    <t>kg.</t>
  </si>
  <si>
    <t>1-80-7</t>
  </si>
  <si>
    <t>gruntis  damuSaveba xeliT III kat. gruntSi (ormoebi)</t>
  </si>
  <si>
    <t>skamebis mowyoba</t>
  </si>
  <si>
    <t>milkvadrati 50X50X3mm</t>
  </si>
  <si>
    <t>srf.2.2-69</t>
  </si>
  <si>
    <t>liTonis furceli sisqiT 100X100 10mm</t>
  </si>
  <si>
    <t>სნ და წ. IV-84წ.    1-50-2</t>
  </si>
  <si>
    <t xml:space="preserve"> ormoebis amoReba boZebis dayenebis adgilebSi ormo-amomTxreli manqaniT</t>
  </si>
  <si>
    <t>c</t>
  </si>
  <si>
    <t>Sromis resursi</t>
  </si>
  <si>
    <t>სრფ 13-300</t>
  </si>
  <si>
    <t>saburRi maqana</t>
  </si>
  <si>
    <t>33-251-5 miyenebiT</t>
  </si>
  <si>
    <t>srf13-46</t>
  </si>
  <si>
    <t>amwe savtomobilo svlaze 16 t</t>
  </si>
  <si>
    <t>srf4.1-240</t>
  </si>
  <si>
    <t>33-254-1</t>
  </si>
  <si>
    <r>
      <t xml:space="preserve">anZis Ziris dabetoneba </t>
    </r>
    <r>
      <rPr>
        <b/>
        <sz val="10"/>
        <rFont val="Arial"/>
        <family val="2"/>
        <charset val="204"/>
      </rPr>
      <t>M</t>
    </r>
    <r>
      <rPr>
        <b/>
        <sz val="10"/>
        <rFont val="AcadNusx"/>
      </rPr>
      <t>-200</t>
    </r>
  </si>
  <si>
    <r>
      <t>m</t>
    </r>
    <r>
      <rPr>
        <b/>
        <vertAlign val="superscript"/>
        <sz val="10"/>
        <rFont val="AcadNusx"/>
      </rPr>
      <t>3</t>
    </r>
  </si>
  <si>
    <t>srf14-231</t>
  </si>
  <si>
    <t>cementis manawilebeli</t>
  </si>
  <si>
    <t>srf4.1-330</t>
  </si>
  <si>
    <t>betoni m200</t>
  </si>
  <si>
    <r>
      <t>m</t>
    </r>
    <r>
      <rPr>
        <vertAlign val="superscript"/>
        <sz val="10"/>
        <rFont val="AcadNusx"/>
      </rPr>
      <t>3</t>
    </r>
  </si>
  <si>
    <t>34-253-1.
 miyenebiT</t>
  </si>
  <si>
    <t>tn</t>
  </si>
  <si>
    <t>srf1.3-296</t>
  </si>
  <si>
    <t>teloskopuri sawevara 26 m</t>
  </si>
  <si>
    <t>srf4.2-31</t>
  </si>
  <si>
    <t>saRebavi zeTovani</t>
  </si>
  <si>
    <t xml:space="preserve">sxva masalebi   </t>
  </si>
  <si>
    <t>1-10-14</t>
  </si>
  <si>
    <t>liTonis anZis damzadeba cali 17</t>
  </si>
  <si>
    <t>ტ</t>
  </si>
  <si>
    <t>srf1.10-13</t>
  </si>
  <si>
    <t>eleqrodi</t>
  </si>
  <si>
    <t>srf 2.1-52</t>
  </si>
  <si>
    <t>liTonis mili d-102X4</t>
  </si>
  <si>
    <t>proeqtiT</t>
  </si>
  <si>
    <t>srf 2.1-49</t>
  </si>
  <si>
    <t xml:space="preserve"> liTonis mili d-89X4</t>
  </si>
  <si>
    <t>srf 2.1-24</t>
  </si>
  <si>
    <t xml:space="preserve"> liTonis mili d-48X3</t>
  </si>
  <si>
    <t>el. samontaJo samuSaoebi</t>
  </si>
  <si>
    <t>სნ და წ. IV-84წ._x000D_
21-26-8</t>
  </si>
  <si>
    <t>sanaTebis montaJi boZebze (saproeqtoze da arsebulze)</t>
  </si>
  <si>
    <t>სრფ 13-80</t>
  </si>
  <si>
    <t>amwe-kalaTa</t>
  </si>
  <si>
    <t>sn da w. IV-84w.
33-115-2</t>
  </si>
  <si>
    <t xml:space="preserve">კაბელების მონტაჟი </t>
  </si>
  <si>
    <t>srf 14-80</t>
  </si>
  <si>
    <t>srf8.2-109</t>
  </si>
  <si>
    <r>
      <t xml:space="preserve">kabeli </t>
    </r>
    <r>
      <rPr>
        <sz val="10"/>
        <color indexed="8"/>
        <rFont val="Calibri"/>
        <family val="2"/>
        <charset val="204"/>
        <scheme val="minor"/>
      </rPr>
      <t xml:space="preserve">SIP-ABC  </t>
    </r>
    <r>
      <rPr>
        <sz val="10"/>
        <color indexed="8"/>
        <rFont val="AcadNusx"/>
      </rPr>
      <t>2X16</t>
    </r>
  </si>
  <si>
    <t xml:space="preserve">kabeli 2X4 alumini </t>
  </si>
  <si>
    <t xml:space="preserve">kabeli 1X4 alumini </t>
  </si>
  <si>
    <t>damxmare masala</t>
  </si>
  <si>
    <t>kedlis kronSteini</t>
  </si>
  <si>
    <t>srf8.14-414</t>
  </si>
  <si>
    <t xml:space="preserve"> buniki</t>
  </si>
  <si>
    <t>damWeri xamuTi</t>
  </si>
  <si>
    <t>damiwebis konturi</t>
  </si>
  <si>
    <t xml:space="preserve">8_472_2  8_472_3  </t>
  </si>
  <si>
    <t xml:space="preserve"> damiwebis konturis mowyoba horizontaluri damamiwebeliT</t>
  </si>
  <si>
    <t>100 m</t>
  </si>
  <si>
    <t>SromiTi danaxarjebi 12+39</t>
  </si>
  <si>
    <t>manqanebi 0.9+2.2</t>
  </si>
  <si>
    <t>l</t>
  </si>
  <si>
    <t>srf1.6-59</t>
  </si>
  <si>
    <t>horizontaluri damamiwebeli zolovani foladiT 40X4 mm</t>
  </si>
  <si>
    <t>8_471-1</t>
  </si>
  <si>
    <t>damiwebis eleqtrodis mowyoba</t>
  </si>
  <si>
    <t xml:space="preserve">SromiTi danaxarjebi </t>
  </si>
  <si>
    <t>srf1.4-56</t>
  </si>
  <si>
    <t>vertikaluri damamiweblebi eleqtrodi 50X50X5 mm</t>
  </si>
  <si>
    <t>grZ.m</t>
  </si>
  <si>
    <t>zednadebi xarjebi montaJze</t>
  </si>
  <si>
    <t>saxarjTaRricxvo mogeba</t>
  </si>
  <si>
    <t>jami II</t>
  </si>
  <si>
    <t xml:space="preserve">I da II Tavis jami </t>
  </si>
  <si>
    <t>el. Momarageba</t>
  </si>
  <si>
    <t>el. momarageba</t>
  </si>
  <si>
    <r>
      <t xml:space="preserve">liTonis anZis dayeneba </t>
    </r>
    <r>
      <rPr>
        <b/>
        <sz val="10"/>
        <rFont val="Arial"/>
        <family val="2"/>
        <charset val="204"/>
      </rPr>
      <t xml:space="preserve">H=(6) </t>
    </r>
    <r>
      <rPr>
        <b/>
        <sz val="10"/>
        <rFont val="AcadNusx"/>
      </rPr>
      <t xml:space="preserve">m, </t>
    </r>
    <r>
      <rPr>
        <b/>
        <sz val="10"/>
        <rFont val="Arial"/>
        <family val="2"/>
        <charset val="204"/>
      </rPr>
      <t xml:space="preserve"> D=102  </t>
    </r>
    <r>
      <rPr>
        <b/>
        <sz val="10"/>
        <rFont val="AcadNusx"/>
      </rPr>
      <t xml:space="preserve">mm  </t>
    </r>
    <r>
      <rPr>
        <b/>
        <sz val="10"/>
        <rFont val="Arial"/>
        <family val="2"/>
        <charset val="204"/>
      </rPr>
      <t xml:space="preserve">t= 4 </t>
    </r>
    <r>
      <rPr>
        <b/>
        <sz val="10"/>
        <rFont val="AcadNusx"/>
      </rPr>
      <t xml:space="preserve">mm; </t>
    </r>
    <r>
      <rPr>
        <b/>
        <sz val="10"/>
        <rFont val="Calibri"/>
        <family val="2"/>
      </rPr>
      <t xml:space="preserve">  </t>
    </r>
    <r>
      <rPr>
        <b/>
        <sz val="10"/>
        <rFont val="AcadNusx"/>
      </rPr>
      <t xml:space="preserve"> </t>
    </r>
    <r>
      <rPr>
        <b/>
        <sz val="10"/>
        <rFont val="Cambria"/>
        <family val="1"/>
      </rPr>
      <t xml:space="preserve"> </t>
    </r>
    <r>
      <rPr>
        <b/>
        <sz val="10"/>
        <rFont val="Calibri"/>
        <family val="2"/>
        <charset val="204"/>
        <scheme val="minor"/>
      </rPr>
      <t xml:space="preserve"> H=(3) </t>
    </r>
    <r>
      <rPr>
        <b/>
        <sz val="10"/>
        <rFont val="AcadNusx"/>
      </rPr>
      <t>m</t>
    </r>
    <r>
      <rPr>
        <b/>
        <sz val="10"/>
        <rFont val="Calibri"/>
        <family val="2"/>
        <charset val="204"/>
        <scheme val="minor"/>
      </rPr>
      <t>,  D</t>
    </r>
    <r>
      <rPr>
        <b/>
        <sz val="10"/>
        <rFont val="AcadNusx"/>
      </rPr>
      <t xml:space="preserve">=89  mm  </t>
    </r>
    <r>
      <rPr>
        <b/>
        <sz val="10"/>
        <rFont val="Calibri"/>
        <family val="2"/>
        <charset val="204"/>
        <scheme val="minor"/>
      </rPr>
      <t>t</t>
    </r>
    <r>
      <rPr>
        <b/>
        <sz val="10"/>
        <rFont val="AcadNusx"/>
      </rPr>
      <t xml:space="preserve">=4 mm; </t>
    </r>
    <r>
      <rPr>
        <b/>
        <sz val="10"/>
        <rFont val="Calibri"/>
        <family val="2"/>
        <charset val="204"/>
        <scheme val="minor"/>
      </rPr>
      <t>H</t>
    </r>
    <r>
      <rPr>
        <b/>
        <sz val="10"/>
        <rFont val="AcadNusx"/>
      </rPr>
      <t xml:space="preserve">=(0,7) m,  </t>
    </r>
    <r>
      <rPr>
        <b/>
        <sz val="10"/>
        <rFont val="Calibri"/>
        <family val="2"/>
        <charset val="204"/>
        <scheme val="minor"/>
      </rPr>
      <t>D</t>
    </r>
    <r>
      <rPr>
        <b/>
        <sz val="10"/>
        <rFont val="AcadNusx"/>
      </rPr>
      <t xml:space="preserve">=48  mm </t>
    </r>
    <r>
      <rPr>
        <b/>
        <sz val="10"/>
        <rFont val="Calibri"/>
        <family val="2"/>
        <charset val="204"/>
        <scheme val="minor"/>
      </rPr>
      <t xml:space="preserve"> t</t>
    </r>
    <r>
      <rPr>
        <b/>
        <sz val="10"/>
        <rFont val="AcadNusx"/>
      </rPr>
      <t>=3 mm; (4) erTeuli</t>
    </r>
  </si>
  <si>
    <t>anZis SeRebva-4 erTeuli</t>
  </si>
  <si>
    <t>zednadebi xarjebi</t>
  </si>
  <si>
    <t>gegmiuri mogeba</t>
  </si>
  <si>
    <t>jami I</t>
  </si>
  <si>
    <r>
      <rPr>
        <sz val="10"/>
        <rFont val="Calibri"/>
        <family val="2"/>
        <charset val="204"/>
        <scheme val="minor"/>
      </rPr>
      <t xml:space="preserve">LED </t>
    </r>
    <r>
      <rPr>
        <sz val="10"/>
        <rFont val="AcadNusx"/>
      </rPr>
      <t>sanaTi 6500</t>
    </r>
    <r>
      <rPr>
        <sz val="10"/>
        <rFont val="Calibri"/>
        <family val="2"/>
        <charset val="204"/>
        <scheme val="minor"/>
      </rPr>
      <t xml:space="preserve">K  </t>
    </r>
    <r>
      <rPr>
        <sz val="10"/>
        <rFont val="AcadNusx"/>
      </rPr>
      <t>50</t>
    </r>
    <r>
      <rPr>
        <sz val="10"/>
        <rFont val="Calibri"/>
        <family val="2"/>
        <charset val="204"/>
        <scheme val="minor"/>
      </rPr>
      <t>W IP66 (</t>
    </r>
    <r>
      <rPr>
        <sz val="10"/>
        <rFont val="AcadNusx"/>
      </rPr>
      <t>evropuli warmoebis</t>
    </r>
    <r>
      <rPr>
        <sz val="10"/>
        <rFont val="Calibri"/>
        <family val="2"/>
        <charset val="204"/>
        <scheme val="minor"/>
      </rPr>
      <t>)</t>
    </r>
  </si>
  <si>
    <t>8-3-1.</t>
  </si>
  <si>
    <t>qviSa adgilobrivi</t>
  </si>
  <si>
    <t>m/sT</t>
  </si>
  <si>
    <t>100kub.m.</t>
  </si>
  <si>
    <t>kodi1524</t>
  </si>
  <si>
    <t>kodi1010</t>
  </si>
  <si>
    <t xml:space="preserve">buldozeris  79kvt. </t>
  </si>
  <si>
    <t>kodi0209</t>
  </si>
  <si>
    <t xml:space="preserve">traqtori 79kvt </t>
  </si>
  <si>
    <t>pnevmomtkepnavi 16t</t>
  </si>
  <si>
    <t>qviSis safuzvlis datkepna pnevmaturi sagoravebiT  sisqiT 20sm</t>
  </si>
  <si>
    <t>1-118-1 miy.</t>
  </si>
  <si>
    <t>srf4.2-33</t>
  </si>
  <si>
    <t>qviSis safuZvlis mowyoba stadionze sisq. 20sm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</si>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</sst>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_-* #,##0.00_-;\-* #,##0.00_-;_-* &quot;-&quot;??_-;_-@_-"/>
    <numFmt numFmtId="166" formatCode="_-* #,##0.00_р_._-;\-* #,##0.00_р_._-;_-* &quot;-&quot;??_р_._-;_-@_-"/>
    <numFmt numFmtId="167" formatCode="_-* #,##0.00\ _L_a_r_i_-;\-* #,##0.00\ _L_a_r_i_-;_-* &quot;-&quot;??\ _L_a_r_i_-;_-@_-"/>
    <numFmt numFmtId="168" formatCode="0.0"/>
    <numFmt numFmtId="169" formatCode="0.00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4" formatCode="_-* #,##0.000_р_._-;\-* #,##0.000_р_._-;_-* &quot;-&quot;??_р_._-;_-@_-"/>
    <numFmt numFmtId="175" formatCode="#,##0.0"/>
    <numFmt numFmtId="176" formatCode="#,##0.000"/>
  </numFmts>
  <fonts count="6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AcadNusx"/>
    </font>
    <font>
      <sz val="12"/>
      <name val="AcadNusx"/>
    </font>
    <font>
      <sz val="10"/>
      <name val="AcadNusx"/>
    </font>
    <font>
      <sz val="14"/>
      <name val="AcadNusx"/>
    </font>
    <font>
      <b/>
      <sz val="10"/>
      <name val="AcadNusx"/>
    </font>
    <font>
      <sz val="9"/>
      <name val="AcadNusx"/>
    </font>
    <font>
      <b/>
      <sz val="11"/>
      <name val="AcadNusx"/>
    </font>
    <font>
      <b/>
      <sz val="16"/>
      <name val="AcadNusx"/>
    </font>
    <font>
      <b/>
      <sz val="14"/>
      <name val="AcadNusx"/>
    </font>
    <font>
      <b/>
      <sz val="12"/>
      <name val="AcadNusx"/>
    </font>
    <font>
      <sz val="16"/>
      <name val="AcadNusx"/>
    </font>
    <font>
      <sz val="8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sz val="11"/>
      <color theme="1"/>
      <name val="Arial"/>
      <family val="2"/>
      <charset val="204"/>
    </font>
    <font>
      <b/>
      <sz val="11"/>
      <color theme="1"/>
      <name val="AcadNusx"/>
    </font>
    <font>
      <b/>
      <vertAlign val="superscript"/>
      <sz val="11"/>
      <color indexed="8"/>
      <name val="AcadNusx"/>
    </font>
    <font>
      <sz val="11"/>
      <name val="Arachveulebrivi Thin"/>
      <family val="2"/>
    </font>
    <font>
      <sz val="12"/>
      <name val="Arachveulebrivi Thin"/>
      <family val="2"/>
    </font>
    <font>
      <b/>
      <sz val="10"/>
      <color theme="1"/>
      <name val="AcadNusx"/>
    </font>
    <font>
      <sz val="10"/>
      <color theme="1"/>
      <name val="AcadNusx"/>
    </font>
    <font>
      <sz val="10"/>
      <name val="Grigolia"/>
    </font>
    <font>
      <b/>
      <sz val="10"/>
      <name val="Arial"/>
      <family val="2"/>
      <charset val="204"/>
    </font>
    <font>
      <b/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  <charset val="204"/>
      <scheme val="minor"/>
    </font>
    <font>
      <b/>
      <vertAlign val="superscript"/>
      <sz val="10"/>
      <name val="AcadNusx"/>
    </font>
    <font>
      <vertAlign val="superscript"/>
      <sz val="10"/>
      <name val="AcadNusx"/>
    </font>
    <font>
      <b/>
      <sz val="10"/>
      <name val="Arial Cyr"/>
      <charset val="204"/>
    </font>
    <font>
      <sz val="10"/>
      <color rgb="FFFF0000"/>
      <name val="Arial Cyr"/>
      <charset val="204"/>
    </font>
    <font>
      <sz val="10"/>
      <color rgb="FFFF0000"/>
      <name val="Grigolia"/>
    </font>
    <font>
      <sz val="10"/>
      <name val="Grigolia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AcadNusx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AcadNusx"/>
    </font>
    <font>
      <sz val="8"/>
      <name val="Calibri"/>
      <family val="2"/>
      <scheme val="minor"/>
    </font>
    <font>
      <b/>
      <sz val="11"/>
      <name val="Arachveulebrivi Thin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62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38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7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4" fillId="0" borderId="0"/>
    <xf numFmtId="0" fontId="37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8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8" fillId="0" borderId="0"/>
    <xf numFmtId="167" fontId="2" fillId="0" borderId="0" applyFont="0" applyFill="0" applyBorder="0" applyAlignment="0" applyProtection="0"/>
    <xf numFmtId="0" fontId="2" fillId="0" borderId="0"/>
    <xf numFmtId="0" fontId="3" fillId="0" borderId="0"/>
  </cellStyleXfs>
  <cellXfs count="591">
    <xf numFmtId="0" fontId="0" fillId="0" borderId="0" xfId="0"/>
    <xf numFmtId="0" fontId="26" fillId="0" borderId="0" xfId="638" applyFont="1" applyBorder="1" applyAlignment="1">
      <alignment horizontal="center"/>
    </xf>
    <xf numFmtId="0" fontId="26" fillId="0" borderId="0" xfId="638" applyFont="1" applyAlignment="1">
      <alignment horizontal="center"/>
    </xf>
    <xf numFmtId="0" fontId="26" fillId="0" borderId="0" xfId="649" applyFont="1" applyAlignment="1">
      <alignment horizontal="center"/>
    </xf>
    <xf numFmtId="0" fontId="26" fillId="0" borderId="0" xfId="649" applyFont="1" applyBorder="1" applyAlignment="1">
      <alignment horizontal="center"/>
    </xf>
    <xf numFmtId="0" fontId="26" fillId="0" borderId="0" xfId="563" applyFont="1" applyAlignment="1">
      <alignment horizontal="center"/>
    </xf>
    <xf numFmtId="0" fontId="26" fillId="0" borderId="0" xfId="649" applyFont="1" applyBorder="1" applyAlignment="1">
      <alignment horizontal="right"/>
    </xf>
    <xf numFmtId="1" fontId="27" fillId="0" borderId="0" xfId="649" applyNumberFormat="1" applyFont="1" applyBorder="1" applyAlignment="1">
      <alignment horizontal="center"/>
    </xf>
    <xf numFmtId="0" fontId="25" fillId="0" borderId="0" xfId="444" applyFont="1" applyBorder="1" applyAlignment="1">
      <alignment horizontal="center"/>
    </xf>
    <xf numFmtId="0" fontId="26" fillId="0" borderId="0" xfId="444" applyFont="1" applyAlignment="1">
      <alignment horizontal="center"/>
    </xf>
    <xf numFmtId="0" fontId="27" fillId="0" borderId="0" xfId="444" applyFont="1" applyBorder="1" applyAlignment="1">
      <alignment horizontal="center"/>
    </xf>
    <xf numFmtId="169" fontId="25" fillId="0" borderId="0" xfId="444" applyNumberFormat="1" applyFont="1" applyBorder="1" applyAlignment="1">
      <alignment horizontal="center"/>
    </xf>
    <xf numFmtId="2" fontId="25" fillId="0" borderId="0" xfId="444" applyNumberFormat="1" applyFont="1" applyBorder="1" applyAlignment="1">
      <alignment horizontal="center"/>
    </xf>
    <xf numFmtId="0" fontId="25" fillId="0" borderId="0" xfId="561" applyFont="1" applyBorder="1" applyAlignment="1">
      <alignment horizontal="center"/>
    </xf>
    <xf numFmtId="1" fontId="25" fillId="0" borderId="0" xfId="444" applyNumberFormat="1" applyFont="1" applyBorder="1" applyAlignment="1">
      <alignment horizontal="center"/>
    </xf>
    <xf numFmtId="168" fontId="25" fillId="0" borderId="0" xfId="444" applyNumberFormat="1" applyFont="1" applyBorder="1" applyAlignment="1">
      <alignment horizontal="center"/>
    </xf>
    <xf numFmtId="0" fontId="25" fillId="0" borderId="0" xfId="444" applyFont="1" applyBorder="1" applyAlignment="1">
      <alignment horizontal="center" wrapText="1"/>
    </xf>
    <xf numFmtId="0" fontId="27" fillId="0" borderId="0" xfId="561" applyFont="1" applyBorder="1" applyAlignment="1">
      <alignment horizontal="center"/>
    </xf>
    <xf numFmtId="0" fontId="26" fillId="0" borderId="0" xfId="444" applyFont="1" applyBorder="1" applyAlignment="1">
      <alignment horizontal="center"/>
    </xf>
    <xf numFmtId="2" fontId="26" fillId="0" borderId="0" xfId="444" applyNumberFormat="1" applyFont="1" applyBorder="1" applyAlignment="1">
      <alignment horizontal="center"/>
    </xf>
    <xf numFmtId="170" fontId="25" fillId="0" borderId="0" xfId="444" applyNumberFormat="1" applyFont="1" applyBorder="1" applyAlignment="1">
      <alignment horizontal="center"/>
    </xf>
    <xf numFmtId="0" fontId="27" fillId="0" borderId="0" xfId="470" applyFont="1"/>
    <xf numFmtId="0" fontId="26" fillId="0" borderId="0" xfId="470" applyFont="1" applyAlignment="1">
      <alignment horizontal="center"/>
    </xf>
    <xf numFmtId="0" fontId="28" fillId="0" borderId="0" xfId="470" applyFont="1"/>
    <xf numFmtId="0" fontId="32" fillId="0" borderId="0" xfId="470" applyFont="1" applyAlignment="1"/>
    <xf numFmtId="0" fontId="26" fillId="0" borderId="0" xfId="470" applyFont="1"/>
    <xf numFmtId="0" fontId="32" fillId="0" borderId="0" xfId="470" applyFont="1" applyAlignment="1">
      <alignment vertical="center"/>
    </xf>
    <xf numFmtId="0" fontId="26" fillId="0" borderId="0" xfId="444" applyFont="1" applyAlignment="1">
      <alignment horizontal="left"/>
    </xf>
    <xf numFmtId="0" fontId="32" fillId="0" borderId="0" xfId="444" applyFont="1" applyAlignment="1">
      <alignment vertical="center" wrapText="1"/>
    </xf>
    <xf numFmtId="0" fontId="33" fillId="0" borderId="0" xfId="550" applyFont="1" applyAlignment="1"/>
    <xf numFmtId="0" fontId="26" fillId="0" borderId="0" xfId="470" applyFont="1" applyAlignment="1">
      <alignment horizontal="left"/>
    </xf>
    <xf numFmtId="0" fontId="26" fillId="0" borderId="0" xfId="470" applyFont="1" applyBorder="1" applyAlignment="1">
      <alignment horizontal="center"/>
    </xf>
    <xf numFmtId="0" fontId="34" fillId="0" borderId="0" xfId="470" applyFont="1"/>
    <xf numFmtId="0" fontId="29" fillId="0" borderId="0" xfId="470" applyFont="1"/>
    <xf numFmtId="0" fontId="26" fillId="0" borderId="0" xfId="508" applyFont="1"/>
    <xf numFmtId="0" fontId="26" fillId="0" borderId="0" xfId="508" applyFont="1" applyBorder="1"/>
    <xf numFmtId="0" fontId="25" fillId="0" borderId="0" xfId="508" applyFont="1" applyBorder="1"/>
    <xf numFmtId="0" fontId="26" fillId="0" borderId="0" xfId="470" applyFont="1" applyBorder="1"/>
    <xf numFmtId="0" fontId="26" fillId="0" borderId="0" xfId="508" applyFont="1" applyAlignment="1">
      <alignment horizontal="left"/>
    </xf>
    <xf numFmtId="0" fontId="25" fillId="0" borderId="0" xfId="508" applyFont="1"/>
    <xf numFmtId="0" fontId="25" fillId="0" borderId="0" xfId="508" applyFont="1" applyAlignment="1">
      <alignment horizontal="left"/>
    </xf>
    <xf numFmtId="174" fontId="27" fillId="0" borderId="0" xfId="655" applyNumberFormat="1" applyFont="1"/>
    <xf numFmtId="0" fontId="25" fillId="0" borderId="21" xfId="508" applyFont="1" applyBorder="1"/>
    <xf numFmtId="0" fontId="25" fillId="0" borderId="21" xfId="508" applyFont="1" applyBorder="1" applyAlignment="1">
      <alignment horizontal="left"/>
    </xf>
    <xf numFmtId="174" fontId="27" fillId="0" borderId="0" xfId="655" applyNumberFormat="1" applyFont="1" applyBorder="1"/>
    <xf numFmtId="0" fontId="26" fillId="0" borderId="10" xfId="508" applyFont="1" applyBorder="1"/>
    <xf numFmtId="0" fontId="27" fillId="0" borderId="11" xfId="508" applyFont="1" applyBorder="1"/>
    <xf numFmtId="0" fontId="27" fillId="0" borderId="0" xfId="508" applyFont="1" applyBorder="1"/>
    <xf numFmtId="0" fontId="26" fillId="0" borderId="20" xfId="508" applyFont="1" applyBorder="1" applyAlignment="1">
      <alignment horizontal="center"/>
    </xf>
    <xf numFmtId="0" fontId="26" fillId="0" borderId="13" xfId="508" applyFont="1" applyBorder="1" applyAlignment="1">
      <alignment horizontal="center"/>
    </xf>
    <xf numFmtId="0" fontId="26" fillId="0" borderId="16" xfId="508" applyFont="1" applyBorder="1" applyAlignment="1">
      <alignment horizontal="center"/>
    </xf>
    <xf numFmtId="0" fontId="25" fillId="0" borderId="13" xfId="508" applyFont="1" applyBorder="1" applyAlignment="1">
      <alignment horizontal="center" vertical="center" wrapText="1"/>
    </xf>
    <xf numFmtId="0" fontId="25" fillId="0" borderId="0" xfId="508" applyFont="1" applyBorder="1" applyAlignment="1">
      <alignment vertical="center" wrapText="1"/>
    </xf>
    <xf numFmtId="0" fontId="25" fillId="0" borderId="0" xfId="508" applyFont="1" applyAlignment="1">
      <alignment vertical="center" wrapText="1"/>
    </xf>
    <xf numFmtId="0" fontId="25" fillId="0" borderId="13" xfId="508" applyFont="1" applyBorder="1" applyAlignment="1">
      <alignment horizontal="center"/>
    </xf>
    <xf numFmtId="0" fontId="27" fillId="0" borderId="13" xfId="508" applyFont="1" applyBorder="1" applyAlignment="1">
      <alignment horizontal="center"/>
    </xf>
    <xf numFmtId="174" fontId="29" fillId="0" borderId="13" xfId="655" applyNumberFormat="1" applyFont="1" applyBorder="1" applyAlignment="1">
      <alignment horizontal="center"/>
    </xf>
    <xf numFmtId="174" fontId="36" fillId="0" borderId="13" xfId="655" applyNumberFormat="1" applyFont="1" applyBorder="1" applyAlignment="1">
      <alignment horizontal="center"/>
    </xf>
    <xf numFmtId="0" fontId="26" fillId="0" borderId="0" xfId="519" applyFont="1" applyAlignment="1">
      <alignment vertical="center"/>
    </xf>
    <xf numFmtId="0" fontId="28" fillId="0" borderId="0" xfId="519" applyFont="1"/>
    <xf numFmtId="0" fontId="26" fillId="0" borderId="0" xfId="519" applyFont="1" applyBorder="1" applyAlignment="1">
      <alignment vertical="center"/>
    </xf>
    <xf numFmtId="0" fontId="26" fillId="0" borderId="0" xfId="519" applyFont="1" applyBorder="1" applyAlignment="1">
      <alignment horizontal="center" vertical="center"/>
    </xf>
    <xf numFmtId="0" fontId="26" fillId="0" borderId="0" xfId="519" applyFont="1" applyAlignment="1">
      <alignment horizontal="left" vertical="center"/>
    </xf>
    <xf numFmtId="0" fontId="35" fillId="0" borderId="0" xfId="470" applyFont="1" applyAlignment="1">
      <alignment vertical="center"/>
    </xf>
    <xf numFmtId="168" fontId="29" fillId="0" borderId="0" xfId="563" applyNumberFormat="1" applyFont="1" applyAlignment="1">
      <alignment horizontal="center"/>
    </xf>
    <xf numFmtId="0" fontId="27" fillId="0" borderId="14" xfId="508" applyFont="1" applyBorder="1" applyAlignment="1">
      <alignment vertical="center"/>
    </xf>
    <xf numFmtId="0" fontId="26" fillId="0" borderId="16" xfId="508" applyFont="1" applyBorder="1" applyAlignment="1">
      <alignment vertical="center"/>
    </xf>
    <xf numFmtId="0" fontId="27" fillId="0" borderId="15" xfId="508" applyFont="1" applyBorder="1" applyAlignment="1">
      <alignment vertical="center"/>
    </xf>
    <xf numFmtId="0" fontId="27" fillId="0" borderId="21" xfId="508" applyFont="1" applyBorder="1" applyAlignment="1">
      <alignment horizontal="center" vertical="center" wrapText="1"/>
    </xf>
    <xf numFmtId="0" fontId="27" fillId="0" borderId="20" xfId="508" applyFont="1" applyBorder="1" applyAlignment="1">
      <alignment horizontal="center" vertical="center" wrapText="1"/>
    </xf>
    <xf numFmtId="0" fontId="26" fillId="0" borderId="20" xfId="508" applyFont="1" applyBorder="1" applyAlignment="1">
      <alignment horizontal="center" vertical="center"/>
    </xf>
    <xf numFmtId="0" fontId="30" fillId="0" borderId="21" xfId="508" applyFont="1" applyBorder="1" applyAlignment="1">
      <alignment horizontal="center" vertical="center" wrapText="1"/>
    </xf>
    <xf numFmtId="169" fontId="26" fillId="0" borderId="0" xfId="470" applyNumberFormat="1" applyFont="1" applyAlignment="1">
      <alignment horizontal="center" vertical="center"/>
    </xf>
    <xf numFmtId="174" fontId="29" fillId="0" borderId="13" xfId="655" applyNumberFormat="1" applyFont="1" applyBorder="1" applyAlignment="1">
      <alignment horizontal="center" vertical="center" wrapText="1"/>
    </xf>
    <xf numFmtId="0" fontId="39" fillId="0" borderId="11" xfId="0" applyFont="1" applyFill="1" applyBorder="1"/>
    <xf numFmtId="0" fontId="39" fillId="0" borderId="0" xfId="0" applyFont="1" applyFill="1" applyBorder="1"/>
    <xf numFmtId="0" fontId="39" fillId="0" borderId="0" xfId="0" applyFont="1" applyFill="1"/>
    <xf numFmtId="0" fontId="39" fillId="0" borderId="18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2" fontId="41" fillId="0" borderId="11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39" fillId="0" borderId="2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39" fillId="0" borderId="18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2" fontId="39" fillId="0" borderId="21" xfId="0" applyNumberFormat="1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0" xfId="0" applyNumberFormat="1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right" vertical="center"/>
    </xf>
    <xf numFmtId="1" fontId="39" fillId="0" borderId="13" xfId="0" applyNumberFormat="1" applyFont="1" applyFill="1" applyBorder="1" applyAlignment="1">
      <alignment horizontal="center" vertical="center" wrapText="1"/>
    </xf>
    <xf numFmtId="168" fontId="39" fillId="0" borderId="13" xfId="0" applyNumberFormat="1" applyFont="1" applyFill="1" applyBorder="1" applyAlignment="1">
      <alignment horizontal="center" vertical="center" wrapText="1"/>
    </xf>
    <xf numFmtId="2" fontId="39" fillId="0" borderId="13" xfId="0" applyNumberFormat="1" applyFont="1" applyFill="1" applyBorder="1" applyAlignment="1">
      <alignment horizontal="center" vertical="center" wrapText="1"/>
    </xf>
    <xf numFmtId="1" fontId="41" fillId="0" borderId="13" xfId="0" applyNumberFormat="1" applyFont="1" applyFill="1" applyBorder="1" applyAlignment="1">
      <alignment horizontal="center" vertical="center" wrapText="1"/>
    </xf>
    <xf numFmtId="168" fontId="41" fillId="0" borderId="13" xfId="0" applyNumberFormat="1" applyFont="1" applyFill="1" applyBorder="1" applyAlignment="1">
      <alignment horizontal="center" vertical="center" wrapText="1"/>
    </xf>
    <xf numFmtId="2" fontId="41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27" fillId="0" borderId="0" xfId="470" applyFont="1" applyAlignment="1"/>
    <xf numFmtId="0" fontId="28" fillId="0" borderId="0" xfId="470" applyFont="1" applyAlignment="1">
      <alignment horizontal="left"/>
    </xf>
    <xf numFmtId="0" fontId="39" fillId="0" borderId="11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2" fontId="39" fillId="0" borderId="24" xfId="0" applyNumberFormat="1" applyFont="1" applyFill="1" applyBorder="1" applyAlignment="1">
      <alignment horizontal="center" vertical="center" wrapText="1"/>
    </xf>
    <xf numFmtId="2" fontId="39" fillId="0" borderId="23" xfId="0" applyNumberFormat="1" applyFont="1" applyFill="1" applyBorder="1" applyAlignment="1">
      <alignment horizontal="center" vertical="center" wrapText="1"/>
    </xf>
    <xf numFmtId="2" fontId="39" fillId="0" borderId="18" xfId="0" applyNumberFormat="1" applyFont="1" applyFill="1" applyBorder="1"/>
    <xf numFmtId="2" fontId="39" fillId="0" borderId="0" xfId="0" applyNumberFormat="1" applyFont="1" applyFill="1"/>
    <xf numFmtId="2" fontId="39" fillId="0" borderId="0" xfId="657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649" applyFont="1" applyAlignment="1">
      <alignment horizontal="center"/>
    </xf>
    <xf numFmtId="0" fontId="34" fillId="0" borderId="0" xfId="649" applyFont="1" applyBorder="1" applyAlignment="1">
      <alignment horizontal="center"/>
    </xf>
    <xf numFmtId="0" fontId="29" fillId="0" borderId="0" xfId="649" applyFont="1" applyAlignment="1">
      <alignment horizontal="left"/>
    </xf>
    <xf numFmtId="0" fontId="33" fillId="0" borderId="0" xfId="649" applyFont="1" applyAlignment="1">
      <alignment horizontal="left"/>
    </xf>
    <xf numFmtId="0" fontId="34" fillId="0" borderId="0" xfId="550" applyFont="1" applyAlignment="1">
      <alignment horizontal="center"/>
    </xf>
    <xf numFmtId="0" fontId="29" fillId="0" borderId="0" xfId="649" applyFont="1" applyAlignment="1">
      <alignment horizontal="center"/>
    </xf>
    <xf numFmtId="0" fontId="34" fillId="24" borderId="0" xfId="560" applyFont="1" applyFill="1"/>
    <xf numFmtId="0" fontId="29" fillId="0" borderId="0" xfId="562" applyFont="1" applyAlignment="1">
      <alignment horizontal="center"/>
    </xf>
    <xf numFmtId="0" fontId="29" fillId="0" borderId="0" xfId="562" applyFont="1"/>
    <xf numFmtId="0" fontId="34" fillId="0" borderId="0" xfId="563" applyFont="1" applyAlignment="1">
      <alignment horizontal="right"/>
    </xf>
    <xf numFmtId="0" fontId="34" fillId="0" borderId="0" xfId="563" applyFont="1" applyAlignment="1">
      <alignment horizontal="center"/>
    </xf>
    <xf numFmtId="0" fontId="34" fillId="24" borderId="0" xfId="560" applyFont="1" applyFill="1" applyAlignment="1">
      <alignment horizontal="left"/>
    </xf>
    <xf numFmtId="0" fontId="29" fillId="0" borderId="0" xfId="562" applyFont="1" applyBorder="1" applyAlignment="1">
      <alignment horizontal="center"/>
    </xf>
    <xf numFmtId="0" fontId="29" fillId="0" borderId="0" xfId="562" applyFont="1" applyBorder="1"/>
    <xf numFmtId="9" fontId="41" fillId="0" borderId="14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20" xfId="0" applyFont="1" applyFill="1" applyBorder="1" applyAlignment="1">
      <alignment horizontal="center" vertical="center" wrapText="1"/>
    </xf>
    <xf numFmtId="4" fontId="39" fillId="24" borderId="21" xfId="0" applyNumberFormat="1" applyFont="1" applyFill="1" applyBorder="1" applyAlignment="1">
      <alignment horizontal="center" vertical="center" wrapText="1"/>
    </xf>
    <xf numFmtId="4" fontId="39" fillId="24" borderId="20" xfId="0" applyNumberFormat="1" applyFont="1" applyFill="1" applyBorder="1" applyAlignment="1">
      <alignment horizontal="center" vertical="center" wrapText="1"/>
    </xf>
    <xf numFmtId="2" fontId="39" fillId="24" borderId="21" xfId="0" applyNumberFormat="1" applyFont="1" applyFill="1" applyBorder="1" applyAlignment="1">
      <alignment horizontal="center" vertical="center" wrapText="1"/>
    </xf>
    <xf numFmtId="2" fontId="39" fillId="24" borderId="20" xfId="0" applyNumberFormat="1" applyFont="1" applyFill="1" applyBorder="1" applyAlignment="1">
      <alignment horizontal="center" vertical="center" wrapText="1"/>
    </xf>
    <xf numFmtId="2" fontId="39" fillId="24" borderId="20" xfId="0" applyNumberFormat="1" applyFont="1" applyFill="1" applyBorder="1"/>
    <xf numFmtId="0" fontId="41" fillId="24" borderId="0" xfId="0" applyFont="1" applyFill="1" applyBorder="1" applyAlignment="1">
      <alignment horizontal="center" vertical="center" wrapText="1"/>
    </xf>
    <xf numFmtId="0" fontId="41" fillId="24" borderId="18" xfId="0" applyFont="1" applyFill="1" applyBorder="1" applyAlignment="1">
      <alignment horizontal="center" vertical="center" wrapText="1"/>
    </xf>
    <xf numFmtId="168" fontId="41" fillId="24" borderId="11" xfId="0" applyNumberFormat="1" applyFont="1" applyFill="1" applyBorder="1" applyAlignment="1">
      <alignment horizontal="center" vertical="center"/>
    </xf>
    <xf numFmtId="2" fontId="39" fillId="24" borderId="0" xfId="0" applyNumberFormat="1" applyFont="1" applyFill="1" applyBorder="1" applyAlignment="1">
      <alignment horizontal="center" vertical="center" wrapText="1"/>
    </xf>
    <xf numFmtId="2" fontId="25" fillId="24" borderId="11" xfId="0" applyNumberFormat="1" applyFont="1" applyFill="1" applyBorder="1" applyAlignment="1">
      <alignment horizontal="center"/>
    </xf>
    <xf numFmtId="2" fontId="39" fillId="24" borderId="11" xfId="0" applyNumberFormat="1" applyFont="1" applyFill="1" applyBorder="1" applyAlignment="1">
      <alignment horizontal="center" vertical="center" wrapText="1"/>
    </xf>
    <xf numFmtId="49" fontId="39" fillId="24" borderId="0" xfId="0" applyNumberFormat="1" applyFont="1" applyFill="1" applyBorder="1" applyAlignment="1">
      <alignment horizontal="center" vertical="center" wrapText="1"/>
    </xf>
    <xf numFmtId="2" fontId="39" fillId="24" borderId="18" xfId="0" applyNumberFormat="1" applyFont="1" applyFill="1" applyBorder="1" applyAlignment="1">
      <alignment horizontal="center" vertical="center"/>
    </xf>
    <xf numFmtId="2" fontId="39" fillId="24" borderId="0" xfId="0" applyNumberFormat="1" applyFont="1" applyFill="1" applyBorder="1" applyAlignment="1">
      <alignment horizontal="center" vertical="center"/>
    </xf>
    <xf numFmtId="2" fontId="39" fillId="24" borderId="18" xfId="0" applyNumberFormat="1" applyFont="1" applyFill="1" applyBorder="1" applyAlignment="1">
      <alignment horizontal="center" vertical="center" wrapText="1"/>
    </xf>
    <xf numFmtId="2" fontId="39" fillId="24" borderId="0" xfId="0" applyNumberFormat="1" applyFont="1" applyFill="1"/>
    <xf numFmtId="2" fontId="39" fillId="24" borderId="18" xfId="0" applyNumberFormat="1" applyFont="1" applyFill="1" applyBorder="1"/>
    <xf numFmtId="0" fontId="39" fillId="24" borderId="0" xfId="0" applyFont="1" applyFill="1" applyBorder="1" applyAlignment="1">
      <alignment horizontal="center" vertical="center"/>
    </xf>
    <xf numFmtId="0" fontId="39" fillId="24" borderId="18" xfId="0" applyFont="1" applyFill="1" applyBorder="1" applyAlignment="1">
      <alignment horizontal="center" vertical="center" wrapText="1"/>
    </xf>
    <xf numFmtId="4" fontId="39" fillId="24" borderId="0" xfId="0" applyNumberFormat="1" applyFont="1" applyFill="1" applyBorder="1" applyAlignment="1">
      <alignment horizontal="center" vertical="center" wrapText="1"/>
    </xf>
    <xf numFmtId="2" fontId="25" fillId="24" borderId="18" xfId="0" applyNumberFormat="1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 vertical="center" wrapText="1"/>
    </xf>
    <xf numFmtId="0" fontId="39" fillId="24" borderId="18" xfId="0" applyFont="1" applyFill="1" applyBorder="1" applyAlignment="1">
      <alignment horizontal="center" vertical="center"/>
    </xf>
    <xf numFmtId="2" fontId="25" fillId="24" borderId="18" xfId="0" applyNumberFormat="1" applyFont="1" applyFill="1" applyBorder="1" applyAlignment="1">
      <alignment horizontal="center" vertical="center"/>
    </xf>
    <xf numFmtId="2" fontId="39" fillId="24" borderId="17" xfId="0" applyNumberFormat="1" applyFont="1" applyFill="1" applyBorder="1"/>
    <xf numFmtId="0" fontId="39" fillId="0" borderId="18" xfId="0" applyFont="1" applyFill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169" fontId="31" fillId="24" borderId="18" xfId="0" applyNumberFormat="1" applyFont="1" applyFill="1" applyBorder="1" applyAlignment="1">
      <alignment horizontal="center"/>
    </xf>
    <xf numFmtId="169" fontId="31" fillId="24" borderId="0" xfId="0" applyNumberFormat="1" applyFont="1" applyFill="1" applyBorder="1" applyAlignment="1">
      <alignment horizontal="center"/>
    </xf>
    <xf numFmtId="0" fontId="25" fillId="24" borderId="18" xfId="560" applyFont="1" applyFill="1" applyBorder="1" applyAlignment="1">
      <alignment horizontal="center"/>
    </xf>
    <xf numFmtId="0" fontId="25" fillId="24" borderId="0" xfId="560" applyFont="1" applyFill="1" applyBorder="1" applyAlignment="1">
      <alignment horizontal="center"/>
    </xf>
    <xf numFmtId="0" fontId="25" fillId="0" borderId="0" xfId="0" applyFont="1"/>
    <xf numFmtId="0" fontId="27" fillId="24" borderId="0" xfId="0" applyFont="1" applyFill="1"/>
    <xf numFmtId="0" fontId="25" fillId="24" borderId="18" xfId="0" applyFont="1" applyFill="1" applyBorder="1" applyAlignment="1">
      <alignment horizontal="center"/>
    </xf>
    <xf numFmtId="169" fontId="25" fillId="24" borderId="18" xfId="0" applyNumberFormat="1" applyFont="1" applyFill="1" applyBorder="1" applyAlignment="1">
      <alignment horizontal="center"/>
    </xf>
    <xf numFmtId="169" fontId="25" fillId="24" borderId="0" xfId="0" applyNumberFormat="1" applyFont="1" applyFill="1" applyAlignment="1">
      <alignment horizontal="center"/>
    </xf>
    <xf numFmtId="2" fontId="25" fillId="24" borderId="0" xfId="0" applyNumberFormat="1" applyFont="1" applyFill="1" applyBorder="1" applyAlignment="1">
      <alignment horizontal="center"/>
    </xf>
    <xf numFmtId="2" fontId="25" fillId="24" borderId="18" xfId="560" applyNumberFormat="1" applyFont="1" applyFill="1" applyBorder="1" applyAlignment="1">
      <alignment horizontal="center"/>
    </xf>
    <xf numFmtId="2" fontId="25" fillId="24" borderId="0" xfId="560" applyNumberFormat="1" applyFont="1" applyFill="1" applyBorder="1" applyAlignment="1">
      <alignment horizontal="center"/>
    </xf>
    <xf numFmtId="0" fontId="25" fillId="0" borderId="0" xfId="634" applyFont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0" fontId="25" fillId="0" borderId="0" xfId="634" applyFont="1" applyBorder="1" applyAlignment="1">
      <alignment horizontal="center"/>
    </xf>
    <xf numFmtId="0" fontId="25" fillId="24" borderId="0" xfId="0" applyFont="1" applyFill="1" applyAlignment="1">
      <alignment horizontal="center"/>
    </xf>
    <xf numFmtId="0" fontId="25" fillId="0" borderId="0" xfId="634" applyFont="1" applyBorder="1"/>
    <xf numFmtId="0" fontId="25" fillId="24" borderId="21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center"/>
    </xf>
    <xf numFmtId="169" fontId="25" fillId="24" borderId="20" xfId="0" applyNumberFormat="1" applyFont="1" applyFill="1" applyBorder="1" applyAlignment="1">
      <alignment horizontal="center"/>
    </xf>
    <xf numFmtId="169" fontId="25" fillId="24" borderId="21" xfId="0" applyNumberFormat="1" applyFont="1" applyFill="1" applyBorder="1" applyAlignment="1">
      <alignment horizontal="center"/>
    </xf>
    <xf numFmtId="0" fontId="25" fillId="24" borderId="20" xfId="560" applyFont="1" applyFill="1" applyBorder="1" applyAlignment="1">
      <alignment horizontal="center"/>
    </xf>
    <xf numFmtId="2" fontId="25" fillId="24" borderId="21" xfId="560" applyNumberFormat="1" applyFont="1" applyFill="1" applyBorder="1" applyAlignment="1">
      <alignment horizontal="center"/>
    </xf>
    <xf numFmtId="2" fontId="25" fillId="24" borderId="20" xfId="0" applyNumberFormat="1" applyFont="1" applyFill="1" applyBorder="1" applyAlignment="1">
      <alignment horizontal="center"/>
    </xf>
    <xf numFmtId="2" fontId="25" fillId="24" borderId="21" xfId="0" applyNumberFormat="1" applyFont="1" applyFill="1" applyBorder="1" applyAlignment="1">
      <alignment horizontal="center"/>
    </xf>
    <xf numFmtId="2" fontId="25" fillId="24" borderId="20" xfId="560" applyNumberFormat="1" applyFont="1" applyFill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18" xfId="0" applyNumberFormat="1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25" fillId="0" borderId="18" xfId="560" applyFont="1" applyBorder="1" applyAlignment="1">
      <alignment horizontal="center"/>
    </xf>
    <xf numFmtId="0" fontId="25" fillId="0" borderId="0" xfId="560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18" xfId="0" applyFont="1" applyBorder="1" applyAlignment="1">
      <alignment horizontal="center"/>
    </xf>
    <xf numFmtId="169" fontId="25" fillId="0" borderId="18" xfId="0" applyNumberFormat="1" applyFont="1" applyBorder="1" applyAlignment="1">
      <alignment horizontal="center"/>
    </xf>
    <xf numFmtId="169" fontId="25" fillId="0" borderId="0" xfId="0" applyNumberFormat="1" applyFont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70" fontId="25" fillId="0" borderId="20" xfId="0" applyNumberFormat="1" applyFont="1" applyBorder="1" applyAlignment="1">
      <alignment horizontal="center"/>
    </xf>
    <xf numFmtId="169" fontId="25" fillId="0" borderId="21" xfId="0" applyNumberFormat="1" applyFont="1" applyBorder="1" applyAlignment="1">
      <alignment horizontal="center"/>
    </xf>
    <xf numFmtId="0" fontId="25" fillId="0" borderId="20" xfId="560" applyFont="1" applyBorder="1" applyAlignment="1">
      <alignment horizontal="center"/>
    </xf>
    <xf numFmtId="0" fontId="25" fillId="0" borderId="21" xfId="560" applyFont="1" applyBorder="1" applyAlignment="1">
      <alignment horizontal="center"/>
    </xf>
    <xf numFmtId="2" fontId="25" fillId="0" borderId="20" xfId="0" applyNumberFormat="1" applyFont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0" fontId="39" fillId="0" borderId="1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20" xfId="0" applyFont="1" applyBorder="1" applyAlignment="1">
      <alignment horizontal="center"/>
    </xf>
    <xf numFmtId="169" fontId="25" fillId="0" borderId="20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169" fontId="39" fillId="24" borderId="18" xfId="0" applyNumberFormat="1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64" fontId="39" fillId="0" borderId="22" xfId="0" applyNumberFormat="1" applyFont="1" applyBorder="1" applyAlignment="1">
      <alignment horizontal="center" vertical="center" wrapText="1"/>
    </xf>
    <xf numFmtId="0" fontId="39" fillId="0" borderId="0" xfId="0" applyFont="1"/>
    <xf numFmtId="49" fontId="39" fillId="0" borderId="18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2" fontId="39" fillId="0" borderId="18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4" fontId="39" fillId="0" borderId="18" xfId="0" applyNumberFormat="1" applyFont="1" applyBorder="1" applyAlignment="1">
      <alignment horizontal="center" vertical="center" wrapText="1"/>
    </xf>
    <xf numFmtId="176" fontId="39" fillId="0" borderId="0" xfId="0" applyNumberFormat="1" applyFont="1" applyAlignment="1">
      <alignment horizontal="center" vertical="center" wrapText="1"/>
    </xf>
    <xf numFmtId="49" fontId="39" fillId="0" borderId="20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176" fontId="39" fillId="0" borderId="21" xfId="0" applyNumberFormat="1" applyFont="1" applyBorder="1" applyAlignment="1">
      <alignment horizontal="center" vertical="center" wrapText="1"/>
    </xf>
    <xf numFmtId="2" fontId="39" fillId="0" borderId="20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69" fontId="43" fillId="0" borderId="11" xfId="0" applyNumberFormat="1" applyFont="1" applyBorder="1" applyAlignment="1">
      <alignment horizontal="center" vertical="center"/>
    </xf>
    <xf numFmtId="169" fontId="43" fillId="0" borderId="12" xfId="0" applyNumberFormat="1" applyFont="1" applyBorder="1" applyAlignment="1">
      <alignment horizontal="center" vertical="center"/>
    </xf>
    <xf numFmtId="0" fontId="43" fillId="0" borderId="11" xfId="560" applyFont="1" applyBorder="1" applyAlignment="1">
      <alignment horizontal="center" vertical="center"/>
    </xf>
    <xf numFmtId="0" fontId="43" fillId="0" borderId="12" xfId="56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8" xfId="0" applyFont="1" applyBorder="1" applyAlignment="1">
      <alignment horizontal="center"/>
    </xf>
    <xf numFmtId="2" fontId="25" fillId="0" borderId="0" xfId="0" applyNumberFormat="1" applyFont="1" applyAlignment="1">
      <alignment horizontal="center"/>
    </xf>
    <xf numFmtId="2" fontId="25" fillId="0" borderId="18" xfId="560" applyNumberFormat="1" applyFont="1" applyBorder="1" applyAlignment="1">
      <alignment horizontal="center"/>
    </xf>
    <xf numFmtId="2" fontId="25" fillId="0" borderId="0" xfId="56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5" fillId="0" borderId="18" xfId="0" applyFont="1" applyBorder="1" applyAlignment="1">
      <alignment horizontal="center" wrapText="1"/>
    </xf>
    <xf numFmtId="0" fontId="25" fillId="0" borderId="18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0" fontId="25" fillId="0" borderId="18" xfId="560" applyFont="1" applyBorder="1" applyAlignment="1">
      <alignment horizontal="center" vertical="center"/>
    </xf>
    <xf numFmtId="2" fontId="25" fillId="0" borderId="0" xfId="56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2" fontId="25" fillId="0" borderId="18" xfId="56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2" fontId="25" fillId="0" borderId="21" xfId="560" applyNumberFormat="1" applyFont="1" applyBorder="1" applyAlignment="1">
      <alignment horizontal="center"/>
    </xf>
    <xf numFmtId="2" fontId="25" fillId="0" borderId="20" xfId="560" applyNumberFormat="1" applyFont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41" fillId="25" borderId="13" xfId="0" applyFont="1" applyFill="1" applyBorder="1" applyAlignment="1">
      <alignment horizontal="center" vertical="center" wrapText="1"/>
    </xf>
    <xf numFmtId="49" fontId="39" fillId="25" borderId="13" xfId="0" applyNumberFormat="1" applyFont="1" applyFill="1" applyBorder="1" applyAlignment="1">
      <alignment horizontal="center" vertical="center" wrapText="1"/>
    </xf>
    <xf numFmtId="0" fontId="39" fillId="25" borderId="13" xfId="0" applyFont="1" applyFill="1" applyBorder="1" applyAlignment="1">
      <alignment horizontal="center" vertical="center" wrapText="1"/>
    </xf>
    <xf numFmtId="4" fontId="39" fillId="25" borderId="13" xfId="0" applyNumberFormat="1" applyFont="1" applyFill="1" applyBorder="1" applyAlignment="1">
      <alignment horizontal="center" vertical="center" wrapText="1"/>
    </xf>
    <xf numFmtId="2" fontId="39" fillId="25" borderId="13" xfId="0" applyNumberFormat="1" applyFont="1" applyFill="1" applyBorder="1"/>
    <xf numFmtId="2" fontId="39" fillId="25" borderId="13" xfId="0" applyNumberFormat="1" applyFont="1" applyFill="1" applyBorder="1" applyAlignment="1">
      <alignment horizontal="center" vertical="center" wrapText="1"/>
    </xf>
    <xf numFmtId="2" fontId="25" fillId="25" borderId="13" xfId="0" applyNumberFormat="1" applyFont="1" applyFill="1" applyBorder="1" applyAlignment="1">
      <alignment horizontal="center"/>
    </xf>
    <xf numFmtId="0" fontId="31" fillId="0" borderId="18" xfId="643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2" fontId="31" fillId="0" borderId="18" xfId="0" applyNumberFormat="1" applyFont="1" applyBorder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/>
    </xf>
    <xf numFmtId="2" fontId="39" fillId="0" borderId="17" xfId="0" applyNumberFormat="1" applyFont="1" applyBorder="1" applyAlignment="1">
      <alignment horizontal="center" vertical="center"/>
    </xf>
    <xf numFmtId="169" fontId="39" fillId="0" borderId="17" xfId="0" applyNumberFormat="1" applyFont="1" applyBorder="1" applyAlignment="1">
      <alignment horizontal="center" vertical="center"/>
    </xf>
    <xf numFmtId="4" fontId="39" fillId="0" borderId="19" xfId="0" applyNumberFormat="1" applyFont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/>
    </xf>
    <xf numFmtId="164" fontId="39" fillId="0" borderId="0" xfId="0" applyNumberFormat="1" applyFont="1" applyBorder="1" applyAlignment="1">
      <alignment horizontal="center" vertical="center" wrapText="1"/>
    </xf>
    <xf numFmtId="164" fontId="25" fillId="0" borderId="0" xfId="0" applyNumberFormat="1" applyFont="1" applyBorder="1" applyAlignment="1">
      <alignment horizontal="center"/>
    </xf>
    <xf numFmtId="164" fontId="39" fillId="0" borderId="12" xfId="0" applyNumberFormat="1" applyFont="1" applyBorder="1" applyAlignment="1">
      <alignment horizontal="center" vertical="center" wrapText="1"/>
    </xf>
    <xf numFmtId="164" fontId="25" fillId="0" borderId="0" xfId="0" applyNumberFormat="1" applyFont="1" applyBorder="1" applyAlignment="1">
      <alignment horizontal="center" vertical="center"/>
    </xf>
    <xf numFmtId="164" fontId="25" fillId="0" borderId="21" xfId="0" applyNumberFormat="1" applyFont="1" applyBorder="1" applyAlignment="1">
      <alignment horizontal="center"/>
    </xf>
    <xf numFmtId="4" fontId="39" fillId="0" borderId="24" xfId="0" applyNumberFormat="1" applyFont="1" applyBorder="1" applyAlignment="1">
      <alignment horizontal="center" vertical="center" wrapText="1"/>
    </xf>
    <xf numFmtId="2" fontId="39" fillId="0" borderId="23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18" xfId="0" applyFont="1" applyBorder="1"/>
    <xf numFmtId="0" fontId="39" fillId="0" borderId="20" xfId="0" applyFont="1" applyBorder="1"/>
    <xf numFmtId="175" fontId="39" fillId="0" borderId="18" xfId="0" applyNumberFormat="1" applyFont="1" applyBorder="1" applyAlignment="1">
      <alignment horizontal="center" vertical="center" wrapText="1"/>
    </xf>
    <xf numFmtId="4" fontId="39" fillId="0" borderId="18" xfId="657" applyNumberFormat="1" applyFont="1" applyFill="1" applyBorder="1" applyAlignment="1" applyProtection="1">
      <alignment horizontal="center" vertical="center"/>
      <protection locked="0"/>
    </xf>
    <xf numFmtId="164" fontId="39" fillId="0" borderId="24" xfId="0" applyNumberFormat="1" applyFont="1" applyBorder="1" applyAlignment="1">
      <alignment vertical="center" wrapText="1"/>
    </xf>
    <xf numFmtId="164" fontId="39" fillId="0" borderId="22" xfId="0" applyNumberFormat="1" applyFont="1" applyBorder="1" applyAlignment="1">
      <alignment vertical="center" wrapText="1"/>
    </xf>
    <xf numFmtId="49" fontId="45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45" fillId="24" borderId="12" xfId="0" applyFont="1" applyFill="1" applyBorder="1" applyAlignment="1" applyProtection="1">
      <alignment horizontal="center" vertical="center" wrapText="1"/>
      <protection hidden="1"/>
    </xf>
    <xf numFmtId="0" fontId="45" fillId="24" borderId="11" xfId="0" applyFont="1" applyFill="1" applyBorder="1" applyAlignment="1" applyProtection="1">
      <alignment horizontal="center" vertical="center" wrapText="1"/>
      <protection hidden="1"/>
    </xf>
    <xf numFmtId="0" fontId="46" fillId="0" borderId="12" xfId="0" applyFont="1" applyBorder="1" applyAlignment="1" applyProtection="1">
      <alignment vertical="center" wrapText="1"/>
      <protection locked="0"/>
    </xf>
    <xf numFmtId="0" fontId="46" fillId="0" borderId="11" xfId="0" applyFont="1" applyBorder="1" applyAlignment="1" applyProtection="1">
      <alignment vertical="center" wrapText="1"/>
      <protection locked="0"/>
    </xf>
    <xf numFmtId="0" fontId="46" fillId="0" borderId="22" xfId="0" applyFont="1" applyBorder="1" applyAlignment="1" applyProtection="1">
      <alignment vertical="center" wrapText="1"/>
      <protection locked="0"/>
    </xf>
    <xf numFmtId="0" fontId="0" fillId="0" borderId="0" xfId="0" applyProtection="1">
      <protection hidden="1"/>
    </xf>
    <xf numFmtId="0" fontId="47" fillId="0" borderId="0" xfId="0" applyFont="1" applyProtection="1">
      <protection hidden="1"/>
    </xf>
    <xf numFmtId="0" fontId="46" fillId="0" borderId="18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2" fontId="27" fillId="0" borderId="18" xfId="0" applyNumberFormat="1" applyFont="1" applyBorder="1" applyAlignment="1">
      <alignment horizontal="center" vertical="center"/>
    </xf>
    <xf numFmtId="2" fontId="46" fillId="24" borderId="0" xfId="0" applyNumberFormat="1" applyFont="1" applyFill="1" applyAlignment="1" applyProtection="1">
      <alignment horizontal="center" vertical="center" wrapText="1"/>
      <protection hidden="1"/>
    </xf>
    <xf numFmtId="2" fontId="46" fillId="24" borderId="18" xfId="0" applyNumberFormat="1" applyFont="1" applyFill="1" applyBorder="1" applyAlignment="1" applyProtection="1">
      <alignment horizontal="center" vertical="center" wrapText="1"/>
      <protection hidden="1"/>
    </xf>
    <xf numFmtId="2" fontId="46" fillId="24" borderId="0" xfId="0" applyNumberFormat="1" applyFont="1" applyFill="1" applyAlignment="1" applyProtection="1">
      <alignment horizontal="center" vertical="center" wrapText="1"/>
      <protection locked="0"/>
    </xf>
    <xf numFmtId="2" fontId="27" fillId="24" borderId="18" xfId="0" applyNumberFormat="1" applyFont="1" applyFill="1" applyBorder="1" applyAlignment="1" applyProtection="1">
      <alignment horizontal="center" vertical="center"/>
      <protection locked="0"/>
    </xf>
    <xf numFmtId="2" fontId="46" fillId="24" borderId="0" xfId="653" applyNumberFormat="1" applyFont="1" applyFill="1" applyBorder="1" applyAlignment="1" applyProtection="1">
      <alignment horizontal="center" vertical="center" wrapText="1"/>
      <protection locked="0"/>
    </xf>
    <xf numFmtId="2" fontId="46" fillId="24" borderId="18" xfId="653" applyNumberFormat="1" applyFont="1" applyFill="1" applyBorder="1" applyAlignment="1" applyProtection="1">
      <alignment horizontal="center" vertical="center" wrapText="1"/>
      <protection locked="0"/>
    </xf>
    <xf numFmtId="2" fontId="46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center" vertical="center" wrapText="1"/>
      <protection hidden="1"/>
    </xf>
    <xf numFmtId="0" fontId="46" fillId="0" borderId="21" xfId="0" applyFont="1" applyBorder="1" applyAlignment="1" applyProtection="1">
      <alignment horizontal="center" vertical="center" wrapText="1"/>
      <protection hidden="1"/>
    </xf>
    <xf numFmtId="2" fontId="27" fillId="0" borderId="20" xfId="0" applyNumberFormat="1" applyFont="1" applyBorder="1" applyAlignment="1">
      <alignment horizontal="center" vertical="center"/>
    </xf>
    <xf numFmtId="169" fontId="46" fillId="24" borderId="21" xfId="0" applyNumberFormat="1" applyFont="1" applyFill="1" applyBorder="1" applyAlignment="1" applyProtection="1">
      <alignment horizontal="center" vertical="center" wrapText="1"/>
      <protection hidden="1"/>
    </xf>
    <xf numFmtId="2" fontId="46" fillId="24" borderId="20" xfId="0" applyNumberFormat="1" applyFont="1" applyFill="1" applyBorder="1" applyAlignment="1" applyProtection="1">
      <alignment horizontal="center" vertical="center" wrapText="1"/>
      <protection hidden="1"/>
    </xf>
    <xf numFmtId="2" fontId="46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46" fillId="24" borderId="20" xfId="0" applyNumberFormat="1" applyFont="1" applyFill="1" applyBorder="1" applyAlignment="1" applyProtection="1">
      <alignment horizontal="center" vertical="center" wrapText="1"/>
      <protection locked="0"/>
    </xf>
    <xf numFmtId="2" fontId="46" fillId="24" borderId="21" xfId="653" applyNumberFormat="1" applyFont="1" applyFill="1" applyBorder="1" applyAlignment="1" applyProtection="1">
      <alignment horizontal="center" vertical="center" wrapText="1"/>
      <protection locked="0"/>
    </xf>
    <xf numFmtId="2" fontId="46" fillId="24" borderId="20" xfId="653" applyNumberFormat="1" applyFont="1" applyFill="1" applyBorder="1" applyAlignment="1" applyProtection="1">
      <alignment horizontal="center" vertical="center" wrapText="1"/>
      <protection locked="0"/>
    </xf>
    <xf numFmtId="2" fontId="27" fillId="24" borderId="20" xfId="0" applyNumberFormat="1" applyFont="1" applyFill="1" applyBorder="1" applyAlignment="1" applyProtection="1">
      <alignment horizontal="center" vertical="center"/>
      <protection locked="0"/>
    </xf>
    <xf numFmtId="2" fontId="46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0" applyNumberFormat="1" applyFont="1" applyFill="1" applyBorder="1" applyAlignment="1">
      <alignment horizontal="center" vertical="center" wrapText="1"/>
    </xf>
    <xf numFmtId="2" fontId="29" fillId="24" borderId="12" xfId="0" applyNumberFormat="1" applyFont="1" applyFill="1" applyBorder="1" applyAlignment="1">
      <alignment horizontal="center" vertical="center" wrapText="1"/>
    </xf>
    <xf numFmtId="2" fontId="29" fillId="24" borderId="11" xfId="0" applyNumberFormat="1" applyFont="1" applyFill="1" applyBorder="1" applyAlignment="1">
      <alignment horizontal="center" vertical="center"/>
    </xf>
    <xf numFmtId="2" fontId="27" fillId="24" borderId="12" xfId="0" applyNumberFormat="1" applyFont="1" applyFill="1" applyBorder="1" applyAlignment="1">
      <alignment horizontal="center" vertical="center"/>
    </xf>
    <xf numFmtId="2" fontId="27" fillId="24" borderId="12" xfId="657" applyNumberFormat="1" applyFont="1" applyFill="1" applyBorder="1" applyAlignment="1">
      <alignment horizontal="center" vertical="center"/>
    </xf>
    <xf numFmtId="2" fontId="27" fillId="24" borderId="11" xfId="657" applyNumberFormat="1" applyFont="1" applyFill="1" applyBorder="1" applyAlignment="1">
      <alignment horizontal="center" vertical="center"/>
    </xf>
    <xf numFmtId="2" fontId="27" fillId="24" borderId="22" xfId="657" applyNumberFormat="1" applyFont="1" applyFill="1" applyBorder="1" applyAlignment="1">
      <alignment horizontal="center" vertical="center"/>
    </xf>
    <xf numFmtId="0" fontId="0" fillId="24" borderId="0" xfId="0" applyFill="1"/>
    <xf numFmtId="49" fontId="27" fillId="0" borderId="18" xfId="0" applyNumberFormat="1" applyFont="1" applyBorder="1" applyAlignment="1">
      <alignment horizontal="center" vertical="center" wrapText="1"/>
    </xf>
    <xf numFmtId="2" fontId="27" fillId="24" borderId="0" xfId="0" applyNumberFormat="1" applyFont="1" applyFill="1" applyAlignment="1">
      <alignment horizontal="center" vertical="center"/>
    </xf>
    <xf numFmtId="2" fontId="27" fillId="24" borderId="18" xfId="0" applyNumberFormat="1" applyFont="1" applyFill="1" applyBorder="1" applyAlignment="1">
      <alignment horizontal="center" vertical="center"/>
    </xf>
    <xf numFmtId="2" fontId="27" fillId="24" borderId="0" xfId="657" applyNumberFormat="1" applyFont="1" applyFill="1" applyBorder="1" applyAlignment="1">
      <alignment horizontal="center" vertical="center"/>
    </xf>
    <xf numFmtId="2" fontId="27" fillId="24" borderId="18" xfId="657" applyNumberFormat="1" applyFont="1" applyFill="1" applyBorder="1" applyAlignment="1">
      <alignment horizontal="center" vertical="center"/>
    </xf>
    <xf numFmtId="2" fontId="27" fillId="24" borderId="24" xfId="657" applyNumberFormat="1" applyFont="1" applyFill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 wrapText="1"/>
    </xf>
    <xf numFmtId="2" fontId="27" fillId="0" borderId="21" xfId="0" applyNumberFormat="1" applyFont="1" applyBorder="1" applyAlignment="1">
      <alignment horizontal="center" vertical="center" wrapText="1"/>
    </xf>
    <xf numFmtId="2" fontId="27" fillId="24" borderId="21" xfId="0" applyNumberFormat="1" applyFont="1" applyFill="1" applyBorder="1" applyAlignment="1">
      <alignment horizontal="center" vertical="center"/>
    </xf>
    <xf numFmtId="2" fontId="27" fillId="24" borderId="20" xfId="0" applyNumberFormat="1" applyFont="1" applyFill="1" applyBorder="1" applyAlignment="1">
      <alignment horizontal="center" vertical="center"/>
    </xf>
    <xf numFmtId="2" fontId="27" fillId="24" borderId="21" xfId="657" applyNumberFormat="1" applyFont="1" applyFill="1" applyBorder="1" applyAlignment="1">
      <alignment horizontal="center" vertical="center"/>
    </xf>
    <xf numFmtId="2" fontId="27" fillId="24" borderId="20" xfId="657" applyNumberFormat="1" applyFont="1" applyFill="1" applyBorder="1" applyAlignment="1">
      <alignment horizontal="center" vertical="center"/>
    </xf>
    <xf numFmtId="2" fontId="27" fillId="24" borderId="23" xfId="657" applyNumberFormat="1" applyFont="1" applyFill="1" applyBorder="1" applyAlignment="1">
      <alignment horizontal="center" vertical="center"/>
    </xf>
    <xf numFmtId="169" fontId="31" fillId="24" borderId="0" xfId="0" applyNumberFormat="1" applyFont="1" applyFill="1" applyAlignment="1">
      <alignment horizontal="center"/>
    </xf>
    <xf numFmtId="0" fontId="25" fillId="0" borderId="0" xfId="56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49" fontId="29" fillId="24" borderId="11" xfId="0" applyNumberFormat="1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/>
    </xf>
    <xf numFmtId="169" fontId="29" fillId="24" borderId="11" xfId="0" applyNumberFormat="1" applyFont="1" applyFill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7" fillId="0" borderId="18" xfId="0" applyFont="1" applyBorder="1"/>
    <xf numFmtId="0" fontId="27" fillId="24" borderId="0" xfId="0" applyFont="1" applyFill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0" fontId="29" fillId="0" borderId="12" xfId="0" applyFont="1" applyBorder="1" applyAlignment="1" applyProtection="1">
      <alignment horizontal="center" vertical="center" wrapText="1"/>
      <protection hidden="1"/>
    </xf>
    <xf numFmtId="0" fontId="54" fillId="0" borderId="11" xfId="0" applyFont="1" applyBorder="1" applyAlignment="1" applyProtection="1">
      <alignment horizontal="center" vertical="center"/>
      <protection hidden="1"/>
    </xf>
    <xf numFmtId="2" fontId="27" fillId="24" borderId="12" xfId="0" applyNumberFormat="1" applyFont="1" applyFill="1" applyBorder="1" applyAlignment="1" applyProtection="1">
      <alignment horizontal="center" vertical="center" wrapText="1"/>
      <protection hidden="1"/>
    </xf>
    <xf numFmtId="2" fontId="29" fillId="24" borderId="11" xfId="0" applyNumberFormat="1" applyFont="1" applyFill="1" applyBorder="1" applyAlignment="1" applyProtection="1">
      <alignment horizontal="center" vertical="center" wrapText="1"/>
      <protection hidden="1"/>
    </xf>
    <xf numFmtId="2" fontId="27" fillId="24" borderId="12" xfId="653" applyNumberFormat="1" applyFont="1" applyFill="1" applyBorder="1" applyAlignment="1" applyProtection="1">
      <alignment horizontal="center" vertical="center" wrapText="1"/>
      <protection locked="0"/>
    </xf>
    <xf numFmtId="2" fontId="27" fillId="24" borderId="11" xfId="653" applyNumberFormat="1" applyFont="1" applyFill="1" applyBorder="1" applyAlignment="1" applyProtection="1">
      <alignment horizontal="center" vertical="center" wrapText="1"/>
      <protection locked="0"/>
    </xf>
    <xf numFmtId="2" fontId="27" fillId="24" borderId="12" xfId="0" applyNumberFormat="1" applyFont="1" applyFill="1" applyBorder="1" applyAlignment="1" applyProtection="1">
      <alignment horizontal="center" vertical="center"/>
      <protection locked="0"/>
    </xf>
    <xf numFmtId="2" fontId="27" fillId="24" borderId="11" xfId="0" applyNumberFormat="1" applyFont="1" applyFill="1" applyBorder="1" applyAlignment="1" applyProtection="1">
      <alignment horizontal="center" vertical="center"/>
      <protection locked="0"/>
    </xf>
    <xf numFmtId="2" fontId="27" fillId="24" borderId="22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Protection="1">
      <protection hidden="1"/>
    </xf>
    <xf numFmtId="0" fontId="56" fillId="0" borderId="0" xfId="0" applyFont="1" applyProtection="1">
      <protection hidden="1"/>
    </xf>
    <xf numFmtId="2" fontId="27" fillId="24" borderId="0" xfId="0" applyNumberFormat="1" applyFont="1" applyFill="1" applyAlignment="1" applyProtection="1">
      <alignment horizontal="center" vertical="center" wrapText="1"/>
      <protection hidden="1"/>
    </xf>
    <xf numFmtId="2" fontId="27" fillId="24" borderId="18" xfId="0" applyNumberFormat="1" applyFont="1" applyFill="1" applyBorder="1" applyAlignment="1" applyProtection="1">
      <alignment horizontal="center" vertical="center" wrapText="1"/>
      <protection hidden="1"/>
    </xf>
    <xf numFmtId="2" fontId="27" fillId="24" borderId="0" xfId="0" applyNumberFormat="1" applyFont="1" applyFill="1" applyAlignment="1" applyProtection="1">
      <alignment horizontal="center" vertical="center" wrapText="1"/>
      <protection locked="0"/>
    </xf>
    <xf numFmtId="2" fontId="27" fillId="24" borderId="0" xfId="653" applyNumberFormat="1" applyFont="1" applyFill="1" applyBorder="1" applyAlignment="1" applyProtection="1">
      <alignment horizontal="center" vertical="center" wrapText="1"/>
      <protection locked="0"/>
    </xf>
    <xf numFmtId="2" fontId="27" fillId="24" borderId="18" xfId="653" applyNumberFormat="1" applyFont="1" applyFill="1" applyBorder="1" applyAlignment="1" applyProtection="1">
      <alignment horizontal="center" vertical="center" wrapText="1"/>
      <protection locked="0"/>
    </xf>
    <xf numFmtId="2" fontId="27" fillId="24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29" fillId="0" borderId="17" xfId="0" applyFont="1" applyBorder="1" applyAlignment="1" applyProtection="1">
      <alignment horizontal="center" vertical="center" wrapText="1"/>
      <protection hidden="1"/>
    </xf>
    <xf numFmtId="0" fontId="25" fillId="26" borderId="10" xfId="639" applyFont="1" applyFill="1" applyBorder="1" applyAlignment="1">
      <alignment horizontal="center"/>
    </xf>
    <xf numFmtId="0" fontId="25" fillId="26" borderId="11" xfId="639" applyFont="1" applyFill="1" applyBorder="1" applyAlignment="1">
      <alignment horizontal="center"/>
    </xf>
    <xf numFmtId="0" fontId="31" fillId="26" borderId="12" xfId="639" applyFont="1" applyFill="1" applyBorder="1" applyAlignment="1">
      <alignment horizontal="center"/>
    </xf>
    <xf numFmtId="0" fontId="31" fillId="26" borderId="11" xfId="639" applyFont="1" applyFill="1" applyBorder="1" applyAlignment="1">
      <alignment horizontal="center"/>
    </xf>
    <xf numFmtId="0" fontId="25" fillId="27" borderId="12" xfId="639" applyFont="1" applyFill="1" applyBorder="1" applyAlignment="1">
      <alignment horizontal="center"/>
    </xf>
    <xf numFmtId="0" fontId="25" fillId="27" borderId="11" xfId="639" applyFont="1" applyFill="1" applyBorder="1" applyAlignment="1">
      <alignment horizontal="center"/>
    </xf>
    <xf numFmtId="2" fontId="31" fillId="27" borderId="11" xfId="639" applyNumberFormat="1" applyFont="1" applyFill="1" applyBorder="1" applyAlignment="1">
      <alignment horizontal="center"/>
    </xf>
    <xf numFmtId="2" fontId="31" fillId="27" borderId="12" xfId="639" applyNumberFormat="1" applyFont="1" applyFill="1" applyBorder="1" applyAlignment="1">
      <alignment horizontal="center"/>
    </xf>
    <xf numFmtId="2" fontId="31" fillId="26" borderId="11" xfId="639" applyNumberFormat="1" applyFont="1" applyFill="1" applyBorder="1" applyAlignment="1">
      <alignment horizontal="center"/>
    </xf>
    <xf numFmtId="2" fontId="31" fillId="26" borderId="22" xfId="639" applyNumberFormat="1" applyFont="1" applyFill="1" applyBorder="1" applyAlignment="1">
      <alignment horizontal="center"/>
    </xf>
    <xf numFmtId="0" fontId="25" fillId="0" borderId="0" xfId="639" applyFont="1" applyAlignment="1">
      <alignment horizontal="center"/>
    </xf>
    <xf numFmtId="0" fontId="27" fillId="0" borderId="0" xfId="639" applyFont="1" applyAlignment="1">
      <alignment horizontal="center"/>
    </xf>
    <xf numFmtId="0" fontId="45" fillId="0" borderId="12" xfId="0" applyFont="1" applyBorder="1" applyAlignment="1" applyProtection="1">
      <alignment horizontal="center" vertical="center" wrapText="1"/>
      <protection hidden="1"/>
    </xf>
    <xf numFmtId="0" fontId="45" fillId="0" borderId="11" xfId="0" applyFont="1" applyBorder="1" applyAlignment="1" applyProtection="1">
      <alignment horizontal="center" vertical="center" wrapText="1"/>
      <protection hidden="1"/>
    </xf>
    <xf numFmtId="1" fontId="45" fillId="24" borderId="11" xfId="0" applyNumberFormat="1" applyFont="1" applyFill="1" applyBorder="1" applyAlignment="1" applyProtection="1">
      <alignment horizontal="center" vertical="center" wrapText="1"/>
      <protection hidden="1"/>
    </xf>
    <xf numFmtId="2" fontId="46" fillId="24" borderId="12" xfId="0" applyNumberFormat="1" applyFont="1" applyFill="1" applyBorder="1" applyAlignment="1" applyProtection="1">
      <alignment vertical="center" wrapText="1"/>
      <protection locked="0"/>
    </xf>
    <xf numFmtId="2" fontId="46" fillId="24" borderId="11" xfId="0" applyNumberFormat="1" applyFont="1" applyFill="1" applyBorder="1" applyAlignment="1" applyProtection="1">
      <alignment vertical="center" wrapText="1"/>
      <protection locked="0"/>
    </xf>
    <xf numFmtId="2" fontId="46" fillId="24" borderId="22" xfId="0" applyNumberFormat="1" applyFont="1" applyFill="1" applyBorder="1" applyAlignment="1" applyProtection="1">
      <alignment vertical="center" wrapText="1"/>
      <protection locked="0"/>
    </xf>
    <xf numFmtId="0" fontId="46" fillId="24" borderId="0" xfId="0" applyFont="1" applyFill="1" applyAlignment="1" applyProtection="1">
      <alignment horizontal="center" vertical="center" wrapText="1"/>
      <protection hidden="1"/>
    </xf>
    <xf numFmtId="169" fontId="46" fillId="24" borderId="18" xfId="0" applyNumberFormat="1" applyFont="1" applyFill="1" applyBorder="1" applyAlignment="1" applyProtection="1">
      <alignment horizontal="center" vertical="center" wrapText="1"/>
      <protection hidden="1"/>
    </xf>
    <xf numFmtId="2" fontId="46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center" vertical="center" wrapText="1"/>
      <protection hidden="1"/>
    </xf>
    <xf numFmtId="1" fontId="46" fillId="24" borderId="18" xfId="0" applyNumberFormat="1" applyFont="1" applyFill="1" applyBorder="1" applyAlignment="1" applyProtection="1">
      <alignment horizontal="center" vertical="center" wrapText="1"/>
      <protection hidden="1"/>
    </xf>
    <xf numFmtId="2" fontId="46" fillId="24" borderId="0" xfId="659" applyNumberFormat="1" applyFont="1" applyFill="1" applyBorder="1" applyAlignment="1" applyProtection="1">
      <alignment horizontal="center" vertical="center" wrapText="1"/>
      <protection locked="0"/>
    </xf>
    <xf numFmtId="2" fontId="46" fillId="24" borderId="18" xfId="659" applyNumberFormat="1" applyFont="1" applyFill="1" applyBorder="1" applyAlignment="1" applyProtection="1">
      <alignment horizontal="center" vertical="center" wrapText="1"/>
      <protection locked="0"/>
    </xf>
    <xf numFmtId="169" fontId="46" fillId="24" borderId="20" xfId="0" applyNumberFormat="1" applyFont="1" applyFill="1" applyBorder="1" applyAlignment="1" applyProtection="1">
      <alignment horizontal="center" vertical="center" wrapText="1"/>
      <protection hidden="1"/>
    </xf>
    <xf numFmtId="2" fontId="27" fillId="24" borderId="21" xfId="0" applyNumberFormat="1" applyFont="1" applyFill="1" applyBorder="1" applyAlignment="1" applyProtection="1">
      <alignment horizontal="center" vertical="center" wrapText="1"/>
      <protection locked="0"/>
    </xf>
    <xf numFmtId="170" fontId="46" fillId="24" borderId="0" xfId="0" applyNumberFormat="1" applyFont="1" applyFill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/>
      <protection hidden="1"/>
    </xf>
    <xf numFmtId="0" fontId="59" fillId="24" borderId="0" xfId="0" applyFont="1" applyFill="1" applyAlignment="1" applyProtection="1">
      <alignment horizontal="center" vertical="center" wrapText="1"/>
      <protection hidden="1"/>
    </xf>
    <xf numFmtId="0" fontId="0" fillId="25" borderId="14" xfId="0" applyFill="1" applyBorder="1" applyAlignment="1" applyProtection="1">
      <alignment vertical="center" wrapText="1"/>
      <protection hidden="1"/>
    </xf>
    <xf numFmtId="0" fontId="27" fillId="25" borderId="13" xfId="0" applyFont="1" applyFill="1" applyBorder="1" applyAlignment="1" applyProtection="1">
      <alignment horizontal="center"/>
      <protection hidden="1"/>
    </xf>
    <xf numFmtId="0" fontId="61" fillId="25" borderId="16" xfId="0" applyFont="1" applyFill="1" applyBorder="1" applyAlignment="1" applyProtection="1">
      <alignment horizontal="center" vertical="center" wrapText="1"/>
      <protection hidden="1"/>
    </xf>
    <xf numFmtId="0" fontId="46" fillId="25" borderId="13" xfId="0" applyFont="1" applyFill="1" applyBorder="1" applyAlignment="1" applyProtection="1">
      <alignment horizontal="center" vertical="center" wrapText="1"/>
      <protection hidden="1"/>
    </xf>
    <xf numFmtId="0" fontId="46" fillId="25" borderId="16" xfId="0" applyFont="1" applyFill="1" applyBorder="1" applyAlignment="1" applyProtection="1">
      <alignment horizontal="center" vertical="center" wrapText="1"/>
      <protection hidden="1"/>
    </xf>
    <xf numFmtId="1" fontId="46" fillId="25" borderId="13" xfId="0" applyNumberFormat="1" applyFont="1" applyFill="1" applyBorder="1" applyAlignment="1" applyProtection="1">
      <alignment horizontal="center" vertical="center" wrapText="1"/>
      <protection hidden="1"/>
    </xf>
    <xf numFmtId="2" fontId="46" fillId="25" borderId="16" xfId="659" applyNumberFormat="1" applyFont="1" applyFill="1" applyBorder="1" applyAlignment="1" applyProtection="1">
      <alignment horizontal="center" vertical="center" wrapText="1"/>
      <protection locked="0"/>
    </xf>
    <xf numFmtId="2" fontId="46" fillId="25" borderId="13" xfId="659" applyNumberFormat="1" applyFont="1" applyFill="1" applyBorder="1" applyAlignment="1" applyProtection="1">
      <alignment horizontal="center" vertical="center" wrapText="1"/>
      <protection locked="0"/>
    </xf>
    <xf numFmtId="2" fontId="46" fillId="25" borderId="16" xfId="0" applyNumberFormat="1" applyFont="1" applyFill="1" applyBorder="1" applyAlignment="1" applyProtection="1">
      <alignment horizontal="center" vertical="center" wrapText="1"/>
      <protection locked="0"/>
    </xf>
    <xf numFmtId="2" fontId="46" fillId="25" borderId="13" xfId="0" applyNumberFormat="1" applyFont="1" applyFill="1" applyBorder="1" applyAlignment="1" applyProtection="1">
      <alignment horizontal="center" vertical="center" wrapText="1"/>
      <protection locked="0"/>
    </xf>
    <xf numFmtId="2" fontId="46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hidden="1"/>
    </xf>
    <xf numFmtId="0" fontId="27" fillId="26" borderId="14" xfId="640" applyFont="1" applyFill="1" applyBorder="1" applyAlignment="1">
      <alignment horizontal="center" vertical="center"/>
    </xf>
    <xf numFmtId="0" fontId="29" fillId="26" borderId="13" xfId="640" applyFont="1" applyFill="1" applyBorder="1" applyAlignment="1">
      <alignment horizontal="center" vertical="center"/>
    </xf>
    <xf numFmtId="0" fontId="29" fillId="26" borderId="16" xfId="640" applyFont="1" applyFill="1" applyBorder="1" applyAlignment="1">
      <alignment horizontal="center" vertical="center" wrapText="1"/>
    </xf>
    <xf numFmtId="169" fontId="29" fillId="26" borderId="16" xfId="640" applyNumberFormat="1" applyFont="1" applyFill="1" applyBorder="1" applyAlignment="1">
      <alignment horizontal="center" vertical="center"/>
    </xf>
    <xf numFmtId="2" fontId="29" fillId="26" borderId="13" xfId="640" applyNumberFormat="1" applyFont="1" applyFill="1" applyBorder="1" applyAlignment="1">
      <alignment horizontal="center" vertical="center"/>
    </xf>
    <xf numFmtId="2" fontId="27" fillId="26" borderId="16" xfId="640" applyNumberFormat="1" applyFont="1" applyFill="1" applyBorder="1" applyAlignment="1">
      <alignment horizontal="center"/>
    </xf>
    <xf numFmtId="2" fontId="27" fillId="26" borderId="13" xfId="640" applyNumberFormat="1" applyFont="1" applyFill="1" applyBorder="1" applyAlignment="1">
      <alignment horizontal="center"/>
    </xf>
    <xf numFmtId="2" fontId="27" fillId="26" borderId="16" xfId="660" applyNumberFormat="1" applyFont="1" applyFill="1" applyBorder="1" applyAlignment="1">
      <alignment horizontal="center" vertical="center"/>
    </xf>
    <xf numFmtId="2" fontId="27" fillId="26" borderId="13" xfId="660" applyNumberFormat="1" applyFont="1" applyFill="1" applyBorder="1" applyAlignment="1">
      <alignment horizontal="center" vertical="center"/>
    </xf>
    <xf numFmtId="2" fontId="27" fillId="26" borderId="16" xfId="560" applyNumberFormat="1" applyFont="1" applyFill="1" applyBorder="1" applyAlignment="1">
      <alignment horizontal="center"/>
    </xf>
    <xf numFmtId="2" fontId="27" fillId="26" borderId="13" xfId="560" applyNumberFormat="1" applyFont="1" applyFill="1" applyBorder="1" applyAlignment="1">
      <alignment horizontal="center"/>
    </xf>
    <xf numFmtId="2" fontId="27" fillId="26" borderId="15" xfId="660" applyNumberFormat="1" applyFont="1" applyFill="1" applyBorder="1" applyAlignment="1">
      <alignment horizontal="center" vertical="center"/>
    </xf>
    <xf numFmtId="0" fontId="27" fillId="24" borderId="0" xfId="640" applyFont="1" applyFill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2" fontId="45" fillId="24" borderId="11" xfId="0" applyNumberFormat="1" applyFont="1" applyFill="1" applyBorder="1" applyAlignment="1">
      <alignment horizontal="center" wrapText="1"/>
    </xf>
    <xf numFmtId="2" fontId="27" fillId="24" borderId="12" xfId="0" applyNumberFormat="1" applyFont="1" applyFill="1" applyBorder="1" applyAlignment="1">
      <alignment horizontal="center" wrapText="1"/>
    </xf>
    <xf numFmtId="2" fontId="27" fillId="24" borderId="11" xfId="0" applyNumberFormat="1" applyFont="1" applyFill="1" applyBorder="1" applyAlignment="1">
      <alignment horizontal="center" wrapText="1"/>
    </xf>
    <xf numFmtId="2" fontId="27" fillId="24" borderId="12" xfId="560" applyNumberFormat="1" applyFont="1" applyFill="1" applyBorder="1" applyAlignment="1">
      <alignment horizontal="center" wrapText="1"/>
    </xf>
    <xf numFmtId="2" fontId="27" fillId="24" borderId="11" xfId="560" applyNumberFormat="1" applyFont="1" applyFill="1" applyBorder="1" applyAlignment="1">
      <alignment horizontal="center" wrapText="1"/>
    </xf>
    <xf numFmtId="2" fontId="27" fillId="24" borderId="22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46" fillId="24" borderId="18" xfId="0" applyFont="1" applyFill="1" applyBorder="1" applyAlignment="1">
      <alignment horizontal="center" wrapText="1"/>
    </xf>
    <xf numFmtId="0" fontId="46" fillId="24" borderId="0" xfId="0" applyFont="1" applyFill="1" applyAlignment="1">
      <alignment horizontal="center" wrapText="1"/>
    </xf>
    <xf numFmtId="2" fontId="46" fillId="24" borderId="0" xfId="0" applyNumberFormat="1" applyFont="1" applyFill="1" applyAlignment="1">
      <alignment horizontal="center" wrapText="1"/>
    </xf>
    <xf numFmtId="2" fontId="46" fillId="24" borderId="18" xfId="0" applyNumberFormat="1" applyFont="1" applyFill="1" applyBorder="1" applyAlignment="1">
      <alignment horizontal="center" wrapText="1"/>
    </xf>
    <xf numFmtId="2" fontId="27" fillId="24" borderId="0" xfId="0" applyNumberFormat="1" applyFont="1" applyFill="1" applyAlignment="1">
      <alignment horizontal="center"/>
    </xf>
    <xf numFmtId="2" fontId="27" fillId="24" borderId="18" xfId="0" applyNumberFormat="1" applyFont="1" applyFill="1" applyBorder="1" applyAlignment="1">
      <alignment horizontal="center"/>
    </xf>
    <xf numFmtId="2" fontId="27" fillId="24" borderId="24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45" fillId="24" borderId="18" xfId="0" applyFont="1" applyFill="1" applyBorder="1" applyAlignment="1">
      <alignment horizontal="center" wrapText="1"/>
    </xf>
    <xf numFmtId="17" fontId="46" fillId="24" borderId="20" xfId="0" applyNumberFormat="1" applyFont="1" applyFill="1" applyBorder="1" applyAlignment="1">
      <alignment horizontal="center" vertical="center" wrapText="1"/>
    </xf>
    <xf numFmtId="0" fontId="46" fillId="24" borderId="21" xfId="0" applyFont="1" applyFill="1" applyBorder="1" applyAlignment="1">
      <alignment horizontal="center" vertical="center" wrapText="1"/>
    </xf>
    <xf numFmtId="0" fontId="46" fillId="24" borderId="20" xfId="0" applyFont="1" applyFill="1" applyBorder="1" applyAlignment="1">
      <alignment horizontal="center" vertical="center" wrapText="1"/>
    </xf>
    <xf numFmtId="2" fontId="46" fillId="24" borderId="20" xfId="0" applyNumberFormat="1" applyFont="1" applyFill="1" applyBorder="1" applyAlignment="1">
      <alignment horizontal="center" vertical="center" wrapText="1"/>
    </xf>
    <xf numFmtId="2" fontId="27" fillId="24" borderId="23" xfId="0" applyNumberFormat="1" applyFont="1" applyFill="1" applyBorder="1" applyAlignment="1">
      <alignment horizontal="center" vertical="center"/>
    </xf>
    <xf numFmtId="0" fontId="29" fillId="24" borderId="20" xfId="444" applyFont="1" applyFill="1" applyBorder="1" applyAlignment="1">
      <alignment horizontal="center"/>
    </xf>
    <xf numFmtId="2" fontId="29" fillId="24" borderId="20" xfId="444" applyNumberFormat="1" applyFont="1" applyFill="1" applyBorder="1" applyAlignment="1">
      <alignment horizontal="center"/>
    </xf>
    <xf numFmtId="0" fontId="27" fillId="24" borderId="0" xfId="444" applyFont="1" applyFill="1" applyAlignment="1">
      <alignment horizontal="center"/>
    </xf>
    <xf numFmtId="0" fontId="29" fillId="24" borderId="13" xfId="477" applyFont="1" applyFill="1" applyBorder="1" applyAlignment="1">
      <alignment horizontal="center"/>
    </xf>
    <xf numFmtId="9" fontId="29" fillId="24" borderId="13" xfId="477" applyNumberFormat="1" applyFont="1" applyFill="1" applyBorder="1" applyAlignment="1">
      <alignment horizontal="center"/>
    </xf>
    <xf numFmtId="169" fontId="29" fillId="24" borderId="13" xfId="477" applyNumberFormat="1" applyFont="1" applyFill="1" applyBorder="1" applyAlignment="1">
      <alignment horizontal="center"/>
    </xf>
    <xf numFmtId="2" fontId="29" fillId="24" borderId="13" xfId="477" applyNumberFormat="1" applyFont="1" applyFill="1" applyBorder="1" applyAlignment="1">
      <alignment horizontal="center"/>
    </xf>
    <xf numFmtId="168" fontId="29" fillId="24" borderId="13" xfId="477" applyNumberFormat="1" applyFont="1" applyFill="1" applyBorder="1" applyAlignment="1">
      <alignment horizontal="center"/>
    </xf>
    <xf numFmtId="2" fontId="29" fillId="24" borderId="13" xfId="661" applyNumberFormat="1" applyFont="1" applyFill="1" applyBorder="1" applyAlignment="1">
      <alignment horizontal="center"/>
    </xf>
    <xf numFmtId="0" fontId="27" fillId="24" borderId="0" xfId="477" applyFont="1" applyFill="1" applyAlignment="1">
      <alignment horizontal="center"/>
    </xf>
    <xf numFmtId="0" fontId="29" fillId="24" borderId="13" xfId="477" applyFont="1" applyFill="1" applyBorder="1" applyAlignment="1">
      <alignment horizontal="center" vertical="center" wrapText="1"/>
    </xf>
    <xf numFmtId="9" fontId="29" fillId="24" borderId="13" xfId="477" applyNumberFormat="1" applyFont="1" applyFill="1" applyBorder="1" applyAlignment="1">
      <alignment horizontal="center" vertical="center" wrapText="1"/>
    </xf>
    <xf numFmtId="169" fontId="29" fillId="24" borderId="13" xfId="477" applyNumberFormat="1" applyFont="1" applyFill="1" applyBorder="1" applyAlignment="1">
      <alignment horizontal="center" vertical="center" wrapText="1"/>
    </xf>
    <xf numFmtId="2" fontId="29" fillId="24" borderId="13" xfId="477" applyNumberFormat="1" applyFont="1" applyFill="1" applyBorder="1" applyAlignment="1">
      <alignment horizontal="center" vertical="center" wrapText="1"/>
    </xf>
    <xf numFmtId="168" fontId="29" fillId="24" borderId="13" xfId="477" applyNumberFormat="1" applyFont="1" applyFill="1" applyBorder="1" applyAlignment="1">
      <alignment horizontal="center" vertical="center" wrapText="1"/>
    </xf>
    <xf numFmtId="2" fontId="29" fillId="24" borderId="13" xfId="661" applyNumberFormat="1" applyFont="1" applyFill="1" applyBorder="1" applyAlignment="1">
      <alignment horizontal="center" vertical="center" wrapText="1"/>
    </xf>
    <xf numFmtId="0" fontId="27" fillId="24" borderId="0" xfId="477" applyFont="1" applyFill="1" applyAlignment="1">
      <alignment horizontal="center" vertical="center" wrapText="1"/>
    </xf>
    <xf numFmtId="0" fontId="27" fillId="24" borderId="13" xfId="477" applyFont="1" applyFill="1" applyBorder="1" applyAlignment="1">
      <alignment horizontal="center"/>
    </xf>
    <xf numFmtId="2" fontId="27" fillId="24" borderId="0" xfId="477" applyNumberFormat="1" applyFont="1" applyFill="1" applyAlignment="1">
      <alignment horizontal="center"/>
    </xf>
    <xf numFmtId="0" fontId="25" fillId="24" borderId="14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31" fillId="24" borderId="16" xfId="0" applyFont="1" applyFill="1" applyBorder="1" applyAlignment="1">
      <alignment horizontal="center"/>
    </xf>
    <xf numFmtId="169" fontId="25" fillId="24" borderId="16" xfId="0" applyNumberFormat="1" applyFont="1" applyFill="1" applyBorder="1" applyAlignment="1">
      <alignment horizontal="center"/>
    </xf>
    <xf numFmtId="169" fontId="25" fillId="24" borderId="13" xfId="0" applyNumberFormat="1" applyFont="1" applyFill="1" applyBorder="1" applyAlignment="1">
      <alignment horizontal="center"/>
    </xf>
    <xf numFmtId="0" fontId="25" fillId="24" borderId="16" xfId="560" applyFont="1" applyFill="1" applyBorder="1" applyAlignment="1">
      <alignment horizontal="center"/>
    </xf>
    <xf numFmtId="2" fontId="31" fillId="24" borderId="13" xfId="639" applyNumberFormat="1" applyFont="1" applyFill="1" applyBorder="1" applyAlignment="1">
      <alignment horizontal="center"/>
    </xf>
    <xf numFmtId="2" fontId="25" fillId="24" borderId="16" xfId="0" applyNumberFormat="1" applyFont="1" applyFill="1" applyBorder="1" applyAlignment="1">
      <alignment horizontal="center"/>
    </xf>
    <xf numFmtId="2" fontId="31" fillId="24" borderId="15" xfId="639" applyNumberFormat="1" applyFont="1" applyFill="1" applyBorder="1" applyAlignment="1">
      <alignment horizontal="center"/>
    </xf>
    <xf numFmtId="2" fontId="25" fillId="0" borderId="0" xfId="0" applyNumberFormat="1" applyFont="1"/>
    <xf numFmtId="0" fontId="25" fillId="24" borderId="14" xfId="639" applyFont="1" applyFill="1" applyBorder="1" applyAlignment="1">
      <alignment horizontal="center"/>
    </xf>
    <xf numFmtId="0" fontId="25" fillId="24" borderId="13" xfId="639" applyFont="1" applyFill="1" applyBorder="1" applyAlignment="1">
      <alignment horizontal="center"/>
    </xf>
    <xf numFmtId="0" fontId="31" fillId="24" borderId="16" xfId="639" applyFont="1" applyFill="1" applyBorder="1" applyAlignment="1">
      <alignment horizontal="center"/>
    </xf>
    <xf numFmtId="9" fontId="31" fillId="24" borderId="13" xfId="639" applyNumberFormat="1" applyFont="1" applyFill="1" applyBorder="1" applyAlignment="1">
      <alignment horizontal="center"/>
    </xf>
    <xf numFmtId="169" fontId="25" fillId="24" borderId="16" xfId="639" applyNumberFormat="1" applyFont="1" applyFill="1" applyBorder="1" applyAlignment="1">
      <alignment horizontal="center"/>
    </xf>
    <xf numFmtId="169" fontId="25" fillId="24" borderId="13" xfId="639" applyNumberFormat="1" applyFont="1" applyFill="1" applyBorder="1" applyAlignment="1">
      <alignment horizontal="center"/>
    </xf>
    <xf numFmtId="2" fontId="25" fillId="24" borderId="16" xfId="639" applyNumberFormat="1" applyFont="1" applyFill="1" applyBorder="1" applyAlignment="1">
      <alignment horizontal="center"/>
    </xf>
    <xf numFmtId="2" fontId="31" fillId="24" borderId="16" xfId="639" applyNumberFormat="1" applyFont="1" applyFill="1" applyBorder="1" applyAlignment="1">
      <alignment horizontal="center"/>
    </xf>
    <xf numFmtId="0" fontId="31" fillId="24" borderId="13" xfId="639" applyFont="1" applyFill="1" applyBorder="1" applyAlignment="1">
      <alignment horizontal="center"/>
    </xf>
    <xf numFmtId="0" fontId="25" fillId="24" borderId="16" xfId="639" applyFont="1" applyFill="1" applyBorder="1" applyAlignment="1">
      <alignment horizontal="center"/>
    </xf>
    <xf numFmtId="0" fontId="25" fillId="0" borderId="18" xfId="560" applyFont="1" applyBorder="1" applyAlignment="1">
      <alignment horizontal="center" vertical="center" wrapText="1"/>
    </xf>
    <xf numFmtId="0" fontId="25" fillId="0" borderId="0" xfId="56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69" fontId="31" fillId="0" borderId="18" xfId="0" applyNumberFormat="1" applyFont="1" applyBorder="1" applyAlignment="1">
      <alignment horizontal="center" vertical="center" wrapText="1"/>
    </xf>
    <xf numFmtId="169" fontId="31" fillId="0" borderId="0" xfId="0" applyNumberFormat="1" applyFont="1" applyBorder="1" applyAlignment="1">
      <alignment horizontal="center" vertical="center" wrapText="1"/>
    </xf>
    <xf numFmtId="0" fontId="31" fillId="0" borderId="18" xfId="560" applyFont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69" fontId="63" fillId="0" borderId="11" xfId="0" applyNumberFormat="1" applyFont="1" applyBorder="1" applyAlignment="1">
      <alignment horizontal="center" vertical="center"/>
    </xf>
    <xf numFmtId="169" fontId="63" fillId="0" borderId="12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0" fontId="27" fillId="0" borderId="13" xfId="508" applyFont="1" applyBorder="1" applyAlignment="1">
      <alignment horizontal="center" vertical="center" wrapText="1"/>
    </xf>
    <xf numFmtId="0" fontId="32" fillId="0" borderId="0" xfId="470" applyFont="1" applyAlignment="1">
      <alignment horizontal="center"/>
    </xf>
    <xf numFmtId="0" fontId="32" fillId="0" borderId="0" xfId="470" applyFont="1" applyAlignment="1">
      <alignment horizontal="center" vertical="center"/>
    </xf>
    <xf numFmtId="0" fontId="32" fillId="0" borderId="0" xfId="444" applyFont="1" applyAlignment="1">
      <alignment horizontal="center" vertical="center" wrapText="1"/>
    </xf>
    <xf numFmtId="0" fontId="28" fillId="0" borderId="0" xfId="470" applyFont="1" applyAlignment="1">
      <alignment horizontal="center" vertical="center"/>
    </xf>
    <xf numFmtId="0" fontId="35" fillId="0" borderId="0" xfId="470" applyFont="1" applyAlignment="1">
      <alignment horizontal="center" vertical="center"/>
    </xf>
    <xf numFmtId="0" fontId="28" fillId="0" borderId="0" xfId="508" applyFont="1" applyAlignment="1">
      <alignment horizontal="center"/>
    </xf>
    <xf numFmtId="0" fontId="31" fillId="0" borderId="0" xfId="638" applyFont="1" applyAlignment="1">
      <alignment horizontal="center" vertical="center" wrapText="1"/>
    </xf>
    <xf numFmtId="0" fontId="27" fillId="0" borderId="0" xfId="508" applyFont="1" applyAlignment="1">
      <alignment horizontal="center"/>
    </xf>
    <xf numFmtId="0" fontId="26" fillId="0" borderId="0" xfId="519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textRotation="90"/>
    </xf>
    <xf numFmtId="0" fontId="39" fillId="0" borderId="18" xfId="0" applyFont="1" applyFill="1" applyBorder="1" applyAlignment="1">
      <alignment horizontal="center" textRotation="90"/>
    </xf>
    <xf numFmtId="0" fontId="39" fillId="0" borderId="20" xfId="0" applyFont="1" applyFill="1" applyBorder="1" applyAlignment="1">
      <alignment horizontal="center" textRotation="90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 hidden="1"/>
    </xf>
    <xf numFmtId="0" fontId="45" fillId="0" borderId="17" xfId="0" applyFont="1" applyBorder="1" applyAlignment="1" applyProtection="1">
      <alignment horizontal="center" vertical="center" wrapText="1"/>
      <protection hidden="1"/>
    </xf>
    <xf numFmtId="0" fontId="45" fillId="0" borderId="19" xfId="0" applyFont="1" applyBorder="1" applyAlignment="1" applyProtection="1">
      <alignment horizontal="center" vertical="center" wrapText="1"/>
      <protection hidden="1"/>
    </xf>
    <xf numFmtId="0" fontId="29" fillId="0" borderId="11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wrapText="1"/>
      <protection hidden="1"/>
    </xf>
    <xf numFmtId="0" fontId="29" fillId="0" borderId="17" xfId="0" applyFont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49" fontId="29" fillId="0" borderId="11" xfId="0" applyNumberFormat="1" applyFont="1" applyBorder="1" applyAlignment="1" applyProtection="1">
      <alignment horizontal="center" vertical="center" wrapText="1"/>
      <protection hidden="1"/>
    </xf>
    <xf numFmtId="49" fontId="29" fillId="0" borderId="18" xfId="0" applyNumberFormat="1" applyFont="1" applyBorder="1" applyAlignment="1" applyProtection="1">
      <alignment horizontal="center" vertical="center" wrapText="1"/>
      <protection hidden="1"/>
    </xf>
    <xf numFmtId="0" fontId="45" fillId="0" borderId="11" xfId="0" applyFont="1" applyBorder="1" applyAlignment="1" applyProtection="1">
      <alignment horizontal="center" vertical="center" wrapText="1"/>
      <protection hidden="1"/>
    </xf>
    <xf numFmtId="0" fontId="45" fillId="0" borderId="18" xfId="0" applyFont="1" applyBorder="1" applyAlignment="1" applyProtection="1">
      <alignment horizontal="center" vertical="center" wrapText="1"/>
      <protection hidden="1"/>
    </xf>
    <xf numFmtId="0" fontId="45" fillId="0" borderId="11" xfId="0" applyFont="1" applyBorder="1" applyAlignment="1" applyProtection="1">
      <alignment horizontal="center" vertical="top" wrapText="1"/>
      <protection hidden="1"/>
    </xf>
    <xf numFmtId="0" fontId="45" fillId="0" borderId="18" xfId="0" applyFont="1" applyBorder="1" applyAlignment="1" applyProtection="1">
      <alignment horizontal="center" vertical="top" wrapText="1"/>
      <protection hidden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</cellXfs>
  <cellStyles count="662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 10" xfId="302"/>
    <cellStyle name="Comma 10 2" xfId="303"/>
    <cellStyle name="Comma 11" xfId="304"/>
    <cellStyle name="Comma 12" xfId="305"/>
    <cellStyle name="Comma 12 2" xfId="306"/>
    <cellStyle name="Comma 12 3" xfId="307"/>
    <cellStyle name="Comma 12 4" xfId="308"/>
    <cellStyle name="Comma 12 5" xfId="309"/>
    <cellStyle name="Comma 12 6" xfId="310"/>
    <cellStyle name="Comma 12 7" xfId="311"/>
    <cellStyle name="Comma 12 8" xfId="312"/>
    <cellStyle name="Comma 13" xfId="313"/>
    <cellStyle name="Comma 14" xfId="314"/>
    <cellStyle name="Comma 15" xfId="315"/>
    <cellStyle name="Comma 16" xfId="316"/>
    <cellStyle name="Comma 17" xfId="317"/>
    <cellStyle name="Comma 18" xfId="318"/>
    <cellStyle name="Comma 19" xfId="319"/>
    <cellStyle name="Comma 2" xfId="320"/>
    <cellStyle name="Comma 2 2" xfId="321"/>
    <cellStyle name="Comma 2 2 2" xfId="322"/>
    <cellStyle name="Comma 2 2 3" xfId="323"/>
    <cellStyle name="Comma 2 3" xfId="324"/>
    <cellStyle name="Comma 20" xfId="325"/>
    <cellStyle name="Comma 21" xfId="326"/>
    <cellStyle name="Comma 22" xfId="327"/>
    <cellStyle name="Comma 3" xfId="328"/>
    <cellStyle name="Comma 4" xfId="329"/>
    <cellStyle name="Comma 5" xfId="330"/>
    <cellStyle name="Comma 6" xfId="331"/>
    <cellStyle name="Comma 7" xfId="332"/>
    <cellStyle name="Comma 8" xfId="333"/>
    <cellStyle name="Comma 9" xfId="334"/>
    <cellStyle name="Explanatory Text 2" xfId="335"/>
    <cellStyle name="Explanatory Text 2 2" xfId="336"/>
    <cellStyle name="Explanatory Text 2 3" xfId="337"/>
    <cellStyle name="Explanatory Text 2 4" xfId="338"/>
    <cellStyle name="Explanatory Text 2 5" xfId="339"/>
    <cellStyle name="Explanatory Text 3" xfId="340"/>
    <cellStyle name="Explanatory Text 4" xfId="341"/>
    <cellStyle name="Explanatory Text 4 2" xfId="342"/>
    <cellStyle name="Explanatory Text 5" xfId="343"/>
    <cellStyle name="Explanatory Text 6" xfId="344"/>
    <cellStyle name="Explanatory Text 7" xfId="345"/>
    <cellStyle name="Good 2" xfId="346"/>
    <cellStyle name="Good 2 2" xfId="347"/>
    <cellStyle name="Good 2 3" xfId="348"/>
    <cellStyle name="Good 2 4" xfId="349"/>
    <cellStyle name="Good 2 5" xfId="350"/>
    <cellStyle name="Good 3" xfId="351"/>
    <cellStyle name="Good 4" xfId="352"/>
    <cellStyle name="Good 4 2" xfId="353"/>
    <cellStyle name="Good 5" xfId="354"/>
    <cellStyle name="Good 6" xfId="355"/>
    <cellStyle name="Good 7" xfId="356"/>
    <cellStyle name="Heading 1 2" xfId="357"/>
    <cellStyle name="Heading 1 2 2" xfId="358"/>
    <cellStyle name="Heading 1 2 3" xfId="359"/>
    <cellStyle name="Heading 1 2 4" xfId="360"/>
    <cellStyle name="Heading 1 2 5" xfId="361"/>
    <cellStyle name="Heading 1 2_anakia II etapi.xls sm. defeqturi" xfId="362"/>
    <cellStyle name="Heading 1 3" xfId="363"/>
    <cellStyle name="Heading 1 4" xfId="364"/>
    <cellStyle name="Heading 1 4 2" xfId="365"/>
    <cellStyle name="Heading 1 4_anakia II etapi.xls sm. defeqturi" xfId="366"/>
    <cellStyle name="Heading 1 5" xfId="367"/>
    <cellStyle name="Heading 1 6" xfId="368"/>
    <cellStyle name="Heading 1 7" xfId="369"/>
    <cellStyle name="Heading 2 2" xfId="370"/>
    <cellStyle name="Heading 2 2 2" xfId="371"/>
    <cellStyle name="Heading 2 2 3" xfId="372"/>
    <cellStyle name="Heading 2 2 4" xfId="373"/>
    <cellStyle name="Heading 2 2 5" xfId="374"/>
    <cellStyle name="Heading 2 2_anakia II etapi.xls sm. defeqturi" xfId="375"/>
    <cellStyle name="Heading 2 3" xfId="376"/>
    <cellStyle name="Heading 2 4" xfId="377"/>
    <cellStyle name="Heading 2 4 2" xfId="378"/>
    <cellStyle name="Heading 2 4_anakia II etapi.xls sm. defeqturi" xfId="379"/>
    <cellStyle name="Heading 2 5" xfId="380"/>
    <cellStyle name="Heading 2 6" xfId="381"/>
    <cellStyle name="Heading 2 7" xfId="382"/>
    <cellStyle name="Heading 3 2" xfId="383"/>
    <cellStyle name="Heading 3 2 2" xfId="384"/>
    <cellStyle name="Heading 3 2 3" xfId="385"/>
    <cellStyle name="Heading 3 2 4" xfId="386"/>
    <cellStyle name="Heading 3 2 5" xfId="387"/>
    <cellStyle name="Heading 3 2_anakia II etapi.xls sm. defeqturi" xfId="388"/>
    <cellStyle name="Heading 3 3" xfId="389"/>
    <cellStyle name="Heading 3 4" xfId="390"/>
    <cellStyle name="Heading 3 4 2" xfId="391"/>
    <cellStyle name="Heading 3 4_anakia II etapi.xls sm. defeqturi" xfId="392"/>
    <cellStyle name="Heading 3 5" xfId="393"/>
    <cellStyle name="Heading 3 6" xfId="394"/>
    <cellStyle name="Heading 3 7" xfId="395"/>
    <cellStyle name="Heading 4 2" xfId="396"/>
    <cellStyle name="Heading 4 2 2" xfId="397"/>
    <cellStyle name="Heading 4 2 3" xfId="398"/>
    <cellStyle name="Heading 4 2 4" xfId="399"/>
    <cellStyle name="Heading 4 2 5" xfId="400"/>
    <cellStyle name="Heading 4 3" xfId="401"/>
    <cellStyle name="Heading 4 4" xfId="402"/>
    <cellStyle name="Heading 4 4 2" xfId="403"/>
    <cellStyle name="Heading 4 5" xfId="404"/>
    <cellStyle name="Heading 4 6" xfId="405"/>
    <cellStyle name="Heading 4 7" xfId="406"/>
    <cellStyle name="Input 2" xfId="407"/>
    <cellStyle name="Input 2 2" xfId="408"/>
    <cellStyle name="Input 2 3" xfId="409"/>
    <cellStyle name="Input 2 4" xfId="410"/>
    <cellStyle name="Input 2 5" xfId="411"/>
    <cellStyle name="Input 2_anakia II etapi.xls sm. defeqturi" xfId="412"/>
    <cellStyle name="Input 3" xfId="413"/>
    <cellStyle name="Input 4" xfId="414"/>
    <cellStyle name="Input 4 2" xfId="415"/>
    <cellStyle name="Input 4_anakia II etapi.xls sm. defeqturi" xfId="416"/>
    <cellStyle name="Input 5" xfId="417"/>
    <cellStyle name="Input 6" xfId="418"/>
    <cellStyle name="Input 7" xfId="419"/>
    <cellStyle name="Linked Cell 2" xfId="420"/>
    <cellStyle name="Linked Cell 2 2" xfId="421"/>
    <cellStyle name="Linked Cell 2 3" xfId="422"/>
    <cellStyle name="Linked Cell 2 4" xfId="423"/>
    <cellStyle name="Linked Cell 2 5" xfId="424"/>
    <cellStyle name="Linked Cell 2_anakia II etapi.xls sm. defeqturi" xfId="425"/>
    <cellStyle name="Linked Cell 3" xfId="426"/>
    <cellStyle name="Linked Cell 4" xfId="427"/>
    <cellStyle name="Linked Cell 4 2" xfId="428"/>
    <cellStyle name="Linked Cell 4_anakia II etapi.xls sm. defeqturi" xfId="429"/>
    <cellStyle name="Linked Cell 5" xfId="430"/>
    <cellStyle name="Linked Cell 6" xfId="431"/>
    <cellStyle name="Linked Cell 7" xfId="432"/>
    <cellStyle name="Neutral 2" xfId="433"/>
    <cellStyle name="Neutral 2 2" xfId="434"/>
    <cellStyle name="Neutral 2 3" xfId="435"/>
    <cellStyle name="Neutral 2 4" xfId="436"/>
    <cellStyle name="Neutral 2 5" xfId="437"/>
    <cellStyle name="Neutral 3" xfId="438"/>
    <cellStyle name="Neutral 4" xfId="439"/>
    <cellStyle name="Neutral 4 2" xfId="440"/>
    <cellStyle name="Neutral 5" xfId="441"/>
    <cellStyle name="Neutral 6" xfId="442"/>
    <cellStyle name="Neutral 7" xfId="443"/>
    <cellStyle name="Normal 10" xfId="444"/>
    <cellStyle name="Normal 10 2" xfId="445"/>
    <cellStyle name="Normal 11" xfId="446"/>
    <cellStyle name="Normal 11 2" xfId="447"/>
    <cellStyle name="Normal 11 2 2" xfId="448"/>
    <cellStyle name="Normal 11 3" xfId="449"/>
    <cellStyle name="Normal 11_GAZI-2010" xfId="450"/>
    <cellStyle name="Normal 12" xfId="451"/>
    <cellStyle name="Normal 12 2" xfId="452"/>
    <cellStyle name="Normal 12_gazis gare qseli" xfId="453"/>
    <cellStyle name="Normal 13" xfId="454"/>
    <cellStyle name="Normal 13 2" xfId="455"/>
    <cellStyle name="Normal 13 3" xfId="456"/>
    <cellStyle name="Normal 13 3 2" xfId="457"/>
    <cellStyle name="Normal 13 4" xfId="458"/>
    <cellStyle name="Normal 13 5" xfId="459"/>
    <cellStyle name="Normal 13_GAZI-2010" xfId="460"/>
    <cellStyle name="Normal 14" xfId="461"/>
    <cellStyle name="Normal 14 2" xfId="462"/>
    <cellStyle name="Normal 14 3" xfId="463"/>
    <cellStyle name="Normal 14 3 2" xfId="464"/>
    <cellStyle name="Normal 14 4" xfId="465"/>
    <cellStyle name="Normal 14 5" xfId="466"/>
    <cellStyle name="Normal 14_anakia II etapi.xls sm. defeqturi" xfId="467"/>
    <cellStyle name="Normal 15" xfId="468"/>
    <cellStyle name="Normal 16" xfId="469"/>
    <cellStyle name="Normal 16 2" xfId="470"/>
    <cellStyle name="Normal 16 3" xfId="471"/>
    <cellStyle name="Normal 16_axalq.skola" xfId="472"/>
    <cellStyle name="Normal 17" xfId="473"/>
    <cellStyle name="Normal 18" xfId="474"/>
    <cellStyle name="Normal 19" xfId="475"/>
    <cellStyle name="Normal 2" xfId="476"/>
    <cellStyle name="Normal 2 10" xfId="477"/>
    <cellStyle name="Normal 2 2" xfId="478"/>
    <cellStyle name="Normal 2 2 2" xfId="479"/>
    <cellStyle name="Normal 2 2 3" xfId="480"/>
    <cellStyle name="Normal 2 2 4" xfId="481"/>
    <cellStyle name="Normal 2 2 5" xfId="482"/>
    <cellStyle name="Normal 2 2 6" xfId="483"/>
    <cellStyle name="Normal 2 2 7" xfId="484"/>
    <cellStyle name="Normal 2 2_2D4CD000" xfId="485"/>
    <cellStyle name="Normal 2 3" xfId="486"/>
    <cellStyle name="Normal 2 4" xfId="487"/>
    <cellStyle name="Normal 2 5" xfId="488"/>
    <cellStyle name="Normal 2 6" xfId="489"/>
    <cellStyle name="Normal 2 7" xfId="490"/>
    <cellStyle name="Normal 2 7 2" xfId="491"/>
    <cellStyle name="Normal 2 7 3" xfId="492"/>
    <cellStyle name="Normal 2 7_anakia II etapi.xls sm. defeqturi" xfId="493"/>
    <cellStyle name="Normal 2 8" xfId="494"/>
    <cellStyle name="Normal 2 9" xfId="495"/>
    <cellStyle name="Normal 2_anakia II etapi.xls sm. defeqturi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29 2" xfId="507"/>
    <cellStyle name="Normal 3" xfId="508"/>
    <cellStyle name="Normal 3 2" xfId="509"/>
    <cellStyle name="Normal 3 2 2" xfId="510"/>
    <cellStyle name="Normal 3 2_anakia II etapi.xls sm. defeqturi" xfId="511"/>
    <cellStyle name="Normal 30" xfId="512"/>
    <cellStyle name="Normal 30 2" xfId="513"/>
    <cellStyle name="Normal 31" xfId="514"/>
    <cellStyle name="Normal 32" xfId="515"/>
    <cellStyle name="Normal 32 2" xfId="516"/>
    <cellStyle name="Normal 32 3" xfId="517"/>
    <cellStyle name="Normal 32 3 2" xfId="518"/>
    <cellStyle name="Normal 33" xfId="519"/>
    <cellStyle name="Normal 33 2" xfId="520"/>
    <cellStyle name="Normal 34" xfId="521"/>
    <cellStyle name="Normal 35" xfId="522"/>
    <cellStyle name="Normal 35 2" xfId="523"/>
    <cellStyle name="Normal 35 3" xfId="524"/>
    <cellStyle name="Normal 36" xfId="525"/>
    <cellStyle name="Normal 36 2" xfId="526"/>
    <cellStyle name="Normal 36 2 2" xfId="527"/>
    <cellStyle name="Normal 36 2 2 3" xfId="658"/>
    <cellStyle name="Normal 36 3" xfId="528"/>
    <cellStyle name="Normal 37" xfId="529"/>
    <cellStyle name="Normal 38" xfId="530"/>
    <cellStyle name="Normal 38 2" xfId="531"/>
    <cellStyle name="Normal 38 2 2" xfId="532"/>
    <cellStyle name="Normal 38 3" xfId="533"/>
    <cellStyle name="Normal 39" xfId="534"/>
    <cellStyle name="Normal 39 2" xfId="535"/>
    <cellStyle name="Normal 4" xfId="536"/>
    <cellStyle name="Normal 40" xfId="537"/>
    <cellStyle name="Normal 40 2" xfId="538"/>
    <cellStyle name="Normal 41" xfId="539"/>
    <cellStyle name="Normal 44" xfId="540"/>
    <cellStyle name="Normal 5" xfId="541"/>
    <cellStyle name="Normal 5 2" xfId="542"/>
    <cellStyle name="Normal 5 2 2" xfId="543"/>
    <cellStyle name="Normal 5 3" xfId="544"/>
    <cellStyle name="Normal 5 4" xfId="545"/>
    <cellStyle name="Normal 5 4 2" xfId="546"/>
    <cellStyle name="Normal 5_Copy of SAN2010" xfId="547"/>
    <cellStyle name="Normal 6" xfId="548"/>
    <cellStyle name="Normal 7" xfId="549"/>
    <cellStyle name="Normal 8" xfId="550"/>
    <cellStyle name="Normal 8 2" xfId="551"/>
    <cellStyle name="Normal 8_2D4CD000" xfId="552"/>
    <cellStyle name="Normal 9" xfId="553"/>
    <cellStyle name="Normal 9 2" xfId="554"/>
    <cellStyle name="Normal 9 2 2" xfId="555"/>
    <cellStyle name="Normal 9 2 3" xfId="556"/>
    <cellStyle name="Normal 9 2 4" xfId="557"/>
    <cellStyle name="Normal 9 2_anakia II etapi.xls sm. defeqturi" xfId="558"/>
    <cellStyle name="Normal 9_2D4CD000" xfId="559"/>
    <cellStyle name="Normal_Book1 2" xfId="660"/>
    <cellStyle name="Normal_gare wyalsadfenigagarini 2 2" xfId="560"/>
    <cellStyle name="Normal_gare wyalsadfenigagarini 2_SMSH2008-IIkv ." xfId="561"/>
    <cellStyle name="Normal_gare wyalsadfenigagarini_ELEQ-08-IIkv" xfId="661"/>
    <cellStyle name="Normal_gare wyalsadfenigagarini_SAN2008=IIkv" xfId="562"/>
    <cellStyle name="Normal_sida wyalsadeni_SAN2008=IIkv" xfId="563"/>
    <cellStyle name="Note 2" xfId="564"/>
    <cellStyle name="Note 2 2" xfId="565"/>
    <cellStyle name="Note 2 3" xfId="566"/>
    <cellStyle name="Note 2 4" xfId="567"/>
    <cellStyle name="Note 2 5" xfId="568"/>
    <cellStyle name="Note 2_anakia II etapi.xls sm. defeqturi" xfId="569"/>
    <cellStyle name="Note 3" xfId="570"/>
    <cellStyle name="Note 4" xfId="571"/>
    <cellStyle name="Note 4 2" xfId="572"/>
    <cellStyle name="Note 4_anakia II etapi.xls sm. defeqturi" xfId="573"/>
    <cellStyle name="Note 5" xfId="574"/>
    <cellStyle name="Note 6" xfId="575"/>
    <cellStyle name="Note 7" xfId="576"/>
    <cellStyle name="Output 2" xfId="577"/>
    <cellStyle name="Output 2 2" xfId="578"/>
    <cellStyle name="Output 2 3" xfId="579"/>
    <cellStyle name="Output 2 4" xfId="580"/>
    <cellStyle name="Output 2 5" xfId="581"/>
    <cellStyle name="Output 2_anakia II etapi.xls sm. defeqturi" xfId="582"/>
    <cellStyle name="Output 3" xfId="583"/>
    <cellStyle name="Output 4" xfId="584"/>
    <cellStyle name="Output 4 2" xfId="585"/>
    <cellStyle name="Output 4_anakia II etapi.xls sm. defeqturi" xfId="586"/>
    <cellStyle name="Output 5" xfId="587"/>
    <cellStyle name="Output 6" xfId="588"/>
    <cellStyle name="Output 7" xfId="589"/>
    <cellStyle name="Percent 2" xfId="590"/>
    <cellStyle name="Percent 3" xfId="591"/>
    <cellStyle name="Percent 3 2" xfId="592"/>
    <cellStyle name="Percent 4" xfId="593"/>
    <cellStyle name="Percent 5" xfId="594"/>
    <cellStyle name="Percent 6" xfId="595"/>
    <cellStyle name="Style 1" xfId="596"/>
    <cellStyle name="Title 2" xfId="597"/>
    <cellStyle name="Title 2 2" xfId="598"/>
    <cellStyle name="Title 2 3" xfId="599"/>
    <cellStyle name="Title 2 4" xfId="600"/>
    <cellStyle name="Title 2 5" xfId="601"/>
    <cellStyle name="Title 3" xfId="602"/>
    <cellStyle name="Title 4" xfId="603"/>
    <cellStyle name="Title 4 2" xfId="604"/>
    <cellStyle name="Title 5" xfId="605"/>
    <cellStyle name="Title 6" xfId="606"/>
    <cellStyle name="Title 7" xfId="607"/>
    <cellStyle name="Total 2" xfId="608"/>
    <cellStyle name="Total 2 2" xfId="609"/>
    <cellStyle name="Total 2 3" xfId="610"/>
    <cellStyle name="Total 2 4" xfId="611"/>
    <cellStyle name="Total 2 5" xfId="612"/>
    <cellStyle name="Total 2_anakia II etapi.xls sm. defeqturi" xfId="613"/>
    <cellStyle name="Total 3" xfId="614"/>
    <cellStyle name="Total 4" xfId="615"/>
    <cellStyle name="Total 4 2" xfId="616"/>
    <cellStyle name="Total 4_anakia II etapi.xls sm. defeqturi" xfId="617"/>
    <cellStyle name="Total 5" xfId="618"/>
    <cellStyle name="Total 6" xfId="619"/>
    <cellStyle name="Total 7" xfId="620"/>
    <cellStyle name="Warning Text 2" xfId="621"/>
    <cellStyle name="Warning Text 2 2" xfId="622"/>
    <cellStyle name="Warning Text 2 3" xfId="623"/>
    <cellStyle name="Warning Text 2 4" xfId="624"/>
    <cellStyle name="Warning Text 2 5" xfId="625"/>
    <cellStyle name="Warning Text 3" xfId="626"/>
    <cellStyle name="Warning Text 4" xfId="627"/>
    <cellStyle name="Warning Text 4 2" xfId="628"/>
    <cellStyle name="Warning Text 5" xfId="629"/>
    <cellStyle name="Warning Text 6" xfId="630"/>
    <cellStyle name="Warning Text 7" xfId="631"/>
    <cellStyle name="Обычный" xfId="0" builtinId="0"/>
    <cellStyle name="Обычный 10" xfId="632"/>
    <cellStyle name="Обычный 2" xfId="633"/>
    <cellStyle name="Обычный 2 2" xfId="634"/>
    <cellStyle name="Обычный 3" xfId="635"/>
    <cellStyle name="Обычный 3 2" xfId="636"/>
    <cellStyle name="Обычный 3 3" xfId="637"/>
    <cellStyle name="Обычный 4" xfId="638"/>
    <cellStyle name="Обычный 4 2" xfId="639"/>
    <cellStyle name="Обычный 4 3" xfId="640"/>
    <cellStyle name="Обычный 5" xfId="641"/>
    <cellStyle name="Обычный 5 2" xfId="642"/>
    <cellStyle name="Обычный 5 2 2" xfId="643"/>
    <cellStyle name="Обычный 5 3" xfId="644"/>
    <cellStyle name="Обычный 6" xfId="645"/>
    <cellStyle name="Обычный 7" xfId="646"/>
    <cellStyle name="Обычный 8" xfId="647"/>
    <cellStyle name="Обычный 9" xfId="648"/>
    <cellStyle name="Обычный_SAN2008-I" xfId="649"/>
    <cellStyle name="Процентный 2" xfId="650"/>
    <cellStyle name="Процентный 3" xfId="651"/>
    <cellStyle name="Процентный 3 2" xfId="652"/>
    <cellStyle name="Финансовый" xfId="657" builtinId="3"/>
    <cellStyle name="Финансовый 2" xfId="653"/>
    <cellStyle name="Финансовый 2 2" xfId="659"/>
    <cellStyle name="Финансовый 3" xfId="654"/>
    <cellStyle name="Финансовый 4" xfId="655"/>
    <cellStyle name="Финансовый 5" xfId="6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3"/>
  <sheetViews>
    <sheetView view="pageBreakPreview" zoomScale="80" zoomScaleNormal="80" zoomScaleSheetLayoutView="80" workbookViewId="0">
      <selection activeCell="F27" sqref="F27"/>
    </sheetView>
  </sheetViews>
  <sheetFormatPr defaultColWidth="9.140625" defaultRowHeight="15" customHeight="1"/>
  <cols>
    <col min="1" max="11" width="9.140625" style="21"/>
    <col min="12" max="12" width="14.5703125" style="21" customWidth="1"/>
    <col min="13" max="16384" width="9.140625" style="21"/>
  </cols>
  <sheetData>
    <row r="1" spans="1:15" ht="15" customHeight="1">
      <c r="G1" s="22"/>
    </row>
    <row r="2" spans="1:15" ht="15" customHeight="1">
      <c r="L2" s="23"/>
    </row>
    <row r="3" spans="1:15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8.75" customHeight="1">
      <c r="A4" s="525"/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24"/>
    </row>
    <row r="6" spans="1:15" ht="15" customHeight="1">
      <c r="L6" s="25"/>
    </row>
    <row r="7" spans="1:15" ht="15" customHeight="1">
      <c r="L7" s="25"/>
    </row>
    <row r="10" spans="1:15" ht="25.5" customHeight="1">
      <c r="A10" s="526" t="s">
        <v>29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26"/>
    </row>
    <row r="11" spans="1:15" ht="15" customHeight="1">
      <c r="B11" s="27"/>
    </row>
    <row r="12" spans="1:15" s="25" customFormat="1" ht="50.25" customHeight="1">
      <c r="A12" s="527" t="s">
        <v>75</v>
      </c>
      <c r="B12" s="527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28"/>
    </row>
    <row r="13" spans="1:15" s="25" customFormat="1" ht="21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6.5" customHeight="1">
      <c r="C14" s="30"/>
      <c r="D14" s="22"/>
      <c r="E14" s="22"/>
      <c r="F14" s="22"/>
      <c r="G14" s="22"/>
      <c r="H14" s="22"/>
      <c r="I14" s="22"/>
      <c r="J14" s="22"/>
      <c r="K14" s="31"/>
      <c r="L14" s="31"/>
      <c r="M14" s="31"/>
    </row>
    <row r="16" spans="1:15" ht="18.75" customHeight="1">
      <c r="G16" s="23" t="s">
        <v>12</v>
      </c>
      <c r="L16" s="72" t="e">
        <f>#REF!</f>
        <v>#REF!</v>
      </c>
      <c r="M16" s="113" t="s">
        <v>13</v>
      </c>
      <c r="N16" s="112"/>
    </row>
    <row r="19" spans="1:14" ht="15" customHeight="1">
      <c r="C19" s="32"/>
      <c r="D19" s="33"/>
      <c r="E19" s="33"/>
      <c r="F19" s="33"/>
      <c r="G19" s="33"/>
      <c r="H19" s="33"/>
      <c r="I19" s="33"/>
      <c r="J19" s="33"/>
      <c r="K19" s="33"/>
      <c r="L19" s="33"/>
    </row>
    <row r="20" spans="1:14" s="25" customFormat="1" ht="21.75" customHeight="1">
      <c r="A20" s="22"/>
    </row>
    <row r="21" spans="1:14" ht="9.75" customHeight="1">
      <c r="C21" s="32"/>
      <c r="D21" s="33"/>
      <c r="E21" s="33"/>
      <c r="F21" s="33"/>
      <c r="G21" s="33"/>
      <c r="H21" s="33"/>
      <c r="I21" s="33"/>
      <c r="J21" s="33"/>
      <c r="K21" s="32"/>
    </row>
    <row r="22" spans="1:14" ht="28.5" customHeight="1">
      <c r="A22" s="528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</row>
    <row r="23" spans="1:14" ht="18.75" customHeight="1"/>
  </sheetData>
  <mergeCells count="4">
    <mergeCell ref="A4:N4"/>
    <mergeCell ref="A10:N10"/>
    <mergeCell ref="A12:N12"/>
    <mergeCell ref="A22:N22"/>
  </mergeCells>
  <pageMargins left="0.70866141732283472" right="0.47244094488188981" top="0.74803149606299213" bottom="0.74803149606299213" header="0.31496062992125984" footer="0.31496062992125984"/>
  <pageSetup paperSize="9" orientation="landscape" r:id="rId1"/>
  <headerFooter alignWithMargins="0">
    <oddFooter>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T24"/>
  <sheetViews>
    <sheetView view="pageBreakPreview" zoomScale="85" zoomScaleNormal="100" zoomScaleSheetLayoutView="85" workbookViewId="0">
      <selection activeCell="A19" sqref="A19:XFD20"/>
    </sheetView>
  </sheetViews>
  <sheetFormatPr defaultColWidth="9.140625" defaultRowHeight="16.5"/>
  <cols>
    <col min="1" max="1" width="5.140625" style="34" customWidth="1"/>
    <col min="2" max="2" width="13.42578125" style="34" customWidth="1"/>
    <col min="3" max="3" width="39.42578125" style="34" customWidth="1"/>
    <col min="4" max="5" width="11.85546875" style="34" customWidth="1"/>
    <col min="6" max="6" width="11" style="34" customWidth="1"/>
    <col min="7" max="7" width="13.42578125" style="34" customWidth="1"/>
    <col min="8" max="8" width="11.42578125" style="34" customWidth="1"/>
    <col min="9" max="9" width="9.140625" style="34"/>
    <col min="10" max="10" width="8.42578125" style="34" customWidth="1"/>
    <col min="11" max="16384" width="9.140625" style="34"/>
  </cols>
  <sheetData>
    <row r="1" spans="1:10" ht="9.75" customHeight="1"/>
    <row r="2" spans="1:10" ht="15.75" customHeight="1"/>
    <row r="3" spans="1:10" ht="6" hidden="1" customHeight="1"/>
    <row r="4" spans="1:10" ht="18" customHeight="1">
      <c r="A4" s="530" t="s">
        <v>28</v>
      </c>
      <c r="B4" s="530"/>
      <c r="C4" s="530"/>
      <c r="D4" s="530"/>
      <c r="E4" s="530"/>
      <c r="F4" s="530"/>
      <c r="G4" s="530"/>
      <c r="H4" s="530"/>
    </row>
    <row r="5" spans="1:10" ht="32.25" customHeight="1">
      <c r="A5" s="531" t="str">
        <f>TAV!A12</f>
        <v>axalqalaqis municipaliteti, sof. kulikami mini stadionis dasruleba</v>
      </c>
      <c r="B5" s="531"/>
      <c r="C5" s="531"/>
      <c r="D5" s="531"/>
      <c r="E5" s="531"/>
      <c r="F5" s="531"/>
      <c r="G5" s="531"/>
      <c r="H5" s="531"/>
    </row>
    <row r="6" spans="1:10" ht="7.5" customHeight="1">
      <c r="C6" s="38"/>
    </row>
    <row r="7" spans="1:10" ht="12" customHeight="1">
      <c r="A7" s="532" t="s">
        <v>1</v>
      </c>
      <c r="B7" s="532"/>
      <c r="C7" s="532"/>
      <c r="D7" s="532"/>
      <c r="E7" s="532"/>
      <c r="F7" s="532"/>
      <c r="G7" s="532"/>
      <c r="H7" s="532"/>
    </row>
    <row r="8" spans="1:10" ht="9.75" customHeight="1"/>
    <row r="9" spans="1:10" s="39" customFormat="1" ht="14.25" customHeight="1">
      <c r="A9" s="39" t="s">
        <v>77</v>
      </c>
      <c r="D9" s="40" t="s">
        <v>18</v>
      </c>
      <c r="G9" s="41" t="e">
        <f>#REF!</f>
        <v>#REF!</v>
      </c>
      <c r="H9" s="39" t="s">
        <v>19</v>
      </c>
    </row>
    <row r="10" spans="1:10" s="36" customFormat="1" ht="14.25" customHeight="1">
      <c r="A10" s="42"/>
      <c r="B10" s="42"/>
      <c r="C10" s="42"/>
      <c r="D10" s="43"/>
      <c r="F10" s="42"/>
      <c r="G10" s="44"/>
      <c r="H10" s="39"/>
    </row>
    <row r="11" spans="1:10" ht="16.5" customHeight="1">
      <c r="A11" s="45"/>
      <c r="B11" s="45"/>
      <c r="C11" s="45"/>
      <c r="D11" s="65" t="s">
        <v>20</v>
      </c>
      <c r="E11" s="66"/>
      <c r="F11" s="66"/>
      <c r="G11" s="67"/>
      <c r="H11" s="46"/>
      <c r="I11" s="47"/>
      <c r="J11" s="47"/>
    </row>
    <row r="12" spans="1:10" ht="67.5" customHeight="1">
      <c r="A12" s="70" t="s">
        <v>8</v>
      </c>
      <c r="B12" s="71" t="s">
        <v>21</v>
      </c>
      <c r="C12" s="69" t="s">
        <v>22</v>
      </c>
      <c r="D12" s="68" t="s">
        <v>23</v>
      </c>
      <c r="E12" s="69" t="s">
        <v>24</v>
      </c>
      <c r="F12" s="68" t="s">
        <v>25</v>
      </c>
      <c r="G12" s="69" t="s">
        <v>10</v>
      </c>
      <c r="H12" s="69" t="s">
        <v>26</v>
      </c>
      <c r="I12" s="47"/>
      <c r="J12" s="47"/>
    </row>
    <row r="13" spans="1:10" ht="15" customHeight="1">
      <c r="A13" s="49">
        <v>1</v>
      </c>
      <c r="B13" s="50">
        <v>2</v>
      </c>
      <c r="C13" s="49">
        <v>3</v>
      </c>
      <c r="D13" s="50">
        <v>4</v>
      </c>
      <c r="E13" s="49">
        <v>5</v>
      </c>
      <c r="F13" s="50">
        <v>6</v>
      </c>
      <c r="G13" s="48">
        <v>7</v>
      </c>
      <c r="H13" s="49">
        <v>8</v>
      </c>
      <c r="I13" s="35"/>
      <c r="J13" s="35"/>
    </row>
    <row r="14" spans="1:10" s="53" customFormat="1" ht="21.75" customHeight="1">
      <c r="A14" s="51">
        <v>1</v>
      </c>
      <c r="B14" s="524" t="s">
        <v>30</v>
      </c>
      <c r="C14" s="51" t="s">
        <v>27</v>
      </c>
      <c r="D14" s="73" t="e">
        <f>'x.2-1'!M93/1000</f>
        <v>#VALUE!</v>
      </c>
      <c r="E14" s="73"/>
      <c r="F14" s="73"/>
      <c r="G14" s="73" t="e">
        <f>D14</f>
        <v>#VALUE!</v>
      </c>
      <c r="H14" s="73"/>
      <c r="I14" s="52"/>
      <c r="J14" s="52"/>
    </row>
    <row r="15" spans="1:10" s="53" customFormat="1" ht="21.75" customHeight="1">
      <c r="A15" s="51">
        <v>1</v>
      </c>
      <c r="B15" s="524" t="s">
        <v>30</v>
      </c>
      <c r="C15" s="51" t="s">
        <v>184</v>
      </c>
      <c r="D15" s="73" t="e">
        <f>'x.2-2'!M80/1000</f>
        <v>#VALUE!</v>
      </c>
      <c r="E15" s="73"/>
      <c r="F15" s="73"/>
      <c r="G15" s="73" t="e">
        <f>D15</f>
        <v>#VALUE!</v>
      </c>
      <c r="H15" s="73"/>
      <c r="I15" s="52"/>
      <c r="J15" s="52"/>
    </row>
    <row r="16" spans="1:10" s="39" customFormat="1" ht="15.75">
      <c r="A16" s="54"/>
      <c r="B16" s="55"/>
      <c r="C16" s="54" t="s">
        <v>7</v>
      </c>
      <c r="D16" s="56" t="e">
        <f>SUM(D14:D15)</f>
        <v>#VALUE!</v>
      </c>
      <c r="E16" s="56"/>
      <c r="F16" s="56"/>
      <c r="G16" s="56" t="e">
        <f>SUM(G14:G15)</f>
        <v>#VALUE!</v>
      </c>
      <c r="H16" s="56"/>
    </row>
    <row r="17" spans="1:254" s="39" customFormat="1" ht="15.75">
      <c r="A17" s="54"/>
      <c r="B17" s="55"/>
      <c r="C17" s="54" t="s">
        <v>65</v>
      </c>
      <c r="D17" s="57"/>
      <c r="E17" s="57"/>
      <c r="F17" s="57"/>
      <c r="G17" s="56" t="e">
        <f>G16*1%</f>
        <v>#VALUE!</v>
      </c>
      <c r="H17" s="57"/>
    </row>
    <row r="18" spans="1:254" s="39" customFormat="1" ht="15.75">
      <c r="A18" s="54"/>
      <c r="B18" s="55"/>
      <c r="C18" s="54" t="s">
        <v>7</v>
      </c>
      <c r="D18" s="57"/>
      <c r="E18" s="57"/>
      <c r="F18" s="57"/>
      <c r="G18" s="56" t="e">
        <f>G16+G17</f>
        <v>#VALUE!</v>
      </c>
      <c r="H18" s="57"/>
    </row>
    <row r="19" spans="1:254" s="25" customFormat="1" ht="19.5" customHeight="1">
      <c r="A19" s="60"/>
      <c r="B19" s="60"/>
      <c r="C19" s="61"/>
      <c r="D19" s="37"/>
      <c r="E19" s="37"/>
      <c r="F19" s="37"/>
      <c r="G19" s="60"/>
      <c r="H19" s="60"/>
      <c r="K19" s="58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</row>
    <row r="20" spans="1:254" s="25" customFormat="1" ht="19.5" customHeight="1">
      <c r="A20" s="60"/>
      <c r="B20" s="60"/>
      <c r="C20" s="8"/>
      <c r="D20" s="8"/>
      <c r="E20" s="11"/>
      <c r="F20" s="11"/>
      <c r="G20" s="12"/>
      <c r="H20" s="60"/>
      <c r="K20" s="58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</row>
    <row r="21" spans="1:254" s="21" customFormat="1" ht="19.5" customHeight="1">
      <c r="A21" s="62"/>
      <c r="B21" s="62"/>
      <c r="C21" s="62"/>
      <c r="G21" s="533"/>
      <c r="H21" s="533"/>
      <c r="K21" s="58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</row>
    <row r="22" spans="1:254" s="21" customFormat="1" ht="19.5" customHeight="1">
      <c r="A22" s="58"/>
      <c r="B22" s="58"/>
      <c r="C22" s="58"/>
      <c r="G22" s="533"/>
      <c r="H22" s="533"/>
      <c r="K22" s="58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</row>
    <row r="23" spans="1:254" s="21" customFormat="1" ht="9.75" customHeight="1">
      <c r="C23" s="32"/>
      <c r="D23" s="33"/>
      <c r="E23" s="33"/>
      <c r="F23" s="33"/>
      <c r="G23" s="33"/>
      <c r="H23" s="33"/>
      <c r="I23" s="32"/>
    </row>
    <row r="24" spans="1:254" s="21" customFormat="1" ht="18.75" customHeight="1">
      <c r="A24" s="529"/>
      <c r="B24" s="529"/>
      <c r="C24" s="529"/>
      <c r="D24" s="529"/>
      <c r="E24" s="529"/>
      <c r="F24" s="529"/>
      <c r="G24" s="529"/>
      <c r="H24" s="529"/>
      <c r="I24" s="63"/>
      <c r="J24" s="63"/>
      <c r="K24" s="63"/>
      <c r="L24" s="63"/>
    </row>
  </sheetData>
  <mergeCells count="6">
    <mergeCell ref="A24:H24"/>
    <mergeCell ref="A4:H4"/>
    <mergeCell ref="A5:H5"/>
    <mergeCell ref="A7:H7"/>
    <mergeCell ref="G21:H21"/>
    <mergeCell ref="G22:H22"/>
  </mergeCells>
  <phoneticPr fontId="62" type="noConversion"/>
  <pageMargins left="0.74803149606299213" right="0.51181102362204722" top="0.47" bottom="0.59055118110236227" header="0.27559055118110237" footer="0.15748031496062992"/>
  <pageSetup paperSize="9" scale="113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181"/>
  <sheetViews>
    <sheetView view="pageBreakPreview" topLeftCell="A70" zoomScale="85" zoomScaleNormal="100" zoomScaleSheetLayoutView="85" workbookViewId="0">
      <selection activeCell="C85" sqref="C85"/>
    </sheetView>
  </sheetViews>
  <sheetFormatPr defaultColWidth="9.140625" defaultRowHeight="16.5"/>
  <cols>
    <col min="1" max="1" width="3.85546875" style="2" customWidth="1"/>
    <col min="2" max="2" width="14.85546875" style="2" customWidth="1"/>
    <col min="3" max="3" width="69.140625" style="2" customWidth="1"/>
    <col min="4" max="4" width="10.140625" style="2" customWidth="1"/>
    <col min="5" max="5" width="8.42578125" style="2" customWidth="1"/>
    <col min="6" max="6" width="10.42578125" style="2" customWidth="1"/>
    <col min="7" max="7" width="7.140625" style="2" customWidth="1"/>
    <col min="8" max="8" width="10.85546875" style="2" customWidth="1"/>
    <col min="9" max="9" width="9" style="2" customWidth="1"/>
    <col min="10" max="10" width="11" style="2" customWidth="1"/>
    <col min="11" max="11" width="7" style="2" customWidth="1"/>
    <col min="12" max="12" width="10.140625" style="2" customWidth="1"/>
    <col min="13" max="13" width="11.7109375" style="2" customWidth="1"/>
    <col min="14" max="18" width="9.140625" style="2"/>
    <col min="19" max="19" width="9.42578125" style="2" bestFit="1" customWidth="1"/>
    <col min="20" max="16384" width="9.140625" style="2"/>
  </cols>
  <sheetData>
    <row r="1" spans="1:63" ht="15" customHeight="1">
      <c r="A1" s="534" t="str">
        <f>TAV!A12</f>
        <v>axalqalaqis municipaliteti, sof. kulikami mini stadionis dasruleba</v>
      </c>
      <c r="B1" s="534"/>
      <c r="C1" s="534"/>
      <c r="D1" s="534"/>
      <c r="E1" s="534"/>
      <c r="F1" s="534"/>
      <c r="G1" s="124"/>
      <c r="H1" s="124"/>
      <c r="I1" s="125"/>
      <c r="J1" s="125"/>
      <c r="K1" s="125"/>
      <c r="L1" s="125"/>
      <c r="M1" s="12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4.25" customHeight="1">
      <c r="A2" s="534"/>
      <c r="B2" s="534"/>
      <c r="C2" s="534"/>
      <c r="D2" s="534"/>
      <c r="E2" s="534"/>
      <c r="F2" s="534"/>
      <c r="G2" s="124"/>
      <c r="H2" s="124"/>
      <c r="I2" s="125"/>
      <c r="J2" s="125"/>
      <c r="K2" s="125"/>
      <c r="L2" s="125"/>
      <c r="M2" s="12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5" customHeight="1">
      <c r="A3" s="126" t="s">
        <v>0</v>
      </c>
      <c r="B3" s="126"/>
      <c r="C3" s="126"/>
      <c r="D3" s="126"/>
      <c r="E3" s="126"/>
      <c r="F3" s="126"/>
      <c r="G3" s="126"/>
      <c r="H3" s="126"/>
      <c r="I3" s="127"/>
      <c r="J3" s="127"/>
      <c r="K3" s="127"/>
      <c r="L3" s="127"/>
      <c r="M3" s="12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5" customHeight="1">
      <c r="A4" s="126"/>
      <c r="B4" s="126"/>
      <c r="C4" s="128" t="s">
        <v>1</v>
      </c>
      <c r="D4" s="126"/>
      <c r="E4" s="126"/>
      <c r="F4" s="126"/>
      <c r="G4" s="126"/>
      <c r="H4" s="126"/>
      <c r="I4" s="127"/>
      <c r="J4" s="127"/>
      <c r="K4" s="127"/>
      <c r="L4" s="127"/>
      <c r="M4" s="12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2" customHeight="1">
      <c r="A5" s="126"/>
      <c r="B5" s="126"/>
      <c r="C5" s="126"/>
      <c r="D5" s="126"/>
      <c r="E5" s="126"/>
      <c r="F5" s="126"/>
      <c r="G5" s="126"/>
      <c r="H5" s="126"/>
      <c r="I5" s="127"/>
      <c r="J5" s="127"/>
      <c r="K5" s="127"/>
      <c r="L5" s="127"/>
      <c r="M5" s="12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2" customHeight="1">
      <c r="A6" s="126"/>
      <c r="B6" s="126"/>
      <c r="C6" s="126"/>
      <c r="D6" s="126"/>
      <c r="E6" s="126"/>
      <c r="F6" s="126"/>
      <c r="G6" s="126"/>
      <c r="H6" s="126"/>
      <c r="I6" s="127"/>
      <c r="J6" s="127"/>
      <c r="K6" s="127"/>
      <c r="L6" s="127"/>
      <c r="M6" s="12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8" customHeight="1">
      <c r="A7" s="126"/>
      <c r="B7" s="126"/>
      <c r="C7" s="129" t="s">
        <v>29</v>
      </c>
      <c r="D7" s="126"/>
      <c r="E7" s="126"/>
      <c r="F7" s="126"/>
      <c r="G7" s="126"/>
      <c r="H7" s="126"/>
      <c r="I7" s="127"/>
      <c r="J7" s="127"/>
      <c r="K7" s="127"/>
      <c r="L7" s="127"/>
      <c r="M7" s="12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6.5" customHeight="1">
      <c r="A8" s="126"/>
      <c r="B8" s="126"/>
      <c r="C8" s="130" t="s">
        <v>17</v>
      </c>
      <c r="D8" s="126"/>
      <c r="E8" s="126"/>
      <c r="F8" s="126"/>
      <c r="G8" s="126"/>
      <c r="H8" s="126"/>
      <c r="I8" s="127"/>
      <c r="J8" s="127"/>
      <c r="K8" s="127"/>
      <c r="L8" s="127"/>
      <c r="M8" s="12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2" customHeight="1">
      <c r="A9" s="126"/>
      <c r="B9" s="126"/>
      <c r="C9" s="126" t="s">
        <v>2</v>
      </c>
      <c r="D9" s="126"/>
      <c r="E9" s="126"/>
      <c r="F9" s="126"/>
      <c r="G9" s="126"/>
      <c r="H9" s="126"/>
      <c r="I9" s="127"/>
      <c r="J9" s="127"/>
      <c r="K9" s="127"/>
      <c r="L9" s="127"/>
      <c r="M9" s="12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5" customHeight="1">
      <c r="A10" s="126"/>
      <c r="B10" s="126"/>
      <c r="C10" s="128" t="s">
        <v>3</v>
      </c>
      <c r="D10" s="126"/>
      <c r="E10" s="126"/>
      <c r="F10" s="126"/>
      <c r="G10" s="126"/>
      <c r="H10" s="126"/>
      <c r="I10" s="127"/>
      <c r="J10" s="127"/>
      <c r="K10" s="127"/>
      <c r="L10" s="127"/>
      <c r="M10" s="12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5" customHeight="1">
      <c r="A11" s="126"/>
      <c r="B11" s="126"/>
      <c r="C11" s="131"/>
      <c r="D11" s="126"/>
      <c r="E11" s="126"/>
      <c r="F11" s="126"/>
      <c r="G11" s="126"/>
      <c r="H11" s="126"/>
      <c r="I11" s="127"/>
      <c r="J11" s="127"/>
      <c r="K11" s="127"/>
      <c r="L11" s="127"/>
      <c r="M11" s="12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5" customHeight="1">
      <c r="A12" s="132" t="s">
        <v>52</v>
      </c>
      <c r="B12" s="133"/>
      <c r="C12" s="133"/>
      <c r="D12" s="134"/>
      <c r="E12" s="133"/>
      <c r="F12" s="134"/>
      <c r="G12" s="134"/>
      <c r="H12" s="134"/>
      <c r="I12" s="134"/>
      <c r="J12" s="134"/>
      <c r="K12" s="135" t="s">
        <v>4</v>
      </c>
      <c r="L12" s="64" t="e">
        <f>M93</f>
        <v>#VALUE!</v>
      </c>
      <c r="M12" s="136" t="s">
        <v>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1" customFormat="1" ht="15" customHeight="1">
      <c r="A13" s="137" t="str">
        <f>'O.X2-1'!A9</f>
        <v>Sedgenilia 2020 w.  II kv. fasebiT</v>
      </c>
      <c r="B13" s="133"/>
      <c r="C13" s="133"/>
      <c r="D13" s="134"/>
      <c r="E13" s="138"/>
      <c r="F13" s="139"/>
      <c r="G13" s="139"/>
      <c r="H13" s="134"/>
      <c r="I13" s="134"/>
      <c r="J13" s="134"/>
      <c r="K13" s="135" t="s">
        <v>6</v>
      </c>
      <c r="L13" s="64">
        <f>J89</f>
        <v>0</v>
      </c>
      <c r="M13" s="136" t="s">
        <v>5</v>
      </c>
    </row>
    <row r="14" spans="1:63" s="3" customFormat="1" ht="12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6"/>
      <c r="L14" s="7"/>
      <c r="M14" s="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s="76" customFormat="1" ht="35.25" customHeight="1">
      <c r="A15" s="537" t="s">
        <v>8</v>
      </c>
      <c r="B15" s="540" t="s">
        <v>9</v>
      </c>
      <c r="C15" s="545" t="s">
        <v>37</v>
      </c>
      <c r="D15" s="537" t="s">
        <v>14</v>
      </c>
      <c r="E15" s="543" t="s">
        <v>35</v>
      </c>
      <c r="F15" s="544"/>
      <c r="G15" s="535" t="s">
        <v>58</v>
      </c>
      <c r="H15" s="536"/>
      <c r="I15" s="535" t="s">
        <v>57</v>
      </c>
      <c r="J15" s="536"/>
      <c r="K15" s="556" t="s">
        <v>36</v>
      </c>
      <c r="L15" s="557"/>
      <c r="M15" s="74"/>
      <c r="N15" s="75"/>
      <c r="O15" s="75"/>
      <c r="P15" s="75"/>
      <c r="Q15" s="75"/>
      <c r="R15" s="75"/>
      <c r="S15" s="75"/>
    </row>
    <row r="16" spans="1:63" s="76" customFormat="1" ht="15.75">
      <c r="A16" s="538"/>
      <c r="B16" s="541"/>
      <c r="C16" s="546"/>
      <c r="D16" s="538"/>
      <c r="E16" s="558" t="s">
        <v>15</v>
      </c>
      <c r="F16" s="537" t="s">
        <v>10</v>
      </c>
      <c r="G16" s="78" t="s">
        <v>15</v>
      </c>
      <c r="H16" s="78" t="s">
        <v>7</v>
      </c>
      <c r="I16" s="78" t="s">
        <v>15</v>
      </c>
      <c r="J16" s="78" t="s">
        <v>7</v>
      </c>
      <c r="K16" s="78" t="s">
        <v>15</v>
      </c>
      <c r="L16" s="78" t="s">
        <v>7</v>
      </c>
      <c r="M16" s="77" t="s">
        <v>7</v>
      </c>
      <c r="N16" s="75"/>
      <c r="O16" s="75"/>
      <c r="P16" s="75"/>
      <c r="Q16" s="75"/>
      <c r="R16" s="75"/>
      <c r="S16" s="75"/>
    </row>
    <row r="17" spans="1:256" s="76" customFormat="1" ht="15.75">
      <c r="A17" s="539"/>
      <c r="B17" s="542"/>
      <c r="C17" s="547"/>
      <c r="D17" s="539"/>
      <c r="E17" s="559"/>
      <c r="F17" s="539"/>
      <c r="G17" s="79" t="s">
        <v>16</v>
      </c>
      <c r="H17" s="79"/>
      <c r="I17" s="79" t="s">
        <v>16</v>
      </c>
      <c r="J17" s="79"/>
      <c r="K17" s="79" t="s">
        <v>16</v>
      </c>
      <c r="L17" s="79"/>
      <c r="M17" s="79"/>
      <c r="N17" s="75"/>
      <c r="O17" s="75"/>
      <c r="P17" s="75"/>
      <c r="Q17" s="75"/>
      <c r="R17" s="75"/>
      <c r="S17" s="75"/>
    </row>
    <row r="18" spans="1:256" s="81" customFormat="1" ht="15.75">
      <c r="A18" s="78">
        <v>1</v>
      </c>
      <c r="B18" s="78">
        <v>2</v>
      </c>
      <c r="C18" s="78">
        <v>3</v>
      </c>
      <c r="D18" s="78">
        <v>4</v>
      </c>
      <c r="E18" s="78">
        <v>5</v>
      </c>
      <c r="F18" s="78">
        <v>6</v>
      </c>
      <c r="G18" s="78">
        <v>7</v>
      </c>
      <c r="H18" s="78">
        <v>8</v>
      </c>
      <c r="I18" s="78">
        <v>9</v>
      </c>
      <c r="J18" s="78">
        <v>10</v>
      </c>
      <c r="K18" s="78">
        <v>11</v>
      </c>
      <c r="L18" s="78">
        <v>12</v>
      </c>
      <c r="M18" s="78">
        <v>13</v>
      </c>
      <c r="N18" s="80"/>
      <c r="O18" s="80"/>
      <c r="P18" s="80"/>
      <c r="Q18" s="80"/>
      <c r="R18" s="80"/>
      <c r="S18" s="80"/>
    </row>
    <row r="19" spans="1:256" s="76" customFormat="1" ht="33.75" customHeight="1">
      <c r="A19" s="560">
        <v>1</v>
      </c>
      <c r="B19" s="114" t="s">
        <v>40</v>
      </c>
      <c r="C19" s="82" t="s">
        <v>76</v>
      </c>
      <c r="D19" s="83" t="s">
        <v>38</v>
      </c>
      <c r="E19" s="82"/>
      <c r="F19" s="84">
        <v>9</v>
      </c>
      <c r="G19" s="85"/>
      <c r="H19" s="86"/>
      <c r="I19" s="86"/>
      <c r="J19" s="86"/>
      <c r="K19" s="85"/>
      <c r="L19" s="86"/>
      <c r="M19" s="87"/>
      <c r="N19" s="75"/>
      <c r="O19" s="75"/>
      <c r="P19" s="75"/>
      <c r="Q19" s="75"/>
      <c r="R19" s="75"/>
      <c r="S19" s="75"/>
    </row>
    <row r="20" spans="1:256" s="76" customFormat="1" ht="21" customHeight="1">
      <c r="A20" s="561"/>
      <c r="B20" s="115"/>
      <c r="C20" s="143" t="s">
        <v>39</v>
      </c>
      <c r="D20" s="144" t="s">
        <v>11</v>
      </c>
      <c r="E20" s="145">
        <v>2.39</v>
      </c>
      <c r="F20" s="146">
        <f>F19*E20</f>
        <v>21.51</v>
      </c>
      <c r="G20" s="147"/>
      <c r="H20" s="148">
        <f>F20*G20</f>
        <v>0</v>
      </c>
      <c r="I20" s="149"/>
      <c r="J20" s="149"/>
      <c r="K20" s="95"/>
      <c r="L20" s="98"/>
      <c r="M20" s="120">
        <f>H20</f>
        <v>0</v>
      </c>
      <c r="N20" s="75"/>
      <c r="O20" s="75"/>
      <c r="P20" s="75"/>
      <c r="Q20" s="75"/>
      <c r="R20" s="75"/>
      <c r="S20" s="75"/>
    </row>
    <row r="21" spans="1:256" s="177" customFormat="1" ht="15.75">
      <c r="A21" s="562">
        <v>2</v>
      </c>
      <c r="B21" s="171" t="s">
        <v>68</v>
      </c>
      <c r="C21" s="171" t="s">
        <v>83</v>
      </c>
      <c r="D21" s="172" t="s">
        <v>69</v>
      </c>
      <c r="E21" s="173"/>
      <c r="F21" s="174">
        <f>0.16</f>
        <v>0.16</v>
      </c>
      <c r="G21" s="175"/>
      <c r="H21" s="176"/>
      <c r="I21" s="175"/>
      <c r="J21" s="176"/>
      <c r="K21" s="175"/>
      <c r="L21" s="176"/>
      <c r="M21" s="175"/>
      <c r="O21" s="177" t="e">
        <f>\\</f>
        <v>#NAME?</v>
      </c>
    </row>
    <row r="22" spans="1:256" s="185" customFormat="1" ht="21" customHeight="1">
      <c r="A22" s="563"/>
      <c r="B22" s="178"/>
      <c r="C22" s="179" t="s">
        <v>70</v>
      </c>
      <c r="D22" s="179" t="s">
        <v>11</v>
      </c>
      <c r="E22" s="180">
        <v>0.89</v>
      </c>
      <c r="F22" s="181">
        <f>F21*E22</f>
        <v>0.1424</v>
      </c>
      <c r="G22" s="165"/>
      <c r="H22" s="182">
        <f>F22*G22</f>
        <v>0</v>
      </c>
      <c r="I22" s="183"/>
      <c r="J22" s="184"/>
      <c r="K22" s="183"/>
      <c r="L22" s="184"/>
      <c r="M22" s="165">
        <f>H22</f>
        <v>0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  <c r="IS22" s="177"/>
      <c r="IT22" s="177"/>
      <c r="IU22" s="177"/>
      <c r="IV22" s="177"/>
    </row>
    <row r="23" spans="1:256" s="187" customFormat="1" ht="15.75">
      <c r="A23" s="563"/>
      <c r="B23" s="186"/>
      <c r="C23" s="179" t="s">
        <v>71</v>
      </c>
      <c r="D23" s="186" t="s">
        <v>5</v>
      </c>
      <c r="E23" s="180">
        <v>0.37</v>
      </c>
      <c r="F23" s="181">
        <f>F21*E23</f>
        <v>5.9200000000000003E-2</v>
      </c>
      <c r="G23" s="175"/>
      <c r="H23" s="184"/>
      <c r="I23" s="183"/>
      <c r="J23" s="184"/>
      <c r="K23" s="165"/>
      <c r="L23" s="182">
        <f>F23*K23</f>
        <v>0</v>
      </c>
      <c r="M23" s="165">
        <f>L23</f>
        <v>0</v>
      </c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  <c r="HJ23" s="177"/>
      <c r="HK23" s="177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177"/>
      <c r="IE23" s="177"/>
      <c r="IF23" s="177"/>
      <c r="IG23" s="177"/>
      <c r="IH23" s="177"/>
      <c r="II23" s="177"/>
      <c r="IJ23" s="177"/>
      <c r="IK23" s="177"/>
      <c r="IL23" s="177"/>
      <c r="IM23" s="177"/>
      <c r="IN23" s="177"/>
      <c r="IO23" s="177"/>
      <c r="IP23" s="177"/>
      <c r="IQ23" s="177"/>
      <c r="IR23" s="177"/>
      <c r="IS23" s="177"/>
      <c r="IT23" s="177"/>
      <c r="IU23" s="177"/>
      <c r="IV23" s="177"/>
    </row>
    <row r="24" spans="1:256" s="189" customFormat="1" ht="15.75">
      <c r="A24" s="563"/>
      <c r="B24" s="188" t="s">
        <v>78</v>
      </c>
      <c r="C24" s="179" t="s">
        <v>72</v>
      </c>
      <c r="D24" s="186" t="s">
        <v>69</v>
      </c>
      <c r="E24" s="180">
        <v>1.1499999999999999</v>
      </c>
      <c r="F24" s="181">
        <f>F21*E24</f>
        <v>0.184</v>
      </c>
      <c r="G24" s="175"/>
      <c r="H24" s="184"/>
      <c r="I24" s="165"/>
      <c r="J24" s="182">
        <f>F24*I24</f>
        <v>0</v>
      </c>
      <c r="K24" s="183"/>
      <c r="L24" s="184"/>
      <c r="M24" s="165">
        <f>J24</f>
        <v>0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177"/>
      <c r="GB24" s="177"/>
      <c r="GC24" s="177"/>
      <c r="GD24" s="177"/>
      <c r="GE24" s="177"/>
      <c r="GF24" s="177"/>
      <c r="GG24" s="177"/>
      <c r="GH24" s="177"/>
      <c r="GI24" s="177"/>
      <c r="GJ24" s="177"/>
      <c r="GK24" s="177"/>
      <c r="GL24" s="177"/>
      <c r="GM24" s="177"/>
      <c r="GN24" s="177"/>
      <c r="GO24" s="177"/>
      <c r="GP24" s="177"/>
      <c r="GQ24" s="177"/>
      <c r="GR24" s="177"/>
      <c r="GS24" s="177"/>
      <c r="GT24" s="177"/>
      <c r="GU24" s="177"/>
      <c r="GV24" s="177"/>
      <c r="GW24" s="177"/>
      <c r="GX24" s="177"/>
      <c r="GY24" s="177"/>
      <c r="GZ24" s="177"/>
      <c r="HA24" s="177"/>
      <c r="HB24" s="177"/>
      <c r="HC24" s="177"/>
      <c r="HD24" s="177"/>
      <c r="HE24" s="177"/>
      <c r="HF24" s="177"/>
      <c r="HG24" s="177"/>
      <c r="HH24" s="177"/>
      <c r="HI24" s="177"/>
      <c r="HJ24" s="177"/>
      <c r="HK24" s="177"/>
      <c r="HL24" s="177"/>
      <c r="HM24" s="177"/>
      <c r="HN24" s="177"/>
      <c r="HO24" s="177"/>
      <c r="HP24" s="177"/>
      <c r="HQ24" s="177"/>
      <c r="HR24" s="177"/>
      <c r="HS24" s="177"/>
      <c r="HT24" s="177"/>
      <c r="HU24" s="177"/>
      <c r="HV24" s="177"/>
      <c r="HW24" s="177"/>
      <c r="HX24" s="177"/>
      <c r="HY24" s="177"/>
      <c r="HZ24" s="177"/>
      <c r="IA24" s="177"/>
      <c r="IB24" s="177"/>
      <c r="IC24" s="177"/>
      <c r="ID24" s="177"/>
      <c r="IE24" s="177"/>
      <c r="IF24" s="177"/>
      <c r="IG24" s="177"/>
      <c r="IH24" s="177"/>
      <c r="II24" s="177"/>
      <c r="IJ24" s="177"/>
      <c r="IK24" s="177"/>
      <c r="IL24" s="177"/>
      <c r="IM24" s="177"/>
      <c r="IN24" s="177"/>
      <c r="IO24" s="177"/>
      <c r="IP24" s="177"/>
      <c r="IQ24" s="177"/>
      <c r="IR24" s="177"/>
      <c r="IS24" s="177"/>
      <c r="IT24" s="177"/>
      <c r="IU24" s="177"/>
      <c r="IV24" s="177"/>
    </row>
    <row r="25" spans="1:256" s="187" customFormat="1" ht="15.75">
      <c r="A25" s="564"/>
      <c r="B25" s="190"/>
      <c r="C25" s="191" t="s">
        <v>73</v>
      </c>
      <c r="D25" s="190" t="s">
        <v>5</v>
      </c>
      <c r="E25" s="192">
        <v>0.02</v>
      </c>
      <c r="F25" s="193">
        <f>F21*E25</f>
        <v>3.2000000000000002E-3</v>
      </c>
      <c r="G25" s="194"/>
      <c r="H25" s="195"/>
      <c r="I25" s="196"/>
      <c r="J25" s="197">
        <f>F25*I25</f>
        <v>0</v>
      </c>
      <c r="K25" s="198"/>
      <c r="L25" s="195"/>
      <c r="M25" s="196">
        <f>J25</f>
        <v>0</v>
      </c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V25" s="177"/>
      <c r="GW25" s="177"/>
      <c r="GX25" s="177"/>
      <c r="GY25" s="177"/>
      <c r="GZ25" s="177"/>
      <c r="HA25" s="177"/>
      <c r="HB25" s="177"/>
      <c r="HC25" s="177"/>
      <c r="HD25" s="177"/>
      <c r="HE25" s="177"/>
      <c r="HF25" s="177"/>
      <c r="HG25" s="177"/>
      <c r="HH25" s="177"/>
      <c r="HI25" s="177"/>
      <c r="HJ25" s="177"/>
      <c r="HK25" s="177"/>
      <c r="HL25" s="177"/>
      <c r="HM25" s="177"/>
      <c r="HN25" s="177"/>
      <c r="HO25" s="177"/>
      <c r="HP25" s="177"/>
      <c r="HQ25" s="177"/>
      <c r="HR25" s="177"/>
      <c r="HS25" s="177"/>
      <c r="HT25" s="177"/>
      <c r="HU25" s="177"/>
      <c r="HV25" s="177"/>
      <c r="HW25" s="177"/>
      <c r="HX25" s="177"/>
      <c r="HY25" s="177"/>
      <c r="HZ25" s="177"/>
      <c r="IA25" s="177"/>
      <c r="IB25" s="177"/>
      <c r="IC25" s="177"/>
      <c r="ID25" s="177"/>
      <c r="IE25" s="177"/>
      <c r="IF25" s="177"/>
      <c r="IG25" s="177"/>
      <c r="IH25" s="177"/>
      <c r="II25" s="177"/>
      <c r="IJ25" s="177"/>
      <c r="IK25" s="177"/>
      <c r="IL25" s="177"/>
      <c r="IM25" s="177"/>
      <c r="IN25" s="177"/>
      <c r="IO25" s="177"/>
      <c r="IP25" s="177"/>
      <c r="IQ25" s="177"/>
      <c r="IR25" s="177"/>
      <c r="IS25" s="177"/>
      <c r="IT25" s="177"/>
      <c r="IU25" s="177"/>
      <c r="IV25" s="177"/>
    </row>
    <row r="26" spans="1:256" s="207" customFormat="1" ht="15.75">
      <c r="A26" s="551">
        <v>3</v>
      </c>
      <c r="B26" s="199" t="s">
        <v>74</v>
      </c>
      <c r="C26" s="171" t="s">
        <v>79</v>
      </c>
      <c r="D26" s="200" t="s">
        <v>69</v>
      </c>
      <c r="E26" s="201"/>
      <c r="F26" s="202">
        <f>1.2</f>
        <v>1.2</v>
      </c>
      <c r="G26" s="203"/>
      <c r="H26" s="204"/>
      <c r="I26" s="205"/>
      <c r="J26" s="206"/>
      <c r="K26" s="203"/>
      <c r="L26" s="204"/>
      <c r="M26" s="205"/>
    </row>
    <row r="27" spans="1:256" s="206" customFormat="1" ht="15.75">
      <c r="A27" s="552"/>
      <c r="C27" s="179" t="s">
        <v>70</v>
      </c>
      <c r="D27" s="208" t="s">
        <v>11</v>
      </c>
      <c r="E27" s="209">
        <v>2.9</v>
      </c>
      <c r="F27" s="210">
        <f>F26*E27</f>
        <v>3.48</v>
      </c>
      <c r="G27" s="205"/>
      <c r="H27" s="206">
        <f>F27*G27</f>
        <v>0</v>
      </c>
      <c r="I27" s="203"/>
      <c r="J27" s="204"/>
      <c r="K27" s="203"/>
      <c r="L27" s="204"/>
      <c r="M27" s="205">
        <f>H27</f>
        <v>0</v>
      </c>
    </row>
    <row r="28" spans="1:256" s="207" customFormat="1" ht="15.75">
      <c r="A28" s="552"/>
      <c r="B28" s="188" t="s">
        <v>80</v>
      </c>
      <c r="C28" s="179" t="s">
        <v>81</v>
      </c>
      <c r="D28" s="206" t="s">
        <v>69</v>
      </c>
      <c r="E28" s="209">
        <v>1.02</v>
      </c>
      <c r="F28" s="210">
        <f>F26*E28</f>
        <v>1.224</v>
      </c>
      <c r="G28" s="203"/>
      <c r="H28" s="204"/>
      <c r="I28" s="205"/>
      <c r="J28" s="211">
        <f>F28*I28</f>
        <v>0</v>
      </c>
      <c r="K28" s="203"/>
      <c r="L28" s="204"/>
      <c r="M28" s="205">
        <f>J28</f>
        <v>0</v>
      </c>
    </row>
    <row r="29" spans="1:256" s="207" customFormat="1" ht="15.75">
      <c r="A29" s="553"/>
      <c r="B29" s="212"/>
      <c r="C29" s="191" t="s">
        <v>73</v>
      </c>
      <c r="D29" s="212" t="s">
        <v>5</v>
      </c>
      <c r="E29" s="213">
        <v>0.88</v>
      </c>
      <c r="F29" s="214">
        <f>F26*E29</f>
        <v>1.056</v>
      </c>
      <c r="G29" s="215"/>
      <c r="H29" s="216"/>
      <c r="I29" s="217"/>
      <c r="J29" s="218">
        <f>F29*I29</f>
        <v>0</v>
      </c>
      <c r="K29" s="215"/>
      <c r="L29" s="216"/>
      <c r="M29" s="217">
        <f>J29</f>
        <v>0</v>
      </c>
    </row>
    <row r="30" spans="1:256" s="76" customFormat="1" ht="33.75" customHeight="1">
      <c r="A30" s="554">
        <v>4</v>
      </c>
      <c r="B30" s="96" t="s">
        <v>43</v>
      </c>
      <c r="C30" s="150" t="s">
        <v>63</v>
      </c>
      <c r="D30" s="151" t="s">
        <v>41</v>
      </c>
      <c r="E30" s="150"/>
      <c r="F30" s="152">
        <f>27+90.27</f>
        <v>117.27</v>
      </c>
      <c r="G30" s="153"/>
      <c r="H30" s="154"/>
      <c r="I30" s="153"/>
      <c r="J30" s="155"/>
      <c r="K30" s="123"/>
      <c r="L30" s="93"/>
      <c r="M30" s="119"/>
    </row>
    <row r="31" spans="1:256" s="76" customFormat="1" ht="15.75">
      <c r="A31" s="555"/>
      <c r="B31" s="99"/>
      <c r="C31" s="156" t="s">
        <v>39</v>
      </c>
      <c r="D31" s="157" t="s">
        <v>11</v>
      </c>
      <c r="E31" s="158">
        <v>1.1100000000000001</v>
      </c>
      <c r="F31" s="157">
        <f>E31*F30</f>
        <v>130.16970000000001</v>
      </c>
      <c r="G31" s="158"/>
      <c r="H31" s="159">
        <f>F31*G31</f>
        <v>0</v>
      </c>
      <c r="I31" s="160"/>
      <c r="J31" s="161"/>
      <c r="K31" s="97"/>
      <c r="L31" s="93"/>
      <c r="M31" s="119">
        <f>H31</f>
        <v>0</v>
      </c>
    </row>
    <row r="32" spans="1:256" s="76" customFormat="1" ht="26.25" customHeight="1">
      <c r="A32" s="555"/>
      <c r="B32" s="117" t="s">
        <v>59</v>
      </c>
      <c r="C32" s="162" t="s">
        <v>44</v>
      </c>
      <c r="D32" s="163" t="s">
        <v>54</v>
      </c>
      <c r="E32" s="164">
        <v>0.151</v>
      </c>
      <c r="F32" s="157">
        <f>E32*F30</f>
        <v>17.70777</v>
      </c>
      <c r="G32" s="153"/>
      <c r="H32" s="165"/>
      <c r="I32" s="153"/>
      <c r="J32" s="159"/>
      <c r="K32" s="97"/>
      <c r="L32" s="93">
        <f>F32*K32</f>
        <v>0</v>
      </c>
      <c r="M32" s="119">
        <f>H32+J32+L32</f>
        <v>0</v>
      </c>
    </row>
    <row r="33" spans="1:15" s="76" customFormat="1" ht="15.75">
      <c r="A33" s="555"/>
      <c r="B33" s="99"/>
      <c r="C33" s="166" t="s">
        <v>31</v>
      </c>
      <c r="D33" s="163" t="s">
        <v>5</v>
      </c>
      <c r="E33" s="164">
        <v>0.51600000000000001</v>
      </c>
      <c r="F33" s="157">
        <f>E33*F30</f>
        <v>60.511319999999998</v>
      </c>
      <c r="G33" s="160"/>
      <c r="H33" s="161"/>
      <c r="I33" s="160"/>
      <c r="J33" s="161"/>
      <c r="K33" s="92"/>
      <c r="L33" s="116">
        <f>F33*K33</f>
        <v>0</v>
      </c>
      <c r="M33" s="119">
        <f>L33</f>
        <v>0</v>
      </c>
    </row>
    <row r="34" spans="1:15" s="76" customFormat="1" ht="21" customHeight="1">
      <c r="A34" s="555"/>
      <c r="B34" s="117" t="s">
        <v>92</v>
      </c>
      <c r="C34" s="166" t="s">
        <v>91</v>
      </c>
      <c r="D34" s="163" t="s">
        <v>84</v>
      </c>
      <c r="E34" s="166" t="s">
        <v>46</v>
      </c>
      <c r="F34" s="167">
        <f>57.9+39.6</f>
        <v>97.5</v>
      </c>
      <c r="G34" s="160"/>
      <c r="H34" s="161"/>
      <c r="I34" s="153"/>
      <c r="J34" s="168">
        <f t="shared" ref="J34:J43" si="0">F34*I34</f>
        <v>0</v>
      </c>
      <c r="K34" s="123"/>
      <c r="L34" s="93"/>
      <c r="M34" s="119">
        <f t="shared" ref="M34:M42" si="1">J34</f>
        <v>0</v>
      </c>
    </row>
    <row r="35" spans="1:15" s="76" customFormat="1" ht="23.25" customHeight="1">
      <c r="A35" s="555"/>
      <c r="B35" s="219" t="s">
        <v>90</v>
      </c>
      <c r="C35" s="166" t="s">
        <v>85</v>
      </c>
      <c r="D35" s="163" t="s">
        <v>84</v>
      </c>
      <c r="E35" s="166" t="s">
        <v>46</v>
      </c>
      <c r="F35" s="224">
        <v>16.2</v>
      </c>
      <c r="G35" s="160"/>
      <c r="H35" s="161"/>
      <c r="I35" s="153"/>
      <c r="J35" s="168">
        <f t="shared" ref="J35" si="2">F35*I35</f>
        <v>0</v>
      </c>
      <c r="K35" s="123"/>
      <c r="L35" s="93"/>
      <c r="M35" s="119">
        <f t="shared" ref="M35" si="3">J35</f>
        <v>0</v>
      </c>
    </row>
    <row r="36" spans="1:15" s="76" customFormat="1" ht="23.25" customHeight="1">
      <c r="A36" s="555"/>
      <c r="B36" s="117" t="s">
        <v>89</v>
      </c>
      <c r="C36" s="166" t="s">
        <v>62</v>
      </c>
      <c r="D36" s="163" t="s">
        <v>84</v>
      </c>
      <c r="E36" s="166" t="s">
        <v>46</v>
      </c>
      <c r="F36" s="224">
        <f>443.2</f>
        <v>443.2</v>
      </c>
      <c r="G36" s="160"/>
      <c r="H36" s="161"/>
      <c r="I36" s="153"/>
      <c r="J36" s="168">
        <f t="shared" si="0"/>
        <v>0</v>
      </c>
      <c r="K36" s="123"/>
      <c r="L36" s="93"/>
      <c r="M36" s="119">
        <f t="shared" si="1"/>
        <v>0</v>
      </c>
    </row>
    <row r="37" spans="1:15" s="76" customFormat="1" ht="15.75">
      <c r="A37" s="555"/>
      <c r="B37" s="170" t="s">
        <v>88</v>
      </c>
      <c r="C37" s="166" t="s">
        <v>64</v>
      </c>
      <c r="D37" s="163" t="s">
        <v>42</v>
      </c>
      <c r="E37" s="166" t="s">
        <v>46</v>
      </c>
      <c r="F37" s="157">
        <f>(0.2*0.2*15)</f>
        <v>0.60000000000000009</v>
      </c>
      <c r="G37" s="160"/>
      <c r="H37" s="161"/>
      <c r="I37" s="153"/>
      <c r="J37" s="168">
        <f t="shared" ref="J37" si="4">F37*I37</f>
        <v>0</v>
      </c>
      <c r="K37" s="123"/>
      <c r="L37" s="93"/>
      <c r="M37" s="119">
        <f t="shared" ref="M37" si="5">J37</f>
        <v>0</v>
      </c>
    </row>
    <row r="38" spans="1:15" s="76" customFormat="1" ht="15.75">
      <c r="A38" s="555"/>
      <c r="B38" s="219" t="s">
        <v>87</v>
      </c>
      <c r="C38" s="166" t="s">
        <v>86</v>
      </c>
      <c r="D38" s="163" t="s">
        <v>42</v>
      </c>
      <c r="E38" s="166" t="s">
        <v>46</v>
      </c>
      <c r="F38" s="157">
        <f>124.6+90</f>
        <v>214.6</v>
      </c>
      <c r="G38" s="160"/>
      <c r="H38" s="161"/>
      <c r="I38" s="153"/>
      <c r="J38" s="168">
        <f t="shared" ref="J38" si="6">F38*I38</f>
        <v>0</v>
      </c>
      <c r="K38" s="123"/>
      <c r="L38" s="93"/>
      <c r="M38" s="119">
        <f t="shared" ref="M38" si="7">J38</f>
        <v>0</v>
      </c>
    </row>
    <row r="39" spans="1:15" s="76" customFormat="1" ht="15" customHeight="1">
      <c r="A39" s="555"/>
      <c r="B39" s="170" t="s">
        <v>93</v>
      </c>
      <c r="C39" s="166" t="s">
        <v>67</v>
      </c>
      <c r="D39" s="163" t="s">
        <v>66</v>
      </c>
      <c r="E39" s="166" t="s">
        <v>46</v>
      </c>
      <c r="F39" s="224">
        <f>(443.2*0.222)/1000</f>
        <v>9.8390400000000003E-2</v>
      </c>
      <c r="G39" s="160"/>
      <c r="H39" s="161"/>
      <c r="I39" s="153"/>
      <c r="J39" s="168">
        <f t="shared" ref="J39" si="8">F39*I39</f>
        <v>0</v>
      </c>
      <c r="K39" s="123"/>
      <c r="L39" s="93"/>
      <c r="M39" s="119">
        <f t="shared" ref="M39" si="9">J39</f>
        <v>0</v>
      </c>
    </row>
    <row r="40" spans="1:15" s="76" customFormat="1" ht="15.75">
      <c r="A40" s="555"/>
      <c r="B40" s="118" t="s">
        <v>55</v>
      </c>
      <c r="C40" s="166" t="s">
        <v>47</v>
      </c>
      <c r="D40" s="163" t="s">
        <v>48</v>
      </c>
      <c r="E40" s="166" t="s">
        <v>46</v>
      </c>
      <c r="F40" s="157">
        <v>6</v>
      </c>
      <c r="G40" s="169"/>
      <c r="H40" s="161"/>
      <c r="I40" s="153"/>
      <c r="J40" s="168">
        <f t="shared" si="0"/>
        <v>0</v>
      </c>
      <c r="K40" s="123"/>
      <c r="L40" s="93"/>
      <c r="M40" s="119">
        <f t="shared" si="1"/>
        <v>0</v>
      </c>
    </row>
    <row r="41" spans="1:15" s="76" customFormat="1" ht="15.75">
      <c r="A41" s="555"/>
      <c r="B41" s="117" t="s">
        <v>60</v>
      </c>
      <c r="C41" s="166" t="s">
        <v>45</v>
      </c>
      <c r="D41" s="163" t="s">
        <v>34</v>
      </c>
      <c r="E41" s="164">
        <v>0.06</v>
      </c>
      <c r="F41" s="157">
        <f>E41*F30</f>
        <v>7.0361999999999991</v>
      </c>
      <c r="G41" s="160"/>
      <c r="H41" s="161"/>
      <c r="I41" s="153"/>
      <c r="J41" s="168">
        <f t="shared" si="0"/>
        <v>0</v>
      </c>
      <c r="K41" s="123"/>
      <c r="L41" s="93"/>
      <c r="M41" s="119">
        <f t="shared" si="1"/>
        <v>0</v>
      </c>
    </row>
    <row r="42" spans="1:15" s="76" customFormat="1" ht="17.25" customHeight="1">
      <c r="A42" s="555"/>
      <c r="B42" s="117" t="s">
        <v>61</v>
      </c>
      <c r="C42" s="166" t="s">
        <v>33</v>
      </c>
      <c r="D42" s="163" t="s">
        <v>34</v>
      </c>
      <c r="E42" s="164">
        <v>4.8000000000000001E-2</v>
      </c>
      <c r="F42" s="157">
        <f>E42*F30</f>
        <v>5.6289600000000002</v>
      </c>
      <c r="G42" s="160"/>
      <c r="H42" s="161"/>
      <c r="I42" s="153"/>
      <c r="J42" s="165">
        <f t="shared" si="0"/>
        <v>0</v>
      </c>
      <c r="K42" s="123"/>
      <c r="L42" s="93"/>
      <c r="M42" s="119">
        <f t="shared" si="1"/>
        <v>0</v>
      </c>
    </row>
    <row r="43" spans="1:15" s="76" customFormat="1" ht="15.75">
      <c r="A43" s="555"/>
      <c r="B43" s="99"/>
      <c r="C43" s="88" t="s">
        <v>32</v>
      </c>
      <c r="D43" s="89" t="s">
        <v>5</v>
      </c>
      <c r="E43" s="91">
        <v>5.3999999999999999E-2</v>
      </c>
      <c r="F43" s="90">
        <f>F30*E43</f>
        <v>6.3325800000000001</v>
      </c>
      <c r="G43" s="122"/>
      <c r="H43" s="121"/>
      <c r="I43" s="92"/>
      <c r="J43" s="116">
        <f t="shared" si="0"/>
        <v>0</v>
      </c>
      <c r="K43" s="92"/>
      <c r="L43" s="93"/>
      <c r="M43" s="119">
        <f>J43</f>
        <v>0</v>
      </c>
    </row>
    <row r="44" spans="1:15" s="253" customFormat="1" ht="36" customHeight="1">
      <c r="A44" s="551">
        <v>5</v>
      </c>
      <c r="B44" s="246" t="s">
        <v>99</v>
      </c>
      <c r="C44" s="247" t="s">
        <v>100</v>
      </c>
      <c r="D44" s="248" t="s">
        <v>66</v>
      </c>
      <c r="E44" s="249"/>
      <c r="F44" s="250">
        <f>((F36*2.42)+(F37*73.5)+(F35*1.36))/1000</f>
        <v>1.1386759999999998</v>
      </c>
      <c r="G44" s="251"/>
      <c r="H44" s="252"/>
      <c r="I44" s="251"/>
      <c r="J44" s="252"/>
      <c r="K44" s="251"/>
      <c r="L44" s="252"/>
      <c r="M44" s="251"/>
      <c r="O44"/>
    </row>
    <row r="45" spans="1:15" s="258" customFormat="1">
      <c r="A45" s="552"/>
      <c r="B45" s="254"/>
      <c r="C45" s="208" t="s">
        <v>70</v>
      </c>
      <c r="D45" s="208" t="s">
        <v>11</v>
      </c>
      <c r="E45" s="209">
        <v>33.200000000000003</v>
      </c>
      <c r="F45" s="210">
        <f>F44*E45</f>
        <v>37.804043199999995</v>
      </c>
      <c r="G45" s="205"/>
      <c r="H45" s="255">
        <f>F45*G45</f>
        <v>0</v>
      </c>
      <c r="I45" s="256"/>
      <c r="J45" s="257"/>
      <c r="K45" s="256"/>
      <c r="L45" s="257"/>
      <c r="M45" s="205">
        <f>H45</f>
        <v>0</v>
      </c>
      <c r="O45"/>
    </row>
    <row r="46" spans="1:15" s="258" customFormat="1">
      <c r="A46" s="552"/>
      <c r="B46" s="259"/>
      <c r="C46" s="208" t="s">
        <v>71</v>
      </c>
      <c r="D46" s="220" t="s">
        <v>5</v>
      </c>
      <c r="E46" s="209">
        <v>9.61</v>
      </c>
      <c r="F46" s="210">
        <f>F44*E46</f>
        <v>10.942676359999997</v>
      </c>
      <c r="G46" s="203"/>
      <c r="H46" s="257"/>
      <c r="I46" s="256"/>
      <c r="J46" s="257"/>
      <c r="K46" s="205"/>
      <c r="L46" s="255">
        <f>F46*K46</f>
        <v>0</v>
      </c>
      <c r="M46" s="205">
        <f>L46</f>
        <v>0</v>
      </c>
      <c r="O46"/>
    </row>
    <row r="47" spans="1:15" s="258" customFormat="1" ht="31.5">
      <c r="A47" s="552"/>
      <c r="B47" s="260" t="s">
        <v>101</v>
      </c>
      <c r="C47" s="261" t="s">
        <v>102</v>
      </c>
      <c r="D47" s="261" t="s">
        <v>103</v>
      </c>
      <c r="E47" s="262">
        <v>20</v>
      </c>
      <c r="F47" s="263">
        <f>F44*E47</f>
        <v>22.773519999999998</v>
      </c>
      <c r="G47" s="264"/>
      <c r="H47" s="265"/>
      <c r="I47" s="262"/>
      <c r="J47" s="266">
        <f>F47*I47</f>
        <v>0</v>
      </c>
      <c r="K47" s="267"/>
      <c r="L47" s="265"/>
      <c r="M47" s="262">
        <f>J47</f>
        <v>0</v>
      </c>
      <c r="O47"/>
    </row>
    <row r="48" spans="1:15" s="258" customFormat="1">
      <c r="A48" s="553"/>
      <c r="B48" s="268"/>
      <c r="C48" s="221" t="s">
        <v>73</v>
      </c>
      <c r="D48" s="212" t="s">
        <v>5</v>
      </c>
      <c r="E48" s="222">
        <v>0.9</v>
      </c>
      <c r="F48" s="214">
        <f>F44*E48</f>
        <v>1.0248084</v>
      </c>
      <c r="G48" s="215"/>
      <c r="H48" s="269"/>
      <c r="I48" s="217"/>
      <c r="J48" s="218">
        <f>F48*I48</f>
        <v>0</v>
      </c>
      <c r="K48" s="270"/>
      <c r="L48" s="269"/>
      <c r="M48" s="217">
        <f>J48</f>
        <v>0</v>
      </c>
      <c r="O48"/>
    </row>
    <row r="49" spans="1:256" s="76" customFormat="1" ht="15.75">
      <c r="A49" s="275"/>
      <c r="B49" s="276"/>
      <c r="C49" s="275" t="s">
        <v>106</v>
      </c>
      <c r="D49" s="277"/>
      <c r="E49" s="278"/>
      <c r="F49" s="278"/>
      <c r="G49" s="279"/>
      <c r="H49" s="279"/>
      <c r="I49" s="280"/>
      <c r="J49" s="281"/>
      <c r="K49" s="280"/>
      <c r="L49" s="280"/>
      <c r="M49" s="280"/>
    </row>
    <row r="50" spans="1:256" s="274" customFormat="1" ht="31.5">
      <c r="A50" s="551">
        <v>1</v>
      </c>
      <c r="B50" s="282" t="s">
        <v>104</v>
      </c>
      <c r="C50" s="283" t="s">
        <v>105</v>
      </c>
      <c r="D50" s="284" t="s">
        <v>69</v>
      </c>
      <c r="E50" s="285"/>
      <c r="F50" s="286">
        <f>0.45+0.1</f>
        <v>0.55000000000000004</v>
      </c>
      <c r="G50" s="271"/>
      <c r="H50" s="272"/>
      <c r="I50" s="271"/>
      <c r="J50" s="272"/>
      <c r="K50" s="273"/>
      <c r="L50" s="272"/>
      <c r="M50" s="271"/>
    </row>
    <row r="51" spans="1:256" s="177" customFormat="1" ht="15.75">
      <c r="A51" s="553"/>
      <c r="B51" s="221"/>
      <c r="C51" s="221" t="s">
        <v>70</v>
      </c>
      <c r="D51" s="221" t="s">
        <v>11</v>
      </c>
      <c r="E51" s="217">
        <v>3.88</v>
      </c>
      <c r="F51" s="218">
        <f>F50*E51</f>
        <v>2.1339999999999999</v>
      </c>
      <c r="G51" s="217"/>
      <c r="H51" s="218">
        <f>F51*G51</f>
        <v>0</v>
      </c>
      <c r="I51" s="270"/>
      <c r="J51" s="269"/>
      <c r="K51" s="270"/>
      <c r="L51" s="269"/>
      <c r="M51" s="217">
        <f>H51</f>
        <v>0</v>
      </c>
    </row>
    <row r="52" spans="1:256" s="177" customFormat="1" ht="15.75">
      <c r="A52" s="562">
        <v>2</v>
      </c>
      <c r="B52" s="171" t="s">
        <v>68</v>
      </c>
      <c r="C52" s="171" t="s">
        <v>83</v>
      </c>
      <c r="D52" s="172" t="s">
        <v>69</v>
      </c>
      <c r="E52" s="173"/>
      <c r="F52" s="174">
        <v>0.1</v>
      </c>
      <c r="G52" s="175"/>
      <c r="H52" s="176"/>
      <c r="I52" s="175"/>
      <c r="J52" s="176"/>
      <c r="K52" s="175"/>
      <c r="L52" s="176"/>
      <c r="M52" s="175"/>
      <c r="O52" s="177" t="e">
        <f>\\</f>
        <v>#NAME?</v>
      </c>
    </row>
    <row r="53" spans="1:256" s="185" customFormat="1" ht="21" customHeight="1">
      <c r="A53" s="563"/>
      <c r="B53" s="178"/>
      <c r="C53" s="179" t="s">
        <v>70</v>
      </c>
      <c r="D53" s="179" t="s">
        <v>11</v>
      </c>
      <c r="E53" s="180">
        <v>0.89</v>
      </c>
      <c r="F53" s="181">
        <f>F52*E53</f>
        <v>8.900000000000001E-2</v>
      </c>
      <c r="G53" s="165"/>
      <c r="H53" s="182">
        <f>F53*G53</f>
        <v>0</v>
      </c>
      <c r="I53" s="183"/>
      <c r="J53" s="184"/>
      <c r="K53" s="183"/>
      <c r="L53" s="184"/>
      <c r="M53" s="165">
        <f>H53</f>
        <v>0</v>
      </c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7"/>
      <c r="DT53" s="177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7"/>
      <c r="EF53" s="177"/>
      <c r="EG53" s="177"/>
      <c r="EH53" s="177"/>
      <c r="EI53" s="177"/>
      <c r="EJ53" s="177"/>
      <c r="EK53" s="177"/>
      <c r="EL53" s="177"/>
      <c r="EM53" s="177"/>
      <c r="EN53" s="177"/>
      <c r="EO53" s="177"/>
      <c r="EP53" s="177"/>
      <c r="EQ53" s="177"/>
      <c r="ER53" s="177"/>
      <c r="ES53" s="177"/>
      <c r="ET53" s="177"/>
      <c r="EU53" s="177"/>
      <c r="EV53" s="177"/>
      <c r="EW53" s="177"/>
      <c r="EX53" s="177"/>
      <c r="EY53" s="177"/>
      <c r="EZ53" s="177"/>
      <c r="FA53" s="177"/>
      <c r="FB53" s="177"/>
      <c r="FC53" s="177"/>
      <c r="FD53" s="177"/>
      <c r="FE53" s="177"/>
      <c r="FF53" s="177"/>
      <c r="FG53" s="177"/>
      <c r="FH53" s="177"/>
      <c r="FI53" s="177"/>
      <c r="FJ53" s="177"/>
      <c r="FK53" s="177"/>
      <c r="FL53" s="177"/>
      <c r="FM53" s="177"/>
      <c r="FN53" s="177"/>
      <c r="FO53" s="177"/>
      <c r="FP53" s="177"/>
      <c r="FQ53" s="177"/>
      <c r="FR53" s="177"/>
      <c r="FS53" s="177"/>
      <c r="FT53" s="177"/>
      <c r="FU53" s="177"/>
      <c r="FV53" s="177"/>
      <c r="FW53" s="177"/>
      <c r="FX53" s="177"/>
      <c r="FY53" s="177"/>
      <c r="FZ53" s="177"/>
      <c r="GA53" s="177"/>
      <c r="GB53" s="177"/>
      <c r="GC53" s="177"/>
      <c r="GD53" s="177"/>
      <c r="GE53" s="177"/>
      <c r="GF53" s="177"/>
      <c r="GG53" s="177"/>
      <c r="GH53" s="177"/>
      <c r="GI53" s="177"/>
      <c r="GJ53" s="177"/>
      <c r="GK53" s="177"/>
      <c r="GL53" s="177"/>
      <c r="GM53" s="177"/>
      <c r="GN53" s="177"/>
      <c r="GO53" s="177"/>
      <c r="GP53" s="177"/>
      <c r="GQ53" s="177"/>
      <c r="GR53" s="177"/>
      <c r="GS53" s="177"/>
      <c r="GT53" s="177"/>
      <c r="GU53" s="177"/>
      <c r="GV53" s="177"/>
      <c r="GW53" s="177"/>
      <c r="GX53" s="177"/>
      <c r="GY53" s="177"/>
      <c r="GZ53" s="177"/>
      <c r="HA53" s="177"/>
      <c r="HB53" s="177"/>
      <c r="HC53" s="177"/>
      <c r="HD53" s="177"/>
      <c r="HE53" s="177"/>
      <c r="HF53" s="177"/>
      <c r="HG53" s="177"/>
      <c r="HH53" s="177"/>
      <c r="HI53" s="177"/>
      <c r="HJ53" s="177"/>
      <c r="HK53" s="177"/>
      <c r="HL53" s="177"/>
      <c r="HM53" s="177"/>
      <c r="HN53" s="177"/>
      <c r="HO53" s="177"/>
      <c r="HP53" s="177"/>
      <c r="HQ53" s="177"/>
      <c r="HR53" s="177"/>
      <c r="HS53" s="177"/>
      <c r="HT53" s="177"/>
      <c r="HU53" s="177"/>
      <c r="HV53" s="177"/>
      <c r="HW53" s="177"/>
      <c r="HX53" s="177"/>
      <c r="HY53" s="177"/>
      <c r="HZ53" s="177"/>
      <c r="IA53" s="177"/>
      <c r="IB53" s="177"/>
      <c r="IC53" s="177"/>
      <c r="ID53" s="177"/>
      <c r="IE53" s="177"/>
      <c r="IF53" s="177"/>
      <c r="IG53" s="177"/>
      <c r="IH53" s="177"/>
      <c r="II53" s="177"/>
      <c r="IJ53" s="177"/>
      <c r="IK53" s="177"/>
      <c r="IL53" s="177"/>
      <c r="IM53" s="177"/>
      <c r="IN53" s="177"/>
      <c r="IO53" s="177"/>
      <c r="IP53" s="177"/>
      <c r="IQ53" s="177"/>
      <c r="IR53" s="177"/>
      <c r="IS53" s="177"/>
      <c r="IT53" s="177"/>
      <c r="IU53" s="177"/>
      <c r="IV53" s="177"/>
    </row>
    <row r="54" spans="1:256" s="187" customFormat="1" ht="15.75">
      <c r="A54" s="563"/>
      <c r="B54" s="186"/>
      <c r="C54" s="179" t="s">
        <v>71</v>
      </c>
      <c r="D54" s="186" t="s">
        <v>5</v>
      </c>
      <c r="E54" s="180">
        <v>0.37</v>
      </c>
      <c r="F54" s="181">
        <f>F52*E54</f>
        <v>3.6999999999999998E-2</v>
      </c>
      <c r="G54" s="175"/>
      <c r="H54" s="184"/>
      <c r="I54" s="183"/>
      <c r="J54" s="184"/>
      <c r="K54" s="165"/>
      <c r="L54" s="182">
        <f>F54*K54</f>
        <v>0</v>
      </c>
      <c r="M54" s="165">
        <f>L54</f>
        <v>0</v>
      </c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7"/>
      <c r="DT54" s="177"/>
      <c r="DU54" s="177"/>
      <c r="DV54" s="177"/>
      <c r="DW54" s="177"/>
      <c r="DX54" s="177"/>
      <c r="DY54" s="177"/>
      <c r="DZ54" s="177"/>
      <c r="EA54" s="177"/>
      <c r="EB54" s="177"/>
      <c r="EC54" s="177"/>
      <c r="ED54" s="177"/>
      <c r="EE54" s="177"/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7"/>
      <c r="EQ54" s="177"/>
      <c r="ER54" s="177"/>
      <c r="ES54" s="177"/>
      <c r="ET54" s="177"/>
      <c r="EU54" s="177"/>
      <c r="EV54" s="177"/>
      <c r="EW54" s="177"/>
      <c r="EX54" s="177"/>
      <c r="EY54" s="177"/>
      <c r="EZ54" s="177"/>
      <c r="FA54" s="177"/>
      <c r="FB54" s="177"/>
      <c r="FC54" s="177"/>
      <c r="FD54" s="177"/>
      <c r="FE54" s="177"/>
      <c r="FF54" s="177"/>
      <c r="FG54" s="177"/>
      <c r="FH54" s="177"/>
      <c r="FI54" s="177"/>
      <c r="FJ54" s="177"/>
      <c r="FK54" s="177"/>
      <c r="FL54" s="177"/>
      <c r="FM54" s="177"/>
      <c r="FN54" s="177"/>
      <c r="FO54" s="177"/>
      <c r="FP54" s="177"/>
      <c r="FQ54" s="177"/>
      <c r="FR54" s="177"/>
      <c r="FS54" s="177"/>
      <c r="FT54" s="177"/>
      <c r="FU54" s="177"/>
      <c r="FV54" s="177"/>
      <c r="FW54" s="177"/>
      <c r="FX54" s="177"/>
      <c r="FY54" s="177"/>
      <c r="FZ54" s="177"/>
      <c r="GA54" s="177"/>
      <c r="GB54" s="177"/>
      <c r="GC54" s="177"/>
      <c r="GD54" s="177"/>
      <c r="GE54" s="177"/>
      <c r="GF54" s="177"/>
      <c r="GG54" s="177"/>
      <c r="GH54" s="177"/>
      <c r="GI54" s="177"/>
      <c r="GJ54" s="177"/>
      <c r="GK54" s="177"/>
      <c r="GL54" s="177"/>
      <c r="GM54" s="177"/>
      <c r="GN54" s="177"/>
      <c r="GO54" s="177"/>
      <c r="GP54" s="177"/>
      <c r="GQ54" s="177"/>
      <c r="GR54" s="177"/>
      <c r="GS54" s="177"/>
      <c r="GT54" s="177"/>
      <c r="GU54" s="177"/>
      <c r="GV54" s="177"/>
      <c r="GW54" s="177"/>
      <c r="GX54" s="177"/>
      <c r="GY54" s="177"/>
      <c r="GZ54" s="177"/>
      <c r="HA54" s="177"/>
      <c r="HB54" s="177"/>
      <c r="HC54" s="177"/>
      <c r="HD54" s="177"/>
      <c r="HE54" s="177"/>
      <c r="HF54" s="177"/>
      <c r="HG54" s="177"/>
      <c r="HH54" s="177"/>
      <c r="HI54" s="177"/>
      <c r="HJ54" s="177"/>
      <c r="HK54" s="177"/>
      <c r="HL54" s="177"/>
      <c r="HM54" s="177"/>
      <c r="HN54" s="177"/>
      <c r="HO54" s="177"/>
      <c r="HP54" s="177"/>
      <c r="HQ54" s="177"/>
      <c r="HR54" s="177"/>
      <c r="HS54" s="177"/>
      <c r="HT54" s="177"/>
      <c r="HU54" s="177"/>
      <c r="HV54" s="177"/>
      <c r="HW54" s="177"/>
      <c r="HX54" s="177"/>
      <c r="HY54" s="177"/>
      <c r="HZ54" s="177"/>
      <c r="IA54" s="177"/>
      <c r="IB54" s="177"/>
      <c r="IC54" s="177"/>
      <c r="ID54" s="177"/>
      <c r="IE54" s="177"/>
      <c r="IF54" s="177"/>
      <c r="IG54" s="177"/>
      <c r="IH54" s="177"/>
      <c r="II54" s="177"/>
      <c r="IJ54" s="177"/>
      <c r="IK54" s="177"/>
      <c r="IL54" s="177"/>
      <c r="IM54" s="177"/>
      <c r="IN54" s="177"/>
      <c r="IO54" s="177"/>
      <c r="IP54" s="177"/>
      <c r="IQ54" s="177"/>
      <c r="IR54" s="177"/>
      <c r="IS54" s="177"/>
      <c r="IT54" s="177"/>
      <c r="IU54" s="177"/>
      <c r="IV54" s="177"/>
    </row>
    <row r="55" spans="1:256" s="189" customFormat="1" ht="15.75">
      <c r="A55" s="563"/>
      <c r="B55" s="188" t="s">
        <v>78</v>
      </c>
      <c r="C55" s="179" t="s">
        <v>72</v>
      </c>
      <c r="D55" s="186" t="s">
        <v>69</v>
      </c>
      <c r="E55" s="180">
        <v>1.1499999999999999</v>
      </c>
      <c r="F55" s="181">
        <f>F52*E55</f>
        <v>0.11499999999999999</v>
      </c>
      <c r="G55" s="175"/>
      <c r="H55" s="184"/>
      <c r="I55" s="165"/>
      <c r="J55" s="182">
        <f>F55*I55</f>
        <v>0</v>
      </c>
      <c r="K55" s="183"/>
      <c r="L55" s="184"/>
      <c r="M55" s="165">
        <f>J55</f>
        <v>0</v>
      </c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7"/>
      <c r="EU55" s="177"/>
      <c r="EV55" s="177"/>
      <c r="EW55" s="177"/>
      <c r="EX55" s="177"/>
      <c r="EY55" s="177"/>
      <c r="EZ55" s="177"/>
      <c r="FA55" s="177"/>
      <c r="FB55" s="177"/>
      <c r="FC55" s="177"/>
      <c r="FD55" s="177"/>
      <c r="FE55" s="177"/>
      <c r="FF55" s="177"/>
      <c r="FG55" s="177"/>
      <c r="FH55" s="177"/>
      <c r="FI55" s="177"/>
      <c r="FJ55" s="177"/>
      <c r="FK55" s="177"/>
      <c r="FL55" s="177"/>
      <c r="FM55" s="177"/>
      <c r="FN55" s="177"/>
      <c r="FO55" s="177"/>
      <c r="FP55" s="177"/>
      <c r="FQ55" s="177"/>
      <c r="FR55" s="177"/>
      <c r="FS55" s="177"/>
      <c r="FT55" s="177"/>
      <c r="FU55" s="177"/>
      <c r="FV55" s="177"/>
      <c r="FW55" s="177"/>
      <c r="FX55" s="177"/>
      <c r="FY55" s="177"/>
      <c r="FZ55" s="177"/>
      <c r="GA55" s="177"/>
      <c r="GB55" s="177"/>
      <c r="GC55" s="177"/>
      <c r="GD55" s="177"/>
      <c r="GE55" s="177"/>
      <c r="GF55" s="177"/>
      <c r="GG55" s="177"/>
      <c r="GH55" s="177"/>
      <c r="GI55" s="177"/>
      <c r="GJ55" s="177"/>
      <c r="GK55" s="177"/>
      <c r="GL55" s="177"/>
      <c r="GM55" s="177"/>
      <c r="GN55" s="177"/>
      <c r="GO55" s="177"/>
      <c r="GP55" s="177"/>
      <c r="GQ55" s="177"/>
      <c r="GR55" s="177"/>
      <c r="GS55" s="177"/>
      <c r="GT55" s="177"/>
      <c r="GU55" s="177"/>
      <c r="GV55" s="177"/>
      <c r="GW55" s="177"/>
      <c r="GX55" s="177"/>
      <c r="GY55" s="177"/>
      <c r="GZ55" s="177"/>
      <c r="HA55" s="177"/>
      <c r="HB55" s="177"/>
      <c r="HC55" s="177"/>
      <c r="HD55" s="177"/>
      <c r="HE55" s="177"/>
      <c r="HF55" s="177"/>
      <c r="HG55" s="177"/>
      <c r="HH55" s="177"/>
      <c r="HI55" s="177"/>
      <c r="HJ55" s="177"/>
      <c r="HK55" s="177"/>
      <c r="HL55" s="177"/>
      <c r="HM55" s="177"/>
      <c r="HN55" s="177"/>
      <c r="HO55" s="177"/>
      <c r="HP55" s="177"/>
      <c r="HQ55" s="177"/>
      <c r="HR55" s="177"/>
      <c r="HS55" s="177"/>
      <c r="HT55" s="177"/>
      <c r="HU55" s="177"/>
      <c r="HV55" s="177"/>
      <c r="HW55" s="177"/>
      <c r="HX55" s="177"/>
      <c r="HY55" s="177"/>
      <c r="HZ55" s="177"/>
      <c r="IA55" s="177"/>
      <c r="IB55" s="177"/>
      <c r="IC55" s="177"/>
      <c r="ID55" s="177"/>
      <c r="IE55" s="177"/>
      <c r="IF55" s="177"/>
      <c r="IG55" s="177"/>
      <c r="IH55" s="177"/>
      <c r="II55" s="177"/>
      <c r="IJ55" s="177"/>
      <c r="IK55" s="177"/>
      <c r="IL55" s="177"/>
      <c r="IM55" s="177"/>
      <c r="IN55" s="177"/>
      <c r="IO55" s="177"/>
      <c r="IP55" s="177"/>
      <c r="IQ55" s="177"/>
      <c r="IR55" s="177"/>
      <c r="IS55" s="177"/>
      <c r="IT55" s="177"/>
      <c r="IU55" s="177"/>
      <c r="IV55" s="177"/>
    </row>
    <row r="56" spans="1:256" s="187" customFormat="1" ht="15.75">
      <c r="A56" s="564"/>
      <c r="B56" s="190"/>
      <c r="C56" s="191" t="s">
        <v>73</v>
      </c>
      <c r="D56" s="190" t="s">
        <v>5</v>
      </c>
      <c r="E56" s="192">
        <v>0.02</v>
      </c>
      <c r="F56" s="193">
        <f>F52*E56</f>
        <v>2E-3</v>
      </c>
      <c r="G56" s="194"/>
      <c r="H56" s="195"/>
      <c r="I56" s="196"/>
      <c r="J56" s="197">
        <f>F56*I56</f>
        <v>0</v>
      </c>
      <c r="K56" s="198"/>
      <c r="L56" s="195"/>
      <c r="M56" s="196">
        <f>J56</f>
        <v>0</v>
      </c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  <c r="DM56" s="177"/>
      <c r="DN56" s="177"/>
      <c r="DO56" s="177"/>
      <c r="DP56" s="177"/>
      <c r="DQ56" s="177"/>
      <c r="DR56" s="177"/>
      <c r="DS56" s="177"/>
      <c r="DT56" s="177"/>
      <c r="DU56" s="177"/>
      <c r="DV56" s="177"/>
      <c r="DW56" s="177"/>
      <c r="DX56" s="177"/>
      <c r="DY56" s="177"/>
      <c r="DZ56" s="177"/>
      <c r="EA56" s="177"/>
      <c r="EB56" s="177"/>
      <c r="EC56" s="177"/>
      <c r="ED56" s="177"/>
      <c r="EE56" s="177"/>
      <c r="EF56" s="177"/>
      <c r="EG56" s="177"/>
      <c r="EH56" s="177"/>
      <c r="EI56" s="177"/>
      <c r="EJ56" s="177"/>
      <c r="EK56" s="177"/>
      <c r="EL56" s="177"/>
      <c r="EM56" s="177"/>
      <c r="EN56" s="177"/>
      <c r="EO56" s="177"/>
      <c r="EP56" s="177"/>
      <c r="EQ56" s="177"/>
      <c r="ER56" s="177"/>
      <c r="ES56" s="177"/>
      <c r="ET56" s="177"/>
      <c r="EU56" s="177"/>
      <c r="EV56" s="177"/>
      <c r="EW56" s="177"/>
      <c r="EX56" s="177"/>
      <c r="EY56" s="177"/>
      <c r="EZ56" s="177"/>
      <c r="FA56" s="177"/>
      <c r="FB56" s="177"/>
      <c r="FC56" s="177"/>
      <c r="FD56" s="177"/>
      <c r="FE56" s="177"/>
      <c r="FF56" s="177"/>
      <c r="FG56" s="177"/>
      <c r="FH56" s="177"/>
      <c r="FI56" s="177"/>
      <c r="FJ56" s="177"/>
      <c r="FK56" s="177"/>
      <c r="FL56" s="177"/>
      <c r="FM56" s="177"/>
      <c r="FN56" s="177"/>
      <c r="FO56" s="177"/>
      <c r="FP56" s="177"/>
      <c r="FQ56" s="177"/>
      <c r="FR56" s="177"/>
      <c r="FS56" s="177"/>
      <c r="FT56" s="177"/>
      <c r="FU56" s="177"/>
      <c r="FV56" s="177"/>
      <c r="FW56" s="177"/>
      <c r="FX56" s="177"/>
      <c r="FY56" s="177"/>
      <c r="FZ56" s="177"/>
      <c r="GA56" s="177"/>
      <c r="GB56" s="177"/>
      <c r="GC56" s="177"/>
      <c r="GD56" s="177"/>
      <c r="GE56" s="177"/>
      <c r="GF56" s="177"/>
      <c r="GG56" s="177"/>
      <c r="GH56" s="177"/>
      <c r="GI56" s="177"/>
      <c r="GJ56" s="177"/>
      <c r="GK56" s="177"/>
      <c r="GL56" s="177"/>
      <c r="GM56" s="177"/>
      <c r="GN56" s="177"/>
      <c r="GO56" s="177"/>
      <c r="GP56" s="177"/>
      <c r="GQ56" s="177"/>
      <c r="GR56" s="177"/>
      <c r="GS56" s="177"/>
      <c r="GT56" s="177"/>
      <c r="GU56" s="177"/>
      <c r="GV56" s="177"/>
      <c r="GW56" s="177"/>
      <c r="GX56" s="177"/>
      <c r="GY56" s="177"/>
      <c r="GZ56" s="177"/>
      <c r="HA56" s="177"/>
      <c r="HB56" s="177"/>
      <c r="HC56" s="177"/>
      <c r="HD56" s="177"/>
      <c r="HE56" s="177"/>
      <c r="HF56" s="177"/>
      <c r="HG56" s="177"/>
      <c r="HH56" s="177"/>
      <c r="HI56" s="177"/>
      <c r="HJ56" s="177"/>
      <c r="HK56" s="177"/>
      <c r="HL56" s="177"/>
      <c r="HM56" s="177"/>
      <c r="HN56" s="177"/>
      <c r="HO56" s="177"/>
      <c r="HP56" s="177"/>
      <c r="HQ56" s="177"/>
      <c r="HR56" s="177"/>
      <c r="HS56" s="177"/>
      <c r="HT56" s="177"/>
      <c r="HU56" s="177"/>
      <c r="HV56" s="177"/>
      <c r="HW56" s="177"/>
      <c r="HX56" s="177"/>
      <c r="HY56" s="177"/>
      <c r="HZ56" s="177"/>
      <c r="IA56" s="177"/>
      <c r="IB56" s="177"/>
      <c r="IC56" s="177"/>
      <c r="ID56" s="177"/>
      <c r="IE56" s="177"/>
      <c r="IF56" s="177"/>
      <c r="IG56" s="177"/>
      <c r="IH56" s="177"/>
      <c r="II56" s="177"/>
      <c r="IJ56" s="177"/>
      <c r="IK56" s="177"/>
      <c r="IL56" s="177"/>
      <c r="IM56" s="177"/>
      <c r="IN56" s="177"/>
      <c r="IO56" s="177"/>
      <c r="IP56" s="177"/>
      <c r="IQ56" s="177"/>
      <c r="IR56" s="177"/>
      <c r="IS56" s="177"/>
      <c r="IT56" s="177"/>
      <c r="IU56" s="177"/>
      <c r="IV56" s="177"/>
    </row>
    <row r="57" spans="1:256" s="207" customFormat="1" ht="15.75">
      <c r="A57" s="551">
        <v>3</v>
      </c>
      <c r="B57" s="199" t="s">
        <v>74</v>
      </c>
      <c r="C57" s="171" t="s">
        <v>79</v>
      </c>
      <c r="D57" s="200" t="s">
        <v>69</v>
      </c>
      <c r="E57" s="201"/>
      <c r="F57" s="202">
        <v>0.45</v>
      </c>
      <c r="G57" s="203"/>
      <c r="H57" s="204"/>
      <c r="I57" s="205"/>
      <c r="J57" s="206"/>
      <c r="K57" s="203"/>
      <c r="L57" s="204"/>
      <c r="M57" s="205"/>
    </row>
    <row r="58" spans="1:256" s="206" customFormat="1" ht="15.75">
      <c r="A58" s="552"/>
      <c r="C58" s="179" t="s">
        <v>70</v>
      </c>
      <c r="D58" s="208" t="s">
        <v>11</v>
      </c>
      <c r="E58" s="209">
        <v>2.9</v>
      </c>
      <c r="F58" s="210">
        <f>F57*E58</f>
        <v>1.3049999999999999</v>
      </c>
      <c r="G58" s="205"/>
      <c r="H58" s="206">
        <f>F58*G58</f>
        <v>0</v>
      </c>
      <c r="I58" s="203"/>
      <c r="J58" s="204"/>
      <c r="K58" s="203"/>
      <c r="L58" s="204"/>
      <c r="M58" s="205">
        <f>H58</f>
        <v>0</v>
      </c>
    </row>
    <row r="59" spans="1:256" s="207" customFormat="1" ht="15.75">
      <c r="A59" s="552"/>
      <c r="B59" s="188" t="s">
        <v>80</v>
      </c>
      <c r="C59" s="179" t="s">
        <v>81</v>
      </c>
      <c r="D59" s="206" t="s">
        <v>69</v>
      </c>
      <c r="E59" s="209">
        <v>1.02</v>
      </c>
      <c r="F59" s="210">
        <f>F57*E59</f>
        <v>0.45900000000000002</v>
      </c>
      <c r="G59" s="203"/>
      <c r="H59" s="204"/>
      <c r="I59" s="205"/>
      <c r="J59" s="211">
        <f>F59*I59</f>
        <v>0</v>
      </c>
      <c r="K59" s="203"/>
      <c r="L59" s="204"/>
      <c r="M59" s="205">
        <f>J59</f>
        <v>0</v>
      </c>
    </row>
    <row r="60" spans="1:256" s="207" customFormat="1" ht="15.75">
      <c r="A60" s="553"/>
      <c r="B60" s="212"/>
      <c r="C60" s="191" t="s">
        <v>73</v>
      </c>
      <c r="D60" s="212" t="s">
        <v>5</v>
      </c>
      <c r="E60" s="213">
        <v>0.88</v>
      </c>
      <c r="F60" s="214">
        <f>F57*E60</f>
        <v>0.39600000000000002</v>
      </c>
      <c r="G60" s="215"/>
      <c r="H60" s="216"/>
      <c r="I60" s="217"/>
      <c r="J60" s="218">
        <f>F60*I60</f>
        <v>0</v>
      </c>
      <c r="K60" s="215"/>
      <c r="L60" s="216"/>
      <c r="M60" s="217">
        <f>J60</f>
        <v>0</v>
      </c>
    </row>
    <row r="61" spans="1:256" s="229" customFormat="1" ht="50.25" customHeight="1">
      <c r="A61" s="565">
        <v>4</v>
      </c>
      <c r="B61" s="225" t="s">
        <v>43</v>
      </c>
      <c r="C61" s="226" t="s">
        <v>94</v>
      </c>
      <c r="D61" s="227" t="s">
        <v>95</v>
      </c>
      <c r="E61" s="226"/>
      <c r="F61" s="287">
        <v>14.72</v>
      </c>
      <c r="G61" s="299"/>
      <c r="H61" s="291"/>
      <c r="I61" s="299"/>
      <c r="J61" s="294"/>
      <c r="K61" s="299"/>
      <c r="L61" s="228"/>
      <c r="M61" s="228"/>
    </row>
    <row r="62" spans="1:256" s="229" customFormat="1" ht="18" customHeight="1">
      <c r="A62" s="566"/>
      <c r="B62" s="230" t="s">
        <v>55</v>
      </c>
      <c r="C62" s="231" t="s">
        <v>39</v>
      </c>
      <c r="D62" s="232" t="s">
        <v>11</v>
      </c>
      <c r="E62" s="233">
        <v>1.1100000000000001</v>
      </c>
      <c r="F62" s="288">
        <f>E62*F61</f>
        <v>16.339200000000002</v>
      </c>
      <c r="G62" s="232"/>
      <c r="H62" s="292">
        <f>F62*G62</f>
        <v>0</v>
      </c>
      <c r="I62" s="300"/>
      <c r="K62" s="245"/>
      <c r="L62" s="234"/>
      <c r="M62" s="304">
        <f>H62</f>
        <v>0</v>
      </c>
    </row>
    <row r="63" spans="1:256" s="229" customFormat="1" ht="18" customHeight="1">
      <c r="A63" s="566"/>
      <c r="B63" s="230"/>
      <c r="C63" s="235" t="s">
        <v>31</v>
      </c>
      <c r="D63" s="236" t="s">
        <v>5</v>
      </c>
      <c r="E63" s="237">
        <v>0.51600000000000001</v>
      </c>
      <c r="F63" s="288">
        <f>E63*F61</f>
        <v>7.5955200000000005</v>
      </c>
      <c r="G63" s="238"/>
      <c r="H63" s="293"/>
      <c r="I63" s="238"/>
      <c r="J63" s="292"/>
      <c r="K63" s="303"/>
      <c r="L63" s="234">
        <f>F63*K63</f>
        <v>0</v>
      </c>
      <c r="M63" s="304">
        <f t="shared" ref="M63" si="10">H63+J63+L63</f>
        <v>0</v>
      </c>
    </row>
    <row r="64" spans="1:256" s="229" customFormat="1" ht="32.25" customHeight="1">
      <c r="A64" s="566"/>
      <c r="B64" s="236" t="s">
        <v>108</v>
      </c>
      <c r="C64" s="235" t="s">
        <v>107</v>
      </c>
      <c r="D64" s="236" t="s">
        <v>84</v>
      </c>
      <c r="E64" s="235" t="s">
        <v>46</v>
      </c>
      <c r="F64" s="289">
        <v>73.599999999999994</v>
      </c>
      <c r="G64" s="300"/>
      <c r="I64" s="302"/>
      <c r="J64" s="295">
        <f>F64*I64</f>
        <v>0</v>
      </c>
      <c r="K64" s="303"/>
      <c r="L64" s="297"/>
      <c r="M64" s="304">
        <f>J64</f>
        <v>0</v>
      </c>
    </row>
    <row r="65" spans="1:15" s="76" customFormat="1" ht="15.75">
      <c r="A65" s="566"/>
      <c r="B65" s="219" t="s">
        <v>88</v>
      </c>
      <c r="C65" s="166" t="s">
        <v>109</v>
      </c>
      <c r="D65" s="163" t="s">
        <v>42</v>
      </c>
      <c r="E65" s="166" t="s">
        <v>46</v>
      </c>
      <c r="F65" s="157">
        <f>(0.1*0.1*24)</f>
        <v>0.24000000000000005</v>
      </c>
      <c r="G65" s="160"/>
      <c r="H65" s="161"/>
      <c r="I65" s="153"/>
      <c r="J65" s="168">
        <f t="shared" ref="J65" si="11">F65*I65</f>
        <v>0</v>
      </c>
      <c r="K65" s="123"/>
      <c r="L65" s="93"/>
      <c r="M65" s="119">
        <f t="shared" ref="M65" si="12">J65</f>
        <v>0</v>
      </c>
    </row>
    <row r="66" spans="1:15" s="229" customFormat="1" ht="25.5" customHeight="1">
      <c r="A66" s="566"/>
      <c r="B66" s="236" t="s">
        <v>55</v>
      </c>
      <c r="C66" s="235" t="s">
        <v>96</v>
      </c>
      <c r="D66" s="236" t="s">
        <v>48</v>
      </c>
      <c r="E66" s="237" t="s">
        <v>46</v>
      </c>
      <c r="F66" s="288">
        <f>30/0.6</f>
        <v>50</v>
      </c>
      <c r="G66" s="300"/>
      <c r="I66" s="238"/>
      <c r="J66" s="295">
        <f>F66*I66</f>
        <v>0</v>
      </c>
      <c r="K66" s="303"/>
      <c r="L66" s="297"/>
      <c r="M66" s="304">
        <f t="shared" ref="M66:M68" si="13">J66</f>
        <v>0</v>
      </c>
    </row>
    <row r="67" spans="1:15" s="229" customFormat="1" ht="15.75">
      <c r="A67" s="566"/>
      <c r="B67" s="236" t="s">
        <v>61</v>
      </c>
      <c r="C67" s="235" t="s">
        <v>33</v>
      </c>
      <c r="D67" s="236" t="s">
        <v>34</v>
      </c>
      <c r="E67" s="239">
        <v>4.8000000000000001E-2</v>
      </c>
      <c r="F67" s="288">
        <f>E67*F61</f>
        <v>0.70656000000000008</v>
      </c>
      <c r="G67" s="300"/>
      <c r="I67" s="238"/>
      <c r="J67" s="295">
        <f>F67*I67</f>
        <v>0</v>
      </c>
      <c r="K67" s="303"/>
      <c r="L67" s="297"/>
      <c r="M67" s="304">
        <f t="shared" si="13"/>
        <v>0</v>
      </c>
    </row>
    <row r="68" spans="1:15" s="229" customFormat="1" ht="18.75" customHeight="1">
      <c r="A68" s="567"/>
      <c r="B68" s="240"/>
      <c r="C68" s="241" t="s">
        <v>32</v>
      </c>
      <c r="D68" s="242" t="s">
        <v>5</v>
      </c>
      <c r="E68" s="243">
        <v>5.3999999999999999E-2</v>
      </c>
      <c r="F68" s="290">
        <f>F61*E68</f>
        <v>0.79488000000000003</v>
      </c>
      <c r="G68" s="301"/>
      <c r="I68" s="244"/>
      <c r="J68" s="296">
        <f>F68*I68</f>
        <v>0</v>
      </c>
      <c r="K68" s="244"/>
      <c r="L68" s="298"/>
      <c r="M68" s="304">
        <f t="shared" si="13"/>
        <v>0</v>
      </c>
    </row>
    <row r="69" spans="1:15" s="229" customFormat="1" ht="35.25" customHeight="1">
      <c r="A69" s="565">
        <v>5</v>
      </c>
      <c r="B69" s="225" t="s">
        <v>55</v>
      </c>
      <c r="C69" s="226" t="s">
        <v>97</v>
      </c>
      <c r="D69" s="227" t="s">
        <v>48</v>
      </c>
      <c r="E69" s="226"/>
      <c r="F69" s="287">
        <v>30</v>
      </c>
      <c r="G69" s="299"/>
      <c r="H69" s="291"/>
      <c r="I69" s="299"/>
      <c r="J69" s="294"/>
      <c r="K69" s="299"/>
      <c r="L69" s="228"/>
      <c r="M69" s="305"/>
    </row>
    <row r="70" spans="1:15" s="229" customFormat="1" ht="15.75">
      <c r="A70" s="566"/>
      <c r="B70" s="230"/>
      <c r="C70" s="231" t="s">
        <v>39</v>
      </c>
      <c r="D70" s="232" t="s">
        <v>11</v>
      </c>
      <c r="E70" s="233">
        <v>1.1100000000000001</v>
      </c>
      <c r="F70" s="288">
        <f>E70*F69</f>
        <v>33.300000000000004</v>
      </c>
      <c r="G70" s="232"/>
      <c r="H70" s="292">
        <f>F70*G70</f>
        <v>0</v>
      </c>
      <c r="I70" s="300"/>
      <c r="K70" s="245"/>
      <c r="L70" s="234"/>
      <c r="M70" s="234">
        <f>H70</f>
        <v>0</v>
      </c>
    </row>
    <row r="71" spans="1:15" s="229" customFormat="1" ht="15.75">
      <c r="A71" s="566"/>
      <c r="B71" s="230"/>
      <c r="C71" s="235" t="s">
        <v>31</v>
      </c>
      <c r="D71" s="236" t="s">
        <v>5</v>
      </c>
      <c r="E71" s="237">
        <v>0.51600000000000001</v>
      </c>
      <c r="F71" s="288">
        <f>E71*F69</f>
        <v>15.48</v>
      </c>
      <c r="G71" s="238"/>
      <c r="H71" s="293"/>
      <c r="I71" s="238"/>
      <c r="J71" s="292"/>
      <c r="K71" s="303"/>
      <c r="L71" s="234">
        <f>F71*K71</f>
        <v>0</v>
      </c>
      <c r="M71" s="234">
        <f t="shared" ref="M71" si="14">H71+J71+L71</f>
        <v>0</v>
      </c>
    </row>
    <row r="72" spans="1:15" s="229" customFormat="1" ht="15.75">
      <c r="A72" s="566"/>
      <c r="B72" s="245" t="s">
        <v>55</v>
      </c>
      <c r="C72" s="235" t="s">
        <v>98</v>
      </c>
      <c r="D72" s="236" t="s">
        <v>48</v>
      </c>
      <c r="E72" s="235">
        <v>1</v>
      </c>
      <c r="F72" s="288">
        <f>E72*F69</f>
        <v>30</v>
      </c>
      <c r="G72" s="300"/>
      <c r="I72" s="302"/>
      <c r="J72" s="293">
        <f>F72*I72</f>
        <v>0</v>
      </c>
      <c r="K72" s="303"/>
      <c r="L72" s="297"/>
      <c r="M72" s="234">
        <f>J72</f>
        <v>0</v>
      </c>
    </row>
    <row r="73" spans="1:15" s="229" customFormat="1" ht="15.75">
      <c r="A73" s="566"/>
      <c r="B73" s="236" t="s">
        <v>60</v>
      </c>
      <c r="C73" s="235" t="s">
        <v>45</v>
      </c>
      <c r="D73" s="236" t="s">
        <v>34</v>
      </c>
      <c r="E73" s="237">
        <v>0.06</v>
      </c>
      <c r="F73" s="288">
        <f>E73*F69</f>
        <v>1.7999999999999998</v>
      </c>
      <c r="G73" s="300"/>
      <c r="I73" s="238"/>
      <c r="J73" s="293">
        <f>F73*I73</f>
        <v>0</v>
      </c>
      <c r="K73" s="303"/>
      <c r="L73" s="297"/>
      <c r="M73" s="234">
        <f t="shared" ref="M73:M74" si="15">J73</f>
        <v>0</v>
      </c>
    </row>
    <row r="74" spans="1:15" s="229" customFormat="1" ht="18.75" customHeight="1">
      <c r="A74" s="567"/>
      <c r="B74" s="240"/>
      <c r="C74" s="241" t="s">
        <v>32</v>
      </c>
      <c r="D74" s="242" t="s">
        <v>5</v>
      </c>
      <c r="E74" s="243">
        <v>5.3999999999999999E-2</v>
      </c>
      <c r="F74" s="290">
        <f>F69*E74</f>
        <v>1.6199999999999999</v>
      </c>
      <c r="G74" s="301"/>
      <c r="I74" s="244"/>
      <c r="J74" s="296">
        <f>F74*I74</f>
        <v>0</v>
      </c>
      <c r="K74" s="244"/>
      <c r="L74" s="298"/>
      <c r="M74" s="234">
        <f t="shared" si="15"/>
        <v>0</v>
      </c>
    </row>
    <row r="75" spans="1:15" s="253" customFormat="1" ht="36" customHeight="1">
      <c r="A75" s="551">
        <v>6</v>
      </c>
      <c r="B75" s="246" t="s">
        <v>99</v>
      </c>
      <c r="C75" s="247" t="s">
        <v>100</v>
      </c>
      <c r="D75" s="520" t="s">
        <v>66</v>
      </c>
      <c r="E75" s="521"/>
      <c r="F75" s="522">
        <f>((F64*4.71)+(F65*73.5))/1000</f>
        <v>0.36429599999999995</v>
      </c>
      <c r="G75" s="251"/>
      <c r="H75" s="252"/>
      <c r="I75" s="251"/>
      <c r="J75" s="252"/>
      <c r="K75" s="251"/>
      <c r="L75" s="252"/>
      <c r="M75" s="251"/>
      <c r="O75"/>
    </row>
    <row r="76" spans="1:15" s="258" customFormat="1">
      <c r="A76" s="552"/>
      <c r="B76" s="254"/>
      <c r="C76" s="208" t="s">
        <v>70</v>
      </c>
      <c r="D76" s="208" t="s">
        <v>11</v>
      </c>
      <c r="E76" s="209">
        <v>33.200000000000003</v>
      </c>
      <c r="F76" s="210">
        <f>F75*E76</f>
        <v>12.0946272</v>
      </c>
      <c r="G76" s="205"/>
      <c r="H76" s="255">
        <f>F76*G76</f>
        <v>0</v>
      </c>
      <c r="I76" s="256"/>
      <c r="J76" s="257"/>
      <c r="K76" s="256"/>
      <c r="L76" s="257"/>
      <c r="M76" s="205">
        <f>H76</f>
        <v>0</v>
      </c>
      <c r="O76"/>
    </row>
    <row r="77" spans="1:15" s="258" customFormat="1">
      <c r="A77" s="552"/>
      <c r="B77" s="259"/>
      <c r="C77" s="208" t="s">
        <v>71</v>
      </c>
      <c r="D77" s="220" t="s">
        <v>5</v>
      </c>
      <c r="E77" s="209">
        <v>9.61</v>
      </c>
      <c r="F77" s="210">
        <f>F75*E77</f>
        <v>3.5008845599999994</v>
      </c>
      <c r="G77" s="203"/>
      <c r="H77" s="257"/>
      <c r="I77" s="256"/>
      <c r="J77" s="257"/>
      <c r="K77" s="205"/>
      <c r="L77" s="255">
        <f>F77*K77</f>
        <v>0</v>
      </c>
      <c r="M77" s="205">
        <f>L77</f>
        <v>0</v>
      </c>
      <c r="O77"/>
    </row>
    <row r="78" spans="1:15" s="258" customFormat="1">
      <c r="A78" s="552"/>
      <c r="B78" s="260" t="s">
        <v>203</v>
      </c>
      <c r="C78" s="261" t="s">
        <v>102</v>
      </c>
      <c r="D78" s="261" t="s">
        <v>103</v>
      </c>
      <c r="E78" s="262">
        <v>20</v>
      </c>
      <c r="F78" s="263">
        <f>F75*E78</f>
        <v>7.2859199999999991</v>
      </c>
      <c r="G78" s="264"/>
      <c r="H78" s="265"/>
      <c r="I78" s="262"/>
      <c r="J78" s="266">
        <f>F78*I78</f>
        <v>0</v>
      </c>
      <c r="K78" s="267"/>
      <c r="L78" s="265"/>
      <c r="M78" s="262">
        <f>J78</f>
        <v>0</v>
      </c>
      <c r="O78"/>
    </row>
    <row r="79" spans="1:15" s="258" customFormat="1">
      <c r="A79" s="553"/>
      <c r="B79" s="268"/>
      <c r="C79" s="221" t="s">
        <v>73</v>
      </c>
      <c r="D79" s="212" t="s">
        <v>5</v>
      </c>
      <c r="E79" s="222">
        <v>0.9</v>
      </c>
      <c r="F79" s="214">
        <f>F75*E79</f>
        <v>0.32786639999999995</v>
      </c>
      <c r="G79" s="215"/>
      <c r="H79" s="269"/>
      <c r="I79" s="217"/>
      <c r="J79" s="218">
        <f>F79*I79</f>
        <v>0</v>
      </c>
      <c r="K79" s="270"/>
      <c r="L79" s="269"/>
      <c r="M79" s="217">
        <f>J79</f>
        <v>0</v>
      </c>
      <c r="O79"/>
    </row>
    <row r="80" spans="1:15" s="177" customFormat="1" ht="15.75">
      <c r="A80" s="551">
        <v>7</v>
      </c>
      <c r="B80" s="199" t="s">
        <v>191</v>
      </c>
      <c r="C80" s="199" t="s">
        <v>204</v>
      </c>
      <c r="D80" s="200" t="s">
        <v>69</v>
      </c>
      <c r="E80" s="201"/>
      <c r="F80" s="523">
        <f>634.59*0.2</f>
        <v>126.91800000000001</v>
      </c>
      <c r="G80" s="517"/>
      <c r="H80" s="204"/>
      <c r="I80" s="203"/>
      <c r="J80" s="204"/>
      <c r="K80" s="203"/>
      <c r="L80" s="204"/>
      <c r="M80" s="203"/>
    </row>
    <row r="81" spans="1:21" s="177" customFormat="1" ht="15.75">
      <c r="A81" s="552"/>
      <c r="B81" s="208"/>
      <c r="C81" s="208" t="s">
        <v>70</v>
      </c>
      <c r="D81" s="208" t="s">
        <v>11</v>
      </c>
      <c r="E81" s="209">
        <v>0.8</v>
      </c>
      <c r="F81" s="210">
        <f>F80*E81</f>
        <v>101.53440000000001</v>
      </c>
      <c r="G81" s="205"/>
      <c r="H81" s="211">
        <f>F81*G81</f>
        <v>0</v>
      </c>
      <c r="I81" s="203"/>
      <c r="J81" s="204"/>
      <c r="K81" s="203"/>
      <c r="L81" s="204"/>
      <c r="M81" s="205">
        <f>H81</f>
        <v>0</v>
      </c>
    </row>
    <row r="82" spans="1:21" s="177" customFormat="1" ht="15.75">
      <c r="A82" s="552"/>
      <c r="B82" s="206"/>
      <c r="C82" s="208" t="s">
        <v>71</v>
      </c>
      <c r="D82" s="206" t="s">
        <v>5</v>
      </c>
      <c r="E82" s="209">
        <v>0.32</v>
      </c>
      <c r="F82" s="210">
        <f>F80*E82</f>
        <v>40.613760000000006</v>
      </c>
      <c r="G82" s="203"/>
      <c r="H82" s="204"/>
      <c r="I82" s="203"/>
      <c r="J82" s="204"/>
      <c r="K82" s="205"/>
      <c r="L82" s="211">
        <f>F82*K82</f>
        <v>0</v>
      </c>
      <c r="M82" s="205">
        <f>L82</f>
        <v>0</v>
      </c>
    </row>
    <row r="83" spans="1:21" s="177" customFormat="1" ht="15.75">
      <c r="A83" s="552"/>
      <c r="B83" s="206" t="s">
        <v>55</v>
      </c>
      <c r="C83" s="208" t="s">
        <v>192</v>
      </c>
      <c r="D83" s="206" t="s">
        <v>69</v>
      </c>
      <c r="E83" s="209">
        <v>1.1000000000000001</v>
      </c>
      <c r="F83" s="210">
        <f>F80*E83</f>
        <v>139.60980000000001</v>
      </c>
      <c r="G83" s="203"/>
      <c r="H83" s="204"/>
      <c r="I83" s="205"/>
      <c r="J83" s="211">
        <f>F83*I83</f>
        <v>0</v>
      </c>
      <c r="K83" s="203"/>
      <c r="L83" s="204"/>
      <c r="M83" s="205">
        <f>J83</f>
        <v>0</v>
      </c>
    </row>
    <row r="84" spans="1:21" s="177" customFormat="1" ht="15.75">
      <c r="A84" s="553"/>
      <c r="B84" s="212"/>
      <c r="C84" s="221" t="s">
        <v>73</v>
      </c>
      <c r="D84" s="212" t="s">
        <v>5</v>
      </c>
      <c r="E84" s="222">
        <v>0.02</v>
      </c>
      <c r="F84" s="214">
        <f>F80*E84</f>
        <v>2.5383600000000004</v>
      </c>
      <c r="G84" s="215"/>
      <c r="H84" s="216"/>
      <c r="I84" s="217"/>
      <c r="J84" s="218">
        <f>F84*I84</f>
        <v>0</v>
      </c>
      <c r="K84" s="215"/>
      <c r="L84" s="216"/>
      <c r="M84" s="217">
        <f>J84</f>
        <v>0</v>
      </c>
    </row>
    <row r="85" spans="1:21" s="274" customFormat="1" ht="31.5">
      <c r="A85" s="548">
        <v>8</v>
      </c>
      <c r="B85" s="514" t="s">
        <v>202</v>
      </c>
      <c r="C85" s="283" t="s">
        <v>201</v>
      </c>
      <c r="D85" s="519" t="s">
        <v>194</v>
      </c>
      <c r="E85" s="515"/>
      <c r="F85" s="516">
        <f>F80/100</f>
        <v>1.26918</v>
      </c>
      <c r="G85" s="512"/>
      <c r="H85" s="513"/>
      <c r="I85" s="512"/>
      <c r="J85" s="513"/>
      <c r="K85" s="512"/>
      <c r="L85" s="513"/>
      <c r="M85" s="512"/>
      <c r="N85" s="518"/>
      <c r="O85" s="518"/>
      <c r="P85" s="518"/>
      <c r="Q85" s="518"/>
      <c r="R85" s="518"/>
      <c r="S85" s="518"/>
      <c r="T85" s="518"/>
      <c r="U85" s="518"/>
    </row>
    <row r="86" spans="1:21" s="177" customFormat="1" ht="15.75">
      <c r="A86" s="549"/>
      <c r="B86" s="206" t="s">
        <v>195</v>
      </c>
      <c r="C86" s="208" t="s">
        <v>200</v>
      </c>
      <c r="D86" s="220" t="s">
        <v>193</v>
      </c>
      <c r="E86" s="209">
        <f>0.149*5</f>
        <v>0.745</v>
      </c>
      <c r="F86" s="210">
        <f>F85*E86</f>
        <v>0.94553909999999997</v>
      </c>
      <c r="G86" s="205"/>
      <c r="H86" s="205"/>
      <c r="I86" s="203"/>
      <c r="J86" s="204"/>
      <c r="K86" s="205"/>
      <c r="L86" s="211">
        <f>F86*K86</f>
        <v>0</v>
      </c>
      <c r="M86" s="205">
        <f>L86</f>
        <v>0</v>
      </c>
      <c r="N86" s="207"/>
      <c r="O86" s="207"/>
      <c r="P86" s="207"/>
      <c r="Q86" s="207"/>
      <c r="R86" s="207"/>
      <c r="S86" s="207"/>
      <c r="T86" s="207"/>
      <c r="U86" s="207"/>
    </row>
    <row r="87" spans="1:21" s="220" customFormat="1" ht="15.75">
      <c r="A87" s="549"/>
      <c r="B87" s="220" t="s">
        <v>196</v>
      </c>
      <c r="C87" s="208" t="s">
        <v>197</v>
      </c>
      <c r="D87" s="220" t="s">
        <v>193</v>
      </c>
      <c r="E87" s="209">
        <f>1.59*5</f>
        <v>7.95</v>
      </c>
      <c r="F87" s="210">
        <f>F85*E87</f>
        <v>10.089981</v>
      </c>
      <c r="G87" s="205"/>
      <c r="H87" s="205"/>
      <c r="I87" s="203"/>
      <c r="J87" s="204"/>
      <c r="K87" s="205"/>
      <c r="L87" s="211">
        <f>F87*K87</f>
        <v>0</v>
      </c>
      <c r="M87" s="205">
        <f>L87</f>
        <v>0</v>
      </c>
      <c r="N87" s="206"/>
      <c r="O87" s="206"/>
      <c r="P87" s="206"/>
      <c r="Q87" s="206"/>
      <c r="R87" s="206"/>
      <c r="S87" s="206"/>
      <c r="T87" s="206"/>
      <c r="U87" s="206"/>
    </row>
    <row r="88" spans="1:21" s="177" customFormat="1" ht="15.75">
      <c r="A88" s="550"/>
      <c r="B88" s="212" t="s">
        <v>198</v>
      </c>
      <c r="C88" s="221" t="s">
        <v>199</v>
      </c>
      <c r="D88" s="212" t="s">
        <v>193</v>
      </c>
      <c r="E88" s="222">
        <f>0.149*5</f>
        <v>0.745</v>
      </c>
      <c r="F88" s="214">
        <f>F85*E88</f>
        <v>0.94553909999999997</v>
      </c>
      <c r="G88" s="217"/>
      <c r="H88" s="217"/>
      <c r="I88" s="215"/>
      <c r="J88" s="216"/>
      <c r="K88" s="217"/>
      <c r="L88" s="218">
        <f>F88*K88</f>
        <v>0</v>
      </c>
      <c r="M88" s="217">
        <f>L88</f>
        <v>0</v>
      </c>
      <c r="N88" s="207"/>
      <c r="O88" s="207"/>
      <c r="P88" s="207"/>
      <c r="Q88" s="207"/>
      <c r="R88" s="207"/>
      <c r="S88" s="207"/>
      <c r="T88" s="207"/>
      <c r="U88" s="207"/>
    </row>
    <row r="89" spans="1:21" s="100" customFormat="1" ht="16.5" customHeight="1">
      <c r="A89" s="94"/>
      <c r="B89" s="101"/>
      <c r="C89" s="110" t="s">
        <v>49</v>
      </c>
      <c r="D89" s="141" t="s">
        <v>5</v>
      </c>
      <c r="E89" s="142"/>
      <c r="F89" s="103"/>
      <c r="G89" s="101"/>
      <c r="H89" s="109">
        <f>SUM(H19:H88)</f>
        <v>0</v>
      </c>
      <c r="I89" s="106"/>
      <c r="J89" s="109">
        <f>SUM(J19:J88)</f>
        <v>0</v>
      </c>
      <c r="K89" s="105"/>
      <c r="L89" s="109">
        <f>SUM(L19:L88)</f>
        <v>0</v>
      </c>
      <c r="M89" s="109">
        <f>SUM(M19:M88)</f>
        <v>0</v>
      </c>
    </row>
    <row r="90" spans="1:21" s="100" customFormat="1" ht="23.25" customHeight="1">
      <c r="A90" s="101"/>
      <c r="B90" s="101"/>
      <c r="C90" s="110" t="s">
        <v>50</v>
      </c>
      <c r="D90" s="140" t="s">
        <v>205</v>
      </c>
      <c r="E90" s="102"/>
      <c r="F90" s="103"/>
      <c r="G90" s="101"/>
      <c r="H90" s="104"/>
      <c r="I90" s="105"/>
      <c r="J90" s="104"/>
      <c r="K90" s="106"/>
      <c r="L90" s="104"/>
      <c r="M90" s="109" t="e">
        <f>M89*D90</f>
        <v>#VALUE!</v>
      </c>
    </row>
    <row r="91" spans="1:21" s="100" customFormat="1" ht="23.25" customHeight="1">
      <c r="A91" s="101"/>
      <c r="B91" s="101"/>
      <c r="C91" s="110" t="s">
        <v>7</v>
      </c>
      <c r="D91" s="141" t="s">
        <v>5</v>
      </c>
      <c r="E91" s="102"/>
      <c r="F91" s="103"/>
      <c r="G91" s="101"/>
      <c r="H91" s="107"/>
      <c r="I91" s="106"/>
      <c r="J91" s="104"/>
      <c r="K91" s="108"/>
      <c r="L91" s="107"/>
      <c r="M91" s="109" t="e">
        <f>M89+M90</f>
        <v>#VALUE!</v>
      </c>
    </row>
    <row r="92" spans="1:21" s="100" customFormat="1" ht="23.25" customHeight="1">
      <c r="A92" s="101"/>
      <c r="B92" s="101"/>
      <c r="C92" s="111" t="s">
        <v>53</v>
      </c>
      <c r="D92" s="140" t="s">
        <v>205</v>
      </c>
      <c r="E92" s="102"/>
      <c r="F92" s="103"/>
      <c r="G92" s="101"/>
      <c r="H92" s="104"/>
      <c r="I92" s="105"/>
      <c r="J92" s="104"/>
      <c r="K92" s="105"/>
      <c r="L92" s="104"/>
      <c r="M92" s="109" t="e">
        <f>M91*D92</f>
        <v>#VALUE!</v>
      </c>
    </row>
    <row r="93" spans="1:21" s="100" customFormat="1" ht="23.25" customHeight="1">
      <c r="A93" s="101"/>
      <c r="B93" s="101"/>
      <c r="C93" s="110" t="s">
        <v>51</v>
      </c>
      <c r="D93" s="141" t="s">
        <v>5</v>
      </c>
      <c r="E93" s="102"/>
      <c r="F93" s="103"/>
      <c r="G93" s="101"/>
      <c r="H93" s="107"/>
      <c r="I93" s="106"/>
      <c r="J93" s="104"/>
      <c r="K93" s="108"/>
      <c r="L93" s="107"/>
      <c r="M93" s="109" t="e">
        <f>M91+M92</f>
        <v>#VALUE!</v>
      </c>
    </row>
    <row r="95" spans="1:21" s="9" customFormat="1" ht="17.25" customHeight="1"/>
    <row r="96" spans="1:21" s="9" customFormat="1"/>
    <row r="97" spans="1:13" s="9" customFormat="1"/>
    <row r="98" spans="1:13" s="8" customFormat="1" ht="17.25" customHeight="1">
      <c r="B98" s="10"/>
      <c r="E98" s="11"/>
      <c r="F98" s="11"/>
      <c r="G98" s="12"/>
      <c r="I98" s="13"/>
      <c r="K98" s="13"/>
      <c r="M98" s="14"/>
    </row>
    <row r="99" spans="1:13" s="8" customFormat="1" ht="15.75">
      <c r="E99" s="11"/>
      <c r="F99" s="11"/>
      <c r="G99" s="12"/>
      <c r="H99" s="13"/>
      <c r="I99" s="13"/>
      <c r="J99" s="13"/>
      <c r="K99" s="13"/>
      <c r="L99" s="13"/>
      <c r="M99" s="13"/>
    </row>
    <row r="100" spans="1:13" s="8" customFormat="1" ht="15.75">
      <c r="B100" s="10"/>
      <c r="E100" s="11"/>
      <c r="F100" s="11"/>
      <c r="G100" s="12"/>
      <c r="I100" s="13"/>
      <c r="K100" s="13"/>
      <c r="M100" s="14"/>
    </row>
    <row r="101" spans="1:13" s="8" customFormat="1" ht="17.25" customHeight="1">
      <c r="E101" s="11"/>
      <c r="F101" s="11"/>
      <c r="G101" s="12"/>
      <c r="H101" s="13"/>
      <c r="I101" s="13"/>
      <c r="J101" s="13"/>
      <c r="K101" s="13"/>
      <c r="L101" s="13"/>
      <c r="M101" s="13"/>
    </row>
    <row r="102" spans="1:13" s="8" customFormat="1" ht="15.75">
      <c r="B102" s="10"/>
      <c r="E102" s="11"/>
      <c r="F102" s="11"/>
      <c r="G102" s="12"/>
      <c r="I102" s="13"/>
      <c r="K102" s="13"/>
      <c r="M102" s="14"/>
    </row>
    <row r="103" spans="1:13" s="8" customFormat="1" ht="15.75">
      <c r="E103" s="11"/>
      <c r="F103" s="11"/>
      <c r="G103" s="12"/>
      <c r="H103" s="13"/>
      <c r="I103" s="13"/>
      <c r="J103" s="13"/>
      <c r="K103" s="13"/>
      <c r="L103" s="13"/>
      <c r="M103" s="13"/>
    </row>
    <row r="104" spans="1:13" s="8" customFormat="1" ht="17.25" customHeight="1">
      <c r="B104" s="10"/>
      <c r="E104" s="11"/>
      <c r="F104" s="11"/>
      <c r="G104" s="12"/>
      <c r="I104" s="13"/>
      <c r="K104" s="13"/>
      <c r="M104" s="14"/>
    </row>
    <row r="105" spans="1:13" s="8" customFormat="1" ht="15.75">
      <c r="E105" s="11"/>
      <c r="F105" s="11"/>
      <c r="G105" s="12"/>
      <c r="H105" s="13"/>
      <c r="I105" s="13"/>
      <c r="J105" s="13"/>
      <c r="K105" s="13"/>
      <c r="L105" s="13"/>
      <c r="M105" s="13"/>
    </row>
    <row r="106" spans="1:13" s="8" customFormat="1" ht="15.75">
      <c r="B106" s="10"/>
      <c r="E106" s="11"/>
      <c r="F106" s="11"/>
      <c r="G106" s="12"/>
      <c r="I106" s="13"/>
      <c r="K106" s="13"/>
      <c r="M106" s="14"/>
    </row>
    <row r="107" spans="1:13" s="8" customFormat="1" ht="15.75">
      <c r="E107" s="11"/>
      <c r="F107" s="11"/>
      <c r="G107" s="12"/>
      <c r="H107" s="13"/>
      <c r="I107" s="13"/>
      <c r="J107" s="13"/>
      <c r="K107" s="13"/>
      <c r="L107" s="13"/>
      <c r="M107" s="13"/>
    </row>
    <row r="108" spans="1:13" s="8" customFormat="1" ht="15.75">
      <c r="B108" s="10"/>
      <c r="E108" s="11"/>
      <c r="F108" s="11"/>
      <c r="G108" s="12"/>
      <c r="H108" s="14"/>
      <c r="I108" s="12"/>
      <c r="K108" s="13"/>
      <c r="L108" s="13"/>
      <c r="M108" s="15"/>
    </row>
    <row r="109" spans="1:13" s="8" customFormat="1" ht="15.75">
      <c r="E109" s="11"/>
      <c r="F109" s="11"/>
      <c r="G109" s="12"/>
      <c r="H109" s="13"/>
      <c r="I109" s="13"/>
      <c r="J109" s="13"/>
      <c r="K109" s="13"/>
      <c r="L109" s="13"/>
      <c r="M109" s="13"/>
    </row>
    <row r="110" spans="1:13" s="8" customFormat="1" ht="15.75">
      <c r="B110" s="10"/>
      <c r="C110" s="16"/>
      <c r="E110" s="11"/>
      <c r="F110" s="11"/>
      <c r="G110" s="12"/>
      <c r="I110" s="13"/>
      <c r="K110" s="13"/>
      <c r="M110" s="14"/>
    </row>
    <row r="111" spans="1:13" s="8" customFormat="1" ht="15.75">
      <c r="E111" s="11"/>
      <c r="F111" s="11"/>
      <c r="G111" s="12"/>
      <c r="H111" s="13"/>
      <c r="I111" s="13"/>
      <c r="J111" s="13"/>
      <c r="K111" s="13"/>
      <c r="L111" s="13"/>
      <c r="M111" s="13"/>
    </row>
    <row r="112" spans="1:13" s="18" customForma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2:13" s="8" customFormat="1" ht="15.75">
      <c r="B113" s="10"/>
      <c r="C113" s="16"/>
      <c r="E113" s="11"/>
      <c r="F113" s="11"/>
      <c r="G113" s="12"/>
      <c r="I113" s="13"/>
      <c r="K113" s="13"/>
      <c r="M113" s="14"/>
    </row>
    <row r="114" spans="2:13" s="8" customFormat="1" ht="15.75">
      <c r="E114" s="11"/>
      <c r="F114" s="11"/>
      <c r="G114" s="12"/>
      <c r="H114" s="13"/>
      <c r="I114" s="13"/>
      <c r="J114" s="13"/>
      <c r="K114" s="13"/>
      <c r="L114" s="13"/>
      <c r="M114" s="13"/>
    </row>
    <row r="115" spans="2:13" s="8" customFormat="1" ht="15.75">
      <c r="B115" s="10"/>
      <c r="C115" s="16"/>
      <c r="E115" s="11"/>
      <c r="F115" s="11"/>
      <c r="G115" s="12"/>
      <c r="I115" s="13"/>
      <c r="K115" s="13"/>
      <c r="M115" s="14"/>
    </row>
    <row r="116" spans="2:13" s="8" customFormat="1" ht="15.75">
      <c r="E116" s="11"/>
      <c r="F116" s="11"/>
      <c r="G116" s="12"/>
      <c r="H116" s="13"/>
      <c r="I116" s="13"/>
      <c r="J116" s="13"/>
      <c r="K116" s="13"/>
      <c r="L116" s="13"/>
      <c r="M116" s="13"/>
    </row>
    <row r="117" spans="2:13" s="8" customFormat="1" ht="15.75">
      <c r="C117" s="16"/>
      <c r="E117" s="11"/>
      <c r="F117" s="11"/>
      <c r="G117" s="12"/>
      <c r="I117" s="13"/>
      <c r="K117" s="13"/>
      <c r="M117" s="14"/>
    </row>
    <row r="118" spans="2:13" s="8" customFormat="1" ht="15.75">
      <c r="E118" s="11"/>
      <c r="F118" s="11"/>
      <c r="G118" s="12"/>
      <c r="H118" s="13"/>
      <c r="I118" s="13"/>
      <c r="J118" s="13"/>
      <c r="K118" s="13"/>
      <c r="L118" s="13"/>
      <c r="M118" s="13"/>
    </row>
    <row r="119" spans="2:13" s="8" customFormat="1" ht="15.75">
      <c r="B119" s="10"/>
      <c r="C119" s="16"/>
      <c r="E119" s="11"/>
      <c r="F119" s="11"/>
      <c r="G119" s="12"/>
      <c r="I119" s="13"/>
      <c r="K119" s="13"/>
      <c r="M119" s="14"/>
    </row>
    <row r="120" spans="2:13" s="8" customFormat="1" ht="15.75">
      <c r="E120" s="11"/>
      <c r="F120" s="11"/>
      <c r="G120" s="12"/>
      <c r="H120" s="13"/>
      <c r="I120" s="13"/>
      <c r="J120" s="13"/>
      <c r="K120" s="13"/>
      <c r="L120" s="13"/>
      <c r="M120" s="13"/>
    </row>
    <row r="121" spans="2:13" s="8" customFormat="1" ht="15.75">
      <c r="C121" s="16"/>
      <c r="E121" s="11"/>
      <c r="F121" s="11"/>
      <c r="G121" s="12"/>
      <c r="I121" s="13"/>
      <c r="K121" s="13"/>
      <c r="M121" s="14"/>
    </row>
    <row r="122" spans="2:13" s="8" customFormat="1" ht="15.75">
      <c r="E122" s="11"/>
      <c r="F122" s="11"/>
      <c r="G122" s="12"/>
      <c r="H122" s="13"/>
      <c r="I122" s="13"/>
      <c r="J122" s="13"/>
      <c r="K122" s="13"/>
      <c r="L122" s="13"/>
      <c r="M122" s="13"/>
    </row>
    <row r="123" spans="2:13" s="8" customFormat="1" ht="15.75">
      <c r="C123" s="16"/>
      <c r="E123" s="11"/>
      <c r="F123" s="11"/>
      <c r="G123" s="12"/>
      <c r="I123" s="13"/>
      <c r="K123" s="13"/>
      <c r="M123" s="14"/>
    </row>
    <row r="124" spans="2:13" s="8" customFormat="1" ht="15.75">
      <c r="E124" s="11"/>
      <c r="F124" s="11"/>
      <c r="G124" s="12"/>
      <c r="H124" s="13"/>
      <c r="I124" s="13"/>
      <c r="J124" s="13"/>
      <c r="K124" s="13"/>
      <c r="L124" s="13"/>
      <c r="M124" s="13"/>
    </row>
    <row r="125" spans="2:13" s="8" customFormat="1" ht="15.75">
      <c r="C125" s="16"/>
      <c r="E125" s="11"/>
      <c r="F125" s="11"/>
      <c r="G125" s="12"/>
      <c r="I125" s="13"/>
      <c r="K125" s="13"/>
      <c r="M125" s="14"/>
    </row>
    <row r="126" spans="2:13" s="8" customFormat="1" ht="15.75">
      <c r="E126" s="11"/>
      <c r="F126" s="11"/>
      <c r="G126" s="12"/>
      <c r="H126" s="13"/>
      <c r="I126" s="13"/>
      <c r="J126" s="13"/>
      <c r="K126" s="13"/>
      <c r="L126" s="13"/>
      <c r="M126" s="13"/>
    </row>
    <row r="127" spans="2:13" s="8" customFormat="1" ht="15.75">
      <c r="C127" s="16"/>
      <c r="E127" s="11"/>
      <c r="F127" s="11"/>
      <c r="G127" s="12"/>
      <c r="I127" s="13"/>
      <c r="K127" s="13"/>
      <c r="M127" s="14"/>
    </row>
    <row r="128" spans="2:13" s="8" customFormat="1" ht="15.75">
      <c r="E128" s="11"/>
      <c r="F128" s="11"/>
      <c r="G128" s="12"/>
      <c r="H128" s="13"/>
      <c r="I128" s="13"/>
      <c r="J128" s="13"/>
      <c r="K128" s="13"/>
      <c r="L128" s="13"/>
      <c r="M128" s="13"/>
    </row>
    <row r="129" spans="1:13" s="18" customFormat="1">
      <c r="A129" s="8"/>
      <c r="B129" s="8"/>
      <c r="C129" s="16"/>
      <c r="D129" s="8"/>
      <c r="E129" s="8"/>
      <c r="F129" s="8"/>
      <c r="G129" s="12"/>
      <c r="H129" s="8"/>
      <c r="I129" s="13"/>
      <c r="J129" s="13"/>
      <c r="K129" s="13"/>
      <c r="L129" s="13"/>
      <c r="M129" s="13"/>
    </row>
    <row r="130" spans="1:13" s="18" customFormat="1">
      <c r="A130" s="8"/>
      <c r="B130" s="8"/>
      <c r="C130" s="8"/>
      <c r="D130" s="8"/>
      <c r="E130" s="11"/>
      <c r="F130" s="11"/>
      <c r="G130" s="12"/>
      <c r="H130" s="8"/>
      <c r="I130" s="13"/>
      <c r="J130" s="13"/>
      <c r="K130" s="13"/>
      <c r="L130" s="13"/>
      <c r="M130" s="14"/>
    </row>
    <row r="131" spans="1:13" s="18" customFormat="1">
      <c r="A131" s="8"/>
      <c r="B131" s="8"/>
      <c r="C131" s="8"/>
      <c r="D131" s="8"/>
      <c r="E131" s="11"/>
      <c r="F131" s="11"/>
      <c r="G131" s="12"/>
      <c r="H131" s="14"/>
      <c r="I131" s="12"/>
      <c r="J131" s="8"/>
      <c r="K131" s="12"/>
      <c r="L131" s="8"/>
      <c r="M131" s="12"/>
    </row>
    <row r="132" spans="1:13" s="18" customFormat="1">
      <c r="A132" s="8"/>
      <c r="B132" s="8"/>
      <c r="C132" s="8"/>
      <c r="D132" s="8"/>
      <c r="E132" s="12"/>
      <c r="F132" s="11"/>
      <c r="G132" s="12"/>
      <c r="H132" s="14"/>
      <c r="I132" s="19"/>
      <c r="J132" s="8"/>
      <c r="K132" s="13"/>
      <c r="L132" s="13"/>
      <c r="M132" s="14"/>
    </row>
    <row r="133" spans="1:13" s="18" customFormat="1">
      <c r="A133" s="8"/>
      <c r="B133" s="8"/>
      <c r="C133" s="8"/>
      <c r="D133" s="8"/>
      <c r="E133" s="11"/>
      <c r="F133" s="11"/>
      <c r="G133" s="12"/>
      <c r="I133" s="19"/>
      <c r="J133" s="8"/>
      <c r="K133" s="13"/>
      <c r="L133" s="13"/>
      <c r="M133" s="14"/>
    </row>
    <row r="134" spans="1:13" s="18" customFormat="1">
      <c r="A134" s="8"/>
      <c r="B134" s="8"/>
      <c r="C134" s="8"/>
      <c r="D134" s="8"/>
      <c r="E134" s="11"/>
      <c r="F134" s="11"/>
      <c r="G134" s="12"/>
      <c r="H134" s="14"/>
      <c r="I134" s="19"/>
      <c r="J134" s="8"/>
      <c r="K134" s="13"/>
      <c r="L134" s="13"/>
      <c r="M134" s="14"/>
    </row>
    <row r="135" spans="1:13" s="8" customFormat="1" ht="15.75">
      <c r="E135" s="11"/>
      <c r="F135" s="11"/>
      <c r="G135" s="12"/>
      <c r="H135" s="13"/>
      <c r="I135" s="13"/>
      <c r="J135" s="13"/>
      <c r="K135" s="13"/>
      <c r="L135" s="13"/>
      <c r="M135" s="13"/>
    </row>
    <row r="136" spans="1:13" s="18" customFormat="1">
      <c r="A136" s="8"/>
      <c r="B136" s="8"/>
      <c r="C136" s="16"/>
      <c r="D136" s="8"/>
      <c r="E136" s="8"/>
      <c r="F136" s="8"/>
      <c r="G136" s="12"/>
      <c r="H136" s="8"/>
      <c r="I136" s="13"/>
      <c r="J136" s="13"/>
      <c r="K136" s="13"/>
      <c r="L136" s="13"/>
      <c r="M136" s="13"/>
    </row>
    <row r="137" spans="1:13" s="18" customFormat="1">
      <c r="A137" s="8"/>
      <c r="B137" s="8"/>
      <c r="C137" s="8"/>
      <c r="D137" s="8"/>
      <c r="E137" s="11"/>
      <c r="F137" s="11"/>
      <c r="G137" s="12"/>
      <c r="H137" s="8"/>
      <c r="I137" s="13"/>
      <c r="J137" s="13"/>
      <c r="K137" s="13"/>
      <c r="L137" s="13"/>
      <c r="M137" s="14"/>
    </row>
    <row r="138" spans="1:13" s="18" customFormat="1">
      <c r="A138" s="8"/>
      <c r="B138" s="8"/>
      <c r="C138" s="8"/>
      <c r="D138" s="8"/>
      <c r="E138" s="20"/>
      <c r="F138" s="11"/>
      <c r="G138" s="12"/>
      <c r="H138" s="14"/>
      <c r="I138" s="12"/>
      <c r="J138" s="8"/>
      <c r="K138" s="12"/>
      <c r="L138" s="8"/>
      <c r="M138" s="12"/>
    </row>
    <row r="139" spans="1:13" s="18" customFormat="1">
      <c r="A139" s="8"/>
      <c r="B139" s="8"/>
      <c r="C139" s="8"/>
      <c r="D139" s="8"/>
      <c r="E139" s="12"/>
      <c r="F139" s="11"/>
      <c r="G139" s="12"/>
      <c r="H139" s="14"/>
      <c r="I139" s="19"/>
      <c r="J139" s="8"/>
      <c r="K139" s="13"/>
      <c r="L139" s="13"/>
      <c r="M139" s="14"/>
    </row>
    <row r="140" spans="1:13" s="18" customFormat="1">
      <c r="A140" s="8"/>
      <c r="B140" s="8"/>
      <c r="C140" s="8"/>
      <c r="D140" s="8"/>
      <c r="E140" s="20"/>
      <c r="F140" s="11"/>
      <c r="G140" s="12"/>
      <c r="H140" s="14"/>
      <c r="I140" s="19"/>
      <c r="J140" s="8"/>
      <c r="K140" s="13"/>
      <c r="L140" s="13"/>
      <c r="M140" s="14"/>
    </row>
    <row r="141" spans="1:13" s="8" customFormat="1" ht="15.75">
      <c r="E141" s="11"/>
      <c r="F141" s="11"/>
      <c r="G141" s="12"/>
      <c r="H141" s="13"/>
      <c r="I141" s="13"/>
      <c r="J141" s="13"/>
      <c r="K141" s="13"/>
      <c r="L141" s="13"/>
      <c r="M141" s="13"/>
    </row>
    <row r="142" spans="1:13" s="18" customForma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1:13" s="18" customFormat="1">
      <c r="A143" s="8"/>
      <c r="B143" s="8"/>
      <c r="C143" s="16"/>
      <c r="D143" s="8"/>
      <c r="E143" s="8"/>
      <c r="F143" s="8"/>
      <c r="G143" s="12"/>
      <c r="H143" s="8"/>
      <c r="I143" s="13"/>
      <c r="J143" s="13"/>
      <c r="K143" s="13"/>
      <c r="L143" s="13"/>
      <c r="M143" s="13"/>
    </row>
    <row r="144" spans="1:13" s="18" customFormat="1">
      <c r="A144" s="8"/>
      <c r="B144" s="8"/>
      <c r="C144" s="8"/>
      <c r="D144" s="8"/>
      <c r="E144" s="11"/>
      <c r="F144" s="11"/>
      <c r="G144" s="12"/>
      <c r="H144" s="8"/>
      <c r="I144" s="13"/>
      <c r="J144" s="13"/>
      <c r="K144" s="13"/>
      <c r="L144" s="13"/>
      <c r="M144" s="14"/>
    </row>
    <row r="145" spans="1:13" s="18" customFormat="1">
      <c r="A145" s="8"/>
      <c r="B145" s="8"/>
      <c r="C145" s="8"/>
      <c r="D145" s="8"/>
      <c r="E145" s="20"/>
      <c r="F145" s="11"/>
      <c r="G145" s="12"/>
      <c r="H145" s="14"/>
      <c r="I145" s="12"/>
      <c r="J145" s="8"/>
      <c r="K145" s="12"/>
      <c r="L145" s="8"/>
      <c r="M145" s="12"/>
    </row>
    <row r="146" spans="1:13" s="18" customFormat="1">
      <c r="A146" s="8"/>
      <c r="B146" s="8"/>
      <c r="C146" s="8"/>
      <c r="D146" s="8"/>
      <c r="E146" s="12"/>
      <c r="F146" s="11"/>
      <c r="G146" s="12"/>
      <c r="H146" s="14"/>
      <c r="I146" s="19"/>
      <c r="J146" s="8"/>
      <c r="K146" s="13"/>
      <c r="L146" s="13"/>
      <c r="M146" s="14"/>
    </row>
    <row r="147" spans="1:13" s="18" customFormat="1">
      <c r="A147" s="8"/>
      <c r="B147" s="8"/>
      <c r="C147" s="8"/>
      <c r="D147" s="8"/>
      <c r="E147" s="20"/>
      <c r="F147" s="11"/>
      <c r="G147" s="12"/>
      <c r="H147" s="14"/>
      <c r="I147" s="19"/>
      <c r="J147" s="8"/>
      <c r="K147" s="13"/>
      <c r="L147" s="13"/>
      <c r="M147" s="14"/>
    </row>
    <row r="148" spans="1:13" s="8" customFormat="1" ht="15.75">
      <c r="E148" s="11"/>
      <c r="F148" s="11"/>
      <c r="G148" s="12"/>
      <c r="H148" s="13"/>
      <c r="I148" s="13"/>
      <c r="J148" s="13"/>
      <c r="K148" s="13"/>
      <c r="L148" s="13"/>
      <c r="M148" s="13"/>
    </row>
    <row r="149" spans="1:13" s="18" customFormat="1">
      <c r="A149" s="8"/>
      <c r="B149" s="8"/>
      <c r="C149" s="16"/>
      <c r="D149" s="8"/>
      <c r="E149" s="8"/>
      <c r="F149" s="8"/>
      <c r="G149" s="12"/>
      <c r="H149" s="8"/>
      <c r="I149" s="13"/>
      <c r="J149" s="13"/>
      <c r="K149" s="13"/>
      <c r="L149" s="13"/>
      <c r="M149" s="13"/>
    </row>
    <row r="150" spans="1:13" s="18" customFormat="1">
      <c r="A150" s="8"/>
      <c r="B150" s="8"/>
      <c r="C150" s="8"/>
      <c r="D150" s="8"/>
      <c r="E150" s="11"/>
      <c r="F150" s="11"/>
      <c r="G150" s="12"/>
      <c r="H150" s="8"/>
      <c r="I150" s="13"/>
      <c r="J150" s="13"/>
      <c r="K150" s="13"/>
      <c r="L150" s="13"/>
      <c r="M150" s="14"/>
    </row>
    <row r="151" spans="1:13" s="18" customFormat="1">
      <c r="A151" s="8"/>
      <c r="B151" s="8"/>
      <c r="C151" s="8"/>
      <c r="D151" s="8"/>
      <c r="E151" s="20"/>
      <c r="F151" s="11"/>
      <c r="G151" s="12"/>
      <c r="H151" s="14"/>
      <c r="I151" s="12"/>
      <c r="J151" s="8"/>
      <c r="K151" s="12"/>
      <c r="L151" s="8"/>
      <c r="M151" s="12"/>
    </row>
    <row r="152" spans="1:13" s="18" customFormat="1">
      <c r="A152" s="8"/>
      <c r="B152" s="8"/>
      <c r="C152" s="8"/>
      <c r="D152" s="8"/>
      <c r="E152" s="12"/>
      <c r="F152" s="11"/>
      <c r="G152" s="12"/>
      <c r="H152" s="14"/>
      <c r="I152" s="19"/>
      <c r="J152" s="8"/>
      <c r="K152" s="13"/>
      <c r="L152" s="13"/>
      <c r="M152" s="14"/>
    </row>
    <row r="153" spans="1:13" s="18" customFormat="1">
      <c r="A153" s="8"/>
      <c r="B153" s="8"/>
      <c r="C153" s="8"/>
      <c r="D153" s="8"/>
      <c r="E153" s="20"/>
      <c r="F153" s="11"/>
      <c r="G153" s="12"/>
      <c r="H153" s="14"/>
      <c r="I153" s="19"/>
      <c r="J153" s="8"/>
      <c r="K153" s="13"/>
      <c r="L153" s="13"/>
      <c r="M153" s="14"/>
    </row>
    <row r="154" spans="1:13" s="8" customFormat="1" ht="15.75">
      <c r="E154" s="11"/>
      <c r="F154" s="11"/>
      <c r="G154" s="12"/>
      <c r="H154" s="13"/>
      <c r="I154" s="13"/>
      <c r="J154" s="13"/>
      <c r="K154" s="13"/>
      <c r="L154" s="13"/>
      <c r="M154" s="13"/>
    </row>
    <row r="155" spans="1:13" s="18" customFormat="1">
      <c r="A155" s="8"/>
      <c r="B155" s="8"/>
      <c r="C155" s="16"/>
      <c r="D155" s="8"/>
      <c r="E155" s="8"/>
      <c r="F155" s="8"/>
      <c r="G155" s="12"/>
      <c r="H155" s="8"/>
      <c r="I155" s="13"/>
      <c r="J155" s="13"/>
      <c r="K155" s="13"/>
      <c r="L155" s="13"/>
      <c r="M155" s="13"/>
    </row>
    <row r="156" spans="1:13" s="18" customFormat="1">
      <c r="A156" s="8"/>
      <c r="B156" s="8"/>
      <c r="C156" s="8"/>
      <c r="D156" s="8"/>
      <c r="E156" s="11"/>
      <c r="F156" s="11"/>
      <c r="G156" s="12"/>
      <c r="H156" s="8"/>
      <c r="I156" s="13"/>
      <c r="J156" s="13"/>
      <c r="K156" s="13"/>
      <c r="L156" s="13"/>
      <c r="M156" s="14"/>
    </row>
    <row r="157" spans="1:13" s="18" customFormat="1">
      <c r="A157" s="8"/>
      <c r="B157" s="8"/>
      <c r="C157" s="8"/>
      <c r="D157" s="8"/>
      <c r="E157" s="20"/>
      <c r="F157" s="11"/>
      <c r="G157" s="12"/>
      <c r="H157" s="14"/>
      <c r="I157" s="12"/>
      <c r="J157" s="8"/>
      <c r="K157" s="12"/>
      <c r="L157" s="8"/>
      <c r="M157" s="12"/>
    </row>
    <row r="158" spans="1:13" s="18" customFormat="1">
      <c r="A158" s="8"/>
      <c r="B158" s="8"/>
      <c r="C158" s="8"/>
      <c r="D158" s="8"/>
      <c r="E158" s="12"/>
      <c r="F158" s="11"/>
      <c r="G158" s="12"/>
      <c r="H158" s="14"/>
      <c r="I158" s="19"/>
      <c r="J158" s="8"/>
      <c r="K158" s="13"/>
      <c r="L158" s="13"/>
      <c r="M158" s="14"/>
    </row>
    <row r="159" spans="1:13" s="18" customFormat="1">
      <c r="A159" s="8"/>
      <c r="B159" s="8"/>
      <c r="C159" s="8"/>
      <c r="D159" s="8"/>
      <c r="E159" s="20"/>
      <c r="F159" s="11"/>
      <c r="G159" s="12"/>
      <c r="H159" s="14"/>
      <c r="I159" s="19"/>
      <c r="J159" s="8"/>
      <c r="K159" s="13"/>
      <c r="L159" s="13"/>
      <c r="M159" s="14"/>
    </row>
    <row r="160" spans="1:13" s="8" customFormat="1" ht="15.75">
      <c r="E160" s="11"/>
      <c r="F160" s="11"/>
      <c r="G160" s="12"/>
      <c r="H160" s="13"/>
      <c r="I160" s="13"/>
      <c r="J160" s="13"/>
      <c r="K160" s="13"/>
      <c r="L160" s="13"/>
      <c r="M160" s="13"/>
    </row>
    <row r="161" spans="1:13" s="18" customFormat="1">
      <c r="A161" s="8"/>
      <c r="B161" s="8"/>
      <c r="C161" s="16"/>
      <c r="D161" s="8"/>
      <c r="E161" s="8"/>
      <c r="F161" s="8"/>
      <c r="G161" s="12"/>
      <c r="H161" s="8"/>
      <c r="I161" s="13"/>
      <c r="J161" s="13"/>
      <c r="K161" s="13"/>
      <c r="L161" s="13"/>
      <c r="M161" s="13"/>
    </row>
    <row r="162" spans="1:13" s="18" customFormat="1">
      <c r="A162" s="8"/>
      <c r="B162" s="8"/>
      <c r="C162" s="8"/>
      <c r="D162" s="8"/>
      <c r="E162" s="11"/>
      <c r="F162" s="11"/>
      <c r="G162" s="12"/>
      <c r="H162" s="8"/>
      <c r="I162" s="13"/>
      <c r="J162" s="13"/>
      <c r="K162" s="13"/>
      <c r="L162" s="13"/>
      <c r="M162" s="14"/>
    </row>
    <row r="163" spans="1:13" s="18" customFormat="1">
      <c r="A163" s="8"/>
      <c r="B163" s="8"/>
      <c r="C163" s="8"/>
      <c r="D163" s="8"/>
      <c r="E163" s="20"/>
      <c r="F163" s="11"/>
      <c r="G163" s="12"/>
      <c r="H163" s="14"/>
      <c r="I163" s="12"/>
      <c r="J163" s="8"/>
      <c r="K163" s="12"/>
      <c r="L163" s="8"/>
      <c r="M163" s="12"/>
    </row>
    <row r="164" spans="1:13" s="18" customFormat="1">
      <c r="A164" s="8"/>
      <c r="B164" s="8"/>
      <c r="C164" s="8"/>
      <c r="D164" s="8"/>
      <c r="E164" s="12"/>
      <c r="F164" s="11"/>
      <c r="G164" s="12"/>
      <c r="H164" s="14"/>
      <c r="I164" s="19"/>
      <c r="J164" s="8"/>
      <c r="K164" s="13"/>
      <c r="L164" s="13"/>
      <c r="M164" s="14"/>
    </row>
    <row r="165" spans="1:13" s="18" customFormat="1">
      <c r="A165" s="8"/>
      <c r="B165" s="8"/>
      <c r="C165" s="8"/>
      <c r="D165" s="8"/>
      <c r="E165" s="20"/>
      <c r="F165" s="11"/>
      <c r="G165" s="12"/>
      <c r="H165" s="14"/>
      <c r="I165" s="19"/>
      <c r="J165" s="8"/>
      <c r="K165" s="13"/>
      <c r="L165" s="13"/>
      <c r="M165" s="14"/>
    </row>
    <row r="166" spans="1:13" s="8" customFormat="1" ht="15.75">
      <c r="E166" s="11"/>
      <c r="F166" s="11"/>
      <c r="G166" s="12"/>
      <c r="H166" s="13"/>
      <c r="I166" s="13"/>
      <c r="J166" s="13"/>
      <c r="K166" s="13"/>
      <c r="L166" s="13"/>
      <c r="M166" s="13"/>
    </row>
    <row r="167" spans="1:13" s="18" customFormat="1">
      <c r="A167" s="8"/>
      <c r="B167" s="8"/>
      <c r="C167" s="16"/>
      <c r="D167" s="8"/>
      <c r="E167" s="8"/>
      <c r="F167" s="8"/>
      <c r="G167" s="12"/>
      <c r="H167" s="8"/>
      <c r="I167" s="13"/>
      <c r="J167" s="13"/>
      <c r="K167" s="13"/>
      <c r="L167" s="13"/>
      <c r="M167" s="13"/>
    </row>
    <row r="168" spans="1:13" s="18" customFormat="1">
      <c r="A168" s="8"/>
      <c r="B168" s="8"/>
      <c r="C168" s="8"/>
      <c r="D168" s="8"/>
      <c r="E168" s="11"/>
      <c r="F168" s="11"/>
      <c r="G168" s="12"/>
      <c r="H168" s="8"/>
      <c r="I168" s="13"/>
      <c r="J168" s="13"/>
      <c r="K168" s="13"/>
      <c r="L168" s="13"/>
      <c r="M168" s="14"/>
    </row>
    <row r="169" spans="1:13" s="18" customFormat="1">
      <c r="A169" s="8"/>
      <c r="B169" s="8"/>
      <c r="C169" s="8"/>
      <c r="D169" s="8"/>
      <c r="E169" s="20"/>
      <c r="F169" s="11"/>
      <c r="G169" s="12"/>
      <c r="H169" s="14"/>
      <c r="I169" s="12"/>
      <c r="J169" s="8"/>
      <c r="K169" s="12"/>
      <c r="L169" s="8"/>
      <c r="M169" s="12"/>
    </row>
    <row r="170" spans="1:13" s="18" customFormat="1">
      <c r="A170" s="8"/>
      <c r="B170" s="8"/>
      <c r="C170" s="8"/>
      <c r="D170" s="8"/>
      <c r="E170" s="12"/>
      <c r="F170" s="11"/>
      <c r="G170" s="12"/>
      <c r="H170" s="14"/>
      <c r="I170" s="19"/>
      <c r="J170" s="8"/>
      <c r="K170" s="13"/>
      <c r="L170" s="13"/>
      <c r="M170" s="14"/>
    </row>
    <row r="171" spans="1:13" s="18" customFormat="1">
      <c r="A171" s="8"/>
      <c r="B171" s="8"/>
      <c r="C171" s="8"/>
      <c r="D171" s="8"/>
      <c r="E171" s="20"/>
      <c r="F171" s="11"/>
      <c r="G171" s="12"/>
      <c r="H171" s="14"/>
      <c r="I171" s="19"/>
      <c r="J171" s="8"/>
      <c r="K171" s="13"/>
      <c r="L171" s="13"/>
      <c r="M171" s="14"/>
    </row>
    <row r="172" spans="1:13" s="8" customFormat="1" ht="15.75">
      <c r="E172" s="11"/>
      <c r="F172" s="11"/>
      <c r="G172" s="12"/>
      <c r="H172" s="13"/>
      <c r="I172" s="13"/>
      <c r="J172" s="13"/>
      <c r="K172" s="13"/>
      <c r="L172" s="13"/>
      <c r="M172" s="13"/>
    </row>
    <row r="173" spans="1:13" s="8" customFormat="1" ht="15.75">
      <c r="G173" s="12"/>
      <c r="I173" s="13"/>
      <c r="J173" s="13"/>
      <c r="K173" s="13"/>
      <c r="L173" s="13"/>
      <c r="M173" s="13"/>
    </row>
    <row r="174" spans="1:13" s="8" customFormat="1" ht="15.75">
      <c r="E174" s="11"/>
      <c r="F174" s="11"/>
      <c r="G174" s="12"/>
      <c r="I174" s="13"/>
      <c r="J174" s="13"/>
      <c r="K174" s="13"/>
      <c r="L174" s="13"/>
      <c r="M174" s="14"/>
    </row>
    <row r="175" spans="1:13" s="8" customFormat="1" ht="15.75">
      <c r="E175" s="20"/>
      <c r="F175" s="11"/>
      <c r="G175" s="12"/>
      <c r="H175" s="14"/>
      <c r="I175" s="12"/>
      <c r="K175" s="12"/>
      <c r="M175" s="12"/>
    </row>
    <row r="176" spans="1:13" s="18" customForma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s="8" customFormat="1">
      <c r="E177" s="12"/>
      <c r="F177" s="11"/>
      <c r="G177" s="12"/>
      <c r="H177" s="14"/>
      <c r="I177" s="19"/>
      <c r="K177" s="13"/>
      <c r="L177" s="13"/>
      <c r="M177" s="14"/>
    </row>
    <row r="178" spans="1:13" s="8" customFormat="1">
      <c r="E178" s="11"/>
      <c r="F178" s="11"/>
      <c r="G178" s="12"/>
      <c r="H178" s="14"/>
      <c r="I178" s="19"/>
      <c r="K178" s="13"/>
      <c r="L178" s="13"/>
      <c r="M178" s="14"/>
    </row>
    <row r="179" spans="1:13" s="8" customFormat="1">
      <c r="E179" s="20"/>
      <c r="F179" s="11"/>
      <c r="G179" s="12"/>
      <c r="H179" s="14"/>
      <c r="I179" s="19"/>
      <c r="K179" s="13"/>
      <c r="L179" s="13"/>
      <c r="M179" s="14"/>
    </row>
    <row r="180" spans="1:13" s="8" customFormat="1" ht="15.75">
      <c r="E180" s="11"/>
      <c r="F180" s="11"/>
      <c r="G180" s="12"/>
      <c r="H180" s="13"/>
      <c r="I180" s="13"/>
      <c r="J180" s="13"/>
      <c r="K180" s="13"/>
      <c r="L180" s="13"/>
      <c r="M180" s="13"/>
    </row>
    <row r="181" spans="1:13" s="18" customFormat="1">
      <c r="A181" s="8"/>
      <c r="B181" s="8"/>
      <c r="C181" s="16"/>
      <c r="D181" s="8"/>
      <c r="E181" s="8"/>
      <c r="F181" s="8"/>
      <c r="G181" s="12"/>
      <c r="H181" s="8"/>
      <c r="I181" s="13"/>
      <c r="J181" s="13"/>
      <c r="K181" s="13"/>
      <c r="L181" s="13"/>
      <c r="M181" s="13"/>
    </row>
  </sheetData>
  <mergeCells count="24">
    <mergeCell ref="A85:A88"/>
    <mergeCell ref="A80:A84"/>
    <mergeCell ref="A30:A43"/>
    <mergeCell ref="K15:L15"/>
    <mergeCell ref="E16:E17"/>
    <mergeCell ref="F16:F17"/>
    <mergeCell ref="A19:A20"/>
    <mergeCell ref="A21:A25"/>
    <mergeCell ref="A26:A29"/>
    <mergeCell ref="A75:A79"/>
    <mergeCell ref="A69:A74"/>
    <mergeCell ref="A44:A48"/>
    <mergeCell ref="A50:A51"/>
    <mergeCell ref="A52:A56"/>
    <mergeCell ref="A57:A60"/>
    <mergeCell ref="A61:A68"/>
    <mergeCell ref="A1:F2"/>
    <mergeCell ref="G15:H15"/>
    <mergeCell ref="I15:J15"/>
    <mergeCell ref="A15:A17"/>
    <mergeCell ref="B15:B17"/>
    <mergeCell ref="D15:D17"/>
    <mergeCell ref="E15:F15"/>
    <mergeCell ref="C15:C17"/>
  </mergeCells>
  <pageMargins left="0.37" right="0.27559055118110198" top="0.31496062992126" bottom="0.43307086614173201" header="0.118110236220472" footer="0.15748031496063"/>
  <pageSetup paperSize="9" scale="76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80"/>
  <sheetViews>
    <sheetView tabSelected="1" view="pageBreakPreview" topLeftCell="A52" zoomScale="85" zoomScaleNormal="85" zoomScaleSheetLayoutView="85" workbookViewId="0">
      <selection activeCell="C71" sqref="C71"/>
    </sheetView>
  </sheetViews>
  <sheetFormatPr defaultRowHeight="15"/>
  <cols>
    <col min="1" max="1" width="4.5703125" customWidth="1"/>
    <col min="2" max="2" width="13.7109375" customWidth="1"/>
    <col min="3" max="3" width="67.7109375" customWidth="1"/>
    <col min="5" max="5" width="11.42578125" customWidth="1"/>
  </cols>
  <sheetData>
    <row r="1" spans="1:63" s="2" customFormat="1" ht="15" customHeight="1">
      <c r="A1" s="534" t="str">
        <f>'x.2-1'!A1:F2</f>
        <v>axalqalaqis municipaliteti, sof. kulikami mini stadionis dasruleba</v>
      </c>
      <c r="B1" s="534"/>
      <c r="C1" s="534"/>
      <c r="D1" s="534"/>
      <c r="E1" s="534"/>
      <c r="F1" s="534"/>
      <c r="G1" s="124"/>
      <c r="H1" s="124"/>
      <c r="I1" s="125"/>
      <c r="J1" s="125"/>
      <c r="K1" s="125"/>
      <c r="L1" s="125"/>
      <c r="M1" s="12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s="2" customFormat="1" ht="14.25" customHeight="1">
      <c r="A2" s="534"/>
      <c r="B2" s="534"/>
      <c r="C2" s="534"/>
      <c r="D2" s="534"/>
      <c r="E2" s="534"/>
      <c r="F2" s="534"/>
      <c r="G2" s="124"/>
      <c r="H2" s="124"/>
      <c r="I2" s="125"/>
      <c r="J2" s="125"/>
      <c r="K2" s="125"/>
      <c r="L2" s="125"/>
      <c r="M2" s="12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s="2" customFormat="1" ht="15" customHeight="1">
      <c r="A3" s="126" t="s">
        <v>0</v>
      </c>
      <c r="B3" s="126"/>
      <c r="C3" s="126"/>
      <c r="D3" s="126"/>
      <c r="E3" s="126"/>
      <c r="F3" s="126"/>
      <c r="G3" s="126"/>
      <c r="H3" s="126"/>
      <c r="I3" s="127"/>
      <c r="J3" s="127"/>
      <c r="K3" s="127"/>
      <c r="L3" s="127"/>
      <c r="M3" s="12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2" customFormat="1" ht="15" customHeight="1">
      <c r="A4" s="126"/>
      <c r="B4" s="126"/>
      <c r="C4" s="128" t="s">
        <v>1</v>
      </c>
      <c r="D4" s="126"/>
      <c r="E4" s="126"/>
      <c r="F4" s="126"/>
      <c r="G4" s="126"/>
      <c r="H4" s="126"/>
      <c r="I4" s="127"/>
      <c r="J4" s="127"/>
      <c r="K4" s="127"/>
      <c r="L4" s="127"/>
      <c r="M4" s="12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2" customFormat="1" ht="12" customHeight="1">
      <c r="A5" s="126"/>
      <c r="B5" s="126"/>
      <c r="C5" s="126"/>
      <c r="D5" s="126"/>
      <c r="E5" s="126"/>
      <c r="F5" s="126"/>
      <c r="G5" s="126"/>
      <c r="H5" s="126"/>
      <c r="I5" s="127"/>
      <c r="J5" s="127"/>
      <c r="K5" s="127"/>
      <c r="L5" s="127"/>
      <c r="M5" s="12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2" customFormat="1" ht="12" customHeight="1">
      <c r="A6" s="126"/>
      <c r="B6" s="126"/>
      <c r="C6" s="126"/>
      <c r="D6" s="126"/>
      <c r="E6" s="126"/>
      <c r="F6" s="126"/>
      <c r="G6" s="126"/>
      <c r="H6" s="126"/>
      <c r="I6" s="127"/>
      <c r="J6" s="127"/>
      <c r="K6" s="127"/>
      <c r="L6" s="127"/>
      <c r="M6" s="12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2" customFormat="1" ht="18" customHeight="1">
      <c r="A7" s="126"/>
      <c r="B7" s="126"/>
      <c r="C7" s="129" t="s">
        <v>29</v>
      </c>
      <c r="D7" s="126"/>
      <c r="E7" s="126"/>
      <c r="F7" s="126"/>
      <c r="G7" s="126"/>
      <c r="H7" s="126"/>
      <c r="I7" s="127"/>
      <c r="J7" s="127"/>
      <c r="K7" s="127"/>
      <c r="L7" s="127"/>
      <c r="M7" s="12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2" customFormat="1" ht="16.5" customHeight="1">
      <c r="A8" s="126"/>
      <c r="B8" s="126"/>
      <c r="C8" s="130" t="s">
        <v>183</v>
      </c>
      <c r="D8" s="126"/>
      <c r="E8" s="126"/>
      <c r="F8" s="126"/>
      <c r="G8" s="126"/>
      <c r="H8" s="126"/>
      <c r="I8" s="127"/>
      <c r="J8" s="127"/>
      <c r="K8" s="127"/>
      <c r="L8" s="127"/>
      <c r="M8" s="12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2" customFormat="1" ht="12" customHeight="1">
      <c r="A9" s="126"/>
      <c r="B9" s="126"/>
      <c r="C9" s="126" t="s">
        <v>2</v>
      </c>
      <c r="D9" s="126"/>
      <c r="E9" s="126"/>
      <c r="F9" s="126"/>
      <c r="G9" s="126"/>
      <c r="H9" s="126"/>
      <c r="I9" s="127"/>
      <c r="J9" s="127"/>
      <c r="K9" s="127"/>
      <c r="L9" s="127"/>
      <c r="M9" s="12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2" customFormat="1" ht="15" customHeight="1">
      <c r="A10" s="126"/>
      <c r="B10" s="126"/>
      <c r="C10" s="128" t="s">
        <v>3</v>
      </c>
      <c r="D10" s="126"/>
      <c r="E10" s="126"/>
      <c r="F10" s="126"/>
      <c r="G10" s="126"/>
      <c r="H10" s="126"/>
      <c r="I10" s="127"/>
      <c r="J10" s="127"/>
      <c r="K10" s="127"/>
      <c r="L10" s="127"/>
      <c r="M10" s="12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2" customFormat="1" ht="15" customHeight="1">
      <c r="A11" s="126"/>
      <c r="B11" s="126"/>
      <c r="C11" s="131"/>
      <c r="D11" s="126"/>
      <c r="E11" s="126"/>
      <c r="F11" s="126"/>
      <c r="G11" s="126"/>
      <c r="H11" s="126"/>
      <c r="I11" s="127"/>
      <c r="J11" s="127"/>
      <c r="K11" s="127"/>
      <c r="L11" s="127"/>
      <c r="M11" s="12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2" customFormat="1" ht="15" customHeight="1">
      <c r="A12" s="132" t="s">
        <v>52</v>
      </c>
      <c r="B12" s="133"/>
      <c r="C12" s="133"/>
      <c r="D12" s="134"/>
      <c r="E12" s="133"/>
      <c r="F12" s="134"/>
      <c r="G12" s="134"/>
      <c r="H12" s="134"/>
      <c r="I12" s="134"/>
      <c r="J12" s="134"/>
      <c r="K12" s="135" t="s">
        <v>4</v>
      </c>
      <c r="L12" s="64">
        <f>M92</f>
        <v>0</v>
      </c>
      <c r="M12" s="136" t="s">
        <v>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1" customFormat="1" ht="15" customHeight="1">
      <c r="A13" s="137"/>
      <c r="B13" s="133" t="str">
        <f>'x.2-1'!A13</f>
        <v>Sedgenilia 2020 w.  II kv. fasebiT</v>
      </c>
      <c r="C13" s="133"/>
      <c r="D13" s="134"/>
      <c r="E13" s="138"/>
      <c r="F13" s="139"/>
      <c r="G13" s="139"/>
      <c r="H13" s="134"/>
      <c r="I13" s="134"/>
      <c r="J13" s="134"/>
      <c r="K13" s="135" t="s">
        <v>6</v>
      </c>
      <c r="L13" s="64">
        <f>J88</f>
        <v>0</v>
      </c>
      <c r="M13" s="136" t="s">
        <v>5</v>
      </c>
    </row>
    <row r="15" spans="1:63" s="76" customFormat="1" ht="35.25" customHeight="1">
      <c r="A15" s="537" t="s">
        <v>8</v>
      </c>
      <c r="B15" s="540" t="s">
        <v>9</v>
      </c>
      <c r="C15" s="545" t="s">
        <v>37</v>
      </c>
      <c r="D15" s="537" t="s">
        <v>14</v>
      </c>
      <c r="E15" s="543" t="s">
        <v>35</v>
      </c>
      <c r="F15" s="544"/>
      <c r="G15" s="535" t="s">
        <v>58</v>
      </c>
      <c r="H15" s="536"/>
      <c r="I15" s="535" t="s">
        <v>57</v>
      </c>
      <c r="J15" s="536"/>
      <c r="K15" s="556" t="s">
        <v>36</v>
      </c>
      <c r="L15" s="557"/>
      <c r="M15" s="74"/>
      <c r="N15" s="75"/>
      <c r="O15" s="75"/>
      <c r="P15" s="75"/>
      <c r="Q15" s="75"/>
      <c r="R15" s="75"/>
      <c r="S15" s="75"/>
    </row>
    <row r="16" spans="1:63" s="76" customFormat="1" ht="15.75">
      <c r="A16" s="538"/>
      <c r="B16" s="541"/>
      <c r="C16" s="546"/>
      <c r="D16" s="538"/>
      <c r="E16" s="558" t="s">
        <v>15</v>
      </c>
      <c r="F16" s="537" t="s">
        <v>10</v>
      </c>
      <c r="G16" s="78" t="s">
        <v>15</v>
      </c>
      <c r="H16" s="78" t="s">
        <v>7</v>
      </c>
      <c r="I16" s="78" t="s">
        <v>15</v>
      </c>
      <c r="J16" s="78" t="s">
        <v>7</v>
      </c>
      <c r="K16" s="78" t="s">
        <v>15</v>
      </c>
      <c r="L16" s="78" t="s">
        <v>7</v>
      </c>
      <c r="M16" s="77" t="s">
        <v>7</v>
      </c>
      <c r="N16" s="75"/>
      <c r="O16" s="75"/>
      <c r="P16" s="75"/>
      <c r="Q16" s="75"/>
      <c r="R16" s="75"/>
      <c r="S16" s="75"/>
    </row>
    <row r="17" spans="1:125" s="76" customFormat="1" ht="15.75">
      <c r="A17" s="539"/>
      <c r="B17" s="542"/>
      <c r="C17" s="547"/>
      <c r="D17" s="539"/>
      <c r="E17" s="559"/>
      <c r="F17" s="539"/>
      <c r="G17" s="79" t="s">
        <v>16</v>
      </c>
      <c r="H17" s="79"/>
      <c r="I17" s="79" t="s">
        <v>16</v>
      </c>
      <c r="J17" s="79"/>
      <c r="K17" s="79" t="s">
        <v>16</v>
      </c>
      <c r="L17" s="79"/>
      <c r="M17" s="79"/>
      <c r="N17" s="75"/>
      <c r="O17" s="75"/>
      <c r="P17" s="75"/>
      <c r="Q17" s="75"/>
      <c r="R17" s="75"/>
      <c r="S17" s="75"/>
    </row>
    <row r="18" spans="1:125" s="81" customFormat="1" ht="15.75">
      <c r="A18" s="78">
        <v>1</v>
      </c>
      <c r="B18" s="78">
        <v>2</v>
      </c>
      <c r="C18" s="78">
        <v>3</v>
      </c>
      <c r="D18" s="78">
        <v>4</v>
      </c>
      <c r="E18" s="78">
        <v>5</v>
      </c>
      <c r="F18" s="78">
        <v>6</v>
      </c>
      <c r="G18" s="78">
        <v>7</v>
      </c>
      <c r="H18" s="78">
        <v>8</v>
      </c>
      <c r="I18" s="78">
        <v>9</v>
      </c>
      <c r="J18" s="78">
        <v>10</v>
      </c>
      <c r="K18" s="78">
        <v>11</v>
      </c>
      <c r="L18" s="78">
        <v>12</v>
      </c>
      <c r="M18" s="78">
        <v>13</v>
      </c>
      <c r="N18" s="80"/>
      <c r="O18" s="80"/>
      <c r="P18" s="80"/>
      <c r="Q18" s="80"/>
      <c r="R18" s="80"/>
      <c r="S18" s="80"/>
    </row>
    <row r="19" spans="1:125" s="313" customFormat="1" ht="43.5" customHeight="1">
      <c r="A19" s="568">
        <v>1</v>
      </c>
      <c r="B19" s="306" t="s">
        <v>110</v>
      </c>
      <c r="C19" s="307" t="s">
        <v>111</v>
      </c>
      <c r="D19" s="308" t="s">
        <v>112</v>
      </c>
      <c r="E19" s="307"/>
      <c r="F19" s="308">
        <v>4</v>
      </c>
      <c r="G19" s="309"/>
      <c r="H19" s="310"/>
      <c r="I19" s="309"/>
      <c r="J19" s="310"/>
      <c r="K19" s="309"/>
      <c r="L19" s="310"/>
      <c r="M19" s="311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2"/>
      <c r="DE19" s="312"/>
      <c r="DF19" s="312"/>
      <c r="DG19" s="312"/>
      <c r="DH19" s="312"/>
      <c r="DI19" s="312"/>
      <c r="DJ19" s="312"/>
      <c r="DK19" s="312"/>
      <c r="DL19" s="312"/>
      <c r="DM19" s="312"/>
      <c r="DN19" s="312"/>
      <c r="DO19" s="312"/>
      <c r="DP19" s="312"/>
      <c r="DQ19" s="312"/>
      <c r="DR19" s="312"/>
      <c r="DS19" s="312"/>
      <c r="DT19" s="312"/>
      <c r="DU19" s="312"/>
    </row>
    <row r="20" spans="1:125" s="313" customFormat="1" ht="20.25" customHeight="1">
      <c r="A20" s="569"/>
      <c r="B20" s="314"/>
      <c r="C20" s="315" t="s">
        <v>113</v>
      </c>
      <c r="D20" s="316" t="s">
        <v>11</v>
      </c>
      <c r="E20" s="317">
        <v>0.2</v>
      </c>
      <c r="F20" s="318">
        <f>F19*E20</f>
        <v>0.8</v>
      </c>
      <c r="G20" s="319"/>
      <c r="H20" s="320">
        <f>G20*F20</f>
        <v>0</v>
      </c>
      <c r="I20" s="321"/>
      <c r="J20" s="322"/>
      <c r="K20" s="321"/>
      <c r="L20" s="322"/>
      <c r="M20" s="323">
        <f>H20</f>
        <v>0</v>
      </c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12"/>
      <c r="DG20" s="312"/>
      <c r="DH20" s="312"/>
      <c r="DI20" s="312"/>
      <c r="DJ20" s="312"/>
      <c r="DK20" s="312"/>
      <c r="DL20" s="312"/>
      <c r="DM20" s="312"/>
      <c r="DN20" s="312"/>
      <c r="DO20" s="312"/>
      <c r="DP20" s="312"/>
      <c r="DQ20" s="312"/>
      <c r="DR20" s="312"/>
      <c r="DS20" s="312"/>
      <c r="DT20" s="312"/>
      <c r="DU20" s="312"/>
    </row>
    <row r="21" spans="1:125" s="313" customFormat="1" ht="22.5" customHeight="1">
      <c r="A21" s="570"/>
      <c r="B21" s="324" t="s">
        <v>114</v>
      </c>
      <c r="C21" s="325" t="s">
        <v>115</v>
      </c>
      <c r="D21" s="326" t="s">
        <v>56</v>
      </c>
      <c r="E21" s="327">
        <v>0.112</v>
      </c>
      <c r="F21" s="328">
        <f>F19*E21</f>
        <v>0.44800000000000001</v>
      </c>
      <c r="G21" s="329"/>
      <c r="H21" s="330"/>
      <c r="I21" s="331"/>
      <c r="J21" s="332"/>
      <c r="K21" s="329"/>
      <c r="L21" s="333">
        <f>K21*F21</f>
        <v>0</v>
      </c>
      <c r="M21" s="334">
        <f>L21</f>
        <v>0</v>
      </c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/>
      <c r="DK21" s="312"/>
      <c r="DL21" s="312"/>
      <c r="DM21" s="312"/>
      <c r="DN21" s="312"/>
      <c r="DO21" s="312"/>
      <c r="DP21" s="312"/>
      <c r="DQ21" s="312"/>
      <c r="DR21" s="312"/>
      <c r="DS21" s="312"/>
      <c r="DT21" s="312"/>
      <c r="DU21" s="312"/>
    </row>
    <row r="22" spans="1:125" s="342" customFormat="1" ht="27">
      <c r="A22" s="571">
        <v>2</v>
      </c>
      <c r="B22" s="335" t="s">
        <v>116</v>
      </c>
      <c r="C22" s="336" t="s">
        <v>185</v>
      </c>
      <c r="D22" s="337" t="s">
        <v>112</v>
      </c>
      <c r="E22" s="338"/>
      <c r="F22" s="337">
        <v>4</v>
      </c>
      <c r="G22" s="339"/>
      <c r="H22" s="340"/>
      <c r="I22" s="339"/>
      <c r="J22" s="340"/>
      <c r="K22" s="339"/>
      <c r="L22" s="340"/>
      <c r="M22" s="341"/>
    </row>
    <row r="23" spans="1:125" s="342" customFormat="1">
      <c r="A23" s="572"/>
      <c r="B23" s="343"/>
      <c r="C23" s="315" t="s">
        <v>113</v>
      </c>
      <c r="D23" s="316" t="s">
        <v>11</v>
      </c>
      <c r="E23" s="344">
        <v>2.16</v>
      </c>
      <c r="F23" s="345">
        <f>E23*F22</f>
        <v>8.64</v>
      </c>
      <c r="G23" s="346"/>
      <c r="H23" s="347">
        <f>G23*F23</f>
        <v>0</v>
      </c>
      <c r="I23" s="346"/>
      <c r="J23" s="347"/>
      <c r="K23" s="346"/>
      <c r="L23" s="347"/>
      <c r="M23" s="348">
        <f>H23</f>
        <v>0</v>
      </c>
    </row>
    <row r="24" spans="1:125" s="342" customFormat="1">
      <c r="A24" s="573"/>
      <c r="B24" s="349" t="s">
        <v>117</v>
      </c>
      <c r="C24" s="350" t="s">
        <v>118</v>
      </c>
      <c r="D24" s="326" t="s">
        <v>56</v>
      </c>
      <c r="E24" s="351">
        <v>1.25</v>
      </c>
      <c r="F24" s="352">
        <f>E24*F22</f>
        <v>5</v>
      </c>
      <c r="G24" s="353"/>
      <c r="H24" s="354"/>
      <c r="I24" s="353"/>
      <c r="J24" s="354"/>
      <c r="K24" s="353"/>
      <c r="L24" s="354">
        <f>K24*F24</f>
        <v>0</v>
      </c>
      <c r="M24" s="355">
        <f>L24</f>
        <v>0</v>
      </c>
    </row>
    <row r="25" spans="1:125" s="177" customFormat="1" ht="15" customHeight="1">
      <c r="A25" s="552">
        <v>3</v>
      </c>
      <c r="B25" s="199" t="s">
        <v>68</v>
      </c>
      <c r="C25" s="199" t="s">
        <v>82</v>
      </c>
      <c r="D25" s="223" t="s">
        <v>69</v>
      </c>
      <c r="E25" s="201"/>
      <c r="F25" s="356">
        <v>0.432</v>
      </c>
      <c r="G25" s="203"/>
      <c r="H25" s="357"/>
      <c r="I25" s="203"/>
      <c r="J25" s="357"/>
      <c r="K25" s="203"/>
      <c r="L25" s="357"/>
      <c r="M25" s="203"/>
    </row>
    <row r="26" spans="1:125" s="177" customFormat="1" ht="15.75">
      <c r="A26" s="552"/>
      <c r="B26" s="358"/>
      <c r="C26" s="208" t="s">
        <v>70</v>
      </c>
      <c r="D26" s="208" t="s">
        <v>11</v>
      </c>
      <c r="E26" s="209">
        <v>0.89</v>
      </c>
      <c r="F26" s="181">
        <f>F25*E26</f>
        <v>0.38447999999999999</v>
      </c>
      <c r="G26" s="205"/>
      <c r="H26" s="255">
        <f>F26*G26</f>
        <v>0</v>
      </c>
      <c r="I26" s="256"/>
      <c r="J26" s="257"/>
      <c r="K26" s="256"/>
      <c r="L26" s="257"/>
      <c r="M26" s="205">
        <f>H26</f>
        <v>0</v>
      </c>
    </row>
    <row r="27" spans="1:125" s="177" customFormat="1" ht="15.75">
      <c r="A27" s="552"/>
      <c r="B27" s="220"/>
      <c r="C27" s="208" t="s">
        <v>71</v>
      </c>
      <c r="D27" s="220" t="s">
        <v>5</v>
      </c>
      <c r="E27" s="209">
        <v>0.37</v>
      </c>
      <c r="F27" s="181">
        <f>F25*E27</f>
        <v>0.15984000000000001</v>
      </c>
      <c r="G27" s="203"/>
      <c r="H27" s="257"/>
      <c r="I27" s="256"/>
      <c r="J27" s="257"/>
      <c r="K27" s="205"/>
      <c r="L27" s="255">
        <f>F27*K27</f>
        <v>0</v>
      </c>
      <c r="M27" s="205">
        <f>L27</f>
        <v>0</v>
      </c>
    </row>
    <row r="28" spans="1:125" s="177" customFormat="1" ht="15.75">
      <c r="A28" s="552"/>
      <c r="B28" s="359" t="s">
        <v>119</v>
      </c>
      <c r="C28" s="208" t="s">
        <v>72</v>
      </c>
      <c r="D28" s="220" t="s">
        <v>69</v>
      </c>
      <c r="E28" s="209">
        <v>1.1499999999999999</v>
      </c>
      <c r="F28" s="181">
        <f>F25*E28</f>
        <v>0.49679999999999996</v>
      </c>
      <c r="G28" s="203"/>
      <c r="H28" s="257"/>
      <c r="I28" s="205"/>
      <c r="J28" s="255">
        <f>F28*I28</f>
        <v>0</v>
      </c>
      <c r="K28" s="256"/>
      <c r="L28" s="257"/>
      <c r="M28" s="205">
        <f>J28</f>
        <v>0</v>
      </c>
    </row>
    <row r="29" spans="1:125" s="177" customFormat="1" ht="15.75">
      <c r="A29" s="553"/>
      <c r="B29" s="212"/>
      <c r="C29" s="221" t="s">
        <v>73</v>
      </c>
      <c r="D29" s="212" t="s">
        <v>5</v>
      </c>
      <c r="E29" s="222">
        <v>0.02</v>
      </c>
      <c r="F29" s="193">
        <f>F25*E29</f>
        <v>8.6400000000000001E-3</v>
      </c>
      <c r="G29" s="215"/>
      <c r="H29" s="269"/>
      <c r="I29" s="217"/>
      <c r="J29" s="218">
        <f>F29*I29</f>
        <v>0</v>
      </c>
      <c r="K29" s="270"/>
      <c r="L29" s="269"/>
      <c r="M29" s="217">
        <f>J29</f>
        <v>0</v>
      </c>
    </row>
    <row r="30" spans="1:125" s="342" customFormat="1" ht="15.75">
      <c r="A30" s="574">
        <v>4</v>
      </c>
      <c r="B30" s="360" t="s">
        <v>120</v>
      </c>
      <c r="C30" s="361" t="s">
        <v>121</v>
      </c>
      <c r="D30" s="337" t="s">
        <v>122</v>
      </c>
      <c r="E30" s="362"/>
      <c r="F30" s="363">
        <v>1.728</v>
      </c>
      <c r="G30" s="339"/>
      <c r="H30" s="340"/>
      <c r="I30" s="339"/>
      <c r="J30" s="340"/>
      <c r="K30" s="339"/>
      <c r="L30" s="340"/>
      <c r="M30" s="341"/>
    </row>
    <row r="31" spans="1:125" s="178" customFormat="1">
      <c r="A31" s="575"/>
      <c r="B31" s="364"/>
      <c r="C31" s="315" t="s">
        <v>113</v>
      </c>
      <c r="D31" s="365" t="s">
        <v>11</v>
      </c>
      <c r="E31" s="344">
        <v>1.39</v>
      </c>
      <c r="F31" s="345">
        <f>E31*F30</f>
        <v>2.4019199999999996</v>
      </c>
      <c r="G31" s="346"/>
      <c r="H31" s="347">
        <f>G31*F31</f>
        <v>0</v>
      </c>
      <c r="I31" s="346"/>
      <c r="J31" s="347"/>
      <c r="K31" s="346"/>
      <c r="L31" s="347"/>
      <c r="M31" s="348">
        <f>H31</f>
        <v>0</v>
      </c>
      <c r="N31" s="342"/>
    </row>
    <row r="32" spans="1:125" s="178" customFormat="1">
      <c r="A32" s="575"/>
      <c r="B32" s="343" t="s">
        <v>123</v>
      </c>
      <c r="C32" s="366" t="s">
        <v>124</v>
      </c>
      <c r="D32" s="367" t="s">
        <v>56</v>
      </c>
      <c r="E32" s="368">
        <v>0.68</v>
      </c>
      <c r="F32" s="345">
        <f>E32*F30</f>
        <v>1.1750400000000001</v>
      </c>
      <c r="G32" s="346"/>
      <c r="H32" s="347"/>
      <c r="I32" s="346"/>
      <c r="J32" s="347"/>
      <c r="K32" s="346"/>
      <c r="L32" s="347">
        <f>K32*F32</f>
        <v>0</v>
      </c>
      <c r="M32" s="348">
        <f>L32</f>
        <v>0</v>
      </c>
      <c r="N32" s="342"/>
    </row>
    <row r="33" spans="1:125" s="178" customFormat="1" ht="15.75">
      <c r="A33" s="576"/>
      <c r="B33" s="349" t="s">
        <v>125</v>
      </c>
      <c r="C33" s="369" t="s">
        <v>126</v>
      </c>
      <c r="D33" s="370" t="s">
        <v>127</v>
      </c>
      <c r="E33" s="371">
        <v>1.02</v>
      </c>
      <c r="F33" s="352">
        <f>E33*F30</f>
        <v>1.7625599999999999</v>
      </c>
      <c r="G33" s="353"/>
      <c r="H33" s="354"/>
      <c r="I33" s="353"/>
      <c r="J33" s="354">
        <f>I33*F33</f>
        <v>0</v>
      </c>
      <c r="K33" s="353"/>
      <c r="L33" s="354"/>
      <c r="M33" s="355">
        <f>J33</f>
        <v>0</v>
      </c>
      <c r="N33" s="342"/>
    </row>
    <row r="34" spans="1:125" s="342" customFormat="1" ht="27">
      <c r="A34" s="571">
        <v>5</v>
      </c>
      <c r="B34" s="335" t="s">
        <v>128</v>
      </c>
      <c r="C34" s="361" t="s">
        <v>186</v>
      </c>
      <c r="D34" s="372" t="s">
        <v>129</v>
      </c>
      <c r="E34" s="373"/>
      <c r="F34" s="337">
        <f>F39</f>
        <v>0.34433599999999998</v>
      </c>
      <c r="G34" s="339"/>
      <c r="H34" s="340"/>
      <c r="I34" s="339"/>
      <c r="J34" s="340"/>
      <c r="K34" s="339"/>
      <c r="L34" s="340"/>
      <c r="M34" s="341"/>
    </row>
    <row r="35" spans="1:125" s="178" customFormat="1" ht="13.5">
      <c r="A35" s="572"/>
      <c r="B35" s="364"/>
      <c r="C35" s="315" t="s">
        <v>113</v>
      </c>
      <c r="D35" s="316" t="s">
        <v>11</v>
      </c>
      <c r="E35" s="344">
        <v>2.56</v>
      </c>
      <c r="F35" s="345">
        <f>E35*F34</f>
        <v>0.88150015999999998</v>
      </c>
      <c r="G35" s="346"/>
      <c r="H35" s="347">
        <f>G35*F35</f>
        <v>0</v>
      </c>
      <c r="I35" s="346"/>
      <c r="J35" s="347"/>
      <c r="K35" s="346"/>
      <c r="L35" s="347"/>
      <c r="M35" s="348">
        <f>H35</f>
        <v>0</v>
      </c>
    </row>
    <row r="36" spans="1:125" s="178" customFormat="1" ht="13.5">
      <c r="A36" s="572"/>
      <c r="B36" s="364" t="s">
        <v>130</v>
      </c>
      <c r="C36" s="366" t="s">
        <v>131</v>
      </c>
      <c r="D36" s="367" t="s">
        <v>56</v>
      </c>
      <c r="E36" s="368">
        <v>1.24</v>
      </c>
      <c r="F36" s="345">
        <f>E36*F34</f>
        <v>0.42697663999999996</v>
      </c>
      <c r="G36" s="346"/>
      <c r="H36" s="347"/>
      <c r="I36" s="346"/>
      <c r="J36" s="347"/>
      <c r="K36" s="346"/>
      <c r="L36" s="347">
        <f>K36*F36</f>
        <v>0</v>
      </c>
      <c r="M36" s="348">
        <f>L36</f>
        <v>0</v>
      </c>
    </row>
    <row r="37" spans="1:125" s="178" customFormat="1" ht="13.5">
      <c r="A37" s="572"/>
      <c r="B37" s="343" t="s">
        <v>132</v>
      </c>
      <c r="C37" s="366" t="s">
        <v>133</v>
      </c>
      <c r="D37" s="316" t="s">
        <v>34</v>
      </c>
      <c r="E37" s="344">
        <v>2.23</v>
      </c>
      <c r="F37" s="345">
        <f>E37*F34</f>
        <v>0.76786927999999999</v>
      </c>
      <c r="G37" s="346"/>
      <c r="H37" s="347"/>
      <c r="I37" s="346"/>
      <c r="J37" s="347">
        <f>I37*F37</f>
        <v>0</v>
      </c>
      <c r="K37" s="346"/>
      <c r="L37" s="347"/>
      <c r="M37" s="348">
        <f>J37</f>
        <v>0</v>
      </c>
    </row>
    <row r="38" spans="1:125" s="178" customFormat="1" ht="13.5">
      <c r="A38" s="573"/>
      <c r="B38" s="374"/>
      <c r="C38" s="369" t="s">
        <v>134</v>
      </c>
      <c r="D38" s="370" t="s">
        <v>5</v>
      </c>
      <c r="E38" s="371">
        <v>0.13</v>
      </c>
      <c r="F38" s="352">
        <f>E38*F34</f>
        <v>4.476368E-2</v>
      </c>
      <c r="G38" s="353"/>
      <c r="H38" s="354"/>
      <c r="I38" s="353"/>
      <c r="J38" s="354">
        <f>I38*F38</f>
        <v>0</v>
      </c>
      <c r="K38" s="353"/>
      <c r="L38" s="354"/>
      <c r="M38" s="355">
        <f>J38</f>
        <v>0</v>
      </c>
    </row>
    <row r="39" spans="1:125" s="385" customFormat="1" ht="20.25" customHeight="1">
      <c r="A39" s="577">
        <v>6</v>
      </c>
      <c r="B39" s="582" t="s">
        <v>135</v>
      </c>
      <c r="C39" s="375" t="s">
        <v>136</v>
      </c>
      <c r="D39" s="376" t="s">
        <v>137</v>
      </c>
      <c r="E39" s="377"/>
      <c r="F39" s="378">
        <f>(234.48+100.56+9.296)/1000</f>
        <v>0.34433599999999998</v>
      </c>
      <c r="G39" s="379"/>
      <c r="H39" s="380"/>
      <c r="I39" s="381"/>
      <c r="J39" s="382"/>
      <c r="K39" s="379"/>
      <c r="L39" s="380"/>
      <c r="M39" s="383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4"/>
      <c r="BN39" s="384"/>
      <c r="BO39" s="384"/>
      <c r="BP39" s="384"/>
      <c r="BQ39" s="384"/>
      <c r="BR39" s="384"/>
      <c r="BS39" s="384"/>
      <c r="BT39" s="384"/>
      <c r="BU39" s="384"/>
      <c r="BV39" s="384"/>
      <c r="BW39" s="384"/>
      <c r="BX39" s="384"/>
      <c r="BY39" s="384"/>
      <c r="BZ39" s="384"/>
      <c r="CA39" s="384"/>
      <c r="CB39" s="384"/>
      <c r="CC39" s="384"/>
      <c r="CD39" s="384"/>
      <c r="CE39" s="384"/>
      <c r="CF39" s="384"/>
      <c r="CG39" s="384"/>
      <c r="CH39" s="384"/>
      <c r="CI39" s="384"/>
      <c r="CJ39" s="384"/>
      <c r="CK39" s="384"/>
      <c r="CL39" s="384"/>
      <c r="CM39" s="384"/>
      <c r="CN39" s="384"/>
      <c r="CO39" s="384"/>
      <c r="CP39" s="384"/>
      <c r="CQ39" s="384"/>
      <c r="CR39" s="384"/>
      <c r="CS39" s="384"/>
      <c r="CT39" s="384"/>
      <c r="CU39" s="384"/>
      <c r="CV39" s="384"/>
      <c r="CW39" s="384"/>
      <c r="CX39" s="384"/>
      <c r="CY39" s="384"/>
      <c r="CZ39" s="384"/>
      <c r="DA39" s="384"/>
      <c r="DB39" s="384"/>
      <c r="DC39" s="384"/>
      <c r="DD39" s="384"/>
      <c r="DE39" s="384"/>
      <c r="DF39" s="384"/>
      <c r="DG39" s="384"/>
      <c r="DH39" s="384"/>
      <c r="DI39" s="384"/>
      <c r="DJ39" s="384"/>
      <c r="DK39" s="384"/>
      <c r="DL39" s="384"/>
      <c r="DM39" s="384"/>
      <c r="DN39" s="384"/>
      <c r="DO39" s="384"/>
      <c r="DP39" s="384"/>
      <c r="DQ39" s="384"/>
      <c r="DR39" s="384"/>
      <c r="DS39" s="384"/>
      <c r="DT39" s="384"/>
      <c r="DU39" s="384"/>
    </row>
    <row r="40" spans="1:125" s="385" customFormat="1" ht="19.5" customHeight="1">
      <c r="A40" s="578"/>
      <c r="B40" s="583"/>
      <c r="C40" s="315" t="s">
        <v>113</v>
      </c>
      <c r="D40" s="316" t="s">
        <v>11</v>
      </c>
      <c r="E40" s="386">
        <v>34.9</v>
      </c>
      <c r="F40" s="387">
        <f>F39*E40</f>
        <v>12.017326399999998</v>
      </c>
      <c r="G40" s="388"/>
      <c r="H40" s="320">
        <f>G40*F40</f>
        <v>0</v>
      </c>
      <c r="I40" s="389"/>
      <c r="J40" s="390"/>
      <c r="K40" s="389"/>
      <c r="L40" s="390"/>
      <c r="M40" s="391">
        <f>H40</f>
        <v>0</v>
      </c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4"/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4"/>
      <c r="DQ40" s="384"/>
      <c r="DR40" s="384"/>
      <c r="DS40" s="384"/>
      <c r="DT40" s="384"/>
      <c r="DU40" s="384"/>
    </row>
    <row r="41" spans="1:125" s="385" customFormat="1" ht="20.25" customHeight="1">
      <c r="A41" s="578"/>
      <c r="B41" s="583"/>
      <c r="C41" s="392" t="s">
        <v>31</v>
      </c>
      <c r="D41" s="393" t="s">
        <v>5</v>
      </c>
      <c r="E41" s="386">
        <v>4.07</v>
      </c>
      <c r="F41" s="387">
        <f>F39*E41</f>
        <v>1.4014475200000001</v>
      </c>
      <c r="G41" s="389"/>
      <c r="H41" s="390"/>
      <c r="I41" s="388"/>
      <c r="J41" s="320"/>
      <c r="K41" s="389"/>
      <c r="L41" s="390">
        <f>K41*F41</f>
        <v>0</v>
      </c>
      <c r="M41" s="391">
        <f>L41</f>
        <v>0</v>
      </c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384"/>
      <c r="CA41" s="384"/>
      <c r="CB41" s="384"/>
      <c r="CC41" s="384"/>
      <c r="CD41" s="384"/>
      <c r="CE41" s="384"/>
      <c r="CF41" s="384"/>
      <c r="CG41" s="384"/>
      <c r="CH41" s="384"/>
      <c r="CI41" s="384"/>
      <c r="CJ41" s="384"/>
      <c r="CK41" s="384"/>
      <c r="CL41" s="384"/>
      <c r="CM41" s="384"/>
      <c r="CN41" s="384"/>
      <c r="CO41" s="384"/>
      <c r="CP41" s="384"/>
      <c r="CQ41" s="384"/>
      <c r="CR41" s="384"/>
      <c r="CS41" s="384"/>
      <c r="CT41" s="384"/>
      <c r="CU41" s="384"/>
      <c r="CV41" s="384"/>
      <c r="CW41" s="384"/>
      <c r="CX41" s="384"/>
      <c r="CY41" s="384"/>
      <c r="CZ41" s="384"/>
      <c r="DA41" s="384"/>
      <c r="DB41" s="384"/>
      <c r="DC41" s="384"/>
      <c r="DD41" s="384"/>
      <c r="DE41" s="384"/>
      <c r="DF41" s="384"/>
      <c r="DG41" s="384"/>
      <c r="DH41" s="384"/>
      <c r="DI41" s="384"/>
      <c r="DJ41" s="384"/>
      <c r="DK41" s="384"/>
      <c r="DL41" s="384"/>
      <c r="DM41" s="384"/>
      <c r="DN41" s="384"/>
      <c r="DO41" s="384"/>
      <c r="DP41" s="384"/>
      <c r="DQ41" s="384"/>
      <c r="DR41" s="384"/>
      <c r="DS41" s="384"/>
      <c r="DT41" s="384"/>
      <c r="DU41" s="384"/>
    </row>
    <row r="42" spans="1:125" s="385" customFormat="1" ht="20.25" customHeight="1">
      <c r="A42" s="578"/>
      <c r="B42" s="393" t="s">
        <v>138</v>
      </c>
      <c r="C42" s="392" t="s">
        <v>139</v>
      </c>
      <c r="D42" s="393" t="s">
        <v>34</v>
      </c>
      <c r="E42" s="386">
        <v>15.2</v>
      </c>
      <c r="F42" s="387">
        <f>F39*E42</f>
        <v>5.2339071999999991</v>
      </c>
      <c r="G42" s="389"/>
      <c r="H42" s="390"/>
      <c r="I42" s="388"/>
      <c r="J42" s="320">
        <f>F42*I42</f>
        <v>0</v>
      </c>
      <c r="K42" s="389"/>
      <c r="L42" s="390"/>
      <c r="M42" s="391">
        <f>J42</f>
        <v>0</v>
      </c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4"/>
      <c r="CX42" s="384"/>
      <c r="CY42" s="384"/>
      <c r="CZ42" s="384"/>
      <c r="DA42" s="384"/>
      <c r="DB42" s="384"/>
      <c r="DC42" s="384"/>
      <c r="DD42" s="384"/>
      <c r="DE42" s="384"/>
      <c r="DF42" s="384"/>
      <c r="DG42" s="384"/>
      <c r="DH42" s="384"/>
      <c r="DI42" s="384"/>
      <c r="DJ42" s="384"/>
      <c r="DK42" s="384"/>
      <c r="DL42" s="384"/>
      <c r="DM42" s="384"/>
      <c r="DN42" s="384"/>
      <c r="DO42" s="384"/>
      <c r="DP42" s="384"/>
      <c r="DQ42" s="384"/>
      <c r="DR42" s="384"/>
      <c r="DS42" s="384"/>
      <c r="DT42" s="384"/>
      <c r="DU42" s="384"/>
    </row>
    <row r="43" spans="1:125" s="385" customFormat="1" ht="20.25" customHeight="1">
      <c r="A43" s="578"/>
      <c r="B43" s="393" t="s">
        <v>140</v>
      </c>
      <c r="C43" s="392" t="s">
        <v>141</v>
      </c>
      <c r="D43" s="393" t="s">
        <v>84</v>
      </c>
      <c r="E43" s="386" t="s">
        <v>142</v>
      </c>
      <c r="F43" s="387">
        <v>24</v>
      </c>
      <c r="G43" s="389"/>
      <c r="H43" s="390"/>
      <c r="I43" s="388"/>
      <c r="J43" s="320">
        <f>I43*F43</f>
        <v>0</v>
      </c>
      <c r="K43" s="389"/>
      <c r="L43" s="390"/>
      <c r="M43" s="391">
        <f t="shared" ref="M43:M45" si="0">J43</f>
        <v>0</v>
      </c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</row>
    <row r="44" spans="1:125" s="385" customFormat="1" ht="20.25" customHeight="1">
      <c r="A44" s="578"/>
      <c r="B44" s="393" t="s">
        <v>143</v>
      </c>
      <c r="C44" s="392" t="s">
        <v>144</v>
      </c>
      <c r="D44" s="393" t="s">
        <v>84</v>
      </c>
      <c r="E44" s="386" t="s">
        <v>142</v>
      </c>
      <c r="F44" s="387">
        <v>12</v>
      </c>
      <c r="G44" s="389"/>
      <c r="H44" s="390"/>
      <c r="I44" s="388"/>
      <c r="J44" s="320">
        <f>I44*F44</f>
        <v>0</v>
      </c>
      <c r="K44" s="389"/>
      <c r="L44" s="390"/>
      <c r="M44" s="391">
        <f t="shared" si="0"/>
        <v>0</v>
      </c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384"/>
      <c r="BK44" s="384"/>
      <c r="BL44" s="384"/>
      <c r="BM44" s="384"/>
      <c r="BN44" s="384"/>
      <c r="BO44" s="384"/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4"/>
      <c r="CC44" s="384"/>
      <c r="CD44" s="384"/>
      <c r="CE44" s="384"/>
      <c r="CF44" s="384"/>
      <c r="CG44" s="384"/>
      <c r="CH44" s="384"/>
      <c r="CI44" s="384"/>
      <c r="CJ44" s="384"/>
      <c r="CK44" s="384"/>
      <c r="CL44" s="384"/>
      <c r="CM44" s="384"/>
      <c r="CN44" s="384"/>
      <c r="CO44" s="384"/>
      <c r="CP44" s="384"/>
      <c r="CQ44" s="384"/>
      <c r="CR44" s="384"/>
      <c r="CS44" s="384"/>
      <c r="CT44" s="384"/>
      <c r="CU44" s="384"/>
      <c r="CV44" s="384"/>
      <c r="CW44" s="384"/>
      <c r="CX44" s="384"/>
      <c r="CY44" s="384"/>
      <c r="CZ44" s="384"/>
      <c r="DA44" s="384"/>
      <c r="DB44" s="384"/>
      <c r="DC44" s="384"/>
      <c r="DD44" s="384"/>
      <c r="DE44" s="384"/>
      <c r="DF44" s="384"/>
      <c r="DG44" s="384"/>
      <c r="DH44" s="384"/>
      <c r="DI44" s="384"/>
      <c r="DJ44" s="384"/>
      <c r="DK44" s="384"/>
      <c r="DL44" s="384"/>
      <c r="DM44" s="384"/>
      <c r="DN44" s="384"/>
      <c r="DO44" s="384"/>
      <c r="DP44" s="384"/>
      <c r="DQ44" s="384"/>
      <c r="DR44" s="384"/>
      <c r="DS44" s="384"/>
      <c r="DT44" s="384"/>
      <c r="DU44" s="384"/>
    </row>
    <row r="45" spans="1:125" s="385" customFormat="1" ht="20.25" customHeight="1">
      <c r="A45" s="394"/>
      <c r="B45" s="393" t="s">
        <v>145</v>
      </c>
      <c r="C45" s="392" t="s">
        <v>146</v>
      </c>
      <c r="D45" s="393" t="s">
        <v>84</v>
      </c>
      <c r="E45" s="386" t="s">
        <v>142</v>
      </c>
      <c r="F45" s="387">
        <v>2.8</v>
      </c>
      <c r="G45" s="389"/>
      <c r="H45" s="390"/>
      <c r="I45" s="388"/>
      <c r="J45" s="320">
        <f>I45*F45</f>
        <v>0</v>
      </c>
      <c r="K45" s="389"/>
      <c r="L45" s="390"/>
      <c r="M45" s="391">
        <f t="shared" si="0"/>
        <v>0</v>
      </c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384"/>
      <c r="CX45" s="384"/>
      <c r="CY45" s="384"/>
      <c r="CZ45" s="384"/>
      <c r="DA45" s="384"/>
      <c r="DB45" s="384"/>
      <c r="DC45" s="384"/>
      <c r="DD45" s="384"/>
      <c r="DE45" s="384"/>
      <c r="DF45" s="384"/>
      <c r="DG45" s="384"/>
      <c r="DH45" s="384"/>
      <c r="DI45" s="384"/>
      <c r="DJ45" s="384"/>
      <c r="DK45" s="384"/>
      <c r="DL45" s="384"/>
      <c r="DM45" s="384"/>
      <c r="DN45" s="384"/>
      <c r="DO45" s="384"/>
      <c r="DP45" s="384"/>
      <c r="DQ45" s="384"/>
      <c r="DR45" s="384"/>
      <c r="DS45" s="384"/>
      <c r="DT45" s="384"/>
      <c r="DU45" s="384"/>
    </row>
    <row r="46" spans="1:125" s="177" customFormat="1" ht="15.75">
      <c r="A46" s="492"/>
      <c r="B46" s="493"/>
      <c r="C46" s="494" t="s">
        <v>7</v>
      </c>
      <c r="D46" s="493"/>
      <c r="E46" s="495"/>
      <c r="F46" s="496"/>
      <c r="G46" s="497"/>
      <c r="H46" s="498">
        <f>SUM(H19:H45)</f>
        <v>0</v>
      </c>
      <c r="I46" s="499"/>
      <c r="J46" s="498">
        <f>SUM(J19:J45)</f>
        <v>0</v>
      </c>
      <c r="K46" s="499"/>
      <c r="L46" s="498">
        <f>SUM(L19:L45)</f>
        <v>0</v>
      </c>
      <c r="M46" s="500">
        <f>SUM(M19:M45)</f>
        <v>0</v>
      </c>
      <c r="N46" s="501"/>
    </row>
    <row r="47" spans="1:125" s="406" customFormat="1" ht="15.75">
      <c r="A47" s="502"/>
      <c r="B47" s="503"/>
      <c r="C47" s="504" t="s">
        <v>187</v>
      </c>
      <c r="D47" s="505">
        <v>0.1</v>
      </c>
      <c r="E47" s="506"/>
      <c r="F47" s="507"/>
      <c r="G47" s="508"/>
      <c r="H47" s="498"/>
      <c r="I47" s="509"/>
      <c r="J47" s="498"/>
      <c r="K47" s="509"/>
      <c r="L47" s="498"/>
      <c r="M47" s="500">
        <f>M46*D47</f>
        <v>0</v>
      </c>
      <c r="N47" s="405"/>
      <c r="O47" s="405"/>
    </row>
    <row r="48" spans="1:125" s="406" customFormat="1" ht="15.75">
      <c r="A48" s="502"/>
      <c r="B48" s="503"/>
      <c r="C48" s="504" t="s">
        <v>7</v>
      </c>
      <c r="D48" s="510"/>
      <c r="E48" s="511"/>
      <c r="F48" s="503"/>
      <c r="G48" s="511"/>
      <c r="H48" s="498"/>
      <c r="I48" s="509"/>
      <c r="J48" s="498"/>
      <c r="K48" s="509"/>
      <c r="L48" s="498"/>
      <c r="M48" s="500">
        <f>M47+M46</f>
        <v>0</v>
      </c>
      <c r="N48" s="405"/>
      <c r="O48" s="405"/>
    </row>
    <row r="49" spans="1:125" s="406" customFormat="1" ht="15.75">
      <c r="A49" s="502"/>
      <c r="B49" s="503"/>
      <c r="C49" s="504" t="s">
        <v>188</v>
      </c>
      <c r="D49" s="505">
        <v>0.08</v>
      </c>
      <c r="E49" s="506"/>
      <c r="F49" s="507"/>
      <c r="G49" s="508"/>
      <c r="H49" s="498"/>
      <c r="I49" s="509"/>
      <c r="J49" s="498"/>
      <c r="K49" s="509"/>
      <c r="L49" s="498"/>
      <c r="M49" s="500">
        <f>M48*D49</f>
        <v>0</v>
      </c>
      <c r="N49" s="405"/>
      <c r="O49" s="405"/>
    </row>
    <row r="50" spans="1:125" s="406" customFormat="1" ht="15.75">
      <c r="A50" s="502"/>
      <c r="B50" s="503"/>
      <c r="C50" s="504" t="s">
        <v>189</v>
      </c>
      <c r="D50" s="510"/>
      <c r="E50" s="511"/>
      <c r="F50" s="503"/>
      <c r="G50" s="511"/>
      <c r="H50" s="498"/>
      <c r="I50" s="509"/>
      <c r="J50" s="498"/>
      <c r="K50" s="509"/>
      <c r="L50" s="498"/>
      <c r="M50" s="500">
        <f>M48+M49</f>
        <v>0</v>
      </c>
      <c r="N50" s="405"/>
      <c r="O50" s="405"/>
    </row>
    <row r="51" spans="1:125" s="406" customFormat="1" ht="15.75">
      <c r="A51" s="395"/>
      <c r="B51" s="396"/>
      <c r="C51" s="397" t="s">
        <v>147</v>
      </c>
      <c r="D51" s="398"/>
      <c r="E51" s="399"/>
      <c r="F51" s="400"/>
      <c r="G51" s="399"/>
      <c r="H51" s="401"/>
      <c r="I51" s="402"/>
      <c r="J51" s="401"/>
      <c r="K51" s="402"/>
      <c r="L51" s="403"/>
      <c r="M51" s="404"/>
      <c r="N51" s="405"/>
      <c r="O51" s="405"/>
    </row>
    <row r="52" spans="1:125" s="313" customFormat="1" ht="26.25" customHeight="1">
      <c r="A52" s="568">
        <v>1</v>
      </c>
      <c r="B52" s="584" t="s">
        <v>148</v>
      </c>
      <c r="C52" s="407" t="s">
        <v>149</v>
      </c>
      <c r="D52" s="408" t="s">
        <v>112</v>
      </c>
      <c r="E52" s="307"/>
      <c r="F52" s="409">
        <v>4</v>
      </c>
      <c r="G52" s="410"/>
      <c r="H52" s="411"/>
      <c r="I52" s="410"/>
      <c r="J52" s="411"/>
      <c r="K52" s="410"/>
      <c r="L52" s="411"/>
      <c r="M52" s="4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2"/>
      <c r="CB52" s="312"/>
      <c r="CC52" s="312"/>
      <c r="CD52" s="312"/>
      <c r="CE52" s="312"/>
      <c r="CF52" s="312"/>
      <c r="CG52" s="312"/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12"/>
      <c r="CY52" s="312"/>
      <c r="CZ52" s="312"/>
      <c r="DA52" s="312"/>
      <c r="DB52" s="312"/>
      <c r="DC52" s="312"/>
      <c r="DD52" s="312"/>
      <c r="DE52" s="312"/>
      <c r="DF52" s="312"/>
      <c r="DG52" s="312"/>
      <c r="DH52" s="312"/>
      <c r="DI52" s="312"/>
      <c r="DJ52" s="312"/>
      <c r="DK52" s="312"/>
      <c r="DL52" s="312"/>
      <c r="DM52" s="312"/>
      <c r="DN52" s="312"/>
      <c r="DO52" s="312"/>
      <c r="DP52" s="312"/>
      <c r="DQ52" s="312"/>
      <c r="DR52" s="312"/>
      <c r="DS52" s="312"/>
      <c r="DT52" s="312"/>
      <c r="DU52" s="312"/>
    </row>
    <row r="53" spans="1:125" s="313" customFormat="1" ht="21" customHeight="1">
      <c r="A53" s="569"/>
      <c r="B53" s="585"/>
      <c r="C53" s="315" t="s">
        <v>113</v>
      </c>
      <c r="D53" s="316" t="s">
        <v>11</v>
      </c>
      <c r="E53" s="413">
        <v>1.68</v>
      </c>
      <c r="F53" s="414">
        <f>F52*E53</f>
        <v>6.72</v>
      </c>
      <c r="G53" s="319"/>
      <c r="H53" s="415">
        <f>G53*F53</f>
        <v>0</v>
      </c>
      <c r="I53" s="321"/>
      <c r="J53" s="322"/>
      <c r="K53" s="321"/>
      <c r="L53" s="322"/>
      <c r="M53" s="323">
        <f>H53</f>
        <v>0</v>
      </c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2"/>
      <c r="DL53" s="312"/>
      <c r="DM53" s="312"/>
      <c r="DN53" s="312"/>
      <c r="DO53" s="312"/>
      <c r="DP53" s="312"/>
      <c r="DQ53" s="312"/>
      <c r="DR53" s="312"/>
      <c r="DS53" s="312"/>
      <c r="DT53" s="312"/>
      <c r="DU53" s="312"/>
    </row>
    <row r="54" spans="1:125" s="313" customFormat="1" ht="22.5" customHeight="1">
      <c r="A54" s="569"/>
      <c r="B54" s="314" t="s">
        <v>55</v>
      </c>
      <c r="C54" s="416" t="s">
        <v>190</v>
      </c>
      <c r="D54" s="314" t="s">
        <v>112</v>
      </c>
      <c r="E54" s="413">
        <v>1</v>
      </c>
      <c r="F54" s="417">
        <f>F52*E54</f>
        <v>4</v>
      </c>
      <c r="G54" s="418"/>
      <c r="H54" s="419"/>
      <c r="I54" s="388"/>
      <c r="J54" s="415">
        <f>I54*F54</f>
        <v>0</v>
      </c>
      <c r="K54" s="418"/>
      <c r="L54" s="419"/>
      <c r="M54" s="323">
        <f>J54</f>
        <v>0</v>
      </c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2"/>
      <c r="BK54" s="312"/>
      <c r="BL54" s="312"/>
      <c r="BM54" s="312"/>
      <c r="BN54" s="312"/>
      <c r="BO54" s="312"/>
      <c r="BP54" s="312"/>
      <c r="BQ54" s="312"/>
      <c r="BR54" s="312"/>
      <c r="BS54" s="312"/>
      <c r="BT54" s="312"/>
      <c r="BU54" s="312"/>
      <c r="BV54" s="312"/>
      <c r="BW54" s="312"/>
      <c r="BX54" s="312"/>
      <c r="BY54" s="312"/>
      <c r="BZ54" s="312"/>
      <c r="CA54" s="312"/>
      <c r="CB54" s="312"/>
      <c r="CC54" s="312"/>
      <c r="CD54" s="312"/>
      <c r="CE54" s="312"/>
      <c r="CF54" s="312"/>
      <c r="CG54" s="312"/>
      <c r="CH54" s="312"/>
      <c r="CI54" s="312"/>
      <c r="CJ54" s="312"/>
      <c r="CK54" s="312"/>
      <c r="CL54" s="312"/>
      <c r="CM54" s="312"/>
      <c r="CN54" s="312"/>
      <c r="CO54" s="312"/>
      <c r="CP54" s="312"/>
      <c r="CQ54" s="312"/>
      <c r="CR54" s="312"/>
      <c r="CS54" s="312"/>
      <c r="CT54" s="312"/>
      <c r="CU54" s="312"/>
      <c r="CV54" s="312"/>
      <c r="CW54" s="312"/>
      <c r="CX54" s="312"/>
      <c r="CY54" s="312"/>
      <c r="CZ54" s="312"/>
      <c r="DA54" s="312"/>
      <c r="DB54" s="312"/>
      <c r="DC54" s="312"/>
      <c r="DD54" s="312"/>
      <c r="DE54" s="312"/>
      <c r="DF54" s="312"/>
      <c r="DG54" s="312"/>
      <c r="DH54" s="312"/>
      <c r="DI54" s="312"/>
      <c r="DJ54" s="312"/>
      <c r="DK54" s="312"/>
      <c r="DL54" s="312"/>
      <c r="DM54" s="312"/>
      <c r="DN54" s="312"/>
      <c r="DO54" s="312"/>
      <c r="DP54" s="312"/>
      <c r="DQ54" s="312"/>
      <c r="DR54" s="312"/>
      <c r="DS54" s="312"/>
      <c r="DT54" s="312"/>
      <c r="DU54" s="312"/>
    </row>
    <row r="55" spans="1:125" s="313" customFormat="1" ht="18.75" customHeight="1">
      <c r="A55" s="570"/>
      <c r="B55" s="324" t="s">
        <v>150</v>
      </c>
      <c r="C55" s="325" t="s">
        <v>151</v>
      </c>
      <c r="D55" s="326" t="s">
        <v>56</v>
      </c>
      <c r="E55" s="327">
        <v>0.33500000000000002</v>
      </c>
      <c r="F55" s="420">
        <f>F52*E55</f>
        <v>1.34</v>
      </c>
      <c r="G55" s="421"/>
      <c r="H55" s="330"/>
      <c r="I55" s="331"/>
      <c r="J55" s="332"/>
      <c r="K55" s="421"/>
      <c r="L55" s="330">
        <f>K55*F55</f>
        <v>0</v>
      </c>
      <c r="M55" s="334">
        <f>L55</f>
        <v>0</v>
      </c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2"/>
      <c r="CW55" s="312"/>
      <c r="CX55" s="312"/>
      <c r="CY55" s="312"/>
      <c r="CZ55" s="312"/>
      <c r="DA55" s="312"/>
      <c r="DB55" s="312"/>
      <c r="DC55" s="312"/>
      <c r="DD55" s="312"/>
      <c r="DE55" s="312"/>
      <c r="DF55" s="312"/>
      <c r="DG55" s="312"/>
      <c r="DH55" s="312"/>
      <c r="DI55" s="312"/>
      <c r="DJ55" s="312"/>
      <c r="DK55" s="312"/>
      <c r="DL55" s="312"/>
      <c r="DM55" s="312"/>
      <c r="DN55" s="312"/>
      <c r="DO55" s="312"/>
      <c r="DP55" s="312"/>
      <c r="DQ55" s="312"/>
      <c r="DR55" s="312"/>
      <c r="DS55" s="312"/>
      <c r="DT55" s="312"/>
      <c r="DU55" s="312"/>
    </row>
    <row r="56" spans="1:125" s="313" customFormat="1" ht="23.25" customHeight="1">
      <c r="A56" s="584">
        <v>2</v>
      </c>
      <c r="B56" s="586" t="s">
        <v>152</v>
      </c>
      <c r="C56" s="307" t="s">
        <v>153</v>
      </c>
      <c r="D56" s="408" t="s">
        <v>84</v>
      </c>
      <c r="E56" s="307"/>
      <c r="F56" s="409">
        <f>F59+F60+F61</f>
        <v>160</v>
      </c>
      <c r="G56" s="410"/>
      <c r="H56" s="411"/>
      <c r="I56" s="410"/>
      <c r="J56" s="411"/>
      <c r="K56" s="410"/>
      <c r="L56" s="411"/>
      <c r="M56" s="4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  <c r="CE56" s="312"/>
      <c r="CF56" s="312"/>
      <c r="CG56" s="312"/>
      <c r="CH56" s="312"/>
      <c r="CI56" s="312"/>
      <c r="CJ56" s="312"/>
      <c r="CK56" s="312"/>
      <c r="CL56" s="312"/>
      <c r="CM56" s="312"/>
      <c r="CN56" s="312"/>
      <c r="CO56" s="312"/>
      <c r="CP56" s="312"/>
      <c r="CQ56" s="312"/>
      <c r="CR56" s="312"/>
      <c r="CS56" s="312"/>
      <c r="CT56" s="312"/>
      <c r="CU56" s="312"/>
      <c r="CV56" s="312"/>
      <c r="CW56" s="312"/>
      <c r="CX56" s="312"/>
      <c r="CY56" s="312"/>
      <c r="CZ56" s="312"/>
      <c r="DA56" s="312"/>
      <c r="DB56" s="312"/>
      <c r="DC56" s="312"/>
      <c r="DD56" s="312"/>
      <c r="DE56" s="312"/>
      <c r="DF56" s="312"/>
      <c r="DG56" s="312"/>
      <c r="DH56" s="312"/>
      <c r="DI56" s="312"/>
      <c r="DJ56" s="312"/>
      <c r="DK56" s="312"/>
      <c r="DL56" s="312"/>
      <c r="DM56" s="312"/>
      <c r="DN56" s="312"/>
      <c r="DO56" s="312"/>
      <c r="DP56" s="312"/>
      <c r="DQ56" s="312"/>
      <c r="DR56" s="312"/>
      <c r="DS56" s="312"/>
      <c r="DT56" s="312"/>
      <c r="DU56" s="312"/>
    </row>
    <row r="57" spans="1:125" s="313" customFormat="1" ht="21" customHeight="1">
      <c r="A57" s="585"/>
      <c r="B57" s="587"/>
      <c r="C57" s="315" t="s">
        <v>113</v>
      </c>
      <c r="D57" s="316" t="s">
        <v>11</v>
      </c>
      <c r="E57" s="422">
        <v>3.44E-2</v>
      </c>
      <c r="F57" s="318">
        <f>F56*E57</f>
        <v>5.5039999999999996</v>
      </c>
      <c r="G57" s="319"/>
      <c r="H57" s="415">
        <f>G57*F57</f>
        <v>0</v>
      </c>
      <c r="I57" s="321"/>
      <c r="J57" s="322"/>
      <c r="K57" s="321"/>
      <c r="L57" s="322"/>
      <c r="M57" s="323">
        <f>H57</f>
        <v>0</v>
      </c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2"/>
      <c r="BN57" s="312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  <c r="CG57" s="312"/>
      <c r="CH57" s="312"/>
      <c r="CI57" s="312"/>
      <c r="CJ57" s="312"/>
      <c r="CK57" s="312"/>
      <c r="CL57" s="312"/>
      <c r="CM57" s="312"/>
      <c r="CN57" s="312"/>
      <c r="CO57" s="312"/>
      <c r="CP57" s="312"/>
      <c r="CQ57" s="312"/>
      <c r="CR57" s="312"/>
      <c r="CS57" s="312"/>
      <c r="CT57" s="312"/>
      <c r="CU57" s="312"/>
      <c r="CV57" s="312"/>
      <c r="CW57" s="312"/>
      <c r="CX57" s="312"/>
      <c r="CY57" s="312"/>
      <c r="CZ57" s="312"/>
      <c r="DA57" s="312"/>
      <c r="DB57" s="312"/>
      <c r="DC57" s="312"/>
      <c r="DD57" s="312"/>
      <c r="DE57" s="312"/>
      <c r="DF57" s="312"/>
      <c r="DG57" s="312"/>
      <c r="DH57" s="312"/>
      <c r="DI57" s="312"/>
      <c r="DJ57" s="312"/>
      <c r="DK57" s="312"/>
      <c r="DL57" s="312"/>
      <c r="DM57" s="312"/>
      <c r="DN57" s="312"/>
      <c r="DO57" s="312"/>
      <c r="DP57" s="312"/>
      <c r="DQ57" s="312"/>
      <c r="DR57" s="312"/>
      <c r="DS57" s="312"/>
      <c r="DT57" s="312"/>
      <c r="DU57" s="312"/>
    </row>
    <row r="58" spans="1:125" s="313" customFormat="1" ht="22.5" customHeight="1">
      <c r="A58" s="585"/>
      <c r="B58" s="314" t="s">
        <v>154</v>
      </c>
      <c r="C58" s="315" t="s">
        <v>151</v>
      </c>
      <c r="D58" s="316" t="s">
        <v>56</v>
      </c>
      <c r="E58" s="317">
        <v>0.01</v>
      </c>
      <c r="F58" s="318">
        <f>F56*E58</f>
        <v>1.6</v>
      </c>
      <c r="G58" s="388"/>
      <c r="H58" s="415"/>
      <c r="I58" s="321"/>
      <c r="J58" s="322"/>
      <c r="K58" s="388"/>
      <c r="L58" s="415">
        <f>K58*F58</f>
        <v>0</v>
      </c>
      <c r="M58" s="323">
        <f>L58</f>
        <v>0</v>
      </c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2"/>
      <c r="BC58" s="312"/>
      <c r="BD58" s="312"/>
      <c r="BE58" s="312"/>
      <c r="BF58" s="312"/>
      <c r="BG58" s="312"/>
      <c r="BH58" s="312"/>
      <c r="BI58" s="312"/>
      <c r="BJ58" s="312"/>
      <c r="BK58" s="312"/>
      <c r="BL58" s="312"/>
      <c r="BM58" s="312"/>
      <c r="BN58" s="312"/>
      <c r="BO58" s="312"/>
      <c r="BP58" s="312"/>
      <c r="BQ58" s="312"/>
      <c r="BR58" s="312"/>
      <c r="BS58" s="312"/>
      <c r="BT58" s="312"/>
      <c r="BU58" s="312"/>
      <c r="BV58" s="312"/>
      <c r="BW58" s="312"/>
      <c r="BX58" s="312"/>
      <c r="BY58" s="312"/>
      <c r="BZ58" s="312"/>
      <c r="CA58" s="312"/>
      <c r="CB58" s="312"/>
      <c r="CC58" s="312"/>
      <c r="CD58" s="312"/>
      <c r="CE58" s="312"/>
      <c r="CF58" s="312"/>
      <c r="CG58" s="312"/>
      <c r="CH58" s="312"/>
      <c r="CI58" s="312"/>
      <c r="CJ58" s="312"/>
      <c r="CK58" s="312"/>
      <c r="CL58" s="312"/>
      <c r="CM58" s="312"/>
      <c r="CN58" s="312"/>
      <c r="CO58" s="312"/>
      <c r="CP58" s="312"/>
      <c r="CQ58" s="312"/>
      <c r="CR58" s="312"/>
      <c r="CS58" s="312"/>
      <c r="CT58" s="312"/>
      <c r="CU58" s="312"/>
      <c r="CV58" s="312"/>
      <c r="CW58" s="312"/>
      <c r="CX58" s="312"/>
      <c r="CY58" s="312"/>
      <c r="CZ58" s="312"/>
      <c r="DA58" s="312"/>
      <c r="DB58" s="312"/>
      <c r="DC58" s="312"/>
      <c r="DD58" s="312"/>
      <c r="DE58" s="312"/>
      <c r="DF58" s="312"/>
      <c r="DG58" s="312"/>
      <c r="DH58" s="312"/>
      <c r="DI58" s="312"/>
      <c r="DJ58" s="312"/>
      <c r="DK58" s="312"/>
      <c r="DL58" s="312"/>
      <c r="DM58" s="312"/>
      <c r="DN58" s="312"/>
      <c r="DO58" s="312"/>
      <c r="DP58" s="312"/>
    </row>
    <row r="59" spans="1:125" s="313" customFormat="1" ht="21" customHeight="1">
      <c r="A59" s="585"/>
      <c r="B59" s="423" t="s">
        <v>155</v>
      </c>
      <c r="C59" s="424" t="s">
        <v>156</v>
      </c>
      <c r="D59" s="314" t="s">
        <v>84</v>
      </c>
      <c r="E59" s="413" t="s">
        <v>142</v>
      </c>
      <c r="F59" s="417">
        <v>140</v>
      </c>
      <c r="G59" s="418"/>
      <c r="H59" s="419"/>
      <c r="I59" s="388"/>
      <c r="J59" s="415">
        <f>I59*F59</f>
        <v>0</v>
      </c>
      <c r="K59" s="418"/>
      <c r="L59" s="419"/>
      <c r="M59" s="323">
        <f>J59</f>
        <v>0</v>
      </c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312"/>
      <c r="CE59" s="312"/>
      <c r="CF59" s="312"/>
      <c r="CG59" s="312"/>
      <c r="CH59" s="312"/>
      <c r="CI59" s="312"/>
      <c r="CJ59" s="312"/>
      <c r="CK59" s="312"/>
      <c r="CL59" s="312"/>
      <c r="CM59" s="312"/>
      <c r="CN59" s="312"/>
      <c r="CO59" s="312"/>
      <c r="CP59" s="312"/>
      <c r="CQ59" s="312"/>
      <c r="CR59" s="312"/>
      <c r="CS59" s="312"/>
      <c r="CT59" s="312"/>
      <c r="CU59" s="312"/>
      <c r="CV59" s="312"/>
      <c r="CW59" s="312"/>
      <c r="CX59" s="312"/>
      <c r="CY59" s="312"/>
      <c r="CZ59" s="312"/>
      <c r="DA59" s="312"/>
      <c r="DB59" s="312"/>
      <c r="DC59" s="312"/>
      <c r="DD59" s="312"/>
      <c r="DE59" s="312"/>
      <c r="DF59" s="312"/>
      <c r="DG59" s="312"/>
      <c r="DH59" s="312"/>
      <c r="DI59" s="312"/>
      <c r="DJ59" s="312"/>
      <c r="DK59" s="312"/>
      <c r="DL59" s="312"/>
      <c r="DM59" s="312"/>
      <c r="DN59" s="312"/>
      <c r="DO59" s="312"/>
      <c r="DP59" s="312"/>
    </row>
    <row r="60" spans="1:125" s="313" customFormat="1" ht="22.5" customHeight="1">
      <c r="A60" s="585"/>
      <c r="B60" s="423" t="s">
        <v>55</v>
      </c>
      <c r="C60" s="424" t="s">
        <v>157</v>
      </c>
      <c r="D60" s="314" t="s">
        <v>84</v>
      </c>
      <c r="E60" s="413" t="s">
        <v>142</v>
      </c>
      <c r="F60" s="417">
        <v>8</v>
      </c>
      <c r="G60" s="418"/>
      <c r="H60" s="419"/>
      <c r="I60" s="319"/>
      <c r="J60" s="415">
        <f t="shared" ref="J60:J61" si="1">I60*F60</f>
        <v>0</v>
      </c>
      <c r="K60" s="418"/>
      <c r="L60" s="419"/>
      <c r="M60" s="323">
        <f t="shared" ref="M60:M61" si="2">J60</f>
        <v>0</v>
      </c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  <c r="AR60" s="312"/>
      <c r="AS60" s="312"/>
      <c r="AT60" s="312"/>
      <c r="AU60" s="312"/>
      <c r="AV60" s="312"/>
      <c r="AW60" s="312"/>
      <c r="AX60" s="312"/>
      <c r="AY60" s="312"/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2"/>
      <c r="BQ60" s="312"/>
      <c r="BR60" s="312"/>
      <c r="BS60" s="312"/>
      <c r="BT60" s="312"/>
      <c r="BU60" s="312"/>
      <c r="BV60" s="312"/>
      <c r="BW60" s="312"/>
      <c r="BX60" s="312"/>
      <c r="BY60" s="312"/>
      <c r="BZ60" s="312"/>
      <c r="CA60" s="312"/>
      <c r="CB60" s="312"/>
      <c r="CC60" s="312"/>
      <c r="CD60" s="312"/>
      <c r="CE60" s="312"/>
      <c r="CF60" s="312"/>
      <c r="CG60" s="312"/>
      <c r="CH60" s="312"/>
      <c r="CI60" s="312"/>
      <c r="CJ60" s="312"/>
      <c r="CK60" s="312"/>
      <c r="CL60" s="312"/>
      <c r="CM60" s="312"/>
      <c r="CN60" s="312"/>
      <c r="CO60" s="312"/>
      <c r="CP60" s="312"/>
      <c r="CQ60" s="312"/>
      <c r="CR60" s="312"/>
      <c r="CS60" s="312"/>
      <c r="CT60" s="312"/>
      <c r="CU60" s="312"/>
      <c r="CV60" s="312"/>
      <c r="CW60" s="312"/>
      <c r="CX60" s="312"/>
      <c r="CY60" s="312"/>
      <c r="CZ60" s="312"/>
      <c r="DA60" s="312"/>
      <c r="DB60" s="312"/>
      <c r="DC60" s="312"/>
      <c r="DD60" s="312"/>
      <c r="DE60" s="312"/>
      <c r="DF60" s="312"/>
      <c r="DG60" s="312"/>
      <c r="DH60" s="312"/>
      <c r="DI60" s="312"/>
      <c r="DJ60" s="312"/>
      <c r="DK60" s="312"/>
      <c r="DL60" s="312"/>
      <c r="DM60" s="312"/>
      <c r="DN60" s="312"/>
      <c r="DO60" s="312"/>
      <c r="DP60" s="312"/>
    </row>
    <row r="61" spans="1:125" s="313" customFormat="1" ht="22.5" customHeight="1">
      <c r="A61" s="585"/>
      <c r="B61" s="423" t="s">
        <v>55</v>
      </c>
      <c r="C61" s="424" t="s">
        <v>158</v>
      </c>
      <c r="D61" s="314" t="s">
        <v>84</v>
      </c>
      <c r="E61" s="413" t="s">
        <v>142</v>
      </c>
      <c r="F61" s="417">
        <v>12</v>
      </c>
      <c r="G61" s="418"/>
      <c r="H61" s="419"/>
      <c r="I61" s="319"/>
      <c r="J61" s="415">
        <f t="shared" si="1"/>
        <v>0</v>
      </c>
      <c r="K61" s="418"/>
      <c r="L61" s="419"/>
      <c r="M61" s="323">
        <f t="shared" si="2"/>
        <v>0</v>
      </c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2"/>
      <c r="AZ61" s="312"/>
      <c r="BA61" s="312"/>
      <c r="BB61" s="312"/>
      <c r="BC61" s="312"/>
      <c r="BD61" s="312"/>
      <c r="BE61" s="312"/>
      <c r="BF61" s="312"/>
      <c r="BG61" s="312"/>
      <c r="BH61" s="312"/>
      <c r="BI61" s="312"/>
      <c r="BJ61" s="312"/>
      <c r="BK61" s="312"/>
      <c r="BL61" s="312"/>
      <c r="BM61" s="312"/>
      <c r="BN61" s="312"/>
      <c r="BO61" s="312"/>
      <c r="BP61" s="312"/>
      <c r="BQ61" s="312"/>
      <c r="BR61" s="312"/>
      <c r="BS61" s="312"/>
      <c r="BT61" s="312"/>
      <c r="BU61" s="312"/>
      <c r="BV61" s="312"/>
      <c r="BW61" s="312"/>
      <c r="BX61" s="312"/>
      <c r="BY61" s="312"/>
      <c r="BZ61" s="312"/>
      <c r="CA61" s="312"/>
      <c r="CB61" s="312"/>
      <c r="CC61" s="312"/>
      <c r="CD61" s="312"/>
      <c r="CE61" s="312"/>
      <c r="CF61" s="312"/>
      <c r="CG61" s="312"/>
      <c r="CH61" s="312"/>
      <c r="CI61" s="312"/>
      <c r="CJ61" s="312"/>
      <c r="CK61" s="312"/>
      <c r="CL61" s="312"/>
      <c r="CM61" s="312"/>
      <c r="CN61" s="312"/>
      <c r="CO61" s="312"/>
      <c r="CP61" s="312"/>
      <c r="CQ61" s="312"/>
      <c r="CR61" s="312"/>
      <c r="CS61" s="312"/>
      <c r="CT61" s="312"/>
      <c r="CU61" s="312"/>
      <c r="CV61" s="312"/>
      <c r="CW61" s="312"/>
      <c r="CX61" s="312"/>
      <c r="CY61" s="312"/>
      <c r="CZ61" s="312"/>
      <c r="DA61" s="312"/>
      <c r="DB61" s="312"/>
      <c r="DC61" s="312"/>
      <c r="DD61" s="312"/>
      <c r="DE61" s="312"/>
      <c r="DF61" s="312"/>
      <c r="DG61" s="312"/>
      <c r="DH61" s="312"/>
      <c r="DI61" s="312"/>
      <c r="DJ61" s="312"/>
      <c r="DK61" s="312"/>
      <c r="DL61" s="312"/>
      <c r="DM61" s="312"/>
      <c r="DN61" s="312"/>
      <c r="DO61" s="312"/>
      <c r="DP61" s="312"/>
    </row>
    <row r="62" spans="1:125" s="313" customFormat="1" ht="13.5" customHeight="1">
      <c r="A62" s="425"/>
      <c r="B62" s="426"/>
      <c r="C62" s="427" t="s">
        <v>159</v>
      </c>
      <c r="D62" s="428"/>
      <c r="E62" s="429"/>
      <c r="F62" s="430"/>
      <c r="G62" s="431"/>
      <c r="H62" s="432"/>
      <c r="I62" s="433"/>
      <c r="J62" s="434"/>
      <c r="K62" s="431"/>
      <c r="L62" s="432"/>
      <c r="M62" s="435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S62" s="312"/>
      <c r="AT62" s="312"/>
      <c r="AU62" s="312"/>
      <c r="AV62" s="312"/>
      <c r="AW62" s="312"/>
      <c r="AX62" s="312"/>
      <c r="AY62" s="312"/>
      <c r="AZ62" s="312"/>
      <c r="BA62" s="312"/>
      <c r="BB62" s="312"/>
      <c r="BC62" s="312"/>
      <c r="BD62" s="312"/>
      <c r="BE62" s="312"/>
      <c r="BF62" s="312"/>
      <c r="BG62" s="312"/>
      <c r="BH62" s="312"/>
      <c r="BI62" s="312"/>
      <c r="BJ62" s="312"/>
      <c r="BK62" s="312"/>
      <c r="BL62" s="312"/>
      <c r="BM62" s="312"/>
      <c r="BN62" s="312"/>
      <c r="BO62" s="312"/>
      <c r="BP62" s="312"/>
      <c r="BQ62" s="312"/>
      <c r="BR62" s="312"/>
      <c r="BS62" s="312"/>
      <c r="BT62" s="312"/>
      <c r="BU62" s="312"/>
      <c r="BV62" s="312"/>
      <c r="BW62" s="312"/>
      <c r="BX62" s="312"/>
      <c r="BY62" s="312"/>
      <c r="BZ62" s="312"/>
      <c r="CA62" s="312"/>
      <c r="CB62" s="312"/>
      <c r="CC62" s="312"/>
      <c r="CD62" s="312"/>
      <c r="CE62" s="312"/>
      <c r="CF62" s="312"/>
      <c r="CG62" s="312"/>
      <c r="CH62" s="312"/>
      <c r="CI62" s="312"/>
      <c r="CJ62" s="312"/>
      <c r="CK62" s="312"/>
      <c r="CL62" s="312"/>
      <c r="CM62" s="312"/>
      <c r="CN62" s="312"/>
      <c r="CO62" s="312"/>
      <c r="CP62" s="312"/>
      <c r="CQ62" s="312"/>
      <c r="CR62" s="312"/>
      <c r="CS62" s="312"/>
      <c r="CT62" s="312"/>
      <c r="CU62" s="312"/>
      <c r="CV62" s="312"/>
      <c r="CW62" s="312"/>
      <c r="CX62" s="312"/>
      <c r="CY62" s="312"/>
      <c r="CZ62" s="312"/>
      <c r="DA62" s="312"/>
      <c r="DB62" s="312"/>
      <c r="DC62" s="312"/>
      <c r="DD62" s="312"/>
      <c r="DE62" s="312"/>
      <c r="DF62" s="312"/>
      <c r="DG62" s="312"/>
      <c r="DH62" s="312"/>
      <c r="DI62" s="312"/>
      <c r="DJ62" s="312"/>
      <c r="DK62" s="312"/>
      <c r="DL62" s="312"/>
      <c r="DM62" s="312"/>
      <c r="DN62" s="312"/>
      <c r="DO62" s="312"/>
      <c r="DP62" s="312"/>
    </row>
    <row r="63" spans="1:125" s="313" customFormat="1" ht="22.5" customHeight="1">
      <c r="A63" s="436">
        <v>1</v>
      </c>
      <c r="B63" s="423" t="s">
        <v>55</v>
      </c>
      <c r="C63" s="315" t="s">
        <v>160</v>
      </c>
      <c r="D63" s="314" t="s">
        <v>48</v>
      </c>
      <c r="E63" s="413" t="s">
        <v>142</v>
      </c>
      <c r="F63" s="417">
        <v>4</v>
      </c>
      <c r="G63" s="418"/>
      <c r="H63" s="419"/>
      <c r="I63" s="319"/>
      <c r="J63" s="415">
        <f t="shared" ref="J63:J65" si="3">I63*F63</f>
        <v>0</v>
      </c>
      <c r="K63" s="418"/>
      <c r="L63" s="419"/>
      <c r="M63" s="323">
        <f t="shared" ref="M63:M65" si="4">J63</f>
        <v>0</v>
      </c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2"/>
      <c r="BR63" s="312"/>
      <c r="BS63" s="312"/>
      <c r="BT63" s="312"/>
      <c r="BU63" s="312"/>
      <c r="BV63" s="312"/>
      <c r="BW63" s="312"/>
      <c r="BX63" s="312"/>
      <c r="BY63" s="312"/>
      <c r="BZ63" s="312"/>
      <c r="CA63" s="312"/>
      <c r="CB63" s="312"/>
      <c r="CC63" s="312"/>
      <c r="CD63" s="312"/>
      <c r="CE63" s="312"/>
      <c r="CF63" s="312"/>
      <c r="CG63" s="312"/>
      <c r="CH63" s="312"/>
      <c r="CI63" s="312"/>
      <c r="CJ63" s="312"/>
      <c r="CK63" s="312"/>
      <c r="CL63" s="312"/>
      <c r="CM63" s="312"/>
      <c r="CN63" s="312"/>
      <c r="CO63" s="312"/>
      <c r="CP63" s="312"/>
      <c r="CQ63" s="312"/>
      <c r="CR63" s="312"/>
      <c r="CS63" s="312"/>
      <c r="CT63" s="312"/>
      <c r="CU63" s="312"/>
      <c r="CV63" s="312"/>
      <c r="CW63" s="312"/>
      <c r="CX63" s="312"/>
      <c r="CY63" s="312"/>
      <c r="CZ63" s="312"/>
      <c r="DA63" s="312"/>
      <c r="DB63" s="312"/>
      <c r="DC63" s="312"/>
      <c r="DD63" s="312"/>
      <c r="DE63" s="312"/>
      <c r="DF63" s="312"/>
      <c r="DG63" s="312"/>
      <c r="DH63" s="312"/>
      <c r="DI63" s="312"/>
      <c r="DJ63" s="312"/>
      <c r="DK63" s="312"/>
      <c r="DL63" s="312"/>
      <c r="DM63" s="312"/>
      <c r="DN63" s="312"/>
      <c r="DO63" s="312"/>
      <c r="DP63" s="312"/>
    </row>
    <row r="64" spans="1:125" s="313" customFormat="1" ht="22.5" customHeight="1">
      <c r="A64" s="436">
        <v>2</v>
      </c>
      <c r="B64" s="423" t="s">
        <v>161</v>
      </c>
      <c r="C64" s="315" t="s">
        <v>162</v>
      </c>
      <c r="D64" s="314" t="s">
        <v>48</v>
      </c>
      <c r="E64" s="413" t="s">
        <v>142</v>
      </c>
      <c r="F64" s="417">
        <f>F63*2</f>
        <v>8</v>
      </c>
      <c r="G64" s="418"/>
      <c r="H64" s="419"/>
      <c r="I64" s="319"/>
      <c r="J64" s="415">
        <f t="shared" si="3"/>
        <v>0</v>
      </c>
      <c r="K64" s="418"/>
      <c r="L64" s="419"/>
      <c r="M64" s="323">
        <f t="shared" si="4"/>
        <v>0</v>
      </c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12"/>
      <c r="BQ64" s="312"/>
      <c r="BR64" s="312"/>
      <c r="BS64" s="312"/>
      <c r="BT64" s="312"/>
      <c r="BU64" s="312"/>
      <c r="BV64" s="312"/>
      <c r="BW64" s="312"/>
      <c r="BX64" s="312"/>
      <c r="BY64" s="312"/>
      <c r="BZ64" s="312"/>
      <c r="CA64" s="312"/>
      <c r="CB64" s="312"/>
      <c r="CC64" s="312"/>
      <c r="CD64" s="312"/>
      <c r="CE64" s="312"/>
      <c r="CF64" s="312"/>
      <c r="CG64" s="312"/>
      <c r="CH64" s="312"/>
      <c r="CI64" s="312"/>
      <c r="CJ64" s="312"/>
      <c r="CK64" s="312"/>
      <c r="CL64" s="312"/>
      <c r="CM64" s="312"/>
      <c r="CN64" s="312"/>
      <c r="CO64" s="312"/>
      <c r="CP64" s="312"/>
      <c r="CQ64" s="312"/>
      <c r="CR64" s="312"/>
      <c r="CS64" s="312"/>
      <c r="CT64" s="312"/>
      <c r="CU64" s="312"/>
      <c r="CV64" s="312"/>
      <c r="CW64" s="312"/>
      <c r="CX64" s="312"/>
      <c r="CY64" s="312"/>
      <c r="CZ64" s="312"/>
      <c r="DA64" s="312"/>
      <c r="DB64" s="312"/>
      <c r="DC64" s="312"/>
      <c r="DD64" s="312"/>
      <c r="DE64" s="312"/>
      <c r="DF64" s="312"/>
      <c r="DG64" s="312"/>
      <c r="DH64" s="312"/>
      <c r="DI64" s="312"/>
      <c r="DJ64" s="312"/>
      <c r="DK64" s="312"/>
      <c r="DL64" s="312"/>
      <c r="DM64" s="312"/>
      <c r="DN64" s="312"/>
      <c r="DO64" s="312"/>
      <c r="DP64" s="312"/>
    </row>
    <row r="65" spans="1:120" s="313" customFormat="1" ht="22.5" customHeight="1">
      <c r="A65" s="436">
        <v>3</v>
      </c>
      <c r="B65" s="423" t="s">
        <v>55</v>
      </c>
      <c r="C65" s="315" t="s">
        <v>163</v>
      </c>
      <c r="D65" s="314" t="s">
        <v>48</v>
      </c>
      <c r="E65" s="413" t="s">
        <v>142</v>
      </c>
      <c r="F65" s="417">
        <v>8</v>
      </c>
      <c r="G65" s="418"/>
      <c r="H65" s="419"/>
      <c r="I65" s="319"/>
      <c r="J65" s="415">
        <f t="shared" si="3"/>
        <v>0</v>
      </c>
      <c r="K65" s="418"/>
      <c r="L65" s="419"/>
      <c r="M65" s="323">
        <f t="shared" si="4"/>
        <v>0</v>
      </c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312"/>
      <c r="BQ65" s="312"/>
      <c r="BR65" s="312"/>
      <c r="BS65" s="312"/>
      <c r="BT65" s="312"/>
      <c r="BU65" s="312"/>
      <c r="BV65" s="312"/>
      <c r="BW65" s="312"/>
      <c r="BX65" s="312"/>
      <c r="BY65" s="312"/>
      <c r="BZ65" s="312"/>
      <c r="CA65" s="312"/>
      <c r="CB65" s="312"/>
      <c r="CC65" s="312"/>
      <c r="CD65" s="312"/>
      <c r="CE65" s="312"/>
      <c r="CF65" s="312"/>
      <c r="CG65" s="312"/>
      <c r="CH65" s="312"/>
      <c r="CI65" s="312"/>
      <c r="CJ65" s="312"/>
      <c r="CK65" s="312"/>
      <c r="CL65" s="312"/>
      <c r="CM65" s="312"/>
      <c r="CN65" s="312"/>
      <c r="CO65" s="312"/>
      <c r="CP65" s="312"/>
      <c r="CQ65" s="312"/>
      <c r="CR65" s="312"/>
      <c r="CS65" s="312"/>
      <c r="CT65" s="312"/>
      <c r="CU65" s="312"/>
      <c r="CV65" s="312"/>
      <c r="CW65" s="312"/>
      <c r="CX65" s="312"/>
      <c r="CY65" s="312"/>
      <c r="CZ65" s="312"/>
      <c r="DA65" s="312"/>
      <c r="DB65" s="312"/>
      <c r="DC65" s="312"/>
      <c r="DD65" s="312"/>
      <c r="DE65" s="312"/>
      <c r="DF65" s="312"/>
      <c r="DG65" s="312"/>
      <c r="DH65" s="312"/>
      <c r="DI65" s="312"/>
      <c r="DJ65" s="312"/>
      <c r="DK65" s="312"/>
      <c r="DL65" s="312"/>
      <c r="DM65" s="312"/>
      <c r="DN65" s="312"/>
      <c r="DO65" s="312"/>
      <c r="DP65" s="312"/>
    </row>
    <row r="66" spans="1:120" s="449" customFormat="1" ht="15.75" customHeight="1">
      <c r="A66" s="437"/>
      <c r="B66" s="438"/>
      <c r="C66" s="439" t="s">
        <v>164</v>
      </c>
      <c r="D66" s="438"/>
      <c r="E66" s="440"/>
      <c r="F66" s="441"/>
      <c r="G66" s="442"/>
      <c r="H66" s="443"/>
      <c r="I66" s="444"/>
      <c r="J66" s="445"/>
      <c r="K66" s="446"/>
      <c r="L66" s="447"/>
      <c r="M66" s="448"/>
    </row>
    <row r="67" spans="1:120" s="458" customFormat="1" ht="27">
      <c r="A67" s="588">
        <v>1</v>
      </c>
      <c r="B67" s="450" t="s">
        <v>165</v>
      </c>
      <c r="C67" s="451" t="s">
        <v>166</v>
      </c>
      <c r="D67" s="450" t="s">
        <v>167</v>
      </c>
      <c r="E67" s="451"/>
      <c r="F67" s="452">
        <f>F70/100</f>
        <v>0.03</v>
      </c>
      <c r="G67" s="453"/>
      <c r="H67" s="454"/>
      <c r="I67" s="453"/>
      <c r="J67" s="454"/>
      <c r="K67" s="455"/>
      <c r="L67" s="456"/>
      <c r="M67" s="457"/>
    </row>
    <row r="68" spans="1:120" s="466" customFormat="1" ht="16.5">
      <c r="A68" s="589"/>
      <c r="B68" s="459"/>
      <c r="C68" s="460" t="s">
        <v>168</v>
      </c>
      <c r="D68" s="459" t="s">
        <v>11</v>
      </c>
      <c r="E68" s="461">
        <v>51</v>
      </c>
      <c r="F68" s="462">
        <f>E68*F67</f>
        <v>1.53</v>
      </c>
      <c r="G68" s="463"/>
      <c r="H68" s="464">
        <f>G68*F68</f>
        <v>0</v>
      </c>
      <c r="I68" s="463"/>
      <c r="J68" s="464"/>
      <c r="K68" s="463"/>
      <c r="L68" s="464"/>
      <c r="M68" s="465">
        <f>H68</f>
        <v>0</v>
      </c>
    </row>
    <row r="69" spans="1:120" s="466" customFormat="1" ht="16.5">
      <c r="A69" s="589"/>
      <c r="B69" s="467"/>
      <c r="C69" s="460" t="s">
        <v>169</v>
      </c>
      <c r="D69" s="459" t="s">
        <v>170</v>
      </c>
      <c r="E69" s="461">
        <v>3.1</v>
      </c>
      <c r="F69" s="462">
        <f>E69*F67</f>
        <v>9.2999999999999999E-2</v>
      </c>
      <c r="G69" s="463"/>
      <c r="H69" s="464"/>
      <c r="I69" s="463"/>
      <c r="J69" s="464"/>
      <c r="K69" s="463"/>
      <c r="L69" s="464">
        <f>K69*F69</f>
        <v>0</v>
      </c>
      <c r="M69" s="465">
        <f>L69</f>
        <v>0</v>
      </c>
    </row>
    <row r="70" spans="1:120" s="466" customFormat="1" ht="26.25" customHeight="1">
      <c r="A70" s="590"/>
      <c r="B70" s="468" t="s">
        <v>171</v>
      </c>
      <c r="C70" s="469" t="s">
        <v>172</v>
      </c>
      <c r="D70" s="470" t="s">
        <v>84</v>
      </c>
      <c r="E70" s="469" t="s">
        <v>142</v>
      </c>
      <c r="F70" s="471">
        <v>3</v>
      </c>
      <c r="G70" s="351"/>
      <c r="H70" s="352"/>
      <c r="I70" s="351"/>
      <c r="J70" s="352">
        <f>I70*F70</f>
        <v>0</v>
      </c>
      <c r="K70" s="351"/>
      <c r="L70" s="352"/>
      <c r="M70" s="472">
        <f>J70</f>
        <v>0</v>
      </c>
    </row>
    <row r="71" spans="1:120" s="458" customFormat="1" ht="16.5">
      <c r="A71" s="579">
        <v>2</v>
      </c>
      <c r="B71" s="450" t="s">
        <v>173</v>
      </c>
      <c r="C71" s="451" t="s">
        <v>174</v>
      </c>
      <c r="D71" s="450" t="s">
        <v>112</v>
      </c>
      <c r="E71" s="451"/>
      <c r="F71" s="452">
        <v>1</v>
      </c>
      <c r="G71" s="453"/>
      <c r="H71" s="454"/>
      <c r="I71" s="453"/>
      <c r="J71" s="454"/>
      <c r="K71" s="455"/>
      <c r="L71" s="456"/>
      <c r="M71" s="457"/>
    </row>
    <row r="72" spans="1:120" s="466" customFormat="1" ht="16.5">
      <c r="A72" s="580"/>
      <c r="B72" s="459"/>
      <c r="C72" s="460" t="s">
        <v>175</v>
      </c>
      <c r="D72" s="459" t="s">
        <v>11</v>
      </c>
      <c r="E72" s="461">
        <v>0.9</v>
      </c>
      <c r="F72" s="462">
        <f>E72*F71</f>
        <v>0.9</v>
      </c>
      <c r="G72" s="463"/>
      <c r="H72" s="464">
        <f>G72*F72</f>
        <v>0</v>
      </c>
      <c r="I72" s="463"/>
      <c r="J72" s="464"/>
      <c r="K72" s="463"/>
      <c r="L72" s="464"/>
      <c r="M72" s="465">
        <f>H72</f>
        <v>0</v>
      </c>
    </row>
    <row r="73" spans="1:120" s="466" customFormat="1" ht="16.5">
      <c r="A73" s="580"/>
      <c r="B73" s="467"/>
      <c r="C73" s="460" t="s">
        <v>71</v>
      </c>
      <c r="D73" s="459" t="s">
        <v>170</v>
      </c>
      <c r="E73" s="461">
        <v>7.0000000000000007E-2</v>
      </c>
      <c r="F73" s="462">
        <f>E73*F71</f>
        <v>7.0000000000000007E-2</v>
      </c>
      <c r="G73" s="463"/>
      <c r="H73" s="464"/>
      <c r="I73" s="463"/>
      <c r="J73" s="464"/>
      <c r="K73" s="463"/>
      <c r="L73" s="464">
        <f>K73*F73</f>
        <v>0</v>
      </c>
      <c r="M73" s="465">
        <f>L73</f>
        <v>0</v>
      </c>
    </row>
    <row r="74" spans="1:120" s="466" customFormat="1" ht="16.5">
      <c r="A74" s="581"/>
      <c r="B74" s="470" t="s">
        <v>176</v>
      </c>
      <c r="C74" s="469" t="s">
        <v>177</v>
      </c>
      <c r="D74" s="470" t="s">
        <v>178</v>
      </c>
      <c r="E74" s="469" t="s">
        <v>142</v>
      </c>
      <c r="F74" s="471">
        <v>3</v>
      </c>
      <c r="G74" s="351"/>
      <c r="H74" s="352"/>
      <c r="I74" s="351"/>
      <c r="J74" s="352">
        <f>I74*F74</f>
        <v>0</v>
      </c>
      <c r="K74" s="351"/>
      <c r="L74" s="352"/>
      <c r="M74" s="472">
        <f>J74</f>
        <v>0</v>
      </c>
    </row>
    <row r="75" spans="1:120" s="475" customFormat="1" ht="13.5">
      <c r="A75" s="473"/>
      <c r="B75" s="473"/>
      <c r="C75" s="473" t="s">
        <v>7</v>
      </c>
      <c r="D75" s="473"/>
      <c r="E75" s="473"/>
      <c r="F75" s="473"/>
      <c r="G75" s="473"/>
      <c r="H75" s="474">
        <f>SUM(H52:H74)</f>
        <v>0</v>
      </c>
      <c r="I75" s="474"/>
      <c r="J75" s="474">
        <f>SUM(J52:J74)</f>
        <v>0</v>
      </c>
      <c r="K75" s="474"/>
      <c r="L75" s="474">
        <f>SUM(L52:L74)</f>
        <v>0</v>
      </c>
      <c r="M75" s="474">
        <f>SUM(M52:M74)</f>
        <v>0</v>
      </c>
    </row>
    <row r="76" spans="1:120" s="482" customFormat="1" ht="13.5">
      <c r="A76" s="476"/>
      <c r="B76" s="476"/>
      <c r="C76" s="476" t="s">
        <v>179</v>
      </c>
      <c r="D76" s="477" t="s">
        <v>205</v>
      </c>
      <c r="E76" s="478"/>
      <c r="F76" s="478"/>
      <c r="G76" s="476"/>
      <c r="H76" s="479" t="e">
        <f>H75*D76</f>
        <v>#VALUE!</v>
      </c>
      <c r="I76" s="479"/>
      <c r="J76" s="480"/>
      <c r="K76" s="481"/>
      <c r="L76" s="481"/>
      <c r="M76" s="479" t="e">
        <f>SUM(H76:L76)</f>
        <v>#VALUE!</v>
      </c>
    </row>
    <row r="77" spans="1:120" s="482" customFormat="1" ht="13.5">
      <c r="A77" s="476"/>
      <c r="B77" s="476"/>
      <c r="C77" s="476" t="s">
        <v>7</v>
      </c>
      <c r="D77" s="476"/>
      <c r="E77" s="478"/>
      <c r="F77" s="478"/>
      <c r="G77" s="476"/>
      <c r="H77" s="479" t="e">
        <f>H75+H76</f>
        <v>#VALUE!</v>
      </c>
      <c r="I77" s="479"/>
      <c r="J77" s="480">
        <f>J75</f>
        <v>0</v>
      </c>
      <c r="K77" s="481"/>
      <c r="L77" s="479">
        <f>L75</f>
        <v>0</v>
      </c>
      <c r="M77" s="479" t="e">
        <f>SUM(H77:L77)</f>
        <v>#VALUE!</v>
      </c>
    </row>
    <row r="78" spans="1:120" s="489" customFormat="1" ht="13.5">
      <c r="A78" s="483"/>
      <c r="B78" s="483"/>
      <c r="C78" s="483" t="s">
        <v>180</v>
      </c>
      <c r="D78" s="484" t="s">
        <v>205</v>
      </c>
      <c r="E78" s="485"/>
      <c r="F78" s="485"/>
      <c r="G78" s="483"/>
      <c r="H78" s="486" t="e">
        <f>H77*D78</f>
        <v>#VALUE!</v>
      </c>
      <c r="I78" s="486"/>
      <c r="J78" s="487" t="e">
        <f>(J77)*D78</f>
        <v>#VALUE!</v>
      </c>
      <c r="K78" s="488"/>
      <c r="L78" s="486" t="e">
        <f>L77*D78</f>
        <v>#VALUE!</v>
      </c>
      <c r="M78" s="486" t="e">
        <f>SUM(H78:L78)</f>
        <v>#VALUE!</v>
      </c>
    </row>
    <row r="79" spans="1:120" s="482" customFormat="1" ht="13.5">
      <c r="A79" s="476"/>
      <c r="B79" s="476"/>
      <c r="C79" s="476" t="s">
        <v>181</v>
      </c>
      <c r="D79" s="476"/>
      <c r="E79" s="478"/>
      <c r="F79" s="478"/>
      <c r="G79" s="476"/>
      <c r="H79" s="479" t="e">
        <f>H77+H78</f>
        <v>#VALUE!</v>
      </c>
      <c r="I79" s="479"/>
      <c r="J79" s="480" t="e">
        <f>J77+J78</f>
        <v>#VALUE!</v>
      </c>
      <c r="K79" s="481"/>
      <c r="L79" s="479" t="e">
        <f>L77+L78</f>
        <v>#VALUE!</v>
      </c>
      <c r="M79" s="479" t="e">
        <f>SUM(H79:L79)</f>
        <v>#VALUE!</v>
      </c>
    </row>
    <row r="80" spans="1:120" s="482" customFormat="1" ht="13.5">
      <c r="A80" s="490"/>
      <c r="B80" s="490"/>
      <c r="C80" s="476" t="s">
        <v>182</v>
      </c>
      <c r="D80" s="490"/>
      <c r="E80" s="490"/>
      <c r="F80" s="490"/>
      <c r="G80" s="490"/>
      <c r="H80" s="479">
        <f>H75+H41</f>
        <v>0</v>
      </c>
      <c r="I80" s="490"/>
      <c r="J80" s="479">
        <f>J75+J41</f>
        <v>0</v>
      </c>
      <c r="K80" s="490"/>
      <c r="L80" s="490"/>
      <c r="M80" s="479" t="e">
        <f>M79+M50</f>
        <v>#VALUE!</v>
      </c>
      <c r="N80" s="491" t="e">
        <f>M79-O79</f>
        <v>#VALUE!</v>
      </c>
    </row>
  </sheetData>
  <mergeCells count="24">
    <mergeCell ref="A39:A44"/>
    <mergeCell ref="A71:A74"/>
    <mergeCell ref="A1:F2"/>
    <mergeCell ref="A15:A17"/>
    <mergeCell ref="B15:B17"/>
    <mergeCell ref="C15:C17"/>
    <mergeCell ref="D15:D17"/>
    <mergeCell ref="E15:F15"/>
    <mergeCell ref="B39:B41"/>
    <mergeCell ref="A52:A55"/>
    <mergeCell ref="B52:B53"/>
    <mergeCell ref="A56:A61"/>
    <mergeCell ref="B56:B57"/>
    <mergeCell ref="A67:A70"/>
    <mergeCell ref="A25:A29"/>
    <mergeCell ref="G15:H15"/>
    <mergeCell ref="I15:J15"/>
    <mergeCell ref="A30:A33"/>
    <mergeCell ref="A34:A38"/>
    <mergeCell ref="K15:L15"/>
    <mergeCell ref="E16:E17"/>
    <mergeCell ref="F16:F17"/>
    <mergeCell ref="A19:A21"/>
    <mergeCell ref="A22:A24"/>
  </mergeCells>
  <pageMargins left="0.7" right="0.7" top="0.75" bottom="0.75" header="0.3" footer="0.3"/>
  <pageSetup paperSize="9" scale="72" orientation="landscape" r:id="rId1"/>
  <colBreaks count="1" manualBreakCount="1">
    <brk id="13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TAV</vt:lpstr>
      <vt:lpstr>O.X2-1</vt:lpstr>
      <vt:lpstr>x.2-1</vt:lpstr>
      <vt:lpstr>x.2-2</vt:lpstr>
      <vt:lpstr>'x.2-1'!Заголовки_для_печати</vt:lpstr>
      <vt:lpstr>'O.X2-1'!Область_печати</vt:lpstr>
      <vt:lpstr>'x.2-1'!Область_печати</vt:lpstr>
      <vt:lpstr>'x.2-2'!Область_печати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2020-07-21T07:35:59Z</dcterms:modified>
</cp:coreProperties>
</file>