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28"/>
  </bookViews>
  <sheets>
    <sheet name="1" sheetId="35" r:id="rId1"/>
  </sheets>
  <definedNames>
    <definedName name="_xlnm.Print_Area" localSheetId="0">'1'!$A$2:$M$134</definedName>
  </definedNames>
  <calcPr calcId="152511"/>
</workbook>
</file>

<file path=xl/calcChain.xml><?xml version="1.0" encoding="utf-8"?>
<calcChain xmlns="http://schemas.openxmlformats.org/spreadsheetml/2006/main">
  <c r="F25" i="35" l="1"/>
  <c r="F47" i="35"/>
  <c r="F82" i="35"/>
  <c r="F72" i="35"/>
  <c r="F88" i="35"/>
  <c r="F67" i="35" l="1"/>
  <c r="F62" i="35"/>
  <c r="F57" i="35"/>
  <c r="F66" i="35"/>
  <c r="F40" i="35"/>
  <c r="F39" i="35"/>
  <c r="F41" i="35"/>
  <c r="F20" i="35"/>
  <c r="F10" i="35"/>
  <c r="F122" i="35"/>
  <c r="F30" i="35"/>
  <c r="F29" i="35"/>
  <c r="F35" i="35" l="1"/>
  <c r="F123" i="35"/>
  <c r="F115" i="35"/>
  <c r="F113" i="35"/>
  <c r="F114" i="35" s="1"/>
  <c r="F106" i="35"/>
  <c r="F98" i="35"/>
  <c r="F95" i="35"/>
  <c r="F94" i="35"/>
  <c r="F93" i="35"/>
  <c r="F92" i="35"/>
  <c r="F89" i="35"/>
  <c r="F85" i="35"/>
  <c r="F78" i="35"/>
  <c r="F80" i="35" s="1"/>
  <c r="F73" i="35"/>
  <c r="F118" i="35" l="1"/>
  <c r="F119" i="35" s="1"/>
  <c r="F74" i="35"/>
  <c r="F76" i="35"/>
  <c r="F75" i="35"/>
  <c r="F107" i="35"/>
  <c r="F108" i="35"/>
  <c r="F109" i="35"/>
  <c r="F110" i="35"/>
  <c r="F125" i="35"/>
  <c r="F124" i="35"/>
  <c r="F102" i="35"/>
  <c r="F90" i="35"/>
  <c r="F100" i="35"/>
  <c r="F96" i="35"/>
  <c r="F101" i="35"/>
  <c r="F103" i="35"/>
  <c r="F99" i="35"/>
  <c r="F91" i="35"/>
  <c r="F97" i="35"/>
  <c r="F83" i="35"/>
  <c r="F86" i="35"/>
  <c r="F84" i="35"/>
  <c r="F120" i="35" l="1"/>
  <c r="F58" i="35" l="1"/>
  <c r="F48" i="35"/>
  <c r="E69" i="35"/>
  <c r="F63" i="35"/>
  <c r="F70" i="35" s="1"/>
  <c r="F69" i="35" l="1"/>
  <c r="F60" i="35"/>
  <c r="F59" i="35"/>
  <c r="F51" i="35"/>
  <c r="F49" i="35"/>
  <c r="F50" i="35"/>
  <c r="F53" i="35"/>
  <c r="F55" i="35" s="1"/>
  <c r="F64" i="35"/>
  <c r="F68" i="35"/>
  <c r="F65" i="35"/>
  <c r="F16" i="35"/>
  <c r="F18" i="35" s="1"/>
  <c r="F26" i="35"/>
  <c r="F31" i="35" s="1"/>
  <c r="F21" i="35"/>
  <c r="F22" i="35" s="1"/>
  <c r="E32" i="35"/>
  <c r="F32" i="35" l="1"/>
  <c r="F23" i="35"/>
  <c r="F28" i="35"/>
  <c r="F33" i="35"/>
  <c r="F11" i="35"/>
  <c r="F36" i="35"/>
  <c r="F27" i="35"/>
  <c r="F37" i="35" l="1"/>
  <c r="F43" i="35"/>
  <c r="F42" i="35"/>
  <c r="F38" i="35"/>
  <c r="F12" i="35"/>
  <c r="F14" i="35"/>
  <c r="F13" i="35"/>
</calcChain>
</file>

<file path=xl/sharedStrings.xml><?xml version="1.0" encoding="utf-8"?>
<sst xmlns="http://schemas.openxmlformats.org/spreadsheetml/2006/main" count="274" uniqueCount="121">
  <si>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</si>
  <si>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</si>
  <si>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</si>
  <si>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</si>
  <si>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</si>
  <si>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</si>
  <si>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</si>
  <si>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</si>
  <si>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</si>
  <si>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</si>
  <si>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</si>
  <si>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</si>
  <si>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</si>
  <si>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</si>
  <si>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</si>
  <si>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</si>
  <si>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</si>
  <si>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</si>
  <si>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</si>
  <si>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</si>
  <si>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</si>
  <si>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</si>
  <si>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ტრანსპორტირება საშუალოდ 5 კმ-ზე</t>
  </si>
  <si>
    <t>100 მ3</t>
  </si>
  <si>
    <t>პროექტი</t>
  </si>
  <si>
    <t xml:space="preserve">1-23-8         </t>
  </si>
  <si>
    <t xml:space="preserve">მიწის გათხრა ექსკავატორით V=0.15 მ3 </t>
  </si>
  <si>
    <t>1000 მ3</t>
  </si>
  <si>
    <t>14-1-124</t>
  </si>
  <si>
    <t xml:space="preserve">ექსკავატორი პნევმოთვლიან სვლაზე, V=0.15 მ3  </t>
  </si>
  <si>
    <t>15-ტრ-2</t>
  </si>
  <si>
    <t>გატანა 5 კმ-მდე</t>
  </si>
  <si>
    <t>23-1-3.</t>
  </si>
  <si>
    <t xml:space="preserve">ქვიშა-ხრეშოვანი ბალიშის  მოწყობა  </t>
  </si>
  <si>
    <t>10 მ3</t>
  </si>
  <si>
    <t xml:space="preserve">შრომითი დანახარჯები  </t>
  </si>
  <si>
    <t>4,1-229</t>
  </si>
  <si>
    <t>ქვიშა-ხრეში</t>
  </si>
  <si>
    <t>6-28-3</t>
  </si>
  <si>
    <t xml:space="preserve">რკ/ბეტონის ღია არხის მოწყობა </t>
  </si>
  <si>
    <t xml:space="preserve">სხვა მანქანები </t>
  </si>
  <si>
    <t>1-1-011</t>
  </si>
  <si>
    <t>არმატურა Ø6 მმ АI</t>
  </si>
  <si>
    <t>1-1-013</t>
  </si>
  <si>
    <t>არმატურა  Ø10 მმ АIII</t>
  </si>
  <si>
    <t>4-1-345</t>
  </si>
  <si>
    <t>ბეტონი В-18.5</t>
  </si>
  <si>
    <t>5-1-008</t>
  </si>
  <si>
    <t>ხემასალა დახერხილი ნედლი წიწვოვანი</t>
  </si>
  <si>
    <t xml:space="preserve">სხვა მასალები </t>
  </si>
  <si>
    <t>9-17-5.</t>
  </si>
  <si>
    <t xml:space="preserve"> ცხაურის ლითონის კონსტრუქციის დამზადება და მონტაჟი</t>
  </si>
  <si>
    <t>1-4-031</t>
  </si>
  <si>
    <t>კუთხოვანა  100x100x6</t>
  </si>
  <si>
    <t>არმატურა Ø22 მმ АIII</t>
  </si>
  <si>
    <t>1-1-016</t>
  </si>
  <si>
    <t>შველერი #8</t>
  </si>
  <si>
    <t>1-10-014</t>
  </si>
  <si>
    <t>ელექტროდი შედუღების Ø4.0x350 მმ</t>
  </si>
  <si>
    <t>კგ</t>
  </si>
  <si>
    <t>1-23-8</t>
  </si>
  <si>
    <t>გრუნტის დამუშავება საყრდენი კედლის მოსაწყობად ექსკავატორით</t>
  </si>
  <si>
    <t>13-1-124</t>
  </si>
  <si>
    <t xml:space="preserve">ექსკავატორი პნევმოთვლიან სვლაზე V=0.15 მ3  </t>
  </si>
  <si>
    <t>14-ტრ-15</t>
  </si>
  <si>
    <t>გატანა 15 კმ-მდე</t>
  </si>
  <si>
    <t xml:space="preserve"> მ3</t>
  </si>
  <si>
    <t>ტრანსპორტირება საშუალოდ 15 კმ-ზე</t>
  </si>
  <si>
    <t>8-3-2.</t>
  </si>
  <si>
    <t>ღორღის ბალიშის  მოწყობა</t>
  </si>
  <si>
    <t>4-1-240</t>
  </si>
  <si>
    <t>ღორღი ბუნებრივი ქვის ფრაქცია 20-40 მმ</t>
  </si>
  <si>
    <t xml:space="preserve">სხვა მასალები  </t>
  </si>
  <si>
    <t>6-11-3.</t>
  </si>
  <si>
    <t>1-1-002</t>
  </si>
  <si>
    <t>არმატურა А500C Ø10 მმ</t>
  </si>
  <si>
    <t>არმატურა А500C Ø14 მმ</t>
  </si>
  <si>
    <t>1-1-026</t>
  </si>
  <si>
    <t>არმატურა А240C Ø6 მმ</t>
  </si>
  <si>
    <t>არმატურა А240C Ø8 მმ</t>
  </si>
  <si>
    <t>1-10-015</t>
  </si>
  <si>
    <t>ელექტროდი შედუღების Ø5.0x350 მმ</t>
  </si>
  <si>
    <t>1-10-017</t>
  </si>
  <si>
    <t xml:space="preserve">ჭანჭიკი </t>
  </si>
  <si>
    <t>2-7-001</t>
  </si>
  <si>
    <t>სადრენაჟო მილი Ø50x2.0 მმ</t>
  </si>
  <si>
    <t>მ</t>
  </si>
  <si>
    <t>4-1-351</t>
  </si>
  <si>
    <t>ბეტონი  B-25 F200 W6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</si>
  <si>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</si>
  <si>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</si>
  <si>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</si>
  <si>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</si>
  <si>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</si>
  <si>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</si>
  <si>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>მ2</t>
  </si>
  <si>
    <t>8-4-7.</t>
  </si>
  <si>
    <t>საყრდენი კედლის გარე ზედაპირის დამუშავება ბიტუმით</t>
  </si>
  <si>
    <t>100 მ2</t>
  </si>
  <si>
    <t>შრომითი დანახარჯები</t>
  </si>
  <si>
    <t>სხვა მანქანები</t>
  </si>
  <si>
    <t>4-1-549</t>
  </si>
  <si>
    <t>მასტიკა ბიტუმ-პოლიმერული</t>
  </si>
  <si>
    <t>სხვა მასალები</t>
  </si>
  <si>
    <t>1-81-2</t>
  </si>
  <si>
    <t>1-12-8.</t>
  </si>
  <si>
    <t>В15-1-10/1-а</t>
  </si>
  <si>
    <t>ვიბროსატკეპნით დატკეპნა</t>
  </si>
  <si>
    <t>ВНиР</t>
  </si>
  <si>
    <t>C-90</t>
  </si>
  <si>
    <t>ელექტროვიბროსატკეპნი Skiper С-90 (Lifan LF 200) ტიპის</t>
  </si>
  <si>
    <t>ღორღის მოსწორება</t>
  </si>
  <si>
    <t>სოფელ ხირხონისში  გზისა და   სანიაღვრე სისტემების მოწყობა რეაბილიტაცია ქვედა უბანი</t>
  </si>
  <si>
    <r>
      <t xml:space="preserve">ლოკალური </t>
    </r>
    <r>
      <rPr>
        <b/>
        <sz val="10"/>
        <rFont val="Arial"/>
        <family val="2"/>
        <charset val="204"/>
      </rPr>
      <t xml:space="preserve">ხარჯთაღრიცხვა </t>
    </r>
  </si>
  <si>
    <t>შიდა საუბნო გზის მოხრეშვა  ღორღით, გრუნტის წინასწარი დაფხეკა დაპროფილებით</t>
  </si>
  <si>
    <t>ლითონკონსტრუქციის გადამღვრელის მოწყობა ლითონის ცხაურის გათვალისწინებით 25 მ-ზე 0,3X0,3</t>
  </si>
  <si>
    <t>მონოლითური რკ/ბეტონის არხის მოწყობა 500 მ-ზე  0,2*0,2</t>
  </si>
  <si>
    <t>ქვედა უბანში რკინაბეტონის საყრდენი კედლის მოწყობა 500 გრძ.მ ჰ=1მ,  სისქე 2სმ</t>
  </si>
  <si>
    <t>მონოლითური რკ/ბეტონის  საყრდენი კედლის   მოწყობა 500*1.3*0.2</t>
  </si>
  <si>
    <t>დანართი 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</si>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</sst>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"/>
    <numFmt numFmtId="165" formatCode="#,##0.000"/>
    <numFmt numFmtId="166" formatCode="#,##0.0000"/>
    <numFmt numFmtId="167" formatCode="#,##0.00000"/>
    <numFmt numFmtId="168" formatCode="0;\-0;;@"/>
    <numFmt numFmtId="169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b/>
      <sz val="10"/>
      <color theme="1"/>
      <name val="Avaz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5" fillId="0" borderId="0"/>
  </cellStyleXfs>
  <cellXfs count="157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0" fontId="9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0" fontId="10" fillId="3" borderId="0" xfId="4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3" fontId="10" fillId="3" borderId="1" xfId="4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1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</xf>
    <xf numFmtId="4" fontId="10" fillId="3" borderId="0" xfId="4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0" fillId="3" borderId="0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9" fillId="3" borderId="1" xfId="12" applyNumberFormat="1" applyFont="1" applyFill="1" applyBorder="1" applyAlignment="1">
      <alignment horizontal="center" vertical="center" wrapText="1"/>
    </xf>
    <xf numFmtId="4" fontId="9" fillId="3" borderId="1" xfId="1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0" fillId="3" borderId="1" xfId="12" applyFont="1" applyFill="1" applyBorder="1" applyAlignment="1">
      <alignment horizontal="center" vertical="center" wrapText="1"/>
    </xf>
    <xf numFmtId="0" fontId="9" fillId="3" borderId="1" xfId="12" applyNumberFormat="1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center" vertical="center"/>
    </xf>
    <xf numFmtId="0" fontId="9" fillId="3" borderId="1" xfId="12" applyFont="1" applyFill="1" applyBorder="1" applyAlignment="1">
      <alignment horizontal="center" vertical="center"/>
    </xf>
    <xf numFmtId="0" fontId="9" fillId="3" borderId="0" xfId="12" applyFont="1" applyFill="1" applyAlignment="1">
      <alignment horizontal="center" vertical="center" wrapText="1"/>
    </xf>
    <xf numFmtId="0" fontId="10" fillId="4" borderId="1" xfId="12" applyNumberFormat="1" applyFont="1" applyFill="1" applyBorder="1" applyAlignment="1">
      <alignment horizontal="center" vertical="center"/>
    </xf>
    <xf numFmtId="0" fontId="10" fillId="4" borderId="1" xfId="12" applyNumberFormat="1" applyFont="1" applyFill="1" applyBorder="1" applyAlignment="1">
      <alignment vertical="center"/>
    </xf>
    <xf numFmtId="4" fontId="10" fillId="4" borderId="1" xfId="12" applyNumberFormat="1" applyFont="1" applyFill="1" applyBorder="1" applyAlignment="1">
      <alignment horizontal="center" vertical="center"/>
    </xf>
    <xf numFmtId="0" fontId="9" fillId="4" borderId="1" xfId="12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" fontId="9" fillId="4" borderId="1" xfId="12" applyNumberFormat="1" applyFont="1" applyFill="1" applyBorder="1" applyAlignment="1">
      <alignment horizontal="center" vertical="center"/>
    </xf>
    <xf numFmtId="1" fontId="9" fillId="4" borderId="1" xfId="12" applyNumberFormat="1" applyFont="1" applyFill="1" applyBorder="1" applyAlignment="1">
      <alignment horizontal="center" vertical="center"/>
    </xf>
    <xf numFmtId="0" fontId="9" fillId="4" borderId="1" xfId="12" applyNumberFormat="1" applyFont="1" applyFill="1" applyBorder="1" applyAlignment="1">
      <alignment vertical="center"/>
    </xf>
    <xf numFmtId="9" fontId="9" fillId="4" borderId="1" xfId="12" applyNumberFormat="1" applyFont="1" applyFill="1" applyBorder="1" applyAlignment="1">
      <alignment horizontal="center" vertical="center"/>
    </xf>
    <xf numFmtId="0" fontId="10" fillId="4" borderId="1" xfId="12" applyFont="1" applyFill="1" applyBorder="1" applyAlignment="1">
      <alignment horizontal="center" vertical="center"/>
    </xf>
    <xf numFmtId="0" fontId="2" fillId="3" borderId="0" xfId="12" applyFont="1" applyFill="1" applyAlignment="1">
      <alignment horizontal="center" vertical="center"/>
    </xf>
    <xf numFmtId="0" fontId="10" fillId="4" borderId="1" xfId="12" applyFont="1" applyFill="1" applyBorder="1" applyAlignment="1">
      <alignment horizontal="center" vertical="center" wrapText="1"/>
    </xf>
    <xf numFmtId="1" fontId="9" fillId="4" borderId="1" xfId="12" applyNumberFormat="1" applyFont="1" applyFill="1" applyBorder="1" applyAlignment="1">
      <alignment horizontal="center" vertical="center" wrapText="1"/>
    </xf>
    <xf numFmtId="0" fontId="9" fillId="4" borderId="1" xfId="12" applyNumberFormat="1" applyFont="1" applyFill="1" applyBorder="1" applyAlignment="1">
      <alignment horizontal="left" vertical="center" wrapText="1"/>
    </xf>
    <xf numFmtId="0" fontId="9" fillId="3" borderId="0" xfId="12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horizontal="left" vertical="center" indent="1"/>
    </xf>
    <xf numFmtId="3" fontId="9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horizontal="left" vertical="center" indent="1"/>
    </xf>
    <xf numFmtId="0" fontId="10" fillId="3" borderId="1" xfId="0" applyNumberFormat="1" applyFont="1" applyFill="1" applyBorder="1" applyAlignment="1">
      <alignment horizontal="left" vertical="center" wrapText="1" indent="1"/>
    </xf>
    <xf numFmtId="0" fontId="10" fillId="3" borderId="0" xfId="4" applyFont="1" applyFill="1" applyAlignment="1">
      <alignment horizontal="center"/>
    </xf>
    <xf numFmtId="165" fontId="9" fillId="3" borderId="1" xfId="12" applyNumberFormat="1" applyFont="1" applyFill="1" applyBorder="1" applyAlignment="1">
      <alignment horizontal="center" vertical="center"/>
    </xf>
    <xf numFmtId="0" fontId="9" fillId="3" borderId="1" xfId="4" applyNumberFormat="1" applyFont="1" applyFill="1" applyBorder="1" applyAlignment="1">
      <alignment horizontal="left" vertical="center" indent="1"/>
    </xf>
    <xf numFmtId="0" fontId="9" fillId="3" borderId="1" xfId="10" applyNumberFormat="1" applyFont="1" applyFill="1" applyBorder="1" applyAlignment="1">
      <alignment horizontal="left" vertical="center" indent="1"/>
    </xf>
    <xf numFmtId="0" fontId="9" fillId="3" borderId="1" xfId="10" applyNumberFormat="1" applyFont="1" applyFill="1" applyBorder="1" applyAlignment="1">
      <alignment horizontal="left" vertical="center"/>
    </xf>
    <xf numFmtId="4" fontId="10" fillId="3" borderId="0" xfId="0" applyNumberFormat="1" applyFont="1" applyFill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indent="1"/>
    </xf>
    <xf numFmtId="49" fontId="9" fillId="3" borderId="1" xfId="12" applyNumberFormat="1" applyFont="1" applyFill="1" applyBorder="1" applyAlignment="1">
      <alignment horizontal="center" vertical="center"/>
    </xf>
    <xf numFmtId="0" fontId="9" fillId="3" borderId="1" xfId="12" applyNumberFormat="1" applyFont="1" applyFill="1" applyBorder="1" applyAlignment="1">
      <alignment horizontal="left" vertical="center"/>
    </xf>
    <xf numFmtId="0" fontId="9" fillId="3" borderId="0" xfId="12" applyFont="1" applyFill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indent="1"/>
    </xf>
    <xf numFmtId="0" fontId="9" fillId="3" borderId="0" xfId="4" applyFont="1" applyFill="1" applyAlignment="1">
      <alignment horizontal="center"/>
    </xf>
    <xf numFmtId="49" fontId="9" fillId="3" borderId="1" xfId="1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justify" indent="1"/>
    </xf>
    <xf numFmtId="167" fontId="9" fillId="3" borderId="1" xfId="0" applyNumberFormat="1" applyFont="1" applyFill="1" applyBorder="1" applyAlignment="1">
      <alignment horizontal="center" vertical="center"/>
    </xf>
    <xf numFmtId="0" fontId="9" fillId="3" borderId="0" xfId="4" applyFont="1" applyFill="1"/>
    <xf numFmtId="0" fontId="10" fillId="3" borderId="0" xfId="0" applyFont="1" applyFill="1" applyAlignment="1">
      <alignment horizontal="left" vertical="center" indent="1"/>
    </xf>
    <xf numFmtId="49" fontId="9" fillId="3" borderId="1" xfId="2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left" vertical="justify" indent="1"/>
    </xf>
    <xf numFmtId="4" fontId="9" fillId="3" borderId="1" xfId="4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/>
    </xf>
    <xf numFmtId="0" fontId="10" fillId="3" borderId="0" xfId="4" applyFont="1" applyFill="1"/>
    <xf numFmtId="166" fontId="9" fillId="3" borderId="1" xfId="0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165" fontId="9" fillId="3" borderId="1" xfId="7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left" vertical="center"/>
    </xf>
    <xf numFmtId="0" fontId="9" fillId="3" borderId="1" xfId="8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1" xfId="4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0" xfId="7" applyFont="1" applyFill="1" applyAlignment="1">
      <alignment horizontal="center" vertical="center"/>
    </xf>
    <xf numFmtId="0" fontId="9" fillId="3" borderId="1" xfId="7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/>
    </xf>
    <xf numFmtId="4" fontId="9" fillId="3" borderId="1" xfId="7" applyNumberFormat="1" applyFont="1" applyFill="1" applyBorder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4" fontId="9" fillId="3" borderId="1" xfId="8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0" fontId="9" fillId="3" borderId="1" xfId="7" applyFont="1" applyFill="1" applyBorder="1" applyAlignment="1">
      <alignment horizontal="center" vertical="center"/>
    </xf>
    <xf numFmtId="0" fontId="9" fillId="3" borderId="1" xfId="7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8" applyNumberFormat="1" applyFont="1" applyFill="1" applyBorder="1" applyAlignment="1">
      <alignment horizontal="center" vertical="center" wrapText="1"/>
    </xf>
    <xf numFmtId="0" fontId="9" fillId="3" borderId="0" xfId="8" applyFont="1" applyFill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/>
    </xf>
    <xf numFmtId="0" fontId="9" fillId="3" borderId="1" xfId="22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10" applyNumberFormat="1" applyFont="1" applyFill="1" applyBorder="1" applyAlignment="1">
      <alignment horizontal="center" vertical="center"/>
    </xf>
    <xf numFmtId="0" fontId="10" fillId="3" borderId="1" xfId="10" applyNumberFormat="1" applyFont="1" applyFill="1" applyBorder="1" applyAlignment="1">
      <alignment horizontal="left" vertical="center" wrapText="1"/>
    </xf>
    <xf numFmtId="4" fontId="10" fillId="3" borderId="1" xfId="1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9" fillId="3" borderId="1" xfId="7" applyNumberFormat="1" applyFont="1" applyFill="1" applyBorder="1" applyAlignment="1">
      <alignment horizontal="center" vertical="center" wrapText="1"/>
    </xf>
    <xf numFmtId="0" fontId="9" fillId="3" borderId="0" xfId="7" applyFont="1" applyFill="1" applyAlignment="1">
      <alignment horizontal="center" vertical="center" wrapText="1"/>
    </xf>
    <xf numFmtId="0" fontId="9" fillId="3" borderId="1" xfId="10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" fontId="2" fillId="3" borderId="1" xfId="21" applyNumberFormat="1" applyFont="1" applyFill="1" applyBorder="1" applyAlignment="1">
      <alignment horizontal="center" vertical="center"/>
    </xf>
    <xf numFmtId="4" fontId="2" fillId="3" borderId="1" xfId="11" applyNumberFormat="1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horizontal="center" vertical="center" wrapText="1"/>
    </xf>
    <xf numFmtId="169" fontId="10" fillId="4" borderId="1" xfId="12" applyNumberFormat="1" applyFont="1" applyFill="1" applyBorder="1" applyAlignment="1">
      <alignment horizontal="center" vertical="center"/>
    </xf>
    <xf numFmtId="169" fontId="9" fillId="4" borderId="1" xfId="12" applyNumberFormat="1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horizontal="left" vertical="center" wrapText="1" indent="1"/>
    </xf>
    <xf numFmtId="0" fontId="2" fillId="3" borderId="0" xfId="15" applyFont="1" applyFill="1" applyAlignment="1">
      <alignment horizontal="left" vertical="center"/>
    </xf>
    <xf numFmtId="0" fontId="2" fillId="3" borderId="0" xfId="15" applyFont="1" applyFill="1" applyAlignment="1">
      <alignment horizontal="center" vertical="center"/>
    </xf>
    <xf numFmtId="0" fontId="9" fillId="3" borderId="0" xfId="2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23">
    <cellStyle name="Bad" xfId="1"/>
    <cellStyle name="Comma" xfId="21" builtinId="3"/>
    <cellStyle name="Normal" xfId="0" builtinId="0"/>
    <cellStyle name="Normal 2" xfId="2"/>
    <cellStyle name="Normal 2 2" xfId="14"/>
    <cellStyle name="Normal 3" xfId="3"/>
    <cellStyle name="Normal_Direct Cost &amp; Revenue as of May 22 2003" xfId="22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3 3" xfId="20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0</xdr:rowOff>
    </xdr:from>
    <xdr:ext cx="107823" cy="124587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0</xdr:rowOff>
    </xdr:from>
    <xdr:ext cx="107823" cy="124587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126</xdr:row>
      <xdr:rowOff>0</xdr:rowOff>
    </xdr:from>
    <xdr:ext cx="89916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390650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126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3857625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126</xdr:row>
      <xdr:rowOff>0</xdr:rowOff>
    </xdr:from>
    <xdr:to>
      <xdr:col>2</xdr:col>
      <xdr:colOff>365125</xdr:colOff>
      <xdr:row>129</xdr:row>
      <xdr:rowOff>2661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495425" y="37719000"/>
          <a:ext cx="6985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0</xdr:rowOff>
    </xdr:from>
    <xdr:ext cx="107823" cy="124587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126</xdr:row>
      <xdr:rowOff>0</xdr:rowOff>
    </xdr:from>
    <xdr:ext cx="85344" cy="173736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0</xdr:rowOff>
    </xdr:from>
    <xdr:ext cx="107823" cy="124587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736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4117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4117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126</xdr:row>
      <xdr:rowOff>0</xdr:rowOff>
    </xdr:from>
    <xdr:ext cx="89916" cy="173355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126</xdr:row>
      <xdr:rowOff>0</xdr:rowOff>
    </xdr:from>
    <xdr:ext cx="89916" cy="173355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1390650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126</xdr:row>
      <xdr:rowOff>0</xdr:rowOff>
    </xdr:from>
    <xdr:ext cx="88392" cy="173355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126</xdr:row>
      <xdr:rowOff>0</xdr:rowOff>
    </xdr:from>
    <xdr:ext cx="88392" cy="173355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857625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5043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60959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126</xdr:row>
      <xdr:rowOff>0</xdr:rowOff>
    </xdr:from>
    <xdr:to>
      <xdr:col>1</xdr:col>
      <xdr:colOff>310515</xdr:colOff>
      <xdr:row>126</xdr:row>
      <xdr:rowOff>40004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126</xdr:row>
      <xdr:rowOff>0</xdr:rowOff>
    </xdr:from>
    <xdr:to>
      <xdr:col>2</xdr:col>
      <xdr:colOff>69850</xdr:colOff>
      <xdr:row>129</xdr:row>
      <xdr:rowOff>15995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126</xdr:row>
      <xdr:rowOff>0</xdr:rowOff>
    </xdr:from>
    <xdr:to>
      <xdr:col>2</xdr:col>
      <xdr:colOff>365125</xdr:colOff>
      <xdr:row>129</xdr:row>
      <xdr:rowOff>2661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1495425" y="37719000"/>
          <a:ext cx="6985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9524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9524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2097881</xdr:colOff>
      <xdr:row>127</xdr:row>
      <xdr:rowOff>60510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5041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82296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82296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81534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81534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126</xdr:row>
      <xdr:rowOff>137160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126</xdr:row>
      <xdr:rowOff>137160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2591562</xdr:colOff>
      <xdr:row>127</xdr:row>
      <xdr:rowOff>5042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2597150</xdr:colOff>
      <xdr:row>127</xdr:row>
      <xdr:rowOff>5042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126</xdr:row>
      <xdr:rowOff>0</xdr:rowOff>
    </xdr:from>
    <xdr:to>
      <xdr:col>1</xdr:col>
      <xdr:colOff>218694</xdr:colOff>
      <xdr:row>127</xdr:row>
      <xdr:rowOff>21334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126</xdr:row>
      <xdr:rowOff>0</xdr:rowOff>
    </xdr:from>
    <xdr:to>
      <xdr:col>1</xdr:col>
      <xdr:colOff>644398</xdr:colOff>
      <xdr:row>126</xdr:row>
      <xdr:rowOff>134111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21334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21715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21715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126</xdr:row>
      <xdr:rowOff>0</xdr:rowOff>
    </xdr:from>
    <xdr:to>
      <xdr:col>2</xdr:col>
      <xdr:colOff>1586103</xdr:colOff>
      <xdr:row>127</xdr:row>
      <xdr:rowOff>21334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126</xdr:row>
      <xdr:rowOff>0</xdr:rowOff>
    </xdr:from>
    <xdr:to>
      <xdr:col>2</xdr:col>
      <xdr:colOff>259842</xdr:colOff>
      <xdr:row>127</xdr:row>
      <xdr:rowOff>21334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126</xdr:row>
      <xdr:rowOff>0</xdr:rowOff>
    </xdr:from>
    <xdr:to>
      <xdr:col>1</xdr:col>
      <xdr:colOff>270891</xdr:colOff>
      <xdr:row>127</xdr:row>
      <xdr:rowOff>20953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126</xdr:row>
      <xdr:rowOff>0</xdr:rowOff>
    </xdr:from>
    <xdr:to>
      <xdr:col>1</xdr:col>
      <xdr:colOff>259842</xdr:colOff>
      <xdr:row>127</xdr:row>
      <xdr:rowOff>20953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126</xdr:row>
      <xdr:rowOff>0</xdr:rowOff>
    </xdr:from>
    <xdr:to>
      <xdr:col>2</xdr:col>
      <xdr:colOff>2152650</xdr:colOff>
      <xdr:row>127</xdr:row>
      <xdr:rowOff>21334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36"/>
  <sheetViews>
    <sheetView tabSelected="1" topLeftCell="A103" zoomScale="90" zoomScaleNormal="90" zoomScaleSheetLayoutView="100" workbookViewId="0">
      <selection activeCell="A137" sqref="A137:XFD137"/>
    </sheetView>
  </sheetViews>
  <sheetFormatPr defaultColWidth="7" defaultRowHeight="13.5" customHeight="1"/>
  <cols>
    <col min="1" max="1" width="4.5703125" style="8" bestFit="1" customWidth="1"/>
    <col min="2" max="2" width="13.42578125" style="44" customWidth="1"/>
    <col min="3" max="3" width="64" style="45" customWidth="1"/>
    <col min="4" max="4" width="9.42578125" style="44" customWidth="1"/>
    <col min="5" max="5" width="9.140625" style="44" customWidth="1"/>
    <col min="6" max="6" width="11.5703125" style="44" customWidth="1"/>
    <col min="7" max="7" width="8.85546875" style="44" customWidth="1"/>
    <col min="8" max="8" width="10.28515625" style="46" customWidth="1"/>
    <col min="9" max="9" width="8.85546875" style="44" customWidth="1"/>
    <col min="10" max="10" width="12.140625" style="46" customWidth="1"/>
    <col min="11" max="11" width="8.85546875" style="44" customWidth="1"/>
    <col min="12" max="12" width="11.28515625" style="46" customWidth="1"/>
    <col min="13" max="13" width="12" style="46" customWidth="1"/>
    <col min="14" max="14" width="14" style="41" customWidth="1"/>
    <col min="15" max="228" width="9.140625" style="41" customWidth="1"/>
    <col min="229" max="229" width="2.5703125" style="41" customWidth="1"/>
    <col min="230" max="230" width="9.140625" style="41" customWidth="1"/>
    <col min="231" max="231" width="47.85546875" style="41" customWidth="1"/>
    <col min="232" max="232" width="6.7109375" style="41" customWidth="1"/>
    <col min="233" max="233" width="7.42578125" style="41" customWidth="1"/>
    <col min="234" max="234" width="7" style="41" customWidth="1"/>
    <col min="235" max="235" width="8.5703125" style="41" customWidth="1"/>
    <col min="236" max="236" width="12" style="41" customWidth="1"/>
    <col min="237" max="237" width="4.7109375" style="41" customWidth="1"/>
    <col min="238" max="238" width="9.140625" style="41" customWidth="1"/>
    <col min="239" max="239" width="11.7109375" style="41" customWidth="1"/>
    <col min="240" max="16384" width="7" style="41"/>
  </cols>
  <sheetData>
    <row r="1" spans="1:240" ht="13.5" customHeight="1">
      <c r="M1" s="46" t="s">
        <v>119</v>
      </c>
    </row>
    <row r="2" spans="1:240" s="3" customFormat="1" ht="45" customHeight="1">
      <c r="A2" s="153" t="s">
        <v>112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240" s="3" customFormat="1" ht="18" customHeight="1">
      <c r="A3" s="154" t="s">
        <v>113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240" s="5" customFormat="1" ht="12.75">
      <c r="A4" s="4"/>
      <c r="C4" s="6"/>
      <c r="D4" s="4"/>
      <c r="E4" s="4"/>
      <c r="F4" s="4"/>
      <c r="G4" s="4"/>
      <c r="H4" s="35"/>
      <c r="I4" s="4"/>
      <c r="J4" s="33"/>
      <c r="K4" s="35"/>
      <c r="L4" s="35"/>
      <c r="M4" s="4"/>
    </row>
    <row r="5" spans="1:240" s="2" customFormat="1" ht="28.5" customHeight="1">
      <c r="A5" s="156" t="s">
        <v>1</v>
      </c>
      <c r="B5" s="156" t="s">
        <v>2</v>
      </c>
      <c r="C5" s="155" t="s">
        <v>3</v>
      </c>
      <c r="D5" s="155" t="s">
        <v>4</v>
      </c>
      <c r="E5" s="156" t="s">
        <v>5</v>
      </c>
      <c r="F5" s="156"/>
      <c r="G5" s="155" t="s">
        <v>6</v>
      </c>
      <c r="H5" s="155"/>
      <c r="I5" s="155" t="s">
        <v>7</v>
      </c>
      <c r="J5" s="155"/>
      <c r="K5" s="156" t="s">
        <v>8</v>
      </c>
      <c r="L5" s="156"/>
      <c r="M5" s="156" t="s">
        <v>9</v>
      </c>
    </row>
    <row r="6" spans="1:240" s="2" customFormat="1" ht="12.75">
      <c r="A6" s="156"/>
      <c r="B6" s="156"/>
      <c r="C6" s="155"/>
      <c r="D6" s="155"/>
      <c r="E6" s="36" t="s">
        <v>10</v>
      </c>
      <c r="F6" s="36" t="s">
        <v>11</v>
      </c>
      <c r="G6" s="36" t="s">
        <v>10</v>
      </c>
      <c r="H6" s="36" t="s">
        <v>11</v>
      </c>
      <c r="I6" s="36" t="s">
        <v>10</v>
      </c>
      <c r="J6" s="36" t="s">
        <v>11</v>
      </c>
      <c r="K6" s="36" t="s">
        <v>10</v>
      </c>
      <c r="L6" s="36" t="s">
        <v>11</v>
      </c>
      <c r="M6" s="156"/>
    </row>
    <row r="7" spans="1:240" s="7" customFormat="1" ht="13.5" customHeight="1">
      <c r="A7" s="29">
        <v>1</v>
      </c>
      <c r="B7" s="29">
        <v>2</v>
      </c>
      <c r="C7" s="30">
        <v>3</v>
      </c>
      <c r="D7" s="31">
        <v>4</v>
      </c>
      <c r="E7" s="32">
        <v>5</v>
      </c>
      <c r="F7" s="31">
        <v>6</v>
      </c>
      <c r="G7" s="31">
        <v>7</v>
      </c>
      <c r="H7" s="30">
        <v>8</v>
      </c>
      <c r="I7" s="31">
        <v>9</v>
      </c>
      <c r="J7" s="30">
        <v>10</v>
      </c>
      <c r="K7" s="31">
        <v>11</v>
      </c>
      <c r="L7" s="30">
        <v>12</v>
      </c>
      <c r="M7" s="30">
        <v>13</v>
      </c>
    </row>
    <row r="8" spans="1:240" s="7" customFormat="1" ht="25.5">
      <c r="A8" s="24"/>
      <c r="B8" s="66"/>
      <c r="C8" s="148" t="s">
        <v>115</v>
      </c>
      <c r="D8" s="24"/>
      <c r="E8" s="9"/>
      <c r="F8" s="9"/>
      <c r="G8" s="9"/>
      <c r="H8" s="9"/>
      <c r="I8" s="9"/>
      <c r="J8" s="9"/>
      <c r="K8" s="9"/>
      <c r="L8" s="9"/>
      <c r="M8" s="9"/>
    </row>
    <row r="9" spans="1:240" s="11" customFormat="1" ht="12.75">
      <c r="A9" s="68"/>
      <c r="B9" s="69"/>
      <c r="C9" s="70"/>
      <c r="D9" s="68"/>
      <c r="E9" s="10"/>
      <c r="F9" s="10"/>
      <c r="G9" s="10"/>
      <c r="H9" s="10"/>
      <c r="I9" s="10"/>
      <c r="J9" s="10"/>
      <c r="K9" s="10"/>
      <c r="L9" s="10"/>
      <c r="M9" s="10"/>
    </row>
    <row r="10" spans="1:240" s="72" customFormat="1" ht="12.75">
      <c r="A10" s="12">
        <v>2</v>
      </c>
      <c r="B10" s="13" t="s">
        <v>25</v>
      </c>
      <c r="C10" s="71" t="s">
        <v>26</v>
      </c>
      <c r="D10" s="14" t="s">
        <v>15</v>
      </c>
      <c r="E10" s="15"/>
      <c r="F10" s="15">
        <f>0.4*0.4*25</f>
        <v>4.0000000000000009</v>
      </c>
      <c r="G10" s="18"/>
      <c r="H10" s="18"/>
      <c r="I10" s="18"/>
      <c r="J10" s="18"/>
      <c r="K10" s="18"/>
      <c r="L10" s="34"/>
      <c r="M10" s="3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</row>
    <row r="11" spans="1:240" s="11" customFormat="1" ht="12.75">
      <c r="A11" s="14"/>
      <c r="B11" s="20"/>
      <c r="C11" s="21"/>
      <c r="D11" s="19" t="s">
        <v>27</v>
      </c>
      <c r="E11" s="18"/>
      <c r="F11" s="73">
        <f>F10/1000</f>
        <v>4.000000000000001E-3</v>
      </c>
      <c r="G11" s="18"/>
      <c r="H11" s="18"/>
      <c r="I11" s="18"/>
      <c r="J11" s="18"/>
      <c r="K11" s="18"/>
      <c r="L11" s="34"/>
      <c r="M11" s="34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</row>
    <row r="12" spans="1:240" s="7" customFormat="1" ht="12.75">
      <c r="A12" s="12"/>
      <c r="B12" s="23"/>
      <c r="C12" s="74" t="s">
        <v>20</v>
      </c>
      <c r="D12" s="17" t="s">
        <v>16</v>
      </c>
      <c r="E12" s="18">
        <v>60.8</v>
      </c>
      <c r="F12" s="18">
        <f>E12*F11</f>
        <v>0.24320000000000006</v>
      </c>
      <c r="G12" s="18"/>
      <c r="H12" s="18"/>
      <c r="I12" s="18"/>
      <c r="J12" s="18"/>
      <c r="K12" s="18"/>
      <c r="L12" s="18"/>
      <c r="M12" s="1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</row>
    <row r="13" spans="1:240" s="7" customFormat="1" ht="12.75">
      <c r="A13" s="12"/>
      <c r="B13" s="23" t="s">
        <v>28</v>
      </c>
      <c r="C13" s="75" t="s">
        <v>29</v>
      </c>
      <c r="D13" s="17" t="s">
        <v>19</v>
      </c>
      <c r="E13" s="18">
        <v>143</v>
      </c>
      <c r="F13" s="18">
        <f>E13*F11</f>
        <v>0.57200000000000017</v>
      </c>
      <c r="G13" s="18"/>
      <c r="H13" s="18"/>
      <c r="I13" s="18"/>
      <c r="J13" s="18"/>
      <c r="K13" s="18"/>
      <c r="L13" s="18"/>
      <c r="M13" s="18"/>
      <c r="N13" s="22"/>
      <c r="O13" s="2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</row>
    <row r="14" spans="1:240" s="7" customFormat="1" ht="12.75">
      <c r="A14" s="12"/>
      <c r="B14" s="23"/>
      <c r="C14" s="75" t="s">
        <v>21</v>
      </c>
      <c r="D14" s="19" t="s">
        <v>0</v>
      </c>
      <c r="E14" s="18">
        <v>6.89</v>
      </c>
      <c r="F14" s="18">
        <f>E14*F11</f>
        <v>2.7560000000000005E-2</v>
      </c>
      <c r="G14" s="18"/>
      <c r="H14" s="18"/>
      <c r="I14" s="18"/>
      <c r="J14" s="18"/>
      <c r="K14" s="18"/>
      <c r="L14" s="18"/>
      <c r="M14" s="1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</row>
    <row r="15" spans="1:240" s="11" customFormat="1" ht="12.75">
      <c r="A15" s="14"/>
      <c r="B15" s="20"/>
      <c r="C15" s="76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</row>
    <row r="16" spans="1:240" s="72" customFormat="1" ht="12.75">
      <c r="A16" s="12">
        <v>3</v>
      </c>
      <c r="B16" s="13" t="s">
        <v>30</v>
      </c>
      <c r="C16" s="71" t="s">
        <v>31</v>
      </c>
      <c r="D16" s="14" t="s">
        <v>17</v>
      </c>
      <c r="E16" s="18">
        <v>1.85</v>
      </c>
      <c r="F16" s="15">
        <f>F10*E16</f>
        <v>7.4000000000000021</v>
      </c>
      <c r="G16" s="15"/>
      <c r="H16" s="15"/>
      <c r="I16" s="15"/>
      <c r="J16" s="15"/>
      <c r="K16" s="9"/>
      <c r="L16" s="15"/>
      <c r="M16" s="15"/>
      <c r="N16" s="77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</row>
    <row r="17" spans="1:256" s="11" customFormat="1" ht="12.75">
      <c r="A17" s="14"/>
      <c r="B17" s="20"/>
      <c r="C17" s="21"/>
      <c r="D17" s="19"/>
      <c r="E17" s="18"/>
      <c r="F17" s="18"/>
      <c r="G17" s="18"/>
      <c r="H17" s="18"/>
      <c r="I17" s="18"/>
      <c r="J17" s="18"/>
      <c r="K17" s="10"/>
      <c r="L17" s="18"/>
      <c r="M17" s="18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</row>
    <row r="18" spans="1:256" s="11" customFormat="1" ht="12.75">
      <c r="A18" s="14"/>
      <c r="B18" s="20"/>
      <c r="C18" s="78" t="s">
        <v>22</v>
      </c>
      <c r="D18" s="19" t="s">
        <v>17</v>
      </c>
      <c r="E18" s="18">
        <v>1</v>
      </c>
      <c r="F18" s="18">
        <f>E18*F16</f>
        <v>7.4000000000000021</v>
      </c>
      <c r="G18" s="18"/>
      <c r="H18" s="18"/>
      <c r="I18" s="18"/>
      <c r="J18" s="18"/>
      <c r="K18" s="18"/>
      <c r="L18" s="18"/>
      <c r="M18" s="1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</row>
    <row r="19" spans="1:256" s="11" customFormat="1" ht="12.75">
      <c r="A19" s="14"/>
      <c r="B19" s="20"/>
      <c r="C19" s="78"/>
      <c r="D19" s="19"/>
      <c r="E19" s="18"/>
      <c r="F19" s="18"/>
      <c r="G19" s="18"/>
      <c r="H19" s="18"/>
      <c r="I19" s="18"/>
      <c r="J19" s="18"/>
      <c r="K19" s="10"/>
      <c r="L19" s="18"/>
      <c r="M19" s="18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</row>
    <row r="20" spans="1:256" s="7" customFormat="1" ht="12.75">
      <c r="A20" s="12">
        <v>4</v>
      </c>
      <c r="B20" s="13" t="s">
        <v>32</v>
      </c>
      <c r="C20" s="71" t="s">
        <v>33</v>
      </c>
      <c r="D20" s="14" t="s">
        <v>15</v>
      </c>
      <c r="E20" s="15"/>
      <c r="F20" s="28">
        <f>0.4*0.1*25</f>
        <v>1.0000000000000002</v>
      </c>
      <c r="G20" s="15"/>
      <c r="H20" s="15"/>
      <c r="I20" s="15"/>
      <c r="J20" s="15"/>
      <c r="K20" s="15"/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</row>
    <row r="21" spans="1:256" s="11" customFormat="1" ht="12.75">
      <c r="A21" s="47"/>
      <c r="B21" s="79"/>
      <c r="C21" s="80"/>
      <c r="D21" s="47" t="s">
        <v>34</v>
      </c>
      <c r="E21" s="38"/>
      <c r="F21" s="73">
        <f>F20/10</f>
        <v>0.10000000000000002</v>
      </c>
      <c r="G21" s="38"/>
      <c r="H21" s="38"/>
      <c r="I21" s="38"/>
      <c r="J21" s="38"/>
      <c r="K21" s="38"/>
      <c r="L21" s="38"/>
      <c r="M21" s="38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</row>
    <row r="22" spans="1:256" s="7" customFormat="1" ht="12.75">
      <c r="A22" s="42"/>
      <c r="B22" s="37"/>
      <c r="C22" s="74" t="s">
        <v>35</v>
      </c>
      <c r="D22" s="17" t="s">
        <v>16</v>
      </c>
      <c r="E22" s="18">
        <v>17.8</v>
      </c>
      <c r="F22" s="38">
        <f>E22*F21</f>
        <v>1.7800000000000005</v>
      </c>
      <c r="G22" s="38"/>
      <c r="H22" s="38"/>
      <c r="I22" s="18"/>
      <c r="J22" s="18"/>
      <c r="K22" s="18"/>
      <c r="L22" s="18"/>
      <c r="M22" s="1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</row>
    <row r="23" spans="1:256" s="7" customFormat="1" ht="12.75">
      <c r="A23" s="42"/>
      <c r="B23" s="23" t="s">
        <v>36</v>
      </c>
      <c r="C23" s="43" t="s">
        <v>37</v>
      </c>
      <c r="D23" s="47" t="s">
        <v>15</v>
      </c>
      <c r="E23" s="18">
        <v>11</v>
      </c>
      <c r="F23" s="26">
        <f>E23*F21</f>
        <v>1.1000000000000003</v>
      </c>
      <c r="G23" s="10"/>
      <c r="H23" s="38"/>
      <c r="I23" s="38"/>
      <c r="J23" s="38"/>
      <c r="K23" s="38"/>
      <c r="L23" s="38"/>
      <c r="M23" s="3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</row>
    <row r="24" spans="1:256" s="11" customFormat="1" ht="12.75">
      <c r="A24" s="47"/>
      <c r="B24" s="79"/>
      <c r="C24" s="80"/>
      <c r="D24" s="47"/>
      <c r="E24" s="18"/>
      <c r="F24" s="26"/>
      <c r="G24" s="10"/>
      <c r="H24" s="38"/>
      <c r="I24" s="38"/>
      <c r="J24" s="38"/>
      <c r="K24" s="38"/>
      <c r="L24" s="38"/>
      <c r="M24" s="38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</row>
    <row r="25" spans="1:256" s="7" customFormat="1" ht="12.75">
      <c r="A25" s="14">
        <v>5</v>
      </c>
      <c r="B25" s="13" t="s">
        <v>38</v>
      </c>
      <c r="C25" s="82" t="s">
        <v>39</v>
      </c>
      <c r="D25" s="14" t="s">
        <v>15</v>
      </c>
      <c r="E25" s="15"/>
      <c r="F25" s="15">
        <f>1.1*0.12*25</f>
        <v>3.3000000000000003</v>
      </c>
      <c r="G25" s="15"/>
      <c r="H25" s="15"/>
      <c r="I25" s="15"/>
      <c r="J25" s="15"/>
      <c r="K25" s="15"/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</row>
    <row r="26" spans="1:256" s="83" customFormat="1" ht="12.75">
      <c r="A26" s="19"/>
      <c r="B26" s="20"/>
      <c r="C26" s="21"/>
      <c r="D26" s="19" t="s">
        <v>23</v>
      </c>
      <c r="E26" s="18"/>
      <c r="F26" s="25">
        <f>F25/100</f>
        <v>3.3000000000000002E-2</v>
      </c>
      <c r="G26" s="18"/>
      <c r="H26" s="18"/>
      <c r="I26" s="18"/>
      <c r="J26" s="18"/>
      <c r="K26" s="18"/>
      <c r="L26" s="18"/>
      <c r="M26" s="18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72" customFormat="1" ht="12.75">
      <c r="A27" s="14"/>
      <c r="B27" s="23"/>
      <c r="C27" s="74" t="s">
        <v>35</v>
      </c>
      <c r="D27" s="17" t="s">
        <v>16</v>
      </c>
      <c r="E27" s="18">
        <v>1120</v>
      </c>
      <c r="F27" s="18">
        <f>E27*F26</f>
        <v>36.96</v>
      </c>
      <c r="G27" s="18"/>
      <c r="H27" s="18"/>
      <c r="I27" s="18"/>
      <c r="J27" s="18"/>
      <c r="K27" s="18"/>
      <c r="L27" s="18"/>
      <c r="M27" s="1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72" customFormat="1" ht="12.75">
      <c r="A28" s="14"/>
      <c r="B28" s="84"/>
      <c r="C28" s="85" t="s">
        <v>40</v>
      </c>
      <c r="D28" s="19" t="s">
        <v>0</v>
      </c>
      <c r="E28" s="18">
        <v>79</v>
      </c>
      <c r="F28" s="18">
        <f>E28*F26</f>
        <v>2.6070000000000002</v>
      </c>
      <c r="G28" s="18"/>
      <c r="H28" s="18"/>
      <c r="I28" s="18"/>
      <c r="J28" s="18"/>
      <c r="K28" s="18"/>
      <c r="L28" s="18"/>
      <c r="M28" s="1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72" customFormat="1" ht="12.75">
      <c r="A29" s="14"/>
      <c r="B29" s="84" t="s">
        <v>41</v>
      </c>
      <c r="C29" s="75" t="s">
        <v>42</v>
      </c>
      <c r="D29" s="19" t="s">
        <v>17</v>
      </c>
      <c r="E29" s="18" t="s">
        <v>24</v>
      </c>
      <c r="F29" s="86">
        <f>0.0011*12</f>
        <v>1.32E-2</v>
      </c>
      <c r="G29" s="27"/>
      <c r="H29" s="18"/>
      <c r="I29" s="18"/>
      <c r="J29" s="18"/>
      <c r="K29" s="18"/>
      <c r="L29" s="18"/>
      <c r="M29" s="18"/>
      <c r="N29" s="2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s="72" customFormat="1" ht="12.75">
      <c r="A30" s="14"/>
      <c r="B30" s="84" t="s">
        <v>43</v>
      </c>
      <c r="C30" s="75" t="s">
        <v>44</v>
      </c>
      <c r="D30" s="19" t="s">
        <v>17</v>
      </c>
      <c r="E30" s="18" t="s">
        <v>24</v>
      </c>
      <c r="F30" s="86">
        <f>0.0252*12</f>
        <v>0.3024</v>
      </c>
      <c r="G30" s="27"/>
      <c r="H30" s="18"/>
      <c r="I30" s="18"/>
      <c r="J30" s="18"/>
      <c r="K30" s="18"/>
      <c r="L30" s="18"/>
      <c r="M30" s="18"/>
      <c r="N30" s="2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s="72" customFormat="1" ht="12.75">
      <c r="A31" s="14"/>
      <c r="B31" s="23" t="s">
        <v>45</v>
      </c>
      <c r="C31" s="85" t="s">
        <v>46</v>
      </c>
      <c r="D31" s="19" t="s">
        <v>15</v>
      </c>
      <c r="E31" s="18">
        <v>101.5</v>
      </c>
      <c r="F31" s="18">
        <f>E31*F26</f>
        <v>3.3495000000000004</v>
      </c>
      <c r="G31" s="18"/>
      <c r="H31" s="18"/>
      <c r="I31" s="18"/>
      <c r="J31" s="18"/>
      <c r="K31" s="18"/>
      <c r="L31" s="18"/>
      <c r="M31" s="18"/>
      <c r="N31" s="8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72" customFormat="1" ht="12.75">
      <c r="A32" s="14"/>
      <c r="B32" s="89" t="s">
        <v>47</v>
      </c>
      <c r="C32" s="85" t="s">
        <v>48</v>
      </c>
      <c r="D32" s="19" t="s">
        <v>15</v>
      </c>
      <c r="E32" s="18">
        <f>0.45+6.16+4.88</f>
        <v>11.49</v>
      </c>
      <c r="F32" s="18">
        <f>E32*F26</f>
        <v>0.37917000000000001</v>
      </c>
      <c r="G32" s="18"/>
      <c r="H32" s="18"/>
      <c r="I32" s="18"/>
      <c r="J32" s="18"/>
      <c r="K32" s="18"/>
      <c r="L32" s="18"/>
      <c r="M32" s="1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72" customFormat="1" ht="12.75">
      <c r="A33" s="14"/>
      <c r="B33" s="84"/>
      <c r="C33" s="90" t="s">
        <v>49</v>
      </c>
      <c r="D33" s="17" t="s">
        <v>0</v>
      </c>
      <c r="E33" s="18">
        <v>228</v>
      </c>
      <c r="F33" s="91">
        <f>E33*F26</f>
        <v>7.524</v>
      </c>
      <c r="G33" s="10"/>
      <c r="H33" s="18"/>
      <c r="I33" s="18"/>
      <c r="J33" s="18"/>
      <c r="K33" s="18"/>
      <c r="L33" s="27"/>
      <c r="M33" s="18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s="83" customFormat="1" ht="12.75">
      <c r="A34" s="19"/>
      <c r="B34" s="84"/>
      <c r="C34" s="90"/>
      <c r="D34" s="17"/>
      <c r="E34" s="19"/>
      <c r="F34" s="91"/>
      <c r="G34" s="18"/>
      <c r="H34" s="18"/>
      <c r="I34" s="18"/>
      <c r="J34" s="18"/>
      <c r="K34" s="18"/>
      <c r="L34" s="27"/>
      <c r="M34" s="18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s="7" customFormat="1" ht="12.75">
      <c r="A35" s="12">
        <v>6</v>
      </c>
      <c r="B35" s="13" t="s">
        <v>50</v>
      </c>
      <c r="C35" s="71" t="s">
        <v>51</v>
      </c>
      <c r="D35" s="14" t="s">
        <v>17</v>
      </c>
      <c r="E35" s="15"/>
      <c r="F35" s="92">
        <f>SUM(F39:F41)</f>
        <v>3.1200000000000006</v>
      </c>
      <c r="G35" s="9"/>
      <c r="H35" s="15"/>
      <c r="I35" s="9"/>
      <c r="J35" s="15"/>
      <c r="K35" s="15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</row>
    <row r="36" spans="1:256" s="72" customFormat="1" ht="12.75">
      <c r="A36" s="12"/>
      <c r="B36" s="13"/>
      <c r="C36" s="71"/>
      <c r="D36" s="19" t="s">
        <v>18</v>
      </c>
      <c r="E36" s="19"/>
      <c r="F36" s="25">
        <f>F35</f>
        <v>3.1200000000000006</v>
      </c>
      <c r="G36" s="93"/>
      <c r="H36" s="15"/>
      <c r="I36" s="93"/>
      <c r="J36" s="15"/>
      <c r="K36" s="15"/>
      <c r="L36" s="93"/>
      <c r="M36" s="18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</row>
    <row r="37" spans="1:256" s="72" customFormat="1" ht="12.75">
      <c r="A37" s="12"/>
      <c r="B37" s="23"/>
      <c r="C37" s="74" t="s">
        <v>35</v>
      </c>
      <c r="D37" s="17" t="s">
        <v>16</v>
      </c>
      <c r="E37" s="18">
        <v>34.9</v>
      </c>
      <c r="F37" s="18">
        <f>E37*F36</f>
        <v>108.88800000000002</v>
      </c>
      <c r="G37" s="18"/>
      <c r="H37" s="18"/>
      <c r="I37" s="18"/>
      <c r="J37" s="18"/>
      <c r="K37" s="18"/>
      <c r="L37" s="18"/>
      <c r="M37" s="18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spans="1:256" s="72" customFormat="1" ht="12.75">
      <c r="A38" s="12"/>
      <c r="B38" s="23"/>
      <c r="C38" s="85" t="s">
        <v>40</v>
      </c>
      <c r="D38" s="19" t="s">
        <v>0</v>
      </c>
      <c r="E38" s="18">
        <v>4.07</v>
      </c>
      <c r="F38" s="18">
        <f>E38*F36</f>
        <v>12.698400000000003</v>
      </c>
      <c r="G38" s="18"/>
      <c r="H38" s="18"/>
      <c r="I38" s="18"/>
      <c r="J38" s="18"/>
      <c r="K38" s="18"/>
      <c r="L38" s="18"/>
      <c r="M38" s="18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spans="1:256" s="72" customFormat="1" ht="12.75">
      <c r="A39" s="12"/>
      <c r="B39" s="23" t="s">
        <v>52</v>
      </c>
      <c r="C39" s="85" t="s">
        <v>53</v>
      </c>
      <c r="D39" s="19" t="s">
        <v>17</v>
      </c>
      <c r="E39" s="19" t="s">
        <v>24</v>
      </c>
      <c r="F39" s="95">
        <f>0.025*12</f>
        <v>0.30000000000000004</v>
      </c>
      <c r="G39" s="18"/>
      <c r="H39" s="18"/>
      <c r="I39" s="18"/>
      <c r="J39" s="18"/>
      <c r="K39" s="18"/>
      <c r="L39" s="18"/>
      <c r="M39" s="18"/>
      <c r="N39" s="2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spans="1:256" s="72" customFormat="1" ht="12.75">
      <c r="A40" s="14"/>
      <c r="B40" s="84" t="s">
        <v>43</v>
      </c>
      <c r="C40" s="75" t="s">
        <v>54</v>
      </c>
      <c r="D40" s="19" t="s">
        <v>17</v>
      </c>
      <c r="E40" s="18" t="s">
        <v>24</v>
      </c>
      <c r="F40" s="95">
        <f>0.035*12</f>
        <v>0.42000000000000004</v>
      </c>
      <c r="G40" s="27"/>
      <c r="H40" s="18"/>
      <c r="I40" s="18"/>
      <c r="J40" s="18"/>
      <c r="K40" s="18"/>
      <c r="L40" s="18"/>
      <c r="M40" s="18"/>
      <c r="N40" s="2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spans="1:256" s="72" customFormat="1" ht="12.75">
      <c r="A41" s="14"/>
      <c r="B41" s="84" t="s">
        <v>55</v>
      </c>
      <c r="C41" s="85" t="s">
        <v>56</v>
      </c>
      <c r="D41" s="19" t="s">
        <v>17</v>
      </c>
      <c r="E41" s="18" t="s">
        <v>24</v>
      </c>
      <c r="F41" s="95">
        <f>0.2*12</f>
        <v>2.4000000000000004</v>
      </c>
      <c r="G41" s="27"/>
      <c r="H41" s="18"/>
      <c r="I41" s="18"/>
      <c r="J41" s="18"/>
      <c r="K41" s="18"/>
      <c r="L41" s="18"/>
      <c r="M41" s="18"/>
      <c r="N41" s="2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spans="1:256" s="72" customFormat="1" ht="12.75">
      <c r="A42" s="12"/>
      <c r="B42" s="23" t="s">
        <v>57</v>
      </c>
      <c r="C42" s="85" t="s">
        <v>58</v>
      </c>
      <c r="D42" s="18" t="s">
        <v>59</v>
      </c>
      <c r="E42" s="18">
        <v>15.02</v>
      </c>
      <c r="F42" s="18">
        <f>E42*F36</f>
        <v>46.862400000000008</v>
      </c>
      <c r="G42" s="18"/>
      <c r="H42" s="18"/>
      <c r="I42" s="18"/>
      <c r="J42" s="18"/>
      <c r="K42" s="18"/>
      <c r="L42" s="18"/>
      <c r="M42" s="18"/>
      <c r="N42" s="96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spans="1:256" s="72" customFormat="1" ht="12.75">
      <c r="A43" s="12"/>
      <c r="B43" s="23"/>
      <c r="C43" s="90" t="s">
        <v>49</v>
      </c>
      <c r="D43" s="17" t="s">
        <v>0</v>
      </c>
      <c r="E43" s="18">
        <v>2.78</v>
      </c>
      <c r="F43" s="91">
        <f>E43*F36</f>
        <v>8.6736000000000004</v>
      </c>
      <c r="G43" s="10"/>
      <c r="H43" s="18"/>
      <c r="I43" s="18"/>
      <c r="J43" s="18"/>
      <c r="K43" s="18"/>
      <c r="L43" s="27"/>
      <c r="M43" s="18"/>
      <c r="N43" s="96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spans="1:256" s="11" customFormat="1" ht="12.75">
      <c r="A44" s="19"/>
      <c r="B44" s="20"/>
      <c r="C44" s="76"/>
      <c r="D44" s="19"/>
      <c r="E44" s="18"/>
      <c r="F44" s="18"/>
      <c r="G44" s="10"/>
      <c r="H44" s="18"/>
      <c r="I44" s="18"/>
      <c r="J44" s="18"/>
      <c r="K44" s="18"/>
      <c r="L44" s="18"/>
      <c r="M44" s="18"/>
      <c r="N44" s="96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</row>
    <row r="45" spans="1:256" s="7" customFormat="1" ht="24.75" customHeight="1">
      <c r="A45" s="24"/>
      <c r="B45" s="66"/>
      <c r="C45" s="67" t="s">
        <v>116</v>
      </c>
      <c r="D45" s="24"/>
      <c r="E45" s="9"/>
      <c r="F45" s="9"/>
      <c r="G45" s="9"/>
      <c r="H45" s="9"/>
      <c r="I45" s="9"/>
      <c r="J45" s="9"/>
      <c r="K45" s="9"/>
      <c r="L45" s="9"/>
      <c r="M45" s="9"/>
    </row>
    <row r="46" spans="1:256" s="11" customFormat="1" ht="13.5" customHeight="1">
      <c r="A46" s="68"/>
      <c r="B46" s="69"/>
      <c r="C46" s="70"/>
      <c r="D46" s="68"/>
      <c r="E46" s="10"/>
      <c r="F46" s="10"/>
      <c r="G46" s="10"/>
      <c r="H46" s="10"/>
      <c r="I46" s="10"/>
      <c r="J46" s="10"/>
      <c r="K46" s="10"/>
      <c r="L46" s="10"/>
      <c r="M46" s="10"/>
    </row>
    <row r="47" spans="1:256" s="72" customFormat="1" ht="12.75">
      <c r="A47" s="12">
        <v>2</v>
      </c>
      <c r="B47" s="13" t="s">
        <v>25</v>
      </c>
      <c r="C47" s="71" t="s">
        <v>26</v>
      </c>
      <c r="D47" s="14" t="s">
        <v>15</v>
      </c>
      <c r="E47" s="15"/>
      <c r="F47" s="15">
        <f>0.3*0.3*500</f>
        <v>45</v>
      </c>
      <c r="G47" s="18"/>
      <c r="H47" s="18"/>
      <c r="I47" s="18"/>
      <c r="J47" s="18"/>
      <c r="K47" s="18"/>
      <c r="L47" s="34"/>
      <c r="M47" s="34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</row>
    <row r="48" spans="1:256" s="11" customFormat="1" ht="12.75">
      <c r="A48" s="14"/>
      <c r="B48" s="20"/>
      <c r="C48" s="21"/>
      <c r="D48" s="19" t="s">
        <v>27</v>
      </c>
      <c r="E48" s="18"/>
      <c r="F48" s="73">
        <f>F47/1000</f>
        <v>4.4999999999999998E-2</v>
      </c>
      <c r="G48" s="18"/>
      <c r="H48" s="18"/>
      <c r="I48" s="18"/>
      <c r="J48" s="18"/>
      <c r="K48" s="18"/>
      <c r="L48" s="34"/>
      <c r="M48" s="3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</row>
    <row r="49" spans="1:256" s="7" customFormat="1" ht="12.75">
      <c r="A49" s="12"/>
      <c r="B49" s="23"/>
      <c r="C49" s="74" t="s">
        <v>20</v>
      </c>
      <c r="D49" s="17" t="s">
        <v>16</v>
      </c>
      <c r="E49" s="18">
        <v>60.8</v>
      </c>
      <c r="F49" s="18">
        <f>E49*F48</f>
        <v>2.7359999999999998</v>
      </c>
      <c r="G49" s="18"/>
      <c r="H49" s="18"/>
      <c r="I49" s="18"/>
      <c r="J49" s="18"/>
      <c r="K49" s="18"/>
      <c r="L49" s="18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</row>
    <row r="50" spans="1:256" s="7" customFormat="1" ht="12.75">
      <c r="A50" s="12"/>
      <c r="B50" s="23" t="s">
        <v>28</v>
      </c>
      <c r="C50" s="75" t="s">
        <v>29</v>
      </c>
      <c r="D50" s="17" t="s">
        <v>19</v>
      </c>
      <c r="E50" s="18">
        <v>143</v>
      </c>
      <c r="F50" s="18">
        <f>E50*F48</f>
        <v>6.4349999999999996</v>
      </c>
      <c r="G50" s="18"/>
      <c r="H50" s="18"/>
      <c r="I50" s="18"/>
      <c r="J50" s="18"/>
      <c r="K50" s="18"/>
      <c r="L50" s="18"/>
      <c r="M50" s="18"/>
      <c r="N50" s="22"/>
      <c r="O50" s="2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</row>
    <row r="51" spans="1:256" s="7" customFormat="1" ht="12.75">
      <c r="A51" s="12"/>
      <c r="B51" s="23"/>
      <c r="C51" s="75" t="s">
        <v>21</v>
      </c>
      <c r="D51" s="19" t="s">
        <v>0</v>
      </c>
      <c r="E51" s="18">
        <v>6.89</v>
      </c>
      <c r="F51" s="18">
        <f>E51*F48</f>
        <v>0.31004999999999999</v>
      </c>
      <c r="G51" s="18"/>
      <c r="H51" s="18"/>
      <c r="I51" s="18"/>
      <c r="J51" s="18"/>
      <c r="K51" s="18"/>
      <c r="L51" s="18"/>
      <c r="M51" s="1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</row>
    <row r="52" spans="1:256" s="11" customFormat="1" ht="12.75">
      <c r="A52" s="14"/>
      <c r="B52" s="20"/>
      <c r="C52" s="76"/>
      <c r="D52" s="19"/>
      <c r="E52" s="18"/>
      <c r="F52" s="18"/>
      <c r="G52" s="18"/>
      <c r="H52" s="18"/>
      <c r="I52" s="18"/>
      <c r="J52" s="18"/>
      <c r="K52" s="18"/>
      <c r="L52" s="18"/>
      <c r="M52" s="18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</row>
    <row r="53" spans="1:256" s="72" customFormat="1" ht="12.75">
      <c r="A53" s="12">
        <v>3</v>
      </c>
      <c r="B53" s="13" t="s">
        <v>30</v>
      </c>
      <c r="C53" s="71" t="s">
        <v>31</v>
      </c>
      <c r="D53" s="14" t="s">
        <v>17</v>
      </c>
      <c r="E53" s="18">
        <v>1.85</v>
      </c>
      <c r="F53" s="15">
        <f>F47*E53</f>
        <v>83.25</v>
      </c>
      <c r="G53" s="15"/>
      <c r="H53" s="15"/>
      <c r="I53" s="15"/>
      <c r="J53" s="15"/>
      <c r="K53" s="9"/>
      <c r="L53" s="15"/>
      <c r="M53" s="15"/>
      <c r="N53" s="7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</row>
    <row r="54" spans="1:256" s="11" customFormat="1" ht="12.75">
      <c r="A54" s="14"/>
      <c r="B54" s="20"/>
      <c r="C54" s="21"/>
      <c r="D54" s="19"/>
      <c r="E54" s="18"/>
      <c r="F54" s="18"/>
      <c r="G54" s="18"/>
      <c r="H54" s="18"/>
      <c r="I54" s="18"/>
      <c r="J54" s="18"/>
      <c r="K54" s="10"/>
      <c r="L54" s="18"/>
      <c r="M54" s="18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</row>
    <row r="55" spans="1:256" s="11" customFormat="1" ht="12.75">
      <c r="A55" s="14"/>
      <c r="B55" s="20"/>
      <c r="C55" s="78" t="s">
        <v>22</v>
      </c>
      <c r="D55" s="19" t="s">
        <v>17</v>
      </c>
      <c r="E55" s="18">
        <v>1</v>
      </c>
      <c r="F55" s="18">
        <f>E55*F53</f>
        <v>83.25</v>
      </c>
      <c r="G55" s="18"/>
      <c r="H55" s="18"/>
      <c r="I55" s="18"/>
      <c r="J55" s="18"/>
      <c r="K55" s="18"/>
      <c r="L55" s="18"/>
      <c r="M55" s="18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</row>
    <row r="56" spans="1:256" s="11" customFormat="1" ht="12.75">
      <c r="A56" s="14"/>
      <c r="B56" s="20"/>
      <c r="C56" s="78"/>
      <c r="D56" s="19"/>
      <c r="E56" s="18"/>
      <c r="F56" s="18"/>
      <c r="G56" s="18"/>
      <c r="H56" s="18"/>
      <c r="I56" s="18"/>
      <c r="J56" s="18"/>
      <c r="K56" s="10"/>
      <c r="L56" s="18"/>
      <c r="M56" s="18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</row>
    <row r="57" spans="1:256" s="7" customFormat="1" ht="12.75">
      <c r="A57" s="12">
        <v>4</v>
      </c>
      <c r="B57" s="13" t="s">
        <v>32</v>
      </c>
      <c r="C57" s="71" t="s">
        <v>33</v>
      </c>
      <c r="D57" s="14" t="s">
        <v>15</v>
      </c>
      <c r="E57" s="15"/>
      <c r="F57" s="28">
        <f>0.3*0.1*500</f>
        <v>15</v>
      </c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</row>
    <row r="58" spans="1:256" s="11" customFormat="1" ht="12.75">
      <c r="A58" s="47"/>
      <c r="B58" s="79"/>
      <c r="C58" s="80"/>
      <c r="D58" s="47" t="s">
        <v>34</v>
      </c>
      <c r="E58" s="38"/>
      <c r="F58" s="73">
        <f>F57/10</f>
        <v>1.5</v>
      </c>
      <c r="G58" s="38"/>
      <c r="H58" s="38"/>
      <c r="I58" s="38"/>
      <c r="J58" s="38"/>
      <c r="K58" s="38"/>
      <c r="L58" s="38"/>
      <c r="M58" s="38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</row>
    <row r="59" spans="1:256" s="7" customFormat="1" ht="12.75">
      <c r="A59" s="42"/>
      <c r="B59" s="37"/>
      <c r="C59" s="74" t="s">
        <v>35</v>
      </c>
      <c r="D59" s="17" t="s">
        <v>16</v>
      </c>
      <c r="E59" s="18">
        <v>17.8</v>
      </c>
      <c r="F59" s="38">
        <f>E59*F58</f>
        <v>26.700000000000003</v>
      </c>
      <c r="G59" s="38"/>
      <c r="H59" s="38"/>
      <c r="I59" s="18"/>
      <c r="J59" s="18"/>
      <c r="K59" s="18"/>
      <c r="L59" s="18"/>
      <c r="M59" s="1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</row>
    <row r="60" spans="1:256" s="7" customFormat="1" ht="12.75">
      <c r="A60" s="42"/>
      <c r="B60" s="23" t="s">
        <v>36</v>
      </c>
      <c r="C60" s="43" t="s">
        <v>37</v>
      </c>
      <c r="D60" s="47" t="s">
        <v>15</v>
      </c>
      <c r="E60" s="18">
        <v>11</v>
      </c>
      <c r="F60" s="26">
        <f>E60*F58</f>
        <v>16.5</v>
      </c>
      <c r="G60" s="10"/>
      <c r="H60" s="38"/>
      <c r="I60" s="38"/>
      <c r="J60" s="38"/>
      <c r="K60" s="38"/>
      <c r="L60" s="38"/>
      <c r="M60" s="3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</row>
    <row r="61" spans="1:256" s="11" customFormat="1" ht="12.75">
      <c r="A61" s="47"/>
      <c r="B61" s="79"/>
      <c r="C61" s="80"/>
      <c r="D61" s="47"/>
      <c r="E61" s="18"/>
      <c r="F61" s="26"/>
      <c r="G61" s="10"/>
      <c r="H61" s="38"/>
      <c r="I61" s="38"/>
      <c r="J61" s="38"/>
      <c r="K61" s="38"/>
      <c r="L61" s="38"/>
      <c r="M61" s="38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</row>
    <row r="62" spans="1:256" s="7" customFormat="1" ht="12.75">
      <c r="A62" s="14">
        <v>5</v>
      </c>
      <c r="B62" s="13" t="s">
        <v>38</v>
      </c>
      <c r="C62" s="82" t="s">
        <v>39</v>
      </c>
      <c r="D62" s="14" t="s">
        <v>15</v>
      </c>
      <c r="E62" s="15"/>
      <c r="F62" s="15">
        <f>0.8*0.12*500</f>
        <v>48</v>
      </c>
      <c r="G62" s="15"/>
      <c r="H62" s="15"/>
      <c r="I62" s="15"/>
      <c r="J62" s="15"/>
      <c r="K62" s="15"/>
      <c r="L62" s="15"/>
      <c r="M62" s="1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</row>
    <row r="63" spans="1:256" s="83" customFormat="1" ht="12.75">
      <c r="A63" s="19"/>
      <c r="B63" s="20"/>
      <c r="C63" s="21"/>
      <c r="D63" s="19" t="s">
        <v>23</v>
      </c>
      <c r="E63" s="18"/>
      <c r="F63" s="25">
        <f>F62/100</f>
        <v>0.48</v>
      </c>
      <c r="G63" s="18"/>
      <c r="H63" s="18"/>
      <c r="I63" s="18"/>
      <c r="J63" s="18"/>
      <c r="K63" s="18"/>
      <c r="L63" s="18"/>
      <c r="M63" s="18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pans="1:256" s="72" customFormat="1" ht="12.75">
      <c r="A64" s="14"/>
      <c r="B64" s="23"/>
      <c r="C64" s="74" t="s">
        <v>35</v>
      </c>
      <c r="D64" s="17" t="s">
        <v>16</v>
      </c>
      <c r="E64" s="18">
        <v>1120</v>
      </c>
      <c r="F64" s="18">
        <f>E64*F63</f>
        <v>537.6</v>
      </c>
      <c r="G64" s="18"/>
      <c r="H64" s="18"/>
      <c r="I64" s="18"/>
      <c r="J64" s="18"/>
      <c r="K64" s="18"/>
      <c r="L64" s="18"/>
      <c r="M64" s="1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72" customFormat="1" ht="12.75">
      <c r="A65" s="14"/>
      <c r="B65" s="84"/>
      <c r="C65" s="85" t="s">
        <v>40</v>
      </c>
      <c r="D65" s="19" t="s">
        <v>0</v>
      </c>
      <c r="E65" s="18">
        <v>79</v>
      </c>
      <c r="F65" s="18">
        <f>E65*F63</f>
        <v>37.92</v>
      </c>
      <c r="G65" s="18"/>
      <c r="H65" s="18"/>
      <c r="I65" s="18"/>
      <c r="J65" s="18"/>
      <c r="K65" s="18"/>
      <c r="L65" s="18"/>
      <c r="M65" s="1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72" customFormat="1" ht="12.75">
      <c r="A66" s="14"/>
      <c r="B66" s="84" t="s">
        <v>41</v>
      </c>
      <c r="C66" s="75" t="s">
        <v>42</v>
      </c>
      <c r="D66" s="19" t="s">
        <v>17</v>
      </c>
      <c r="E66" s="18" t="s">
        <v>24</v>
      </c>
      <c r="F66" s="86">
        <f>0.001*258</f>
        <v>0.25800000000000001</v>
      </c>
      <c r="G66" s="27"/>
      <c r="H66" s="18"/>
      <c r="I66" s="18"/>
      <c r="J66" s="18"/>
      <c r="K66" s="18"/>
      <c r="L66" s="18"/>
      <c r="M66" s="18"/>
      <c r="N66" s="2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</row>
    <row r="67" spans="1:256" s="72" customFormat="1" ht="12.75">
      <c r="A67" s="14"/>
      <c r="B67" s="84" t="s">
        <v>43</v>
      </c>
      <c r="C67" s="75" t="s">
        <v>44</v>
      </c>
      <c r="D67" s="19" t="s">
        <v>17</v>
      </c>
      <c r="E67" s="18" t="s">
        <v>24</v>
      </c>
      <c r="F67" s="86">
        <f>0.012*258</f>
        <v>3.0960000000000001</v>
      </c>
      <c r="G67" s="27"/>
      <c r="H67" s="18"/>
      <c r="I67" s="18"/>
      <c r="J67" s="18"/>
      <c r="K67" s="18"/>
      <c r="L67" s="18"/>
      <c r="M67" s="18"/>
      <c r="N67" s="2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</row>
    <row r="68" spans="1:256" s="72" customFormat="1" ht="12.75">
      <c r="A68" s="14"/>
      <c r="B68" s="23" t="s">
        <v>45</v>
      </c>
      <c r="C68" s="85" t="s">
        <v>46</v>
      </c>
      <c r="D68" s="19" t="s">
        <v>15</v>
      </c>
      <c r="E68" s="18">
        <v>101.5</v>
      </c>
      <c r="F68" s="18">
        <f>E68*F63</f>
        <v>48.72</v>
      </c>
      <c r="G68" s="18"/>
      <c r="H68" s="18"/>
      <c r="I68" s="18"/>
      <c r="J68" s="18"/>
      <c r="K68" s="18"/>
      <c r="L68" s="18"/>
      <c r="M68" s="18"/>
      <c r="N68" s="8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72" customFormat="1" ht="12.75">
      <c r="A69" s="14"/>
      <c r="B69" s="89" t="s">
        <v>47</v>
      </c>
      <c r="C69" s="85" t="s">
        <v>48</v>
      </c>
      <c r="D69" s="19" t="s">
        <v>15</v>
      </c>
      <c r="E69" s="18">
        <f>0.45+6.16+4.88</f>
        <v>11.49</v>
      </c>
      <c r="F69" s="18">
        <f>E69*F63</f>
        <v>5.5152000000000001</v>
      </c>
      <c r="G69" s="18"/>
      <c r="H69" s="18"/>
      <c r="I69" s="18"/>
      <c r="J69" s="18"/>
      <c r="K69" s="18"/>
      <c r="L69" s="18"/>
      <c r="M69" s="1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72" customFormat="1" ht="12.75">
      <c r="A70" s="14"/>
      <c r="B70" s="84"/>
      <c r="C70" s="90" t="s">
        <v>49</v>
      </c>
      <c r="D70" s="17" t="s">
        <v>0</v>
      </c>
      <c r="E70" s="18">
        <v>228</v>
      </c>
      <c r="F70" s="91">
        <f>E70*F63</f>
        <v>109.44</v>
      </c>
      <c r="G70" s="10"/>
      <c r="H70" s="18"/>
      <c r="I70" s="18"/>
      <c r="J70" s="18"/>
      <c r="K70" s="18"/>
      <c r="L70" s="27"/>
      <c r="M70" s="18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  <c r="IU70" s="87"/>
      <c r="IV70" s="87"/>
    </row>
    <row r="71" spans="1:256" s="11" customFormat="1" ht="29.25" customHeight="1">
      <c r="A71" s="68"/>
      <c r="B71" s="68"/>
      <c r="C71" s="145" t="s">
        <v>117</v>
      </c>
      <c r="D71" s="68"/>
      <c r="E71" s="10"/>
      <c r="F71" s="10"/>
      <c r="G71" s="10"/>
      <c r="H71" s="10"/>
      <c r="I71" s="10"/>
      <c r="J71" s="10"/>
      <c r="K71" s="10"/>
      <c r="L71" s="10"/>
      <c r="M71" s="10"/>
    </row>
    <row r="72" spans="1:256" s="7" customFormat="1" ht="25.5">
      <c r="A72" s="14">
        <v>1</v>
      </c>
      <c r="B72" s="98" t="s">
        <v>60</v>
      </c>
      <c r="C72" s="99" t="s">
        <v>61</v>
      </c>
      <c r="D72" s="14" t="s">
        <v>15</v>
      </c>
      <c r="E72" s="15"/>
      <c r="F72" s="15">
        <f>400*1*1.4</f>
        <v>560</v>
      </c>
      <c r="G72" s="15"/>
      <c r="H72" s="15"/>
      <c r="I72" s="15"/>
      <c r="J72" s="15"/>
      <c r="K72" s="15"/>
      <c r="L72" s="15"/>
      <c r="M72" s="15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</row>
    <row r="73" spans="1:256" s="83" customFormat="1" ht="12.75">
      <c r="A73" s="19"/>
      <c r="B73" s="20"/>
      <c r="C73" s="21"/>
      <c r="D73" s="19" t="s">
        <v>27</v>
      </c>
      <c r="E73" s="18"/>
      <c r="F73" s="101">
        <f>F72/1000</f>
        <v>0.56000000000000005</v>
      </c>
      <c r="G73" s="18"/>
      <c r="H73" s="18"/>
      <c r="I73" s="18"/>
      <c r="J73" s="18"/>
      <c r="K73" s="18"/>
      <c r="L73" s="18"/>
      <c r="M73" s="18"/>
      <c r="N73" s="10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</row>
    <row r="74" spans="1:256" s="11" customFormat="1" ht="12.75">
      <c r="A74" s="19"/>
      <c r="B74" s="20"/>
      <c r="C74" s="103" t="s">
        <v>20</v>
      </c>
      <c r="D74" s="17" t="s">
        <v>16</v>
      </c>
      <c r="E74" s="18">
        <v>60.8</v>
      </c>
      <c r="F74" s="18">
        <f>E74*F73</f>
        <v>34.048000000000002</v>
      </c>
      <c r="G74" s="18"/>
      <c r="H74" s="18"/>
      <c r="I74" s="18"/>
      <c r="J74" s="18"/>
      <c r="K74" s="18"/>
      <c r="L74" s="18"/>
      <c r="M74" s="18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</row>
    <row r="75" spans="1:256" s="11" customFormat="1" ht="12.75">
      <c r="A75" s="19"/>
      <c r="B75" s="20" t="s">
        <v>62</v>
      </c>
      <c r="C75" s="104" t="s">
        <v>63</v>
      </c>
      <c r="D75" s="17" t="s">
        <v>19</v>
      </c>
      <c r="E75" s="18">
        <v>143</v>
      </c>
      <c r="F75" s="18">
        <f>E75*F73</f>
        <v>80.080000000000013</v>
      </c>
      <c r="G75" s="18"/>
      <c r="H75" s="18"/>
      <c r="I75" s="18"/>
      <c r="J75" s="18"/>
      <c r="K75" s="18"/>
      <c r="L75" s="18"/>
      <c r="M75" s="18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</row>
    <row r="76" spans="1:256" s="11" customFormat="1" ht="12.75">
      <c r="A76" s="19"/>
      <c r="B76" s="20"/>
      <c r="C76" s="104" t="s">
        <v>21</v>
      </c>
      <c r="D76" s="19" t="s">
        <v>0</v>
      </c>
      <c r="E76" s="18">
        <v>6.89</v>
      </c>
      <c r="F76" s="18">
        <f>E76*F73</f>
        <v>3.8584000000000001</v>
      </c>
      <c r="G76" s="18"/>
      <c r="H76" s="18"/>
      <c r="I76" s="18"/>
      <c r="J76" s="18"/>
      <c r="K76" s="18"/>
      <c r="L76" s="18"/>
      <c r="M76" s="18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</row>
    <row r="77" spans="1:256" s="11" customFormat="1" ht="12.75">
      <c r="A77" s="19"/>
      <c r="B77" s="20"/>
      <c r="C77" s="104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</row>
    <row r="78" spans="1:256" s="7" customFormat="1" ht="12.75">
      <c r="A78" s="14">
        <v>2</v>
      </c>
      <c r="B78" s="13" t="s">
        <v>64</v>
      </c>
      <c r="C78" s="105" t="s">
        <v>65</v>
      </c>
      <c r="D78" s="14" t="s">
        <v>66</v>
      </c>
      <c r="E78" s="15"/>
      <c r="F78" s="15">
        <f>F72</f>
        <v>560</v>
      </c>
      <c r="G78" s="15"/>
      <c r="H78" s="15"/>
      <c r="I78" s="15"/>
      <c r="J78" s="15"/>
      <c r="K78" s="9"/>
      <c r="L78" s="15"/>
      <c r="M78" s="15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</row>
    <row r="79" spans="1:256" s="11" customFormat="1" ht="12.75">
      <c r="A79" s="19"/>
      <c r="B79" s="20"/>
      <c r="C79" s="21"/>
      <c r="D79" s="19"/>
      <c r="E79" s="18"/>
      <c r="F79" s="18"/>
      <c r="G79" s="18"/>
      <c r="H79" s="18"/>
      <c r="I79" s="18"/>
      <c r="J79" s="18"/>
      <c r="K79" s="10"/>
      <c r="L79" s="18"/>
      <c r="M79" s="18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</row>
    <row r="80" spans="1:256" s="11" customFormat="1" ht="12.75">
      <c r="A80" s="19"/>
      <c r="B80" s="20"/>
      <c r="C80" s="21" t="s">
        <v>67</v>
      </c>
      <c r="D80" s="19" t="s">
        <v>17</v>
      </c>
      <c r="E80" s="18">
        <v>1.8</v>
      </c>
      <c r="F80" s="18">
        <f>E80*F78</f>
        <v>1008</v>
      </c>
      <c r="G80" s="18"/>
      <c r="H80" s="18"/>
      <c r="I80" s="18"/>
      <c r="J80" s="18"/>
      <c r="K80" s="10"/>
      <c r="L80" s="18"/>
      <c r="M80" s="18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</row>
    <row r="81" spans="1:240" s="11" customFormat="1" ht="12.75">
      <c r="A81" s="19"/>
      <c r="B81" s="20"/>
      <c r="C81" s="21"/>
      <c r="D81" s="19"/>
      <c r="E81" s="18"/>
      <c r="F81" s="18"/>
      <c r="G81" s="18"/>
      <c r="H81" s="18"/>
      <c r="I81" s="18"/>
      <c r="J81" s="18"/>
      <c r="K81" s="10"/>
      <c r="L81" s="18"/>
      <c r="M81" s="18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</row>
    <row r="82" spans="1:240" s="7" customFormat="1" ht="12.75">
      <c r="A82" s="106">
        <v>2</v>
      </c>
      <c r="B82" s="13" t="s">
        <v>68</v>
      </c>
      <c r="C82" s="105" t="s">
        <v>69</v>
      </c>
      <c r="D82" s="12" t="s">
        <v>15</v>
      </c>
      <c r="E82" s="12"/>
      <c r="F82" s="15">
        <f>500*0.1*0.3</f>
        <v>15</v>
      </c>
      <c r="G82" s="12"/>
      <c r="H82" s="12"/>
      <c r="I82" s="12"/>
      <c r="J82" s="107"/>
      <c r="K82" s="12"/>
      <c r="L82" s="12"/>
      <c r="M82" s="12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</row>
    <row r="83" spans="1:240" s="11" customFormat="1" ht="12.75">
      <c r="A83" s="109"/>
      <c r="B83" s="110"/>
      <c r="C83" s="103" t="s">
        <v>35</v>
      </c>
      <c r="D83" s="17" t="s">
        <v>16</v>
      </c>
      <c r="E83" s="18">
        <v>0.89</v>
      </c>
      <c r="F83" s="111">
        <f>F82*E83</f>
        <v>13.35</v>
      </c>
      <c r="G83" s="111"/>
      <c r="H83" s="111"/>
      <c r="I83" s="18"/>
      <c r="J83" s="18"/>
      <c r="K83" s="18"/>
      <c r="L83" s="18"/>
      <c r="M83" s="18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</row>
    <row r="84" spans="1:240" s="11" customFormat="1" ht="12.75">
      <c r="A84" s="109"/>
      <c r="B84" s="113"/>
      <c r="C84" s="104" t="s">
        <v>40</v>
      </c>
      <c r="D84" s="114" t="s">
        <v>0</v>
      </c>
      <c r="E84" s="115">
        <v>0.37</v>
      </c>
      <c r="F84" s="116">
        <f>E84*F82</f>
        <v>5.55</v>
      </c>
      <c r="G84" s="26"/>
      <c r="H84" s="26"/>
      <c r="I84" s="26"/>
      <c r="J84" s="26"/>
      <c r="K84" s="27"/>
      <c r="L84" s="117"/>
      <c r="M84" s="18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</row>
    <row r="85" spans="1:240" s="11" customFormat="1" ht="12.75">
      <c r="A85" s="19"/>
      <c r="B85" s="118" t="s">
        <v>70</v>
      </c>
      <c r="C85" s="40" t="s">
        <v>71</v>
      </c>
      <c r="D85" s="119" t="s">
        <v>15</v>
      </c>
      <c r="E85" s="18">
        <v>1.1499999999999999</v>
      </c>
      <c r="F85" s="26">
        <f>F82*E85</f>
        <v>17.25</v>
      </c>
      <c r="G85" s="10"/>
      <c r="H85" s="111"/>
      <c r="I85" s="111"/>
      <c r="J85" s="111"/>
      <c r="K85" s="111"/>
      <c r="L85" s="111"/>
      <c r="M85" s="111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</row>
    <row r="86" spans="1:240" s="11" customFormat="1" ht="12.75">
      <c r="A86" s="19"/>
      <c r="B86" s="113"/>
      <c r="C86" s="21" t="s">
        <v>72</v>
      </c>
      <c r="D86" s="114" t="s">
        <v>0</v>
      </c>
      <c r="E86" s="115">
        <v>0.02</v>
      </c>
      <c r="F86" s="116">
        <f>E86*F82</f>
        <v>0.3</v>
      </c>
      <c r="G86" s="26"/>
      <c r="H86" s="117"/>
      <c r="I86" s="117"/>
      <c r="J86" s="117"/>
      <c r="K86" s="117"/>
      <c r="L86" s="117"/>
      <c r="M86" s="18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</row>
    <row r="87" spans="1:240" s="11" customFormat="1" ht="12.75">
      <c r="A87" s="119"/>
      <c r="B87" s="110"/>
      <c r="C87" s="120"/>
      <c r="D87" s="119"/>
      <c r="E87" s="18"/>
      <c r="F87" s="26"/>
      <c r="G87" s="10"/>
      <c r="H87" s="111"/>
      <c r="I87" s="111"/>
      <c r="J87" s="111"/>
      <c r="K87" s="111"/>
      <c r="L87" s="111"/>
      <c r="M87" s="111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</row>
    <row r="88" spans="1:240" s="7" customFormat="1" ht="28.5" customHeight="1">
      <c r="A88" s="12">
        <v>3</v>
      </c>
      <c r="B88" s="13" t="s">
        <v>73</v>
      </c>
      <c r="C88" s="99" t="s">
        <v>118</v>
      </c>
      <c r="D88" s="14" t="s">
        <v>15</v>
      </c>
      <c r="E88" s="15"/>
      <c r="F88" s="15">
        <f>500*1.3*0.2</f>
        <v>130</v>
      </c>
      <c r="G88" s="15"/>
      <c r="H88" s="15"/>
      <c r="I88" s="15"/>
      <c r="J88" s="15"/>
      <c r="K88" s="15"/>
      <c r="L88" s="15"/>
      <c r="M88" s="1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</row>
    <row r="89" spans="1:240" s="11" customFormat="1" ht="12.75">
      <c r="A89" s="19"/>
      <c r="B89" s="20"/>
      <c r="C89" s="21"/>
      <c r="D89" s="19" t="s">
        <v>23</v>
      </c>
      <c r="E89" s="18"/>
      <c r="F89" s="101">
        <f>F88/100</f>
        <v>1.3</v>
      </c>
      <c r="G89" s="18"/>
      <c r="H89" s="18"/>
      <c r="I89" s="18"/>
      <c r="J89" s="18"/>
      <c r="K89" s="18"/>
      <c r="L89" s="18"/>
      <c r="M89" s="18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</row>
    <row r="90" spans="1:240" s="11" customFormat="1" ht="12.75">
      <c r="A90" s="121"/>
      <c r="B90" s="20"/>
      <c r="C90" s="103" t="s">
        <v>35</v>
      </c>
      <c r="D90" s="17" t="s">
        <v>16</v>
      </c>
      <c r="E90" s="18">
        <v>844</v>
      </c>
      <c r="F90" s="18">
        <f>E90*F89</f>
        <v>1097.2</v>
      </c>
      <c r="G90" s="18"/>
      <c r="H90" s="18"/>
      <c r="I90" s="18"/>
      <c r="J90" s="18"/>
      <c r="K90" s="18"/>
      <c r="L90" s="18"/>
      <c r="M90" s="1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</row>
    <row r="91" spans="1:240" s="11" customFormat="1" ht="12.75">
      <c r="A91" s="121"/>
      <c r="B91" s="122"/>
      <c r="C91" s="104" t="s">
        <v>21</v>
      </c>
      <c r="D91" s="19" t="s">
        <v>0</v>
      </c>
      <c r="E91" s="18">
        <v>110</v>
      </c>
      <c r="F91" s="116">
        <f>E91*F89</f>
        <v>143</v>
      </c>
      <c r="G91" s="18"/>
      <c r="H91" s="18"/>
      <c r="I91" s="18"/>
      <c r="J91" s="18"/>
      <c r="K91" s="18"/>
      <c r="L91" s="18"/>
      <c r="M91" s="18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  <c r="EC91" s="123"/>
      <c r="ED91" s="123"/>
      <c r="EE91" s="123"/>
      <c r="EF91" s="123"/>
      <c r="EG91" s="123"/>
      <c r="EH91" s="123"/>
      <c r="EI91" s="123"/>
      <c r="EJ91" s="123"/>
      <c r="EK91" s="123"/>
      <c r="EL91" s="123"/>
      <c r="EM91" s="123"/>
      <c r="EN91" s="123"/>
      <c r="EO91" s="123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23"/>
      <c r="FD91" s="123"/>
      <c r="FE91" s="123"/>
      <c r="FF91" s="123"/>
      <c r="FG91" s="123"/>
      <c r="FH91" s="123"/>
      <c r="FI91" s="123"/>
      <c r="FJ91" s="123"/>
      <c r="FK91" s="123"/>
      <c r="FL91" s="123"/>
      <c r="FM91" s="123"/>
      <c r="FN91" s="123"/>
      <c r="FO91" s="123"/>
      <c r="FP91" s="123"/>
      <c r="FQ91" s="123"/>
      <c r="FR91" s="123"/>
      <c r="FS91" s="123"/>
      <c r="FT91" s="123"/>
      <c r="FU91" s="123"/>
      <c r="FV91" s="123"/>
      <c r="FW91" s="123"/>
      <c r="FX91" s="123"/>
      <c r="FY91" s="123"/>
      <c r="FZ91" s="123"/>
      <c r="GA91" s="123"/>
      <c r="GB91" s="123"/>
      <c r="GC91" s="123"/>
      <c r="GD91" s="123"/>
      <c r="GE91" s="123"/>
      <c r="GF91" s="123"/>
      <c r="GG91" s="123"/>
      <c r="GH91" s="123"/>
      <c r="GI91" s="123"/>
      <c r="GJ91" s="123"/>
      <c r="GK91" s="123"/>
      <c r="GL91" s="123"/>
      <c r="GM91" s="123"/>
      <c r="GN91" s="123"/>
      <c r="GO91" s="123"/>
      <c r="GP91" s="123"/>
      <c r="GQ91" s="123"/>
      <c r="GR91" s="123"/>
      <c r="GS91" s="123"/>
      <c r="GT91" s="123"/>
      <c r="GU91" s="123"/>
      <c r="GV91" s="123"/>
      <c r="GW91" s="123"/>
      <c r="GX91" s="123"/>
      <c r="GY91" s="123"/>
      <c r="GZ91" s="123"/>
      <c r="HA91" s="123"/>
      <c r="HB91" s="123"/>
      <c r="HC91" s="123"/>
      <c r="HD91" s="123"/>
      <c r="HE91" s="123"/>
      <c r="HF91" s="123"/>
      <c r="HG91" s="123"/>
      <c r="HH91" s="123"/>
      <c r="HI91" s="123"/>
      <c r="HJ91" s="123"/>
      <c r="HK91" s="123"/>
      <c r="HL91" s="123"/>
      <c r="HM91" s="123"/>
      <c r="HN91" s="123"/>
      <c r="HO91" s="123"/>
      <c r="HP91" s="123"/>
      <c r="HQ91" s="123"/>
      <c r="HR91" s="123"/>
      <c r="HS91" s="123"/>
      <c r="HT91" s="123"/>
      <c r="HU91" s="123"/>
      <c r="HV91" s="123"/>
      <c r="HW91" s="123"/>
      <c r="HX91" s="123"/>
      <c r="HY91" s="123"/>
      <c r="HZ91" s="123"/>
      <c r="IA91" s="123"/>
      <c r="IB91" s="123"/>
      <c r="IC91" s="123"/>
      <c r="ID91" s="123"/>
      <c r="IE91" s="123"/>
      <c r="IF91" s="123"/>
    </row>
    <row r="92" spans="1:240" s="11" customFormat="1" ht="12.75">
      <c r="A92" s="121"/>
      <c r="B92" s="113" t="s">
        <v>74</v>
      </c>
      <c r="C92" s="104" t="s">
        <v>75</v>
      </c>
      <c r="D92" s="19" t="s">
        <v>59</v>
      </c>
      <c r="E92" s="116" t="s">
        <v>24</v>
      </c>
      <c r="F92" s="124">
        <f>8.021*12</f>
        <v>96.25200000000001</v>
      </c>
      <c r="G92" s="124"/>
      <c r="H92" s="18"/>
      <c r="I92" s="18"/>
      <c r="J92" s="18"/>
      <c r="K92" s="18"/>
      <c r="L92" s="116"/>
      <c r="M92" s="11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</row>
    <row r="93" spans="1:240" s="11" customFormat="1" ht="12.75">
      <c r="A93" s="121"/>
      <c r="B93" s="113" t="s">
        <v>74</v>
      </c>
      <c r="C93" s="104" t="s">
        <v>76</v>
      </c>
      <c r="D93" s="19" t="s">
        <v>59</v>
      </c>
      <c r="E93" s="116" t="s">
        <v>24</v>
      </c>
      <c r="F93" s="124">
        <f>19.965*12</f>
        <v>239.57999999999998</v>
      </c>
      <c r="G93" s="124"/>
      <c r="H93" s="18"/>
      <c r="I93" s="18"/>
      <c r="J93" s="18"/>
      <c r="K93" s="18"/>
      <c r="L93" s="116"/>
      <c r="M93" s="11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</row>
    <row r="94" spans="1:240" s="11" customFormat="1" ht="12.75">
      <c r="A94" s="121"/>
      <c r="B94" s="122" t="s">
        <v>77</v>
      </c>
      <c r="C94" s="104" t="s">
        <v>78</v>
      </c>
      <c r="D94" s="19" t="s">
        <v>59</v>
      </c>
      <c r="E94" s="116" t="s">
        <v>24</v>
      </c>
      <c r="F94" s="124">
        <f>1.18104*12</f>
        <v>14.17248</v>
      </c>
      <c r="G94" s="124"/>
      <c r="H94" s="18"/>
      <c r="I94" s="18"/>
      <c r="J94" s="18"/>
      <c r="K94" s="18"/>
      <c r="L94" s="116"/>
      <c r="M94" s="116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  <c r="DW94" s="123"/>
      <c r="DX94" s="123"/>
      <c r="DY94" s="123"/>
      <c r="DZ94" s="123"/>
      <c r="EA94" s="123"/>
      <c r="EB94" s="123"/>
      <c r="EC94" s="123"/>
      <c r="ED94" s="123"/>
      <c r="EE94" s="123"/>
      <c r="EF94" s="123"/>
      <c r="EG94" s="123"/>
      <c r="EH94" s="123"/>
      <c r="EI94" s="123"/>
      <c r="EJ94" s="123"/>
      <c r="EK94" s="123"/>
      <c r="EL94" s="123"/>
      <c r="EM94" s="123"/>
      <c r="EN94" s="123"/>
      <c r="EO94" s="123"/>
      <c r="EP94" s="123"/>
      <c r="EQ94" s="123"/>
      <c r="ER94" s="123"/>
      <c r="ES94" s="123"/>
      <c r="ET94" s="123"/>
      <c r="EU94" s="123"/>
      <c r="EV94" s="123"/>
      <c r="EW94" s="123"/>
      <c r="EX94" s="123"/>
      <c r="EY94" s="123"/>
      <c r="EZ94" s="123"/>
      <c r="FA94" s="123"/>
      <c r="FB94" s="123"/>
      <c r="FC94" s="123"/>
      <c r="FD94" s="123"/>
      <c r="FE94" s="123"/>
      <c r="FF94" s="123"/>
      <c r="FG94" s="123"/>
      <c r="FH94" s="123"/>
      <c r="FI94" s="123"/>
      <c r="FJ94" s="123"/>
      <c r="FK94" s="123"/>
      <c r="FL94" s="123"/>
      <c r="FM94" s="123"/>
      <c r="FN94" s="123"/>
      <c r="FO94" s="123"/>
      <c r="FP94" s="123"/>
      <c r="FQ94" s="123"/>
      <c r="FR94" s="123"/>
      <c r="FS94" s="123"/>
      <c r="FT94" s="123"/>
      <c r="FU94" s="123"/>
      <c r="FV94" s="123"/>
      <c r="FW94" s="123"/>
      <c r="FX94" s="123"/>
      <c r="FY94" s="123"/>
      <c r="FZ94" s="123"/>
      <c r="GA94" s="123"/>
      <c r="GB94" s="123"/>
      <c r="GC94" s="123"/>
      <c r="GD94" s="123"/>
      <c r="GE94" s="123"/>
      <c r="GF94" s="123"/>
      <c r="GG94" s="123"/>
      <c r="GH94" s="123"/>
      <c r="GI94" s="123"/>
      <c r="GJ94" s="123"/>
      <c r="GK94" s="123"/>
      <c r="GL94" s="123"/>
      <c r="GM94" s="123"/>
      <c r="GN94" s="123"/>
      <c r="GO94" s="123"/>
      <c r="GP94" s="123"/>
      <c r="GQ94" s="123"/>
      <c r="GR94" s="123"/>
      <c r="GS94" s="123"/>
      <c r="GT94" s="123"/>
      <c r="GU94" s="123"/>
      <c r="GV94" s="123"/>
      <c r="GW94" s="123"/>
      <c r="GX94" s="123"/>
      <c r="GY94" s="123"/>
      <c r="GZ94" s="123"/>
      <c r="HA94" s="123"/>
      <c r="HB94" s="123"/>
      <c r="HC94" s="123"/>
      <c r="HD94" s="123"/>
      <c r="HE94" s="123"/>
      <c r="HF94" s="123"/>
      <c r="HG94" s="123"/>
      <c r="HH94" s="123"/>
      <c r="HI94" s="123"/>
      <c r="HJ94" s="123"/>
      <c r="HK94" s="123"/>
      <c r="HL94" s="123"/>
      <c r="HM94" s="123"/>
      <c r="HN94" s="123"/>
      <c r="HO94" s="123"/>
      <c r="HP94" s="123"/>
      <c r="HQ94" s="123"/>
      <c r="HR94" s="123"/>
      <c r="HS94" s="123"/>
      <c r="HT94" s="123"/>
      <c r="HU94" s="123"/>
      <c r="HV94" s="123"/>
      <c r="HW94" s="123"/>
      <c r="HX94" s="123"/>
      <c r="HY94" s="123"/>
      <c r="HZ94" s="123"/>
      <c r="IA94" s="123"/>
      <c r="IB94" s="123"/>
      <c r="IC94" s="123"/>
      <c r="ID94" s="123"/>
      <c r="IE94" s="123"/>
      <c r="IF94" s="123"/>
    </row>
    <row r="95" spans="1:240" s="11" customFormat="1" ht="12.75">
      <c r="A95" s="121"/>
      <c r="B95" s="122" t="s">
        <v>77</v>
      </c>
      <c r="C95" s="104" t="s">
        <v>79</v>
      </c>
      <c r="D95" s="19" t="s">
        <v>59</v>
      </c>
      <c r="E95" s="116" t="s">
        <v>24</v>
      </c>
      <c r="F95" s="116">
        <f>28.914*12</f>
        <v>346.96800000000002</v>
      </c>
      <c r="G95" s="124"/>
      <c r="H95" s="18"/>
      <c r="I95" s="18"/>
      <c r="J95" s="18"/>
      <c r="K95" s="18"/>
      <c r="L95" s="116"/>
      <c r="M95" s="116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23"/>
      <c r="HH95" s="123"/>
      <c r="HI95" s="123"/>
      <c r="HJ95" s="123"/>
      <c r="HK95" s="123"/>
      <c r="HL95" s="123"/>
      <c r="HM95" s="123"/>
      <c r="HN95" s="123"/>
      <c r="HO95" s="123"/>
      <c r="HP95" s="123"/>
      <c r="HQ95" s="123"/>
      <c r="HR95" s="123"/>
      <c r="HS95" s="123"/>
      <c r="HT95" s="123"/>
      <c r="HU95" s="123"/>
      <c r="HV95" s="123"/>
      <c r="HW95" s="123"/>
      <c r="HX95" s="123"/>
      <c r="HY95" s="123"/>
      <c r="HZ95" s="123"/>
      <c r="IA95" s="123"/>
      <c r="IB95" s="123"/>
      <c r="IC95" s="123"/>
      <c r="ID95" s="123"/>
      <c r="IE95" s="123"/>
      <c r="IF95" s="123"/>
    </row>
    <row r="96" spans="1:240" s="11" customFormat="1" ht="12.75">
      <c r="A96" s="121"/>
      <c r="B96" s="23" t="s">
        <v>80</v>
      </c>
      <c r="C96" s="104" t="s">
        <v>81</v>
      </c>
      <c r="D96" s="114" t="s">
        <v>59</v>
      </c>
      <c r="E96" s="18">
        <v>100</v>
      </c>
      <c r="F96" s="18">
        <f>E96*F89</f>
        <v>130</v>
      </c>
      <c r="G96" s="116"/>
      <c r="H96" s="18"/>
      <c r="I96" s="18"/>
      <c r="J96" s="18"/>
      <c r="K96" s="18"/>
      <c r="L96" s="116"/>
      <c r="M96" s="116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  <c r="EC96" s="123"/>
      <c r="ED96" s="123"/>
      <c r="EE96" s="123"/>
      <c r="EF96" s="123"/>
      <c r="EG96" s="123"/>
      <c r="EH96" s="123"/>
      <c r="EI96" s="123"/>
      <c r="EJ96" s="123"/>
      <c r="EK96" s="123"/>
      <c r="EL96" s="123"/>
      <c r="EM96" s="123"/>
      <c r="EN96" s="123"/>
      <c r="EO96" s="123"/>
      <c r="EP96" s="123"/>
      <c r="EQ96" s="123"/>
      <c r="ER96" s="123"/>
      <c r="ES96" s="123"/>
      <c r="ET96" s="123"/>
      <c r="EU96" s="123"/>
      <c r="EV96" s="123"/>
      <c r="EW96" s="123"/>
      <c r="EX96" s="123"/>
      <c r="EY96" s="123"/>
      <c r="EZ96" s="123"/>
      <c r="FA96" s="123"/>
      <c r="FB96" s="123"/>
      <c r="FC96" s="123"/>
      <c r="FD96" s="123"/>
      <c r="FE96" s="123"/>
      <c r="FF96" s="123"/>
      <c r="FG96" s="123"/>
      <c r="FH96" s="123"/>
      <c r="FI96" s="123"/>
      <c r="FJ96" s="123"/>
      <c r="FK96" s="123"/>
      <c r="FL96" s="123"/>
      <c r="FM96" s="123"/>
      <c r="FN96" s="123"/>
      <c r="FO96" s="123"/>
      <c r="FP96" s="123"/>
      <c r="FQ96" s="123"/>
      <c r="FR96" s="123"/>
      <c r="FS96" s="123"/>
      <c r="FT96" s="123"/>
      <c r="FU96" s="123"/>
      <c r="FV96" s="123"/>
      <c r="FW96" s="123"/>
      <c r="FX96" s="123"/>
      <c r="FY96" s="123"/>
      <c r="FZ96" s="123"/>
      <c r="GA96" s="123"/>
      <c r="GB96" s="123"/>
      <c r="GC96" s="123"/>
      <c r="GD96" s="123"/>
      <c r="GE96" s="123"/>
      <c r="GF96" s="123"/>
      <c r="GG96" s="123"/>
      <c r="GH96" s="123"/>
      <c r="GI96" s="123"/>
      <c r="GJ96" s="123"/>
      <c r="GK96" s="123"/>
      <c r="GL96" s="123"/>
      <c r="GM96" s="123"/>
      <c r="GN96" s="123"/>
      <c r="GO96" s="123"/>
      <c r="GP96" s="123"/>
      <c r="GQ96" s="123"/>
      <c r="GR96" s="123"/>
      <c r="GS96" s="123"/>
      <c r="GT96" s="123"/>
      <c r="GU96" s="123"/>
      <c r="GV96" s="123"/>
      <c r="GW96" s="123"/>
      <c r="GX96" s="123"/>
      <c r="GY96" s="123"/>
      <c r="GZ96" s="123"/>
      <c r="HA96" s="123"/>
      <c r="HB96" s="123"/>
      <c r="HC96" s="123"/>
      <c r="HD96" s="123"/>
      <c r="HE96" s="123"/>
      <c r="HF96" s="123"/>
      <c r="HG96" s="123"/>
      <c r="HH96" s="123"/>
      <c r="HI96" s="123"/>
      <c r="HJ96" s="123"/>
      <c r="HK96" s="123"/>
      <c r="HL96" s="123"/>
      <c r="HM96" s="123"/>
      <c r="HN96" s="123"/>
      <c r="HO96" s="123"/>
      <c r="HP96" s="123"/>
      <c r="HQ96" s="123"/>
      <c r="HR96" s="123"/>
      <c r="HS96" s="123"/>
      <c r="HT96" s="123"/>
      <c r="HU96" s="123"/>
      <c r="HV96" s="123"/>
      <c r="HW96" s="123"/>
      <c r="HX96" s="123"/>
      <c r="HY96" s="123"/>
      <c r="HZ96" s="123"/>
      <c r="IA96" s="123"/>
      <c r="IB96" s="123"/>
      <c r="IC96" s="123"/>
      <c r="ID96" s="123"/>
      <c r="IE96" s="123"/>
      <c r="IF96" s="123"/>
    </row>
    <row r="97" spans="1:240" s="11" customFormat="1" ht="12.75">
      <c r="A97" s="121"/>
      <c r="B97" s="23" t="s">
        <v>82</v>
      </c>
      <c r="C97" s="104" t="s">
        <v>83</v>
      </c>
      <c r="D97" s="114" t="s">
        <v>59</v>
      </c>
      <c r="E97" s="18">
        <v>220</v>
      </c>
      <c r="F97" s="18">
        <f>E97*F89</f>
        <v>286</v>
      </c>
      <c r="G97" s="116"/>
      <c r="H97" s="18"/>
      <c r="I97" s="18"/>
      <c r="J97" s="18"/>
      <c r="K97" s="18"/>
      <c r="L97" s="116"/>
      <c r="M97" s="116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  <c r="EB97" s="123"/>
      <c r="EC97" s="123"/>
      <c r="ED97" s="123"/>
      <c r="EE97" s="123"/>
      <c r="EF97" s="123"/>
      <c r="EG97" s="123"/>
      <c r="EH97" s="123"/>
      <c r="EI97" s="123"/>
      <c r="EJ97" s="123"/>
      <c r="EK97" s="123"/>
      <c r="EL97" s="123"/>
      <c r="EM97" s="123"/>
      <c r="EN97" s="123"/>
      <c r="EO97" s="123"/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3"/>
      <c r="FF97" s="123"/>
      <c r="FG97" s="123"/>
      <c r="FH97" s="123"/>
      <c r="FI97" s="123"/>
      <c r="FJ97" s="123"/>
      <c r="FK97" s="123"/>
      <c r="FL97" s="123"/>
      <c r="FM97" s="123"/>
      <c r="FN97" s="123"/>
      <c r="FO97" s="123"/>
      <c r="FP97" s="123"/>
      <c r="FQ97" s="123"/>
      <c r="FR97" s="123"/>
      <c r="FS97" s="123"/>
      <c r="FT97" s="123"/>
      <c r="FU97" s="123"/>
      <c r="FV97" s="123"/>
      <c r="FW97" s="123"/>
      <c r="FX97" s="123"/>
      <c r="FY97" s="123"/>
      <c r="FZ97" s="123"/>
      <c r="GA97" s="123"/>
      <c r="GB97" s="123"/>
      <c r="GC97" s="123"/>
      <c r="GD97" s="123"/>
      <c r="GE97" s="123"/>
      <c r="GF97" s="123"/>
      <c r="GG97" s="123"/>
      <c r="GH97" s="123"/>
      <c r="GI97" s="123"/>
      <c r="GJ97" s="123"/>
      <c r="GK97" s="123"/>
      <c r="GL97" s="123"/>
      <c r="GM97" s="123"/>
      <c r="GN97" s="123"/>
      <c r="GO97" s="123"/>
      <c r="GP97" s="123"/>
      <c r="GQ97" s="123"/>
      <c r="GR97" s="123"/>
      <c r="GS97" s="123"/>
      <c r="GT97" s="123"/>
      <c r="GU97" s="123"/>
      <c r="GV97" s="123"/>
      <c r="GW97" s="123"/>
      <c r="GX97" s="123"/>
      <c r="GY97" s="123"/>
      <c r="GZ97" s="123"/>
      <c r="HA97" s="123"/>
      <c r="HB97" s="123"/>
      <c r="HC97" s="123"/>
      <c r="HD97" s="123"/>
      <c r="HE97" s="123"/>
      <c r="HF97" s="123"/>
      <c r="HG97" s="123"/>
      <c r="HH97" s="123"/>
      <c r="HI97" s="123"/>
      <c r="HJ97" s="123"/>
      <c r="HK97" s="123"/>
      <c r="HL97" s="123"/>
      <c r="HM97" s="123"/>
      <c r="HN97" s="123"/>
      <c r="HO97" s="123"/>
      <c r="HP97" s="123"/>
      <c r="HQ97" s="123"/>
      <c r="HR97" s="123"/>
      <c r="HS97" s="123"/>
      <c r="HT97" s="123"/>
      <c r="HU97" s="123"/>
      <c r="HV97" s="123"/>
      <c r="HW97" s="123"/>
      <c r="HX97" s="123"/>
      <c r="HY97" s="123"/>
      <c r="HZ97" s="123"/>
      <c r="IA97" s="123"/>
      <c r="IB97" s="123"/>
      <c r="IC97" s="123"/>
      <c r="ID97" s="123"/>
      <c r="IE97" s="123"/>
      <c r="IF97" s="123"/>
    </row>
    <row r="98" spans="1:240" s="11" customFormat="1" ht="12.75">
      <c r="A98" s="121"/>
      <c r="B98" s="122" t="s">
        <v>84</v>
      </c>
      <c r="C98" s="104" t="s">
        <v>85</v>
      </c>
      <c r="D98" s="114" t="s">
        <v>86</v>
      </c>
      <c r="E98" s="116" t="s">
        <v>24</v>
      </c>
      <c r="F98" s="116">
        <f>0.6*12</f>
        <v>7.1999999999999993</v>
      </c>
      <c r="G98" s="116"/>
      <c r="H98" s="10"/>
      <c r="I98" s="18"/>
      <c r="J98" s="18"/>
      <c r="K98" s="18"/>
      <c r="L98" s="116"/>
      <c r="M98" s="1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</row>
    <row r="99" spans="1:240" s="11" customFormat="1" ht="12.75">
      <c r="A99" s="121"/>
      <c r="B99" s="20" t="s">
        <v>87</v>
      </c>
      <c r="C99" s="125" t="s">
        <v>88</v>
      </c>
      <c r="D99" s="19" t="s">
        <v>15</v>
      </c>
      <c r="E99" s="18">
        <v>101.5</v>
      </c>
      <c r="F99" s="18">
        <f>E99*F89</f>
        <v>131.95000000000002</v>
      </c>
      <c r="G99" s="18"/>
      <c r="H99" s="10"/>
      <c r="I99" s="10"/>
      <c r="J99" s="10"/>
      <c r="K99" s="18"/>
      <c r="L99" s="18"/>
      <c r="M99" s="1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</row>
    <row r="100" spans="1:240" s="11" customFormat="1" ht="12.75">
      <c r="A100" s="121"/>
      <c r="B100" s="20" t="s">
        <v>89</v>
      </c>
      <c r="C100" s="125" t="s">
        <v>90</v>
      </c>
      <c r="D100" s="19" t="s">
        <v>15</v>
      </c>
      <c r="E100" s="18">
        <v>3.91</v>
      </c>
      <c r="F100" s="25">
        <f>E100*F89</f>
        <v>5.0830000000000002</v>
      </c>
      <c r="G100" s="18"/>
      <c r="H100" s="18"/>
      <c r="I100" s="18"/>
      <c r="J100" s="18"/>
      <c r="K100" s="18"/>
      <c r="L100" s="18"/>
      <c r="M100" s="1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</row>
    <row r="101" spans="1:240" s="11" customFormat="1" ht="12.75">
      <c r="A101" s="121"/>
      <c r="B101" s="20" t="s">
        <v>91</v>
      </c>
      <c r="C101" s="125" t="s">
        <v>92</v>
      </c>
      <c r="D101" s="19" t="s">
        <v>15</v>
      </c>
      <c r="E101" s="18">
        <v>0.34</v>
      </c>
      <c r="F101" s="25">
        <f>F89*E101</f>
        <v>0.44200000000000006</v>
      </c>
      <c r="G101" s="18"/>
      <c r="H101" s="18"/>
      <c r="I101" s="18"/>
      <c r="J101" s="18"/>
      <c r="K101" s="18"/>
      <c r="L101" s="18"/>
      <c r="M101" s="18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  <c r="EH101" s="123"/>
      <c r="EI101" s="123"/>
      <c r="EJ101" s="123"/>
      <c r="EK101" s="123"/>
      <c r="EL101" s="123"/>
      <c r="EM101" s="123"/>
      <c r="EN101" s="123"/>
      <c r="EO101" s="123"/>
      <c r="EP101" s="123"/>
      <c r="EQ101" s="123"/>
      <c r="ER101" s="123"/>
      <c r="ES101" s="123"/>
      <c r="ET101" s="123"/>
      <c r="EU101" s="123"/>
      <c r="EV101" s="123"/>
      <c r="EW101" s="123"/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23"/>
      <c r="FH101" s="123"/>
      <c r="FI101" s="123"/>
      <c r="FJ101" s="123"/>
      <c r="FK101" s="123"/>
      <c r="FL101" s="123"/>
      <c r="FM101" s="123"/>
      <c r="FN101" s="123"/>
      <c r="FO101" s="123"/>
      <c r="FP101" s="123"/>
      <c r="FQ101" s="123"/>
      <c r="FR101" s="123"/>
      <c r="FS101" s="123"/>
      <c r="FT101" s="123"/>
      <c r="FU101" s="123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3"/>
      <c r="GQ101" s="123"/>
      <c r="GR101" s="123"/>
      <c r="GS101" s="123"/>
      <c r="GT101" s="123"/>
      <c r="GU101" s="123"/>
      <c r="GV101" s="123"/>
      <c r="GW101" s="123"/>
      <c r="GX101" s="123"/>
      <c r="GY101" s="123"/>
      <c r="GZ101" s="123"/>
      <c r="HA101" s="123"/>
      <c r="HB101" s="123"/>
      <c r="HC101" s="123"/>
      <c r="HD101" s="123"/>
      <c r="HE101" s="123"/>
      <c r="HF101" s="123"/>
      <c r="HG101" s="123"/>
      <c r="HH101" s="123"/>
      <c r="HI101" s="123"/>
      <c r="HJ101" s="123"/>
      <c r="HK101" s="123"/>
      <c r="HL101" s="123"/>
      <c r="HM101" s="123"/>
      <c r="HN101" s="123"/>
      <c r="HO101" s="123"/>
      <c r="HP101" s="123"/>
      <c r="HQ101" s="123"/>
      <c r="HR101" s="123"/>
      <c r="HS101" s="123"/>
      <c r="HT101" s="123"/>
      <c r="HU101" s="123"/>
      <c r="HV101" s="123"/>
      <c r="HW101" s="123"/>
      <c r="HX101" s="123"/>
      <c r="HY101" s="123"/>
      <c r="HZ101" s="123"/>
      <c r="IA101" s="123"/>
      <c r="IB101" s="123"/>
      <c r="IC101" s="123"/>
      <c r="ID101" s="123"/>
      <c r="IE101" s="123"/>
      <c r="IF101" s="123"/>
    </row>
    <row r="102" spans="1:240" s="11" customFormat="1" ht="12.75">
      <c r="A102" s="121"/>
      <c r="B102" s="20" t="s">
        <v>93</v>
      </c>
      <c r="C102" s="126" t="s">
        <v>94</v>
      </c>
      <c r="D102" s="114" t="s">
        <v>95</v>
      </c>
      <c r="E102" s="18">
        <v>184</v>
      </c>
      <c r="F102" s="18">
        <f>E102*F89</f>
        <v>239.20000000000002</v>
      </c>
      <c r="G102" s="127"/>
      <c r="H102" s="10"/>
      <c r="I102" s="10"/>
      <c r="J102" s="10"/>
      <c r="K102" s="18"/>
      <c r="L102" s="18"/>
      <c r="M102" s="18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  <c r="EH102" s="123"/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3"/>
      <c r="EU102" s="123"/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23"/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3"/>
      <c r="FT102" s="123"/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3"/>
      <c r="GG102" s="123"/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3"/>
      <c r="GS102" s="123"/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3"/>
      <c r="HE102" s="123"/>
      <c r="HF102" s="123"/>
      <c r="HG102" s="123"/>
      <c r="HH102" s="123"/>
      <c r="HI102" s="123"/>
      <c r="HJ102" s="123"/>
      <c r="HK102" s="123"/>
      <c r="HL102" s="123"/>
      <c r="HM102" s="123"/>
      <c r="HN102" s="123"/>
      <c r="HO102" s="123"/>
      <c r="HP102" s="123"/>
      <c r="HQ102" s="123"/>
      <c r="HR102" s="123"/>
      <c r="HS102" s="123"/>
      <c r="HT102" s="123"/>
      <c r="HU102" s="123"/>
      <c r="HV102" s="123"/>
      <c r="HW102" s="123"/>
      <c r="HX102" s="123"/>
      <c r="HY102" s="123"/>
      <c r="HZ102" s="123"/>
      <c r="IA102" s="123"/>
      <c r="IB102" s="123"/>
      <c r="IC102" s="123"/>
      <c r="ID102" s="123"/>
      <c r="IE102" s="123"/>
      <c r="IF102" s="123"/>
    </row>
    <row r="103" spans="1:240" s="11" customFormat="1" ht="12.75">
      <c r="A103" s="121"/>
      <c r="B103" s="122"/>
      <c r="C103" s="104" t="s">
        <v>72</v>
      </c>
      <c r="D103" s="19" t="s">
        <v>0</v>
      </c>
      <c r="E103" s="18">
        <v>46</v>
      </c>
      <c r="F103" s="116">
        <f>E103*F89</f>
        <v>59.800000000000004</v>
      </c>
      <c r="G103" s="26"/>
      <c r="H103" s="18"/>
      <c r="I103" s="10"/>
      <c r="J103" s="10"/>
      <c r="K103" s="18"/>
      <c r="L103" s="18"/>
      <c r="M103" s="18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  <c r="EC103" s="123"/>
      <c r="ED103" s="123"/>
      <c r="EE103" s="123"/>
      <c r="EF103" s="123"/>
      <c r="EG103" s="123"/>
      <c r="EH103" s="123"/>
      <c r="EI103" s="123"/>
      <c r="EJ103" s="123"/>
      <c r="EK103" s="123"/>
      <c r="EL103" s="123"/>
      <c r="EM103" s="123"/>
      <c r="EN103" s="123"/>
      <c r="EO103" s="123"/>
      <c r="EP103" s="123"/>
      <c r="EQ103" s="123"/>
      <c r="ER103" s="123"/>
      <c r="ES103" s="123"/>
      <c r="ET103" s="123"/>
      <c r="EU103" s="123"/>
      <c r="EV103" s="123"/>
      <c r="EW103" s="123"/>
      <c r="EX103" s="123"/>
      <c r="EY103" s="123"/>
      <c r="EZ103" s="123"/>
      <c r="FA103" s="123"/>
      <c r="FB103" s="123"/>
      <c r="FC103" s="123"/>
      <c r="FD103" s="123"/>
      <c r="FE103" s="123"/>
      <c r="FF103" s="123"/>
      <c r="FG103" s="123"/>
      <c r="FH103" s="123"/>
      <c r="FI103" s="123"/>
      <c r="FJ103" s="123"/>
      <c r="FK103" s="123"/>
      <c r="FL103" s="123"/>
      <c r="FM103" s="123"/>
      <c r="FN103" s="123"/>
      <c r="FO103" s="123"/>
      <c r="FP103" s="123"/>
      <c r="FQ103" s="123"/>
      <c r="FR103" s="123"/>
      <c r="FS103" s="123"/>
      <c r="FT103" s="123"/>
      <c r="FU103" s="123"/>
      <c r="FV103" s="123"/>
      <c r="FW103" s="123"/>
      <c r="FX103" s="123"/>
      <c r="FY103" s="123"/>
      <c r="FZ103" s="123"/>
      <c r="GA103" s="123"/>
      <c r="GB103" s="123"/>
      <c r="GC103" s="123"/>
      <c r="GD103" s="123"/>
      <c r="GE103" s="123"/>
      <c r="GF103" s="123"/>
      <c r="GG103" s="123"/>
      <c r="GH103" s="123"/>
      <c r="GI103" s="123"/>
      <c r="GJ103" s="123"/>
      <c r="GK103" s="123"/>
      <c r="GL103" s="123"/>
      <c r="GM103" s="123"/>
      <c r="GN103" s="123"/>
      <c r="GO103" s="123"/>
      <c r="GP103" s="123"/>
      <c r="GQ103" s="123"/>
      <c r="GR103" s="123"/>
      <c r="GS103" s="123"/>
      <c r="GT103" s="123"/>
      <c r="GU103" s="123"/>
      <c r="GV103" s="123"/>
      <c r="GW103" s="123"/>
      <c r="GX103" s="123"/>
      <c r="GY103" s="123"/>
      <c r="GZ103" s="123"/>
      <c r="HA103" s="123"/>
      <c r="HB103" s="123"/>
      <c r="HC103" s="123"/>
      <c r="HD103" s="123"/>
      <c r="HE103" s="123"/>
      <c r="HF103" s="123"/>
      <c r="HG103" s="123"/>
      <c r="HH103" s="123"/>
      <c r="HI103" s="123"/>
      <c r="HJ103" s="123"/>
      <c r="HK103" s="123"/>
      <c r="HL103" s="123"/>
      <c r="HM103" s="123"/>
      <c r="HN103" s="123"/>
      <c r="HO103" s="123"/>
      <c r="HP103" s="123"/>
      <c r="HQ103" s="123"/>
      <c r="HR103" s="123"/>
      <c r="HS103" s="123"/>
      <c r="HT103" s="123"/>
      <c r="HU103" s="123"/>
      <c r="HV103" s="123"/>
      <c r="HW103" s="123"/>
      <c r="HX103" s="123"/>
      <c r="HY103" s="123"/>
      <c r="HZ103" s="123"/>
      <c r="IA103" s="123"/>
      <c r="IB103" s="123"/>
      <c r="IC103" s="123"/>
      <c r="ID103" s="123"/>
      <c r="IE103" s="123"/>
      <c r="IF103" s="123"/>
    </row>
    <row r="104" spans="1:240" s="11" customFormat="1" ht="12.75">
      <c r="A104" s="19"/>
      <c r="B104" s="113"/>
      <c r="C104" s="104"/>
      <c r="D104" s="114"/>
      <c r="E104" s="18"/>
      <c r="F104" s="116"/>
      <c r="G104" s="18"/>
      <c r="H104" s="18"/>
      <c r="I104" s="18"/>
      <c r="J104" s="18"/>
      <c r="K104" s="18"/>
      <c r="L104" s="116"/>
      <c r="M104" s="116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  <c r="FY104" s="128"/>
      <c r="FZ104" s="128"/>
      <c r="GA104" s="128"/>
      <c r="GB104" s="128"/>
      <c r="GC104" s="128"/>
      <c r="GD104" s="128"/>
      <c r="GE104" s="128"/>
      <c r="GF104" s="128"/>
      <c r="GG104" s="128"/>
      <c r="GH104" s="128"/>
      <c r="GI104" s="128"/>
      <c r="GJ104" s="128"/>
      <c r="GK104" s="128"/>
      <c r="GL104" s="128"/>
      <c r="GM104" s="128"/>
      <c r="GN104" s="128"/>
      <c r="GO104" s="128"/>
      <c r="GP104" s="128"/>
      <c r="GQ104" s="128"/>
      <c r="GR104" s="128"/>
      <c r="GS104" s="128"/>
      <c r="GT104" s="128"/>
      <c r="GU104" s="128"/>
      <c r="GV104" s="128"/>
      <c r="GW104" s="128"/>
      <c r="GX104" s="128"/>
      <c r="GY104" s="128"/>
      <c r="GZ104" s="128"/>
      <c r="HA104" s="128"/>
      <c r="HB104" s="128"/>
      <c r="HC104" s="128"/>
      <c r="HD104" s="128"/>
      <c r="HE104" s="128"/>
      <c r="HF104" s="128"/>
      <c r="HG104" s="128"/>
      <c r="HH104" s="128"/>
      <c r="HI104" s="128"/>
      <c r="HJ104" s="128"/>
      <c r="HK104" s="128"/>
      <c r="HL104" s="128"/>
      <c r="HM104" s="128"/>
      <c r="HN104" s="128"/>
      <c r="HO104" s="128"/>
      <c r="HP104" s="128"/>
    </row>
    <row r="105" spans="1:240" s="8" customFormat="1" ht="12.75">
      <c r="A105" s="97">
        <v>4</v>
      </c>
      <c r="B105" s="14" t="s">
        <v>96</v>
      </c>
      <c r="C105" s="129" t="s">
        <v>97</v>
      </c>
      <c r="D105" s="97" t="s">
        <v>95</v>
      </c>
      <c r="E105" s="130"/>
      <c r="F105" s="15">
        <v>485</v>
      </c>
      <c r="G105" s="15"/>
      <c r="H105" s="15"/>
      <c r="I105" s="15"/>
      <c r="J105" s="15"/>
      <c r="K105" s="15"/>
      <c r="L105" s="15"/>
      <c r="M105" s="15"/>
    </row>
    <row r="106" spans="1:240" s="44" customFormat="1" ht="12.75">
      <c r="A106" s="39"/>
      <c r="B106" s="19"/>
      <c r="C106" s="126"/>
      <c r="D106" s="39" t="s">
        <v>98</v>
      </c>
      <c r="E106" s="34"/>
      <c r="F106" s="25">
        <f>F105/100</f>
        <v>4.8499999999999996</v>
      </c>
      <c r="G106" s="18"/>
      <c r="H106" s="18"/>
      <c r="I106" s="18"/>
      <c r="J106" s="18"/>
      <c r="K106" s="18"/>
      <c r="L106" s="18"/>
      <c r="M106" s="18"/>
    </row>
    <row r="107" spans="1:240" s="44" customFormat="1" ht="12.75">
      <c r="A107" s="39"/>
      <c r="B107" s="121"/>
      <c r="C107" s="126" t="s">
        <v>99</v>
      </c>
      <c r="D107" s="19" t="s">
        <v>16</v>
      </c>
      <c r="E107" s="18">
        <v>33.6</v>
      </c>
      <c r="F107" s="18">
        <f>E107*F106</f>
        <v>162.96</v>
      </c>
      <c r="G107" s="18"/>
      <c r="H107" s="18"/>
      <c r="I107" s="18"/>
      <c r="J107" s="18"/>
      <c r="K107" s="18"/>
      <c r="L107" s="18"/>
      <c r="M107" s="18"/>
    </row>
    <row r="108" spans="1:240" s="44" customFormat="1" ht="12.75">
      <c r="A108" s="39"/>
      <c r="B108" s="121"/>
      <c r="C108" s="126" t="s">
        <v>100</v>
      </c>
      <c r="D108" s="19" t="s">
        <v>0</v>
      </c>
      <c r="E108" s="18">
        <v>1.5</v>
      </c>
      <c r="F108" s="18">
        <f>F106*E108</f>
        <v>7.2749999999999995</v>
      </c>
      <c r="G108" s="18"/>
      <c r="H108" s="18"/>
      <c r="I108" s="18"/>
      <c r="J108" s="18"/>
      <c r="K108" s="18"/>
      <c r="L108" s="18"/>
      <c r="M108" s="18"/>
    </row>
    <row r="109" spans="1:240" s="44" customFormat="1" ht="12.75">
      <c r="A109" s="39"/>
      <c r="B109" s="121" t="s">
        <v>101</v>
      </c>
      <c r="C109" s="131" t="s">
        <v>102</v>
      </c>
      <c r="D109" s="19" t="s">
        <v>17</v>
      </c>
      <c r="E109" s="18">
        <v>0.24</v>
      </c>
      <c r="F109" s="18">
        <f>F106*E109</f>
        <v>1.1639999999999999</v>
      </c>
      <c r="G109" s="18"/>
      <c r="H109" s="18"/>
      <c r="I109" s="18"/>
      <c r="J109" s="18"/>
      <c r="K109" s="18"/>
      <c r="L109" s="18"/>
      <c r="M109" s="18"/>
    </row>
    <row r="110" spans="1:240" s="44" customFormat="1" ht="12.75">
      <c r="A110" s="39"/>
      <c r="B110" s="121"/>
      <c r="C110" s="126" t="s">
        <v>103</v>
      </c>
      <c r="D110" s="19" t="s">
        <v>0</v>
      </c>
      <c r="E110" s="18">
        <v>2.2799999999999998</v>
      </c>
      <c r="F110" s="18">
        <f>F106*E110</f>
        <v>11.057999999999998</v>
      </c>
      <c r="G110" s="18"/>
      <c r="H110" s="18"/>
      <c r="I110" s="18"/>
      <c r="J110" s="18"/>
      <c r="K110" s="18"/>
      <c r="L110" s="18"/>
      <c r="M110" s="18"/>
    </row>
    <row r="111" spans="1:240" s="11" customFormat="1" ht="12.75">
      <c r="A111" s="19"/>
      <c r="B111" s="113"/>
      <c r="C111" s="104"/>
      <c r="D111" s="114"/>
      <c r="E111" s="18"/>
      <c r="F111" s="116"/>
      <c r="G111" s="18"/>
      <c r="H111" s="18"/>
      <c r="I111" s="18"/>
      <c r="J111" s="18"/>
      <c r="K111" s="18"/>
      <c r="L111" s="116"/>
      <c r="M111" s="116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  <c r="FW111" s="128"/>
      <c r="FX111" s="128"/>
      <c r="FY111" s="128"/>
      <c r="FZ111" s="128"/>
      <c r="GA111" s="128"/>
      <c r="GB111" s="128"/>
      <c r="GC111" s="128"/>
      <c r="GD111" s="128"/>
      <c r="GE111" s="128"/>
      <c r="GF111" s="128"/>
      <c r="GG111" s="128"/>
      <c r="GH111" s="128"/>
      <c r="GI111" s="128"/>
      <c r="GJ111" s="128"/>
      <c r="GK111" s="128"/>
      <c r="GL111" s="128"/>
      <c r="GM111" s="128"/>
      <c r="GN111" s="128"/>
      <c r="GO111" s="128"/>
      <c r="GP111" s="128"/>
      <c r="GQ111" s="128"/>
      <c r="GR111" s="128"/>
      <c r="GS111" s="128"/>
      <c r="GT111" s="128"/>
      <c r="GU111" s="128"/>
      <c r="GV111" s="128"/>
      <c r="GW111" s="128"/>
      <c r="GX111" s="128"/>
      <c r="GY111" s="128"/>
      <c r="GZ111" s="128"/>
      <c r="HA111" s="128"/>
      <c r="HB111" s="128"/>
      <c r="HC111" s="128"/>
      <c r="HD111" s="128"/>
      <c r="HE111" s="128"/>
      <c r="HF111" s="128"/>
      <c r="HG111" s="128"/>
      <c r="HH111" s="128"/>
      <c r="HI111" s="128"/>
      <c r="HJ111" s="128"/>
      <c r="HK111" s="128"/>
      <c r="HL111" s="128"/>
      <c r="HM111" s="128"/>
      <c r="HN111" s="128"/>
      <c r="HO111" s="128"/>
      <c r="HP111" s="128"/>
    </row>
    <row r="112" spans="1:240" s="7" customFormat="1" ht="27.75" customHeight="1">
      <c r="A112" s="132">
        <v>5</v>
      </c>
      <c r="B112" s="132" t="s">
        <v>104</v>
      </c>
      <c r="C112" s="133" t="s">
        <v>114</v>
      </c>
      <c r="D112" s="132" t="s">
        <v>66</v>
      </c>
      <c r="E112" s="15"/>
      <c r="F112" s="15">
        <v>265</v>
      </c>
      <c r="G112" s="15"/>
      <c r="H112" s="15"/>
      <c r="I112" s="15"/>
      <c r="J112" s="15"/>
      <c r="K112" s="15"/>
      <c r="L112" s="134"/>
      <c r="M112" s="134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</row>
    <row r="113" spans="1:256" s="11" customFormat="1" ht="12.75">
      <c r="A113" s="119"/>
      <c r="B113" s="110"/>
      <c r="C113" s="120"/>
      <c r="D113" s="119" t="s">
        <v>23</v>
      </c>
      <c r="E113" s="111"/>
      <c r="F113" s="101">
        <f>F112/100</f>
        <v>2.65</v>
      </c>
      <c r="G113" s="111"/>
      <c r="H113" s="111"/>
      <c r="I113" s="111"/>
      <c r="J113" s="111"/>
      <c r="K113" s="111"/>
      <c r="L113" s="111"/>
      <c r="M113" s="111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</row>
    <row r="114" spans="1:256" s="11" customFormat="1" ht="12.75">
      <c r="A114" s="109"/>
      <c r="B114" s="136"/>
      <c r="C114" s="103" t="s">
        <v>35</v>
      </c>
      <c r="D114" s="17" t="s">
        <v>16</v>
      </c>
      <c r="E114" s="111">
        <v>99.3</v>
      </c>
      <c r="F114" s="111">
        <f>E114*F113</f>
        <v>263.14499999999998</v>
      </c>
      <c r="G114" s="111"/>
      <c r="H114" s="111"/>
      <c r="I114" s="18"/>
      <c r="J114" s="18"/>
      <c r="K114" s="18"/>
      <c r="L114" s="18"/>
      <c r="M114" s="18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</row>
    <row r="115" spans="1:256" s="11" customFormat="1" ht="12.75">
      <c r="A115" s="138"/>
      <c r="B115" s="118" t="s">
        <v>70</v>
      </c>
      <c r="C115" s="40" t="s">
        <v>71</v>
      </c>
      <c r="D115" s="138" t="s">
        <v>15</v>
      </c>
      <c r="E115" s="27" t="s">
        <v>24</v>
      </c>
      <c r="F115" s="18">
        <f>F112</f>
        <v>265</v>
      </c>
      <c r="G115" s="10"/>
      <c r="H115" s="111"/>
      <c r="I115" s="111"/>
      <c r="J115" s="111"/>
      <c r="K115" s="111"/>
      <c r="L115" s="111"/>
      <c r="M115" s="11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</row>
    <row r="116" spans="1:256" s="11" customFormat="1" ht="12.75">
      <c r="A116" s="138"/>
      <c r="B116" s="136"/>
      <c r="C116" s="120"/>
      <c r="D116" s="138"/>
      <c r="E116" s="27"/>
      <c r="F116" s="18"/>
      <c r="G116" s="10"/>
      <c r="H116" s="111"/>
      <c r="I116" s="111"/>
      <c r="J116" s="111"/>
      <c r="K116" s="111"/>
      <c r="L116" s="111"/>
      <c r="M116" s="11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</row>
    <row r="117" spans="1:256" s="72" customFormat="1" ht="12.75">
      <c r="A117" s="12">
        <v>6</v>
      </c>
      <c r="B117" s="13" t="s">
        <v>105</v>
      </c>
      <c r="C117" s="105" t="s">
        <v>111</v>
      </c>
      <c r="D117" s="14" t="s">
        <v>15</v>
      </c>
      <c r="E117" s="15"/>
      <c r="F117" s="15">
        <v>265</v>
      </c>
      <c r="G117" s="15"/>
      <c r="H117" s="15"/>
      <c r="I117" s="15"/>
      <c r="J117" s="15"/>
      <c r="K117" s="15"/>
      <c r="L117" s="15"/>
      <c r="M117" s="1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</row>
    <row r="118" spans="1:256" s="11" customFormat="1" ht="12.75">
      <c r="A118" s="19"/>
      <c r="B118" s="20"/>
      <c r="C118" s="21"/>
      <c r="D118" s="19" t="s">
        <v>27</v>
      </c>
      <c r="E118" s="18"/>
      <c r="F118" s="101">
        <f>F117/1000</f>
        <v>0.26500000000000001</v>
      </c>
      <c r="G118" s="18"/>
      <c r="H118" s="18"/>
      <c r="I118" s="18"/>
      <c r="J118" s="18"/>
      <c r="K118" s="18"/>
      <c r="L118" s="18"/>
      <c r="M118" s="18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</row>
    <row r="119" spans="1:256" s="11" customFormat="1" ht="12.75">
      <c r="A119" s="121"/>
      <c r="B119" s="23"/>
      <c r="C119" s="103" t="s">
        <v>20</v>
      </c>
      <c r="D119" s="17" t="s">
        <v>16</v>
      </c>
      <c r="E119" s="18">
        <v>23.8</v>
      </c>
      <c r="F119" s="18">
        <f>E119*F118</f>
        <v>6.3070000000000004</v>
      </c>
      <c r="G119" s="18"/>
      <c r="H119" s="18"/>
      <c r="I119" s="18"/>
      <c r="J119" s="18"/>
      <c r="K119" s="18"/>
      <c r="L119" s="18"/>
      <c r="M119" s="1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</row>
    <row r="120" spans="1:256" s="11" customFormat="1" ht="12.75">
      <c r="A120" s="121"/>
      <c r="B120" s="23" t="s">
        <v>62</v>
      </c>
      <c r="C120" s="104" t="s">
        <v>63</v>
      </c>
      <c r="D120" s="17" t="s">
        <v>19</v>
      </c>
      <c r="E120" s="18">
        <v>112</v>
      </c>
      <c r="F120" s="18">
        <f>E120*F118</f>
        <v>29.68</v>
      </c>
      <c r="G120" s="18"/>
      <c r="H120" s="18"/>
      <c r="I120" s="18"/>
      <c r="J120" s="18"/>
      <c r="K120" s="18"/>
      <c r="L120" s="18"/>
      <c r="M120" s="18"/>
      <c r="N120" s="22"/>
      <c r="O120" s="2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</row>
    <row r="121" spans="1:256" s="11" customFormat="1" ht="12.75">
      <c r="A121" s="121"/>
      <c r="B121" s="23"/>
      <c r="C121" s="104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</row>
    <row r="122" spans="1:256" s="135" customFormat="1" ht="12.75">
      <c r="A122" s="14">
        <v>7</v>
      </c>
      <c r="B122" s="139" t="s">
        <v>106</v>
      </c>
      <c r="C122" s="140" t="s">
        <v>107</v>
      </c>
      <c r="D122" s="14" t="s">
        <v>15</v>
      </c>
      <c r="E122" s="15"/>
      <c r="F122" s="15">
        <f>F117</f>
        <v>265</v>
      </c>
      <c r="G122" s="15"/>
      <c r="H122" s="15"/>
      <c r="I122" s="15"/>
      <c r="J122" s="15"/>
      <c r="K122" s="15"/>
      <c r="L122" s="15"/>
      <c r="M122" s="15"/>
    </row>
    <row r="123" spans="1:256" s="65" customFormat="1" ht="12.75">
      <c r="A123" s="19"/>
      <c r="B123" s="141" t="s">
        <v>108</v>
      </c>
      <c r="C123" s="142"/>
      <c r="D123" s="19" t="s">
        <v>23</v>
      </c>
      <c r="E123" s="18"/>
      <c r="F123" s="25">
        <f>F122/100</f>
        <v>2.65</v>
      </c>
      <c r="G123" s="18"/>
      <c r="H123" s="18"/>
      <c r="I123" s="18"/>
      <c r="J123" s="18"/>
      <c r="K123" s="18"/>
      <c r="L123" s="18"/>
      <c r="M123" s="18"/>
    </row>
    <row r="124" spans="1:256" s="65" customFormat="1" ht="12.75">
      <c r="A124" s="19"/>
      <c r="B124" s="142"/>
      <c r="C124" s="142" t="s">
        <v>99</v>
      </c>
      <c r="D124" s="19" t="s">
        <v>16</v>
      </c>
      <c r="E124" s="18">
        <v>3.1</v>
      </c>
      <c r="F124" s="18">
        <f>E124*F123</f>
        <v>8.2149999999999999</v>
      </c>
      <c r="G124" s="18"/>
      <c r="H124" s="18"/>
      <c r="I124" s="143"/>
      <c r="J124" s="18"/>
      <c r="K124" s="18"/>
      <c r="L124" s="18"/>
      <c r="M124" s="18"/>
    </row>
    <row r="125" spans="1:256" s="65" customFormat="1" ht="12.75">
      <c r="A125" s="19"/>
      <c r="B125" s="141" t="s">
        <v>109</v>
      </c>
      <c r="C125" s="142" t="s">
        <v>110</v>
      </c>
      <c r="D125" s="19" t="s">
        <v>19</v>
      </c>
      <c r="E125" s="18">
        <v>3.1</v>
      </c>
      <c r="F125" s="18">
        <f>E125*F123</f>
        <v>8.2149999999999999</v>
      </c>
      <c r="G125" s="18"/>
      <c r="H125" s="18"/>
      <c r="I125" s="18"/>
      <c r="J125" s="18"/>
      <c r="K125" s="144"/>
      <c r="L125" s="18"/>
      <c r="M125" s="18"/>
    </row>
    <row r="126" spans="1:256" s="83" customFormat="1" ht="12.75">
      <c r="A126" s="19"/>
      <c r="B126" s="84"/>
      <c r="C126" s="90"/>
      <c r="D126" s="17"/>
      <c r="E126" s="19"/>
      <c r="F126" s="91"/>
      <c r="G126" s="18"/>
      <c r="H126" s="18"/>
      <c r="I126" s="18"/>
      <c r="J126" s="18"/>
      <c r="K126" s="18"/>
      <c r="L126" s="27"/>
      <c r="M126" s="18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  <c r="IU126" s="87"/>
      <c r="IV126" s="87"/>
    </row>
    <row r="127" spans="1:256" s="7" customFormat="1" ht="12.75">
      <c r="A127" s="49"/>
      <c r="B127" s="49"/>
      <c r="C127" s="50" t="s">
        <v>9</v>
      </c>
      <c r="D127" s="49"/>
      <c r="E127" s="51"/>
      <c r="F127" s="51"/>
      <c r="G127" s="51"/>
      <c r="H127" s="51"/>
      <c r="I127" s="51"/>
      <c r="J127" s="51"/>
      <c r="K127" s="51"/>
      <c r="L127" s="51"/>
      <c r="M127" s="146"/>
      <c r="N127" s="41"/>
      <c r="O127" s="48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</row>
    <row r="128" spans="1:256" s="22" customFormat="1" ht="12.75">
      <c r="A128" s="49"/>
      <c r="B128" s="52"/>
      <c r="C128" s="53" t="s">
        <v>12</v>
      </c>
      <c r="D128" s="54" t="s">
        <v>120</v>
      </c>
      <c r="E128" s="55"/>
      <c r="F128" s="55"/>
      <c r="G128" s="55"/>
      <c r="H128" s="55"/>
      <c r="I128" s="55"/>
      <c r="J128" s="55"/>
      <c r="K128" s="55"/>
      <c r="L128" s="55"/>
      <c r="M128" s="147"/>
    </row>
    <row r="129" spans="1:14" s="44" customFormat="1" ht="12.75">
      <c r="A129" s="49"/>
      <c r="B129" s="56"/>
      <c r="C129" s="57" t="s">
        <v>9</v>
      </c>
      <c r="D129" s="58"/>
      <c r="E129" s="55"/>
      <c r="F129" s="55"/>
      <c r="G129" s="55"/>
      <c r="H129" s="55"/>
      <c r="I129" s="55"/>
      <c r="J129" s="55"/>
      <c r="K129" s="55"/>
      <c r="L129" s="55"/>
      <c r="M129" s="147"/>
    </row>
    <row r="130" spans="1:14" s="60" customFormat="1" ht="12.75">
      <c r="A130" s="59"/>
      <c r="B130" s="56"/>
      <c r="C130" s="57" t="s">
        <v>13</v>
      </c>
      <c r="D130" s="58" t="s">
        <v>120</v>
      </c>
      <c r="E130" s="55"/>
      <c r="F130" s="55"/>
      <c r="G130" s="55"/>
      <c r="H130" s="55"/>
      <c r="I130" s="55"/>
      <c r="J130" s="55"/>
      <c r="K130" s="55"/>
      <c r="L130" s="55"/>
      <c r="M130" s="147"/>
    </row>
    <row r="131" spans="1:14" s="60" customFormat="1" ht="12.75">
      <c r="A131" s="59"/>
      <c r="B131" s="52"/>
      <c r="C131" s="57" t="s">
        <v>9</v>
      </c>
      <c r="D131" s="58"/>
      <c r="E131" s="55"/>
      <c r="F131" s="55"/>
      <c r="G131" s="55"/>
      <c r="H131" s="55"/>
      <c r="I131" s="55"/>
      <c r="J131" s="55"/>
      <c r="K131" s="55"/>
      <c r="L131" s="55"/>
      <c r="M131" s="147"/>
    </row>
    <row r="132" spans="1:14" s="60" customFormat="1" ht="12.75">
      <c r="A132" s="59"/>
      <c r="B132" s="52"/>
      <c r="C132" s="57" t="s">
        <v>14</v>
      </c>
      <c r="D132" s="58" t="s">
        <v>120</v>
      </c>
      <c r="E132" s="55"/>
      <c r="F132" s="55"/>
      <c r="G132" s="55"/>
      <c r="H132" s="55"/>
      <c r="I132" s="55"/>
      <c r="J132" s="55"/>
      <c r="K132" s="55"/>
      <c r="L132" s="55"/>
      <c r="M132" s="147"/>
    </row>
    <row r="133" spans="1:14" s="64" customFormat="1" ht="12.75">
      <c r="A133" s="61"/>
      <c r="B133" s="62"/>
      <c r="C133" s="63" t="s">
        <v>9</v>
      </c>
      <c r="D133" s="58"/>
      <c r="E133" s="55"/>
      <c r="F133" s="55"/>
      <c r="G133" s="55"/>
      <c r="H133" s="55"/>
      <c r="I133" s="55"/>
      <c r="J133" s="55"/>
      <c r="K133" s="55"/>
      <c r="L133" s="55"/>
      <c r="M133" s="147"/>
    </row>
    <row r="135" spans="1:14" ht="13.5" customHeight="1">
      <c r="C135" s="149"/>
      <c r="D135" s="150"/>
      <c r="E135" s="151"/>
      <c r="F135" s="151"/>
      <c r="N135" s="152"/>
    </row>
    <row r="136" spans="1:14" ht="13.5" customHeight="1">
      <c r="C136" s="149"/>
      <c r="D136" s="150"/>
      <c r="E136" s="151"/>
      <c r="F136" s="151"/>
    </row>
  </sheetData>
  <protectedRanges>
    <protectedRange sqref="E16 E53" name="Range1_1_1_2_1_1_1_1_1"/>
    <protectedRange sqref="E8:E9 E44:E46" name="Range1_1_1_2_2_3_1"/>
    <protectedRange sqref="E35 E20 E25 E62 E57" name="Range1_1_1_2_2_1_1"/>
    <protectedRange sqref="N27:N28 N31:N34 N64:N65 N68:N70 N126" name="Range1_1_1_2_2_3_1_1"/>
    <protectedRange sqref="E27:E34 E40:E41 N27:N28 N31:N34 E64:E70 N68:N70 N64:N65 E126 N126" name="Range1_1_1_2_2_1_2_1_1_1"/>
    <protectedRange sqref="N36:N38 N42:N43" name="Range1_1_1_2_2_1_2"/>
    <protectedRange sqref="N42:N43 E36:E38 N36:N38 E42:E43" name="Range1_1_1_2_2_1_1_1"/>
    <protectedRange sqref="E39" name="Range1_1_1_2_2_1_2_1_1_2_1"/>
    <protectedRange sqref="E17:E19 E54:E56" name="Range1_1_1_2_1_1_2_2"/>
    <protectedRange sqref="E8:E12 E45:E49" name="Range1_1_1_2_4_1_1"/>
    <protectedRange sqref="E82" name="Range1_1_1_2_2_1_1_3_1_2_1_1_1_2_1"/>
    <protectedRange sqref="E81" name="Range1_1_1_2_1_1_2_2_1"/>
    <protectedRange sqref="E78" name="Range1_1_1_2_1_1_1_1_1_1_1_2_1_1"/>
    <protectedRange sqref="E79:E80" name="Range1_1_1_2_1_1_2_2_1_2_1_1"/>
  </protectedRanges>
  <mergeCells count="11">
    <mergeCell ref="A2:M2"/>
    <mergeCell ref="A3:M3"/>
    <mergeCell ref="G5:H5"/>
    <mergeCell ref="I5:J5"/>
    <mergeCell ref="B5:B6"/>
    <mergeCell ref="A5:A6"/>
    <mergeCell ref="M5:M6"/>
    <mergeCell ref="C5:C6"/>
    <mergeCell ref="D5:D6"/>
    <mergeCell ref="E5:F5"/>
    <mergeCell ref="K5:L5"/>
  </mergeCells>
  <conditionalFormatting sqref="B85 G99 L101 H101 G92:G95 B115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2020-07-10T12:32:06Z</dcterms:modified>
</cp:coreProperties>
</file>