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datanili 24.01.2019\სხვადასხვა\TENDEREBI 2020\სკოლების სველი წერტილები 2020\ნახახულევი და II სკოლა\ქ. ხონის N 2 საჯარო გაექსპერტიზებული\"/>
    </mc:Choice>
  </mc:AlternateContent>
  <bookViews>
    <workbookView xWindow="240" yWindow="75" windowWidth="19440" windowHeight="7935" tabRatio="881"/>
  </bookViews>
  <sheets>
    <sheet name="Sheet3" sheetId="3" r:id="rId1"/>
    <sheet name="საობიექტო ხარჯ" sheetId="4" r:id="rId2"/>
    <sheet name="სამშენ.სამ" sheetId="5" r:id="rId3"/>
    <sheet name="წყალსადენ კანალიზ" sheetId="6" state="hidden" r:id="rId4"/>
    <sheet name=" ელსამ სამ" sheetId="7" r:id="rId5"/>
    <sheet name="ეზოს კეთილმოწყობა" sheetId="9" state="hidden" r:id="rId6"/>
    <sheet name="Sheet4" sheetId="12" state="hidden" r:id="rId7"/>
  </sheets>
  <calcPr calcId="152511" concurrentCalc="0"/>
</workbook>
</file>

<file path=xl/calcChain.xml><?xml version="1.0" encoding="utf-8"?>
<calcChain xmlns="http://schemas.openxmlformats.org/spreadsheetml/2006/main">
  <c r="F38" i="5" l="1"/>
  <c r="F39" i="5"/>
  <c r="F36" i="5"/>
  <c r="F11" i="7"/>
  <c r="F17" i="7"/>
  <c r="F23" i="7"/>
  <c r="F29" i="7"/>
  <c r="F14" i="7"/>
  <c r="F15" i="7"/>
  <c r="F21" i="7"/>
  <c r="F27" i="7"/>
  <c r="F12" i="7"/>
  <c r="F18" i="7"/>
  <c r="F24" i="7"/>
  <c r="F30" i="7"/>
  <c r="F11" i="9"/>
  <c r="F12" i="9"/>
  <c r="J12" i="9"/>
  <c r="M12" i="9"/>
  <c r="F13" i="9"/>
  <c r="L13" i="9"/>
  <c r="M13" i="9"/>
  <c r="E15" i="9"/>
  <c r="F15" i="9"/>
  <c r="H15" i="9"/>
  <c r="M15" i="9"/>
  <c r="F16" i="9"/>
  <c r="H16" i="9"/>
  <c r="M16" i="9"/>
  <c r="M11" i="9"/>
  <c r="F17" i="9"/>
  <c r="F18" i="9"/>
  <c r="J18" i="9"/>
  <c r="M18" i="9"/>
  <c r="F20" i="9"/>
  <c r="H20" i="9"/>
  <c r="M20" i="9"/>
  <c r="F21" i="9"/>
  <c r="H21" i="9"/>
  <c r="M21" i="9"/>
  <c r="M17" i="9"/>
  <c r="F22" i="9"/>
  <c r="F23" i="9"/>
  <c r="J23" i="9"/>
  <c r="M23" i="9"/>
  <c r="F26" i="9"/>
  <c r="H26" i="9"/>
  <c r="M26" i="9"/>
  <c r="F27" i="9"/>
  <c r="H27" i="9"/>
  <c r="M27" i="9"/>
  <c r="M22" i="9"/>
  <c r="F29" i="9"/>
  <c r="J29" i="9"/>
  <c r="M29" i="9"/>
  <c r="F30" i="9"/>
  <c r="L30" i="9"/>
  <c r="M30" i="9"/>
  <c r="E32" i="9"/>
  <c r="F32" i="9"/>
  <c r="H32" i="9"/>
  <c r="M32" i="9"/>
  <c r="F33" i="9"/>
  <c r="H33" i="9"/>
  <c r="M33" i="9"/>
  <c r="M28" i="9"/>
  <c r="F35" i="9"/>
  <c r="J35" i="9"/>
  <c r="M35" i="9"/>
  <c r="F37" i="9"/>
  <c r="H37" i="9"/>
  <c r="M37" i="9"/>
  <c r="F38" i="9"/>
  <c r="H38" i="9"/>
  <c r="M38" i="9"/>
  <c r="M34" i="9"/>
  <c r="M39" i="9"/>
  <c r="H39" i="9"/>
  <c r="H40" i="9"/>
  <c r="M40" i="9"/>
  <c r="M41" i="9"/>
  <c r="M42" i="9"/>
  <c r="M43" i="9"/>
  <c r="M44" i="9"/>
  <c r="M45" i="9"/>
  <c r="F24" i="9"/>
  <c r="L24" i="9"/>
  <c r="L39" i="9"/>
  <c r="L41" i="9"/>
  <c r="L42" i="9"/>
  <c r="L43" i="9"/>
  <c r="L44" i="9"/>
  <c r="L45" i="9"/>
  <c r="J39" i="9"/>
  <c r="J41" i="9"/>
  <c r="J42" i="9"/>
  <c r="J43" i="9"/>
  <c r="J44" i="9"/>
  <c r="J45" i="9"/>
  <c r="H41" i="9"/>
  <c r="H42" i="9"/>
  <c r="H43" i="9"/>
  <c r="H44" i="9"/>
  <c r="H45" i="9"/>
  <c r="L6" i="9"/>
  <c r="L5" i="7"/>
  <c r="F35" i="5"/>
  <c r="F12" i="5"/>
  <c r="F13" i="5"/>
  <c r="F15" i="5"/>
  <c r="F17" i="5"/>
  <c r="F18" i="5"/>
  <c r="F20" i="5"/>
  <c r="F21" i="5"/>
  <c r="F23" i="5"/>
  <c r="F24" i="5"/>
  <c r="F28" i="5"/>
  <c r="F29" i="5"/>
  <c r="F31" i="5"/>
  <c r="E32" i="5"/>
  <c r="F32" i="5"/>
  <c r="F33" i="5"/>
  <c r="F40" i="5"/>
  <c r="F41" i="5"/>
  <c r="F42" i="5"/>
  <c r="F44" i="5"/>
  <c r="F45" i="5"/>
  <c r="E47" i="5"/>
  <c r="F47" i="5"/>
  <c r="E48" i="5"/>
  <c r="F48" i="5"/>
  <c r="F49" i="5"/>
  <c r="E51" i="5"/>
  <c r="F51" i="5"/>
  <c r="F52" i="5"/>
  <c r="F54" i="5"/>
  <c r="E55" i="5"/>
  <c r="F55" i="5"/>
  <c r="F57" i="5"/>
  <c r="E58" i="5"/>
  <c r="F58" i="5"/>
  <c r="F60" i="5"/>
  <c r="F61" i="5"/>
  <c r="F63" i="5"/>
  <c r="F64" i="5"/>
  <c r="F65" i="5"/>
  <c r="F67" i="5"/>
  <c r="F68" i="5"/>
  <c r="F70" i="5"/>
  <c r="F71" i="5"/>
  <c r="F72" i="5"/>
  <c r="E74" i="5"/>
  <c r="F74" i="5"/>
  <c r="E75" i="5"/>
  <c r="F75" i="5"/>
  <c r="E77" i="5"/>
  <c r="F77" i="5"/>
  <c r="F78" i="5"/>
  <c r="F80" i="5"/>
  <c r="F81" i="5"/>
  <c r="F83" i="5"/>
  <c r="F84" i="5"/>
  <c r="F85" i="5"/>
  <c r="E89" i="5"/>
  <c r="F89" i="5"/>
  <c r="F91" i="5"/>
  <c r="F92" i="5"/>
  <c r="F94" i="5"/>
  <c r="F95" i="5"/>
  <c r="F97" i="5"/>
  <c r="F98" i="5"/>
  <c r="F100" i="5"/>
  <c r="F101" i="5"/>
  <c r="F102" i="5"/>
  <c r="F104" i="5"/>
  <c r="F105" i="5"/>
  <c r="F107" i="5"/>
  <c r="F108" i="5"/>
  <c r="F109" i="5"/>
  <c r="F112" i="5"/>
  <c r="F113" i="5"/>
  <c r="F115" i="5"/>
  <c r="F116" i="5"/>
  <c r="F118" i="5"/>
  <c r="F119" i="5"/>
  <c r="F121" i="5"/>
  <c r="F122" i="5"/>
  <c r="F124" i="5"/>
  <c r="F125" i="5"/>
  <c r="F127" i="5"/>
  <c r="F128" i="5"/>
  <c r="F130" i="5"/>
  <c r="F131" i="5"/>
  <c r="F133" i="5"/>
  <c r="F134" i="5"/>
  <c r="F136" i="5"/>
  <c r="F137" i="5"/>
  <c r="F139" i="5"/>
  <c r="F140" i="5"/>
  <c r="F142" i="5"/>
  <c r="F143" i="5"/>
  <c r="F144" i="5"/>
  <c r="E145" i="5"/>
  <c r="F145" i="5"/>
  <c r="F147" i="5"/>
  <c r="E148" i="5"/>
  <c r="F148" i="5"/>
  <c r="F155" i="5"/>
  <c r="F156" i="5"/>
  <c r="F157" i="5"/>
  <c r="F158" i="5"/>
  <c r="F160" i="5"/>
  <c r="F161" i="5"/>
  <c r="F162" i="5"/>
  <c r="F163" i="5"/>
  <c r="L5" i="5"/>
  <c r="G10" i="4"/>
  <c r="K10" i="4"/>
  <c r="H11" i="4"/>
  <c r="K11" i="4"/>
  <c r="K12" i="4"/>
  <c r="H12" i="4"/>
  <c r="G12" i="4"/>
  <c r="J4" i="4"/>
  <c r="D20" i="3"/>
  <c r="E20" i="3"/>
  <c r="H20" i="3"/>
  <c r="H23" i="3"/>
  <c r="H50" i="3"/>
  <c r="H62" i="3"/>
  <c r="H63" i="3"/>
  <c r="H64" i="3"/>
  <c r="J63" i="3"/>
  <c r="J64" i="3"/>
  <c r="J65" i="3"/>
  <c r="J66" i="3"/>
  <c r="G65" i="3"/>
  <c r="H65" i="3"/>
  <c r="H66" i="3"/>
  <c r="H67" i="3"/>
  <c r="H68" i="3"/>
  <c r="J69" i="3"/>
  <c r="E23" i="3"/>
  <c r="E50" i="3"/>
  <c r="E62" i="3"/>
  <c r="E63" i="3"/>
  <c r="E64" i="3"/>
  <c r="D23" i="3"/>
  <c r="D50" i="3"/>
  <c r="D62" i="3"/>
  <c r="D63" i="3"/>
  <c r="D64" i="3"/>
  <c r="G11" i="3"/>
</calcChain>
</file>

<file path=xl/sharedStrings.xml><?xml version="1.0" encoding="utf-8"?>
<sst xmlns="http://schemas.openxmlformats.org/spreadsheetml/2006/main" count="687" uniqueCount="305">
  <si>
    <t xml:space="preserve">სახარჯთაღრიცხვო ღირებულება </t>
  </si>
  <si>
    <t>ლარი</t>
  </si>
  <si>
    <t>№</t>
  </si>
  <si>
    <t>თავების,ობიექტების,სამუშაოთა და დანახარჯების დასახელება</t>
  </si>
  <si>
    <t>სახარჯთაღრიცხვო ღირებულება ( ლარი)</t>
  </si>
  <si>
    <t>საერთო სახარჯთაღრიცხვო ღირებულება  (ათასი ლარი)</t>
  </si>
  <si>
    <t>სამშენებლო სამუშაოები</t>
  </si>
  <si>
    <t>სამონტაჟო სამუშაოები</t>
  </si>
  <si>
    <t>დანადგარები,ინვენტარი,   ავეჯი</t>
  </si>
  <si>
    <t>სხვა ხარჯები</t>
  </si>
  <si>
    <r>
      <rPr>
        <b/>
        <sz val="10"/>
        <color indexed="8"/>
        <rFont val="Body Font"/>
        <charset val="204"/>
      </rPr>
      <t xml:space="preserve">თავი I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მშენებლობის ტერიტორიის მომზადება</t>
    </r>
  </si>
  <si>
    <t>დანახარჯები არ არის</t>
  </si>
  <si>
    <t>ჯამი თავი I</t>
  </si>
  <si>
    <r>
      <rPr>
        <b/>
        <sz val="10"/>
        <color indexed="8"/>
        <rFont val="Body Font"/>
        <charset val="204"/>
      </rPr>
      <t xml:space="preserve">თავი II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მშენებლობის ძირითადი ობიექტები                                                                                                                                                 </t>
    </r>
  </si>
  <si>
    <t>ს.ხ.N1</t>
  </si>
  <si>
    <t>ჯამი თავი II</t>
  </si>
  <si>
    <r>
      <rPr>
        <b/>
        <sz val="10"/>
        <color indexed="8"/>
        <rFont val="Body Font"/>
        <charset val="204"/>
      </rPr>
      <t xml:space="preserve">თავი  III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დამხმარე და სამოსამსახურო ობიექტები </t>
    </r>
  </si>
  <si>
    <r>
      <t xml:space="preserve"> </t>
    </r>
    <r>
      <rPr>
        <sz val="10"/>
        <color indexed="8"/>
        <rFont val="Body Font"/>
      </rPr>
      <t>ჯამი თავი III</t>
    </r>
  </si>
  <si>
    <t xml:space="preserve">თავი IV </t>
  </si>
  <si>
    <t xml:space="preserve"> ენერგეტიკული მეურნეობის ობიექტები</t>
  </si>
  <si>
    <t xml:space="preserve">ჯამი თავი IV </t>
  </si>
  <si>
    <t xml:space="preserve">თავი  V  </t>
  </si>
  <si>
    <t xml:space="preserve"> სატრანსპორტო მეურნეობის ობიექტები და კავშირგაბმულობა</t>
  </si>
  <si>
    <t>ჯამი თავი V</t>
  </si>
  <si>
    <t xml:space="preserve">თავი VI  </t>
  </si>
  <si>
    <r>
      <rPr>
        <b/>
        <sz val="10"/>
        <color indexed="8"/>
        <rFont val="Body Font"/>
        <charset val="204"/>
      </rPr>
      <t xml:space="preserve">     </t>
    </r>
    <r>
      <rPr>
        <sz val="10"/>
        <color indexed="8"/>
        <rFont val="Body Font"/>
        <family val="2"/>
        <charset val="1"/>
      </rPr>
      <t xml:space="preserve">     წყალმომარაგების, კანალიზაციის თბომომარაგების და გაზმომარაგების ნაგებობების გარე ქსელები</t>
    </r>
  </si>
  <si>
    <t>ჯამი თავი VI</t>
  </si>
  <si>
    <r>
      <rPr>
        <b/>
        <sz val="10"/>
        <color indexed="8"/>
        <rFont val="Body Font"/>
        <charset val="204"/>
      </rPr>
      <t xml:space="preserve">თავი VII  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ტერიტორიის კეთილმოწყობა და გამწვანება</t>
    </r>
  </si>
  <si>
    <t xml:space="preserve">ჯამი თავი VII  </t>
  </si>
  <si>
    <t>ჯამი თავი I- VII</t>
  </si>
  <si>
    <t xml:space="preserve">თავი VIII   </t>
  </si>
  <si>
    <t xml:space="preserve"> დროებითი შენობები და ნაგებობები</t>
  </si>
  <si>
    <t xml:space="preserve">ჯამი თავი VIII </t>
  </si>
  <si>
    <r>
      <rPr>
        <b/>
        <sz val="10"/>
        <color indexed="8"/>
        <rFont val="Body Font"/>
        <charset val="204"/>
      </rPr>
      <t xml:space="preserve">თავი IX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სხვადასხვა სამუშაოები და ხარჯები               </t>
    </r>
  </si>
  <si>
    <t xml:space="preserve">ჯამი თავი  IX  </t>
  </si>
  <si>
    <t>ჯამი თავი I- IX</t>
  </si>
  <si>
    <t xml:space="preserve">თავი  X         </t>
  </si>
  <si>
    <t>მშენებარე საწარმოს დირექციის (ტექზედამხედველის) შენახვა</t>
  </si>
  <si>
    <t>ჯამი თავი X</t>
  </si>
  <si>
    <t xml:space="preserve">თავი  X I </t>
  </si>
  <si>
    <t xml:space="preserve">საექსპლოატაციო კადრების მომზადება     </t>
  </si>
  <si>
    <t xml:space="preserve">ჯამი თავი X I </t>
  </si>
  <si>
    <r>
      <rPr>
        <b/>
        <sz val="10"/>
        <color indexed="8"/>
        <rFont val="Body Font"/>
        <charset val="204"/>
      </rPr>
      <t xml:space="preserve">თავი XII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საპროექტო სამუშაოები </t>
    </r>
  </si>
  <si>
    <t>ჯამი თავი XII</t>
  </si>
  <si>
    <t>ჯამი თავი I-XII</t>
  </si>
  <si>
    <t>რეზერვი გაუთვალისწინებელ  სამუშაოებზე  3%</t>
  </si>
  <si>
    <t>ჯამი</t>
  </si>
  <si>
    <t>დაგროვითი საპენსიო გადასახადი (ხელფასიდან 2%)</t>
  </si>
  <si>
    <t>დღგ  18%</t>
  </si>
  <si>
    <t>სახარჯთაღრიცხვო ღირებულება</t>
  </si>
  <si>
    <t>რიგ.             №</t>
  </si>
  <si>
    <t>ნორმატივის                   ნორმა   და        შიფრი</t>
  </si>
  <si>
    <t>ს  ა  მ  უ  შ  ა  ო  ს          ჩ  ა  მ  ო  ნ  ა თ  ვ  ა  ლ  ი</t>
  </si>
  <si>
    <t>განზ-               ბა</t>
  </si>
  <si>
    <t>მასალა</t>
  </si>
  <si>
    <t xml:space="preserve">ხელფასი </t>
  </si>
  <si>
    <t>ტრანსპორტი</t>
  </si>
  <si>
    <t>საერთო                   ჯამი</t>
  </si>
  <si>
    <t>ერთ.                   ფასი</t>
  </si>
  <si>
    <t>ერთ .                ფასი</t>
  </si>
  <si>
    <t xml:space="preserve">ერთ.                   ფასი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</si>
  <si>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</si>
  <si>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</si>
  <si>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</si>
  <si>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</si>
  <si>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</si>
  <si>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</si>
  <si>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</si>
  <si>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</si>
  <si>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</si>
  <si>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</si>
  <si>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</si>
  <si>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</si>
  <si>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</si>
  <si>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m2</t>
  </si>
  <si>
    <t xml:space="preserve">Sromis danaxarjebi  </t>
  </si>
  <si>
    <t>kac/sT</t>
  </si>
  <si>
    <t>sxva manqana</t>
  </si>
  <si>
    <t>lari</t>
  </si>
  <si>
    <t>t</t>
  </si>
  <si>
    <t xml:space="preserve">Sromis danaxarjebi </t>
  </si>
  <si>
    <t>masala:</t>
  </si>
  <si>
    <t>sxva masala</t>
  </si>
  <si>
    <t>m3</t>
  </si>
  <si>
    <t>kg</t>
  </si>
  <si>
    <t>safiTxni</t>
  </si>
  <si>
    <t>15-168-3</t>
  </si>
  <si>
    <t>11-1-6</t>
  </si>
  <si>
    <t>RorRi m400 fr.20-40mm</t>
  </si>
  <si>
    <t>11-1-11</t>
  </si>
  <si>
    <r>
      <t>betoniB</t>
    </r>
    <r>
      <rPr>
        <sz val="10"/>
        <rFont val="Arial"/>
        <family val="2"/>
      </rPr>
      <t>B</t>
    </r>
    <r>
      <rPr>
        <sz val="10"/>
        <rFont val="AcadNusx"/>
      </rPr>
      <t>20</t>
    </r>
  </si>
  <si>
    <t>6-9-10</t>
  </si>
  <si>
    <t>betonis armireba</t>
  </si>
  <si>
    <t>14</t>
  </si>
  <si>
    <t xml:space="preserve">sxvadasxva manqanebi normiT </t>
  </si>
  <si>
    <t>საბაზრო</t>
  </si>
  <si>
    <t>15</t>
  </si>
  <si>
    <t>sabazr</t>
  </si>
  <si>
    <t>16</t>
  </si>
  <si>
    <t>17</t>
  </si>
  <si>
    <t>18</t>
  </si>
  <si>
    <t>grZ.m</t>
  </si>
  <si>
    <t>19</t>
  </si>
  <si>
    <t>sxvadasxva masala normiT</t>
  </si>
  <si>
    <t xml:space="preserve">sxva manqana </t>
  </si>
  <si>
    <t>20</t>
  </si>
  <si>
    <t>cali</t>
  </si>
  <si>
    <t>21</t>
  </si>
  <si>
    <t xml:space="preserve">jami  2 Tavis </t>
  </si>
  <si>
    <t xml:space="preserve">ტრანსპორტის ხარჯი 5% მასალიდან                                                                                      </t>
  </si>
  <si>
    <t>ზედნადები ხარჯები 10%</t>
  </si>
  <si>
    <t>გეგმიური დაგროვება 8%</t>
  </si>
  <si>
    <t>8-149-1</t>
  </si>
  <si>
    <t>kabeli spilenZis ZarRviT kveTiT 2X2,5mm2</t>
  </si>
  <si>
    <t>8-609-1</t>
  </si>
  <si>
    <t>c</t>
  </si>
  <si>
    <t>Sromis danaxarjebi</t>
  </si>
  <si>
    <t>8-591-3</t>
  </si>
  <si>
    <t>Cafluli tipis orklaviSiani CamrTvelis   montaJi</t>
  </si>
  <si>
    <t>orklaviSiani CamrTveli</t>
  </si>
  <si>
    <t>რიგ.     №</t>
  </si>
  <si>
    <t>ლოკალური                     ხარჯთაღრი.          №</t>
  </si>
  <si>
    <t>სახარჯთაღრიცხვო ღირებ. ლარებში</t>
  </si>
  <si>
    <t>საერთო ჯამი</t>
  </si>
  <si>
    <t>საამშენ.               სამუშაო</t>
  </si>
  <si>
    <t>სამონტაჟ     სამუშაო</t>
  </si>
  <si>
    <t>ინვენტ.     და         დანადგარი</t>
  </si>
  <si>
    <t>სხვადასხვა       სამუშაო</t>
  </si>
  <si>
    <t xml:space="preserve"> </t>
  </si>
  <si>
    <t>საერთ                   ჯამი</t>
  </si>
  <si>
    <t>ც</t>
  </si>
  <si>
    <t>11-20-3</t>
  </si>
  <si>
    <t>webocementi</t>
  </si>
  <si>
    <t>sabazro</t>
  </si>
  <si>
    <t>ზედნადები ხარჯები 75%  ხელფასიდან</t>
  </si>
  <si>
    <t>საობიექტო  ხარჯთაღრიცხვა N 1</t>
  </si>
  <si>
    <t>შედგენილია 2020 წ I კვ. ფასებით</t>
  </si>
  <si>
    <t xml:space="preserve">  ლარი</t>
  </si>
  <si>
    <t>შედგენილია 2020 წლის I კვ. ფასებით</t>
  </si>
  <si>
    <t xml:space="preserve">ledsanaTi minimum 15   vt </t>
  </si>
  <si>
    <t>22</t>
  </si>
  <si>
    <t>23</t>
  </si>
  <si>
    <t>24</t>
  </si>
  <si>
    <t>25</t>
  </si>
  <si>
    <t>26</t>
  </si>
  <si>
    <r>
      <t xml:space="preserve">შედგენილია 2020  წლის  </t>
    </r>
    <r>
      <rPr>
        <sz val="10"/>
        <color theme="1"/>
        <rFont val="Calibri"/>
        <family val="2"/>
        <charset val="204"/>
        <scheme val="minor"/>
      </rPr>
      <t xml:space="preserve"> I </t>
    </r>
    <r>
      <rPr>
        <sz val="8"/>
        <color theme="1"/>
        <rFont val="Calibri"/>
        <family val="2"/>
        <charset val="1"/>
        <scheme val="minor"/>
      </rPr>
      <t xml:space="preserve"> კვ ფასებით</t>
    </r>
  </si>
  <si>
    <t>№1-1</t>
  </si>
  <si>
    <t>№ 1-2</t>
  </si>
  <si>
    <t xml:space="preserve"> 8,14-15</t>
  </si>
  <si>
    <t xml:space="preserve">სახარჯთაღრიცხვო ღირებულება             </t>
  </si>
  <si>
    <t>ლ ო კ ა  ლ უ რ ი                   ხ ა რ ჯ თ ა ღ რ ი ც ხ ვ ა     №1-1</t>
  </si>
  <si>
    <t>Cafluli tipis saStefselo rozetis  montaJi</t>
  </si>
  <si>
    <t xml:space="preserve">saStefselo rozeti </t>
  </si>
  <si>
    <t>15-55-11</t>
  </si>
  <si>
    <t>manq/sT</t>
  </si>
  <si>
    <t>8-15-1</t>
  </si>
  <si>
    <t>9-14-5</t>
  </si>
  <si>
    <t xml:space="preserve">  saRebavi ბეტეკი</t>
  </si>
  <si>
    <t>შეადგინა:                                                               კ. ნიკოლეიშვილი</t>
  </si>
  <si>
    <r>
      <t xml:space="preserve">RorRis safuZvelis mowyoba  </t>
    </r>
    <r>
      <rPr>
        <sz val="9"/>
        <rFont val="AcadNusx"/>
      </rPr>
      <t xml:space="preserve">შესასვლელი ჭიშკრიდან ( 32*4,5)მ *5 სმ  </t>
    </r>
  </si>
  <si>
    <r>
      <t xml:space="preserve">არმირeბული (ერთშრიანი არმირებით) ფილის მოწყობა, სისქით 10 სმ, </t>
    </r>
    <r>
      <rPr>
        <sz val="10"/>
        <rFont val="Times New Roman"/>
        <family val="1"/>
      </rPr>
      <t xml:space="preserve">B20 </t>
    </r>
    <r>
      <rPr>
        <sz val="10"/>
        <rFont val="AcadNusx"/>
      </rPr>
      <t>betoniT (32*4,5)მ*0,10</t>
    </r>
  </si>
  <si>
    <r>
      <t xml:space="preserve">RorRis safuZvelis mowyoba </t>
    </r>
    <r>
      <rPr>
        <sz val="9"/>
        <rFont val="AcadNusx"/>
      </rPr>
      <t>მარცხენა მხარეს (7,5*1,2)მ  და მარჯვენა მხარეს (8,5*1,2)მ სისქით 5 სმ  ბილიკის მოსაწყობად</t>
    </r>
  </si>
  <si>
    <r>
      <t xml:space="preserve">არმირeბული (ერთშრიანი არმირებით) ფილის მოწყობა, სისქით 10 სმ, </t>
    </r>
    <r>
      <rPr>
        <sz val="10"/>
        <rFont val="Times New Roman"/>
        <family val="1"/>
      </rPr>
      <t xml:space="preserve">B20 </t>
    </r>
    <r>
      <rPr>
        <sz val="10"/>
        <rFont val="AcadNusx"/>
      </rPr>
      <t>betoniT (მარცხენა მხარეს (7,5*1,2)მ  და მარჯვენა მხარეს (8,5*1,2)მ სისქით 10 სმ  ბილიკის მოსაწყობად</t>
    </r>
  </si>
  <si>
    <t>15-14-1</t>
  </si>
  <si>
    <t>moWiquli filebi</t>
  </si>
  <si>
    <t>cementis xsnari m100</t>
  </si>
  <si>
    <t>metlaxis filebi</t>
  </si>
  <si>
    <r>
      <t>34-59-7;
34-61-1</t>
    </r>
    <r>
      <rPr>
        <sz val="10"/>
        <color indexed="10"/>
        <rFont val="Times New Roman"/>
        <family val="1"/>
      </rPr>
      <t>3</t>
    </r>
  </si>
  <si>
    <t>plastikatis SekiduliEWeris mowyoba liTonis karkasze</t>
  </si>
  <si>
    <t>metaloplastmasis  kari</t>
  </si>
  <si>
    <t>16-6-1</t>
  </si>
  <si>
    <t>mili d=50mm</t>
  </si>
  <si>
    <t>samagri</t>
  </si>
  <si>
    <t>16-6-2</t>
  </si>
  <si>
    <t>fasonuri nawilebi</t>
  </si>
  <si>
    <t>17-1-5</t>
  </si>
  <si>
    <t>kompl</t>
  </si>
  <si>
    <t xml:space="preserve">xelsabani </t>
  </si>
  <si>
    <t>xelsabani niJaris (fexiT, qveda SemreviT, sifoniT) mowyoba SezRuduli SesaZleblobis mqone pirTaTvis kompleqtSi, uJangavi foladis saxelurebiT</t>
  </si>
  <si>
    <t>17-3-3</t>
  </si>
  <si>
    <t>Semrevis mowyoba xelsabanisaTvis</t>
  </si>
  <si>
    <t>Semrevi</t>
  </si>
  <si>
    <t>17-4-1</t>
  </si>
  <si>
    <t xml:space="preserve">sxva manqana  </t>
  </si>
  <si>
    <t>unitazis (Camrecxi avziT da iribi gadamyvaniT) mowyoba SezRuduli SesaZleblobis mqone pirTaTvis kompleqtSi, uJangavi foladis saxelurebiT</t>
  </si>
  <si>
    <t>unitazi SezRuduli SesaZleblobis mqone pirTaTvis kompleqtSi</t>
  </si>
  <si>
    <t>17-1-9</t>
  </si>
  <si>
    <t>46-19-3</t>
  </si>
  <si>
    <t>samontaJo xvrelebis mowyoba</t>
  </si>
  <si>
    <t>xvrelebis amovseba cementiT</t>
  </si>
  <si>
    <t>16-24-5</t>
  </si>
  <si>
    <t>ნორმატიული</t>
  </si>
  <si>
    <t>ერთ</t>
  </si>
  <si>
    <t>ფასი</t>
  </si>
  <si>
    <t>ელექტროსამონტაჟო  სამუშაოები</t>
  </si>
  <si>
    <t>armatura a-I დ=4 1440 გრძმ</t>
  </si>
  <si>
    <t>სახელშეკრ</t>
  </si>
  <si>
    <t>სარკის შეძენა მონტაჟი</t>
  </si>
  <si>
    <t>შრომითი რესურსი</t>
  </si>
  <si>
    <t>კ/სთ</t>
  </si>
  <si>
    <t>სხვა მანქანა</t>
  </si>
  <si>
    <t>სხვა მასალა</t>
  </si>
  <si>
    <t>სარკე 60*40 სმ</t>
  </si>
  <si>
    <t>კომპ</t>
  </si>
  <si>
    <r>
      <t xml:space="preserve">polieTilenis wyalsadenis mili d=50mm-mde </t>
    </r>
    <r>
      <rPr>
        <sz val="9"/>
        <rFont val="AcadNusx"/>
      </rPr>
      <t xml:space="preserve">ცივი და ცხელი წყლის მოსაწყობად  </t>
    </r>
  </si>
  <si>
    <t>სხვადასხვა მანქანა</t>
  </si>
  <si>
    <t>20-22-1</t>
  </si>
  <si>
    <t>ვენტილატორის შეძენა-მონტაჟი</t>
  </si>
  <si>
    <t>ვენტილატორი თითოეული 10 კვმ-ზე</t>
  </si>
  <si>
    <t>4-1-358</t>
  </si>
  <si>
    <t>cementis xsnari m 50</t>
  </si>
  <si>
    <t>4-1-246</t>
  </si>
  <si>
    <t>4-1-331</t>
  </si>
  <si>
    <t>4-2-38</t>
  </si>
  <si>
    <t>4-2-66</t>
  </si>
  <si>
    <t>2-6-25</t>
  </si>
  <si>
    <t>6-29</t>
  </si>
  <si>
    <t>4-1-357</t>
  </si>
  <si>
    <t>xelsabani SezRuduli SesaZleblobis mqoneTaTvis kompleqtSi დასაკიდი</t>
  </si>
  <si>
    <t>6-18</t>
  </si>
  <si>
    <t>6-13</t>
  </si>
  <si>
    <t>6-8</t>
  </si>
  <si>
    <t>trapi  d=50mm sifoniT</t>
  </si>
  <si>
    <t>trapi  d=50mm</t>
  </si>
  <si>
    <r>
      <t xml:space="preserve"> </t>
    </r>
    <r>
      <rPr>
        <sz val="10"/>
        <rFont val="Arial Cyr"/>
      </rPr>
      <t xml:space="preserve"> </t>
    </r>
    <r>
      <rPr>
        <sz val="10"/>
        <rFont val="Times New Roman"/>
        <family val="1"/>
      </rPr>
      <t>3-47</t>
    </r>
  </si>
  <si>
    <t>სსიპ ხონის მუნიციპალიტეტის  სოფელ გოჩა ჯიხაიშის საჯარო სკოლის    რეაბილიტაცია</t>
  </si>
  <si>
    <t xml:space="preserve">                                       ეზოს კეთილმოწყობა</t>
  </si>
  <si>
    <t xml:space="preserve">                                         ლ ო კ ა  ლ უ რ ი                   ხ ა რ ჯ თ ა ღ რ ი ც ხ ვ ა     №1-4</t>
  </si>
  <si>
    <t xml:space="preserve">plastikatis Sekiduli Weri </t>
  </si>
  <si>
    <t xml:space="preserve">  სamSeneblo samuSaoebi</t>
  </si>
  <si>
    <t>ჯამი II თავის</t>
  </si>
  <si>
    <t>jami</t>
  </si>
  <si>
    <t>zednadebi xarjebi</t>
  </si>
  <si>
    <t>mogeba</t>
  </si>
  <si>
    <t>mcire zomis betonis blokebi 39*19*19 sm</t>
  </si>
  <si>
    <t>kedlebis mopirkeTeba moWiquli filebiT webocementze  2 metr simaRleze</t>
  </si>
  <si>
    <t>4-1-369</t>
  </si>
  <si>
    <t>4-1-360</t>
  </si>
  <si>
    <t xml:space="preserve">transportis xarji  5% masalidan </t>
  </si>
  <si>
    <t xml:space="preserve">  ელექტროსამონტაჟო სამუშაოები</t>
  </si>
  <si>
    <t>27</t>
  </si>
  <si>
    <r>
      <t xml:space="preserve">Sida kedlebis Selesva cementis xsnariT </t>
    </r>
    <r>
      <rPr>
        <sz val="9"/>
        <rFont val="AcadNusx"/>
      </rPr>
      <t>ფრედოების გათვალისწინებით</t>
    </r>
  </si>
  <si>
    <r>
      <rPr>
        <sz val="10"/>
        <color indexed="8"/>
        <rFont val="AcadNusx"/>
      </rPr>
      <t xml:space="preserve"> ს ს ი პ  ხონის მუნიციპალიტეტის სოფელ   ძეძილეთის საჯარო სკოლის სველი წერტილების რეაბილიტაცია               </t>
    </r>
    <r>
      <rPr>
        <sz val="10"/>
        <color indexed="8"/>
        <rFont val="Body Font"/>
        <family val="2"/>
        <charset val="1"/>
      </rPr>
      <t xml:space="preserve">            </t>
    </r>
  </si>
  <si>
    <t>46-32-3</t>
  </si>
  <si>
    <t>1-78-3</t>
  </si>
  <si>
    <t xml:space="preserve">დემონტაჟის სამუშაოები </t>
  </si>
  <si>
    <t>13-190</t>
  </si>
  <si>
    <t>ჯამი I თავის</t>
  </si>
  <si>
    <t>თავი II. wyalmomarageba-kanalizacia</t>
  </si>
  <si>
    <t>ლ ო კ ა  ლ უ რ ი                   ხ ა რ ჯ თ ა ღ რ ი ც ხ ვ ა     №1-2</t>
  </si>
  <si>
    <t>შიფრი</t>
  </si>
  <si>
    <t>ს  ა  მ  უ  შ  ა  ო  ს           ჩ  ა  მ  ო  ნ  ა თ  ვ  ა  ლ  ი</t>
  </si>
  <si>
    <t xml:space="preserve">     შიფრი</t>
  </si>
  <si>
    <t>ხარჯთაღრიცხვა N</t>
  </si>
  <si>
    <t>4-4-2</t>
  </si>
  <si>
    <t>4-4-1</t>
  </si>
  <si>
    <r>
      <t>r</t>
    </r>
    <r>
      <rPr>
        <sz val="10"/>
        <rFont val="Arial Cyr"/>
      </rPr>
      <t xml:space="preserve">  </t>
    </r>
    <r>
      <rPr>
        <sz val="10"/>
        <rFont val="Times New Roman"/>
        <family val="1"/>
      </rPr>
      <t>14-801</t>
    </r>
  </si>
  <si>
    <t>kedlebidan saRebavis moxsna</t>
  </si>
  <si>
    <t>46-30-3</t>
  </si>
  <si>
    <t xml:space="preserve">parketis iatakis demontaJi </t>
  </si>
  <si>
    <t>karis blokis demontaJi (1,18*2,2)*2</t>
  </si>
  <si>
    <t>46-16-3</t>
  </si>
  <si>
    <t>Riobis gamoReba aguris kedlSi</t>
  </si>
  <si>
    <t>11-8-1, 11-8-2</t>
  </si>
  <si>
    <t>Sromis danaxarjebi 0,188+0,0034X4=</t>
  </si>
  <si>
    <t>sxvadasxva manqanebi normiT 0,0095+0,0023X4=</t>
  </si>
  <si>
    <t>cementis xsnari m150 0,0204+0,0051X4=</t>
  </si>
  <si>
    <t>cementis moWimvis mowyoba sisqiT 50mm</t>
  </si>
  <si>
    <t xml:space="preserve">  Sida kedlebis fiTxiT damuSaveba da wyalmedegi (ekologiurad sufTa) wyalemulsiuri saRebaviT orjer SeRebva, ferdoebis gaTvaliswinebiT</t>
  </si>
  <si>
    <t>Sromis danaxarjebi 2.78X0,8=</t>
  </si>
  <si>
    <t>gruntis damuSaveba xeliT, milebis Casawyobad</t>
  </si>
  <si>
    <t>xelsabani niJaris mowyoba (fexiT, qveda SemreviT, sifoniT) gogonebis sapirfareSoSi 1 c, biWebis sapirfareSoSi 1 c</t>
  </si>
  <si>
    <t xml:space="preserve"> ლედ სანათის დამონტაჟება    15 vt </t>
  </si>
  <si>
    <t>metaloplastmasis karis mოწყობა adaptirebulTaTvis (1,18*2,2)*1=2,6 m2,  (1,1*2,2)*1c=2,42.  biWebis sapirfareSoSi  (1,18*2,2)*1=2,6</t>
  </si>
  <si>
    <t>iatakis dageba metlaxis filebiT adaptirebulis oTaxSi 15 m2 , gogonebis sapirfareSoSi 1 m2 pirvel sarTulze</t>
  </si>
  <si>
    <t>ჯამი I-II თავების</t>
  </si>
  <si>
    <t>46-32-2</t>
  </si>
  <si>
    <t>fanjris blokis demontaJi (1,19*1,76)</t>
  </si>
  <si>
    <r>
      <t xml:space="preserve">kedlis da fanjris Riobis  mowyoba </t>
    </r>
    <r>
      <rPr>
        <sz val="9"/>
        <rFont val="AcadNusx"/>
      </rPr>
      <t xml:space="preserve">წვრილი საკედლე  </t>
    </r>
    <r>
      <rPr>
        <sz val="10"/>
        <rFont val="AcadNusx"/>
      </rPr>
      <t xml:space="preserve">blokebiT  </t>
    </r>
  </si>
  <si>
    <t>metaloplastmasis  fanjara</t>
  </si>
  <si>
    <t>metaloplastmasis fanjრis mowyoba (1,19*0,8)*1c</t>
  </si>
  <si>
    <t>ს ს ი პ  ქალაქ   ხონის აკაკი ჩხენკელის სახელობის  N 2  საჯარო სკოლის სველი წერტილების რეაბილიტაცია</t>
  </si>
  <si>
    <r>
      <t xml:space="preserve">  ს ს ი პ  ქალაქ   ხონის აკაკი ჩხენკელის სახელობის  N 2  საჯარო სკოლის სველი წერტილების რეაბილიტაცია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cadNusx"/>
      </rPr>
      <t>ნაკრები სახარჯთაღრიცხვო ანგარიში</t>
    </r>
    <r>
      <rPr>
        <sz val="10"/>
        <color indexed="8"/>
        <rFont val="AcadNusx"/>
      </rPr>
      <t xml:space="preserve">                                                                                         </t>
    </r>
  </si>
  <si>
    <t>10-3-7</t>
  </si>
  <si>
    <t>plasტmasis mili d=20 mm</t>
  </si>
  <si>
    <t>kanalizaciis plastmasis mili d=50mm  მოწყობა</t>
  </si>
  <si>
    <t>kanalizaciis sqelkedliani plastmasis mili d=100mმ  მოწყობა</t>
  </si>
  <si>
    <t>sqelkedliani პლასტმასის mili d=100mm</t>
  </si>
  <si>
    <t>6-44</t>
  </si>
  <si>
    <t xml:space="preserve">jami  </t>
  </si>
  <si>
    <t xml:space="preserve">jami   </t>
  </si>
  <si>
    <r>
      <rPr>
        <sz val="8"/>
        <rFont val="AcadNusx"/>
      </rPr>
      <t xml:space="preserve">  სპილენძის ძარღვიანი 2*2,5 მმ  </t>
    </r>
    <r>
      <rPr>
        <sz val="10"/>
        <rFont val="AcadNusx"/>
      </rPr>
      <t xml:space="preserve"> </t>
    </r>
    <r>
      <rPr>
        <sz val="9"/>
        <rFont val="AcadNusx"/>
      </rPr>
      <t xml:space="preserve">ელ.სადენების მონტაჟი </t>
    </r>
  </si>
  <si>
    <t>სამუშაოს       ჩამონათვალი</t>
  </si>
  <si>
    <t>10-3-3</t>
  </si>
  <si>
    <t>4-1-28</t>
  </si>
  <si>
    <t>Sromis danaxarjebi 0.64X1.16=</t>
  </si>
  <si>
    <t>xsnaris tumbo 1m3/sT 0.041X1.15=</t>
  </si>
  <si>
    <t>cementis xsnari 1:3 0.0178X1.05=</t>
  </si>
  <si>
    <t>sxva manqana 0,035+0.0039=</t>
  </si>
  <si>
    <t>sxvadasxva masala 0,389+0,016=</t>
  </si>
  <si>
    <t>4-1-201</t>
  </si>
  <si>
    <t>ინსპექტირების შედეგად კორექტირებული ხარჯთაღრიცხვა</t>
  </si>
  <si>
    <t>დანართი N2</t>
  </si>
  <si>
    <t>ფურცელი 13</t>
  </si>
  <si>
    <t>cementis xsnari m25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</si>
</sst>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_-* #,##0.00_-;\-* #,##0.00_-;_-* &quot;-&quot;??_-;_-@_-"/>
    <numFmt numFmtId="167" formatCode="0.0000"/>
    <numFmt numFmtId="168" formatCode="0.0"/>
    <numFmt numFmtId="169" formatCode="0.000"/>
  </numFmts>
  <fonts count="44">
    <font>
      <sz val="11"/>
      <color theme="1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cadNusx"/>
    </font>
    <font>
      <b/>
      <sz val="8"/>
      <name val="AcadNusx"/>
    </font>
    <font>
      <sz val="10"/>
      <name val="AcadNusx"/>
    </font>
    <font>
      <sz val="9"/>
      <name val="AcadNusx"/>
    </font>
    <font>
      <sz val="10"/>
      <name val="Arial"/>
      <family val="2"/>
    </font>
    <font>
      <sz val="10"/>
      <name val="Arial Cyr"/>
      <charset val="204"/>
    </font>
    <font>
      <sz val="10"/>
      <color indexed="8"/>
      <name val="AcadNusx"/>
    </font>
    <font>
      <b/>
      <sz val="10"/>
      <color indexed="8"/>
      <name val="Body Font"/>
      <charset val="204"/>
    </font>
    <font>
      <sz val="10"/>
      <color indexed="8"/>
      <name val="Body Font"/>
      <family val="2"/>
      <charset val="1"/>
    </font>
    <font>
      <sz val="10"/>
      <color indexed="8"/>
      <name val="Body Font"/>
      <charset val="204"/>
    </font>
    <font>
      <sz val="10"/>
      <color indexed="8"/>
      <name val="Body Font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Body Font"/>
      <family val="2"/>
      <charset val="1"/>
    </font>
    <font>
      <sz val="10"/>
      <color theme="1"/>
      <name val="Body Font"/>
      <charset val="204"/>
    </font>
    <font>
      <sz val="10"/>
      <color theme="1"/>
      <name val="Body Font"/>
    </font>
    <font>
      <b/>
      <sz val="10"/>
      <color theme="1"/>
      <name val="Body Font"/>
    </font>
    <font>
      <sz val="10"/>
      <color theme="1"/>
      <name val="Body Font"/>
      <charset val="1"/>
    </font>
    <font>
      <sz val="10"/>
      <color theme="1"/>
      <name val="Sylfaen"/>
      <family val="1"/>
    </font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sz val="10"/>
      <color rgb="FFFF0000"/>
      <name val="AcadNusx"/>
    </font>
    <font>
      <sz val="9"/>
      <name val="Times New Roman"/>
      <family val="1"/>
    </font>
    <font>
      <sz val="8"/>
      <color theme="1"/>
      <name val="Calibri"/>
      <family val="2"/>
      <charset val="1"/>
      <scheme val="minor"/>
    </font>
    <font>
      <b/>
      <sz val="10"/>
      <color indexed="8"/>
      <name val="AcadNusx"/>
    </font>
    <font>
      <sz val="9"/>
      <color theme="1"/>
      <name val="AcadNusx"/>
    </font>
    <font>
      <sz val="8"/>
      <name val="Arial"/>
      <family val="2"/>
      <charset val="204"/>
    </font>
    <font>
      <sz val="8"/>
      <color theme="1"/>
      <name val="Body Font"/>
      <family val="2"/>
      <charset val="1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color indexed="10"/>
      <name val="Times New Roman"/>
      <family val="1"/>
    </font>
    <font>
      <i/>
      <sz val="10"/>
      <name val="AcadNusx"/>
    </font>
    <font>
      <sz val="9"/>
      <color theme="1"/>
      <name val="Body Font"/>
      <family val="2"/>
      <charset val="1"/>
    </font>
    <font>
      <sz val="11"/>
      <name val="Calibri"/>
      <family val="2"/>
      <charset val="1"/>
      <scheme val="minor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</borders>
  <cellStyleXfs count="32">
    <xf numFmtId="0" fontId="0" fillId="0" borderId="0"/>
    <xf numFmtId="0" fontId="1" fillId="0" borderId="1" applyNumberFormat="0" applyFill="0" applyAlignment="0" applyProtection="0"/>
    <xf numFmtId="0" fontId="2" fillId="0" borderId="0"/>
    <xf numFmtId="43" fontId="15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420">
    <xf numFmtId="0" fontId="0" fillId="0" borderId="0" xfId="0"/>
    <xf numFmtId="0" fontId="17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wrapText="1"/>
    </xf>
    <xf numFmtId="0" fontId="17" fillId="0" borderId="3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2" fontId="17" fillId="0" borderId="3" xfId="2" applyNumberFormat="1" applyFont="1" applyBorder="1" applyAlignment="1">
      <alignment horizontal="center" vertical="center" wrapText="1"/>
    </xf>
    <xf numFmtId="2" fontId="17" fillId="0" borderId="3" xfId="2" applyNumberFormat="1" applyFont="1" applyBorder="1" applyAlignment="1">
      <alignment horizontal="center" vertical="center"/>
    </xf>
    <xf numFmtId="2" fontId="21" fillId="0" borderId="0" xfId="2" applyNumberFormat="1" applyFont="1" applyBorder="1" applyAlignment="1">
      <alignment horizontal="center" vertical="center" wrapText="1"/>
    </xf>
    <xf numFmtId="49" fontId="24" fillId="0" borderId="0" xfId="19" applyNumberFormat="1" applyFont="1" applyBorder="1" applyAlignment="1">
      <alignment horizontal="center" vertical="center" wrapText="1"/>
    </xf>
    <xf numFmtId="49" fontId="24" fillId="0" borderId="17" xfId="19" applyNumberFormat="1" applyFont="1" applyBorder="1" applyAlignment="1">
      <alignment horizontal="center" vertical="center" wrapText="1"/>
    </xf>
    <xf numFmtId="0" fontId="6" fillId="4" borderId="4" xfId="24" applyNumberFormat="1" applyFont="1" applyFill="1" applyBorder="1" applyAlignment="1" applyProtection="1">
      <alignment vertical="center" wrapText="1"/>
    </xf>
    <xf numFmtId="0" fontId="6" fillId="0" borderId="8" xfId="24" applyNumberFormat="1" applyFont="1" applyFill="1" applyBorder="1" applyAlignment="1" applyProtection="1">
      <alignment vertical="center" wrapText="1"/>
    </xf>
    <xf numFmtId="0" fontId="6" fillId="0" borderId="8" xfId="24" applyNumberFormat="1" applyFont="1" applyFill="1" applyBorder="1" applyAlignment="1" applyProtection="1">
      <alignment vertical="top" wrapText="1"/>
    </xf>
    <xf numFmtId="0" fontId="6" fillId="5" borderId="8" xfId="24" applyNumberFormat="1" applyFont="1" applyFill="1" applyBorder="1" applyAlignment="1" applyProtection="1">
      <alignment vertical="center" wrapText="1"/>
    </xf>
    <xf numFmtId="0" fontId="6" fillId="0" borderId="4" xfId="24" applyNumberFormat="1" applyFont="1" applyFill="1" applyBorder="1" applyAlignment="1" applyProtection="1">
      <alignment vertical="center" wrapText="1"/>
    </xf>
    <xf numFmtId="0" fontId="6" fillId="0" borderId="3" xfId="24" applyNumberFormat="1" applyFont="1" applyFill="1" applyBorder="1" applyAlignment="1" applyProtection="1">
      <alignment vertical="center" wrapText="1"/>
    </xf>
    <xf numFmtId="0" fontId="6" fillId="2" borderId="2" xfId="24" applyNumberFormat="1" applyFont="1" applyFill="1" applyBorder="1" applyAlignment="1" applyProtection="1">
      <alignment vertical="center" wrapText="1"/>
    </xf>
    <xf numFmtId="2" fontId="6" fillId="2" borderId="8" xfId="24" applyNumberFormat="1" applyFont="1" applyFill="1" applyBorder="1" applyAlignment="1" applyProtection="1">
      <alignment vertical="top" wrapText="1"/>
    </xf>
    <xf numFmtId="2" fontId="6" fillId="0" borderId="8" xfId="24" applyNumberFormat="1" applyFont="1" applyFill="1" applyBorder="1" applyAlignment="1" applyProtection="1">
      <alignment vertical="top" wrapText="1"/>
    </xf>
    <xf numFmtId="0" fontId="6" fillId="0" borderId="3" xfId="24" applyNumberFormat="1" applyFont="1" applyFill="1" applyBorder="1" applyAlignment="1" applyProtection="1">
      <alignment vertical="top" wrapText="1"/>
    </xf>
    <xf numFmtId="2" fontId="6" fillId="0" borderId="3" xfId="24" applyNumberFormat="1" applyFont="1" applyFill="1" applyBorder="1" applyAlignment="1" applyProtection="1">
      <alignment vertical="top" wrapText="1"/>
    </xf>
    <xf numFmtId="0" fontId="6" fillId="3" borderId="8" xfId="24" applyNumberFormat="1" applyFont="1" applyFill="1" applyBorder="1" applyAlignment="1" applyProtection="1">
      <alignment vertical="center" wrapText="1"/>
    </xf>
    <xf numFmtId="0" fontId="6" fillId="3" borderId="8" xfId="24" applyNumberFormat="1" applyFont="1" applyFill="1" applyBorder="1" applyAlignment="1" applyProtection="1">
      <alignment vertical="top" wrapText="1"/>
    </xf>
    <xf numFmtId="0" fontId="6" fillId="2" borderId="2" xfId="24" applyNumberFormat="1" applyFont="1" applyFill="1" applyBorder="1" applyAlignment="1" applyProtection="1">
      <alignment vertical="top" wrapText="1"/>
    </xf>
    <xf numFmtId="2" fontId="6" fillId="2" borderId="2" xfId="24" applyNumberFormat="1" applyFont="1" applyFill="1" applyBorder="1" applyAlignment="1" applyProtection="1">
      <alignment vertical="top" wrapText="1"/>
    </xf>
    <xf numFmtId="2" fontId="6" fillId="2" borderId="4" xfId="24" applyNumberFormat="1" applyFont="1" applyFill="1" applyBorder="1" applyAlignment="1" applyProtection="1">
      <alignment vertical="center" wrapText="1"/>
    </xf>
    <xf numFmtId="2" fontId="6" fillId="0" borderId="8" xfId="24" applyNumberFormat="1" applyFont="1" applyFill="1" applyBorder="1" applyAlignment="1" applyProtection="1">
      <alignment vertical="center" wrapText="1"/>
    </xf>
    <xf numFmtId="2" fontId="6" fillId="0" borderId="3" xfId="24" applyNumberFormat="1" applyFont="1" applyFill="1" applyBorder="1" applyAlignment="1" applyProtection="1">
      <alignment vertical="center" wrapText="1"/>
    </xf>
    <xf numFmtId="2" fontId="6" fillId="0" borderId="4" xfId="24" applyNumberFormat="1" applyFont="1" applyFill="1" applyBorder="1" applyAlignment="1" applyProtection="1">
      <alignment vertical="center" wrapText="1"/>
    </xf>
    <xf numFmtId="2" fontId="6" fillId="3" borderId="8" xfId="24" applyNumberFormat="1" applyFont="1" applyFill="1" applyBorder="1" applyAlignment="1" applyProtection="1">
      <alignment vertical="top" wrapText="1"/>
    </xf>
    <xf numFmtId="0" fontId="6" fillId="0" borderId="8" xfId="10" applyFont="1" applyFill="1" applyBorder="1" applyAlignment="1" applyProtection="1">
      <alignment horizontal="left" vertical="top" wrapText="1"/>
    </xf>
    <xf numFmtId="0" fontId="9" fillId="0" borderId="0" xfId="15"/>
    <xf numFmtId="2" fontId="5" fillId="3" borderId="0" xfId="16" applyNumberFormat="1" applyFont="1" applyFill="1" applyAlignment="1">
      <alignment vertical="center"/>
    </xf>
    <xf numFmtId="0" fontId="32" fillId="0" borderId="0" xfId="0" applyFont="1"/>
    <xf numFmtId="2" fontId="32" fillId="0" borderId="0" xfId="0" applyNumberFormat="1" applyFont="1"/>
    <xf numFmtId="0" fontId="21" fillId="0" borderId="0" xfId="2" applyFont="1" applyBorder="1" applyAlignment="1">
      <alignment horizontal="center" wrapText="1"/>
    </xf>
    <xf numFmtId="0" fontId="21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4" fillId="3" borderId="0" xfId="16" applyNumberFormat="1" applyFont="1" applyFill="1" applyAlignment="1">
      <alignment horizontal="center"/>
    </xf>
    <xf numFmtId="0" fontId="24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righ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horizontal="left" vertical="top" wrapText="1"/>
    </xf>
    <xf numFmtId="0" fontId="29" fillId="3" borderId="8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3" borderId="8" xfId="0" applyFont="1" applyFill="1" applyBorder="1" applyAlignment="1" applyProtection="1">
      <alignment horizontal="left" vertical="top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27" fillId="0" borderId="2" xfId="0" applyFont="1" applyBorder="1" applyAlignment="1">
      <alignment wrapText="1"/>
    </xf>
    <xf numFmtId="0" fontId="27" fillId="0" borderId="2" xfId="0" applyNumberFormat="1" applyFont="1" applyBorder="1" applyAlignment="1">
      <alignment wrapText="1"/>
    </xf>
    <xf numFmtId="2" fontId="27" fillId="0" borderId="2" xfId="0" applyNumberFormat="1" applyFont="1" applyBorder="1" applyAlignment="1">
      <alignment wrapText="1"/>
    </xf>
    <xf numFmtId="0" fontId="27" fillId="0" borderId="2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wrapText="1"/>
    </xf>
    <xf numFmtId="0" fontId="29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5" fillId="3" borderId="0" xfId="16" applyNumberFormat="1" applyFont="1" applyFill="1" applyAlignment="1">
      <alignment horizontal="center" vertical="center"/>
    </xf>
    <xf numFmtId="2" fontId="35" fillId="0" borderId="2" xfId="2" applyNumberFormat="1" applyFont="1" applyBorder="1" applyAlignment="1">
      <alignment horizontal="center" vertical="center"/>
    </xf>
    <xf numFmtId="2" fontId="36" fillId="0" borderId="2" xfId="2" applyNumberFormat="1" applyFont="1" applyBorder="1" applyAlignment="1">
      <alignment horizontal="center" vertical="center" wrapText="1"/>
    </xf>
    <xf numFmtId="2" fontId="36" fillId="0" borderId="2" xfId="2" applyNumberFormat="1" applyFont="1" applyBorder="1" applyAlignment="1">
      <alignment horizontal="center" vertical="center"/>
    </xf>
    <xf numFmtId="0" fontId="0" fillId="3" borderId="0" xfId="0" applyFill="1"/>
    <xf numFmtId="0" fontId="6" fillId="4" borderId="4" xfId="31" applyNumberFormat="1" applyFont="1" applyFill="1" applyBorder="1" applyAlignment="1" applyProtection="1">
      <alignment vertical="center" wrapText="1"/>
    </xf>
    <xf numFmtId="0" fontId="6" fillId="0" borderId="4" xfId="31" applyNumberFormat="1" applyFont="1" applyFill="1" applyBorder="1" applyAlignment="1" applyProtection="1">
      <alignment vertical="center" wrapText="1"/>
    </xf>
    <xf numFmtId="0" fontId="6" fillId="0" borderId="8" xfId="31" applyNumberFormat="1" applyFont="1" applyFill="1" applyBorder="1" applyAlignment="1" applyProtection="1">
      <alignment vertical="center" wrapText="1"/>
    </xf>
    <xf numFmtId="0" fontId="6" fillId="2" borderId="4" xfId="31" applyNumberFormat="1" applyFont="1" applyFill="1" applyBorder="1" applyAlignment="1" applyProtection="1">
      <alignment vertical="center" wrapText="1"/>
    </xf>
    <xf numFmtId="0" fontId="6" fillId="0" borderId="4" xfId="23" applyFont="1" applyFill="1" applyBorder="1" applyAlignment="1" applyProtection="1">
      <alignment horizontal="left" vertical="top" wrapText="1"/>
    </xf>
    <xf numFmtId="0" fontId="6" fillId="0" borderId="4" xfId="23" applyFont="1" applyFill="1" applyBorder="1" applyAlignment="1" applyProtection="1">
      <alignment horizontal="center" vertical="top" wrapText="1"/>
    </xf>
    <xf numFmtId="0" fontId="6" fillId="0" borderId="8" xfId="23" applyFont="1" applyFill="1" applyBorder="1" applyAlignment="1" applyProtection="1">
      <alignment horizontal="left" vertical="top" wrapText="1"/>
    </xf>
    <xf numFmtId="0" fontId="6" fillId="0" borderId="8" xfId="23" applyFont="1" applyFill="1" applyBorder="1" applyAlignment="1" applyProtection="1">
      <alignment horizontal="center" vertical="top" wrapText="1"/>
    </xf>
    <xf numFmtId="0" fontId="6" fillId="0" borderId="8" xfId="23" applyFont="1" applyBorder="1" applyAlignment="1" applyProtection="1">
      <alignment horizontal="left" vertical="top" wrapText="1"/>
    </xf>
    <xf numFmtId="0" fontId="6" fillId="0" borderId="3" xfId="23" applyFont="1" applyFill="1" applyBorder="1" applyAlignment="1" applyProtection="1">
      <alignment horizontal="center" vertical="top" wrapText="1"/>
    </xf>
    <xf numFmtId="0" fontId="6" fillId="0" borderId="8" xfId="23" applyFont="1" applyBorder="1" applyAlignment="1" applyProtection="1">
      <alignment horizontal="center" vertical="top" wrapText="1"/>
    </xf>
    <xf numFmtId="0" fontId="6" fillId="3" borderId="8" xfId="23" applyFont="1" applyFill="1" applyBorder="1" applyAlignment="1" applyProtection="1">
      <alignment horizontal="left" vertical="top" wrapText="1"/>
    </xf>
    <xf numFmtId="0" fontId="6" fillId="3" borderId="8" xfId="23" applyFont="1" applyFill="1" applyBorder="1" applyAlignment="1" applyProtection="1">
      <alignment horizontal="center" vertical="top" wrapText="1"/>
    </xf>
    <xf numFmtId="0" fontId="6" fillId="0" borderId="3" xfId="23" applyFont="1" applyBorder="1" applyAlignment="1" applyProtection="1">
      <alignment horizontal="left" vertical="top" wrapText="1"/>
    </xf>
    <xf numFmtId="0" fontId="6" fillId="0" borderId="3" xfId="23" applyFont="1" applyBorder="1" applyAlignment="1" applyProtection="1">
      <alignment horizontal="center" vertical="top" wrapText="1"/>
    </xf>
    <xf numFmtId="0" fontId="6" fillId="3" borderId="8" xfId="31" applyNumberFormat="1" applyFont="1" applyFill="1" applyBorder="1" applyAlignment="1" applyProtection="1">
      <alignment vertical="center" wrapText="1"/>
    </xf>
    <xf numFmtId="49" fontId="29" fillId="0" borderId="8" xfId="23" applyNumberFormat="1" applyFont="1" applyFill="1" applyBorder="1" applyAlignment="1" applyProtection="1">
      <alignment horizontal="center" vertical="top" wrapText="1"/>
    </xf>
    <xf numFmtId="49" fontId="29" fillId="3" borderId="4" xfId="0" quotePrefix="1" applyNumberFormat="1" applyFont="1" applyFill="1" applyBorder="1" applyAlignment="1" applyProtection="1">
      <alignment vertical="top" wrapText="1"/>
    </xf>
    <xf numFmtId="49" fontId="29" fillId="3" borderId="8" xfId="0" quotePrefix="1" applyNumberFormat="1" applyFont="1" applyFill="1" applyBorder="1" applyAlignment="1" applyProtection="1">
      <alignment vertical="top" wrapText="1"/>
    </xf>
    <xf numFmtId="49" fontId="29" fillId="3" borderId="3" xfId="0" quotePrefix="1" applyNumberFormat="1" applyFont="1" applyFill="1" applyBorder="1" applyAlignment="1" applyProtection="1">
      <alignment vertical="top" wrapText="1"/>
    </xf>
    <xf numFmtId="49" fontId="29" fillId="0" borderId="14" xfId="23" quotePrefix="1" applyNumberFormat="1" applyFont="1" applyFill="1" applyBorder="1" applyAlignment="1" applyProtection="1">
      <alignment horizontal="center" vertical="top" wrapText="1"/>
    </xf>
    <xf numFmtId="49" fontId="29" fillId="0" borderId="8" xfId="23" quotePrefix="1" applyNumberFormat="1" applyFont="1" applyFill="1" applyBorder="1" applyAlignment="1" applyProtection="1">
      <alignment horizontal="center" vertical="top" wrapText="1"/>
    </xf>
    <xf numFmtId="49" fontId="29" fillId="0" borderId="3" xfId="23" quotePrefix="1" applyNumberFormat="1" applyFont="1" applyFill="1" applyBorder="1" applyAlignment="1" applyProtection="1">
      <alignment horizontal="center" vertical="top" wrapText="1"/>
    </xf>
    <xf numFmtId="49" fontId="29" fillId="3" borderId="4" xfId="23" quotePrefix="1" applyNumberFormat="1" applyFont="1" applyFill="1" applyBorder="1" applyAlignment="1" applyProtection="1">
      <alignment horizontal="center" vertical="top" wrapText="1"/>
    </xf>
    <xf numFmtId="49" fontId="29" fillId="3" borderId="8" xfId="23" quotePrefix="1" applyNumberFormat="1" applyFont="1" applyFill="1" applyBorder="1" applyAlignment="1" applyProtection="1">
      <alignment horizontal="center" vertical="top" wrapText="1"/>
    </xf>
    <xf numFmtId="49" fontId="29" fillId="3" borderId="8" xfId="23" applyNumberFormat="1" applyFont="1" applyFill="1" applyBorder="1" applyAlignment="1" applyProtection="1">
      <alignment horizontal="center" vertical="top" wrapText="1"/>
    </xf>
    <xf numFmtId="49" fontId="29" fillId="3" borderId="3" xfId="23" quotePrefix="1" applyNumberFormat="1" applyFont="1" applyFill="1" applyBorder="1" applyAlignment="1" applyProtection="1">
      <alignment horizontal="center" vertical="top" wrapText="1"/>
    </xf>
    <xf numFmtId="49" fontId="29" fillId="3" borderId="8" xfId="0" applyNumberFormat="1" applyFont="1" applyFill="1" applyBorder="1" applyAlignment="1" applyProtection="1">
      <alignment vertical="top" wrapText="1"/>
    </xf>
    <xf numFmtId="0" fontId="0" fillId="0" borderId="0" xfId="0"/>
    <xf numFmtId="0" fontId="24" fillId="0" borderId="0" xfId="0" applyNumberFormat="1" applyFont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3" borderId="8" xfId="31" applyNumberFormat="1" applyFont="1" applyFill="1" applyBorder="1" applyAlignment="1">
      <alignment vertical="top" wrapText="1"/>
    </xf>
    <xf numFmtId="0" fontId="27" fillId="0" borderId="0" xfId="0" applyFont="1" applyBorder="1" applyAlignment="1">
      <alignment horizontal="right" wrapText="1"/>
    </xf>
    <xf numFmtId="2" fontId="27" fillId="0" borderId="0" xfId="0" applyNumberFormat="1" applyFont="1" applyBorder="1" applyAlignment="1">
      <alignment wrapText="1"/>
    </xf>
    <xf numFmtId="49" fontId="2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0" xfId="0"/>
    <xf numFmtId="2" fontId="6" fillId="3" borderId="8" xfId="31" applyNumberFormat="1" applyFont="1" applyFill="1" applyBorder="1" applyAlignment="1">
      <alignment vertical="top" wrapText="1"/>
    </xf>
    <xf numFmtId="9" fontId="6" fillId="3" borderId="2" xfId="13" applyFont="1" applyFill="1" applyBorder="1" applyAlignment="1" applyProtection="1">
      <alignment horizontal="center"/>
    </xf>
    <xf numFmtId="166" fontId="6" fillId="3" borderId="3" xfId="4" applyNumberFormat="1" applyFont="1" applyFill="1" applyBorder="1" applyAlignment="1" applyProtection="1">
      <alignment horizontal="center"/>
    </xf>
    <xf numFmtId="0" fontId="6" fillId="3" borderId="3" xfId="31" applyNumberFormat="1" applyFont="1" applyFill="1" applyBorder="1" applyAlignment="1" applyProtection="1">
      <alignment vertical="center"/>
    </xf>
    <xf numFmtId="0" fontId="6" fillId="3" borderId="2" xfId="9" applyFont="1" applyFill="1" applyBorder="1" applyAlignment="1" applyProtection="1">
      <alignment horizontal="left" wrapText="1"/>
    </xf>
    <xf numFmtId="2" fontId="6" fillId="3" borderId="2" xfId="31" applyNumberFormat="1" applyFont="1" applyFill="1" applyBorder="1" applyAlignment="1" applyProtection="1">
      <alignment vertical="center"/>
    </xf>
    <xf numFmtId="0" fontId="6" fillId="3" borderId="2" xfId="9" applyFont="1" applyFill="1" applyBorder="1" applyAlignment="1" applyProtection="1">
      <alignment horizontal="right" wrapText="1"/>
    </xf>
    <xf numFmtId="0" fontId="41" fillId="0" borderId="2" xfId="2" applyFont="1" applyBorder="1" applyAlignment="1">
      <alignment horizontal="center" vertical="center"/>
    </xf>
    <xf numFmtId="2" fontId="6" fillId="3" borderId="8" xfId="31" applyNumberFormat="1" applyFont="1" applyFill="1" applyBorder="1" applyAlignment="1" applyProtection="1">
      <alignment vertical="center" wrapText="1"/>
    </xf>
    <xf numFmtId="2" fontId="6" fillId="3" borderId="3" xfId="31" applyNumberFormat="1" applyFont="1" applyFill="1" applyBorder="1" applyAlignment="1" applyProtection="1">
      <alignment vertical="center"/>
    </xf>
    <xf numFmtId="49" fontId="26" fillId="3" borderId="3" xfId="0" applyNumberFormat="1" applyFont="1" applyFill="1" applyBorder="1" applyAlignment="1">
      <alignment horizontal="center" vertical="center" wrapText="1"/>
    </xf>
    <xf numFmtId="0" fontId="29" fillId="3" borderId="3" xfId="10" quotePrefix="1" applyFont="1" applyFill="1" applyBorder="1" applyAlignment="1" applyProtection="1">
      <alignment vertical="top" wrapText="1"/>
    </xf>
    <xf numFmtId="0" fontId="29" fillId="3" borderId="14" xfId="10" quotePrefix="1" applyFont="1" applyFill="1" applyBorder="1" applyAlignment="1" applyProtection="1">
      <alignment horizontal="center" vertical="top" wrapText="1"/>
    </xf>
    <xf numFmtId="49" fontId="28" fillId="3" borderId="9" xfId="9" applyNumberFormat="1" applyFont="1" applyFill="1" applyBorder="1" applyAlignment="1" applyProtection="1">
      <alignment horizontal="center" vertical="top" wrapText="1"/>
    </xf>
    <xf numFmtId="49" fontId="26" fillId="3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wrapText="1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4" fillId="3" borderId="3" xfId="0" applyNumberFormat="1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27" fillId="3" borderId="2" xfId="0" applyNumberFormat="1" applyFont="1" applyFill="1" applyBorder="1" applyAlignment="1">
      <alignment wrapText="1"/>
    </xf>
    <xf numFmtId="0" fontId="29" fillId="3" borderId="4" xfId="9" quotePrefix="1" applyFont="1" applyFill="1" applyBorder="1" applyAlignment="1" applyProtection="1">
      <alignment horizontal="center" vertical="top" wrapText="1"/>
    </xf>
    <xf numFmtId="0" fontId="29" fillId="3" borderId="8" xfId="9" quotePrefix="1" applyFont="1" applyFill="1" applyBorder="1" applyAlignment="1" applyProtection="1">
      <alignment horizontal="center" vertical="top" wrapText="1"/>
    </xf>
    <xf numFmtId="0" fontId="29" fillId="3" borderId="8" xfId="9" applyFont="1" applyFill="1" applyBorder="1" applyAlignment="1" applyProtection="1">
      <alignment horizontal="center" vertical="top" wrapText="1"/>
    </xf>
    <xf numFmtId="0" fontId="29" fillId="3" borderId="3" xfId="9" quotePrefix="1" applyFont="1" applyFill="1" applyBorder="1" applyAlignment="1" applyProtection="1">
      <alignment horizontal="center" vertical="top" wrapText="1"/>
    </xf>
    <xf numFmtId="0" fontId="6" fillId="3" borderId="8" xfId="9" applyFont="1" applyFill="1" applyBorder="1" applyAlignment="1" applyProtection="1">
      <alignment horizontal="left" vertical="top" wrapText="1"/>
    </xf>
    <xf numFmtId="0" fontId="0" fillId="0" borderId="0" xfId="0"/>
    <xf numFmtId="49" fontId="27" fillId="3" borderId="8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7" fillId="3" borderId="16" xfId="0" applyFont="1" applyFill="1" applyBorder="1" applyAlignment="1">
      <alignment wrapText="1"/>
    </xf>
    <xf numFmtId="0" fontId="27" fillId="3" borderId="10" xfId="0" applyFont="1" applyFill="1" applyBorder="1" applyAlignment="1">
      <alignment wrapText="1"/>
    </xf>
    <xf numFmtId="0" fontId="26" fillId="3" borderId="2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24" applyNumberFormat="1" applyFont="1" applyFill="1" applyBorder="1" applyAlignment="1" applyProtection="1">
      <alignment vertical="center" wrapText="1"/>
    </xf>
    <xf numFmtId="0" fontId="6" fillId="3" borderId="4" xfId="24" applyNumberFormat="1" applyFont="1" applyFill="1" applyBorder="1" applyAlignment="1" applyProtection="1">
      <alignment vertical="top" wrapText="1"/>
    </xf>
    <xf numFmtId="2" fontId="6" fillId="3" borderId="4" xfId="24" applyNumberFormat="1" applyFont="1" applyFill="1" applyBorder="1" applyAlignment="1" applyProtection="1">
      <alignment vertical="top" wrapText="1"/>
    </xf>
    <xf numFmtId="0" fontId="29" fillId="3" borderId="8" xfId="0" quotePrefix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vertical="center" wrapText="1"/>
    </xf>
    <xf numFmtId="0" fontId="34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2" fontId="34" fillId="3" borderId="8" xfId="0" applyNumberFormat="1" applyFont="1" applyFill="1" applyBorder="1" applyAlignment="1">
      <alignment horizontal="center" vertical="center"/>
    </xf>
    <xf numFmtId="2" fontId="34" fillId="3" borderId="8" xfId="0" applyNumberFormat="1" applyFont="1" applyFill="1" applyBorder="1" applyAlignment="1">
      <alignment horizontal="center"/>
    </xf>
    <xf numFmtId="0" fontId="29" fillId="3" borderId="3" xfId="0" quotePrefix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24" applyNumberFormat="1" applyFont="1" applyFill="1" applyBorder="1" applyAlignment="1" applyProtection="1">
      <alignment vertical="top" wrapText="1"/>
    </xf>
    <xf numFmtId="2" fontId="6" fillId="3" borderId="3" xfId="24" applyNumberFormat="1" applyFont="1" applyFill="1" applyBorder="1" applyAlignment="1" applyProtection="1">
      <alignment vertical="top" wrapText="1"/>
    </xf>
    <xf numFmtId="0" fontId="6" fillId="3" borderId="4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29" fillId="3" borderId="4" xfId="0" applyFont="1" applyFill="1" applyBorder="1" applyAlignment="1" applyProtection="1">
      <alignment horizontal="center" vertical="top" wrapText="1"/>
    </xf>
    <xf numFmtId="0" fontId="6" fillId="3" borderId="4" xfId="9" applyFont="1" applyFill="1" applyBorder="1" applyAlignment="1" applyProtection="1">
      <alignment horizontal="center" vertical="top" wrapText="1"/>
    </xf>
    <xf numFmtId="0" fontId="6" fillId="3" borderId="8" xfId="9" applyFont="1" applyFill="1" applyBorder="1" applyAlignment="1" applyProtection="1">
      <alignment horizontal="center" vertical="top" wrapText="1"/>
    </xf>
    <xf numFmtId="0" fontId="0" fillId="3" borderId="2" xfId="0" applyFill="1" applyBorder="1"/>
    <xf numFmtId="0" fontId="6" fillId="3" borderId="2" xfId="0" applyFont="1" applyFill="1" applyBorder="1" applyAlignment="1" applyProtection="1">
      <alignment horizontal="right" vertical="top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2" xfId="24" applyNumberFormat="1" applyFont="1" applyFill="1" applyBorder="1" applyAlignment="1" applyProtection="1">
      <alignment vertical="center" wrapText="1"/>
    </xf>
    <xf numFmtId="0" fontId="6" fillId="3" borderId="2" xfId="24" applyNumberFormat="1" applyFont="1" applyFill="1" applyBorder="1" applyAlignment="1" applyProtection="1">
      <alignment vertical="top" wrapText="1"/>
    </xf>
    <xf numFmtId="2" fontId="6" fillId="3" borderId="2" xfId="24" applyNumberFormat="1" applyFont="1" applyFill="1" applyBorder="1" applyAlignment="1" applyProtection="1">
      <alignment vertical="top" wrapText="1"/>
    </xf>
    <xf numFmtId="0" fontId="27" fillId="3" borderId="2" xfId="0" applyFont="1" applyFill="1" applyBorder="1" applyAlignment="1">
      <alignment wrapText="1"/>
    </xf>
    <xf numFmtId="2" fontId="27" fillId="3" borderId="2" xfId="0" applyNumberFormat="1" applyFont="1" applyFill="1" applyBorder="1" applyAlignment="1">
      <alignment wrapText="1"/>
    </xf>
    <xf numFmtId="0" fontId="27" fillId="3" borderId="2" xfId="0" applyFont="1" applyFill="1" applyBorder="1" applyAlignment="1">
      <alignment horizontal="right" wrapText="1"/>
    </xf>
    <xf numFmtId="0" fontId="9" fillId="3" borderId="0" xfId="15" applyFill="1"/>
    <xf numFmtId="0" fontId="24" fillId="3" borderId="2" xfId="0" applyNumberFormat="1" applyFont="1" applyFill="1" applyBorder="1" applyAlignment="1">
      <alignment horizontal="center" vertical="center" wrapText="1"/>
    </xf>
    <xf numFmtId="0" fontId="24" fillId="3" borderId="4" xfId="0" applyNumberFormat="1" applyFont="1" applyFill="1" applyBorder="1" applyAlignment="1">
      <alignment horizontal="center" vertical="center" wrapText="1"/>
    </xf>
    <xf numFmtId="0" fontId="24" fillId="3" borderId="14" xfId="0" applyNumberFormat="1" applyFont="1" applyFill="1" applyBorder="1" applyAlignment="1">
      <alignment horizontal="center" vertical="center" wrapText="1"/>
    </xf>
    <xf numFmtId="0" fontId="6" fillId="3" borderId="4" xfId="9" applyFont="1" applyFill="1" applyBorder="1" applyAlignment="1" applyProtection="1">
      <alignment horizontal="left" vertical="top" wrapText="1"/>
    </xf>
    <xf numFmtId="0" fontId="6" fillId="3" borderId="4" xfId="31" applyNumberFormat="1" applyFont="1" applyFill="1" applyBorder="1" applyAlignment="1" applyProtection="1">
      <alignment vertical="center" wrapText="1"/>
    </xf>
    <xf numFmtId="0" fontId="6" fillId="3" borderId="3" xfId="9" applyFont="1" applyFill="1" applyBorder="1" applyAlignment="1" applyProtection="1">
      <alignment horizontal="center" vertical="top" wrapText="1"/>
    </xf>
    <xf numFmtId="2" fontId="6" fillId="3" borderId="4" xfId="31" applyNumberFormat="1" applyFont="1" applyFill="1" applyBorder="1" applyAlignment="1" applyProtection="1">
      <alignment vertical="center" wrapText="1"/>
    </xf>
    <xf numFmtId="168" fontId="30" fillId="3" borderId="8" xfId="31" applyNumberFormat="1" applyFont="1" applyFill="1" applyBorder="1" applyAlignment="1" applyProtection="1">
      <alignment vertical="center" wrapText="1"/>
    </xf>
    <xf numFmtId="0" fontId="6" fillId="3" borderId="4" xfId="31" applyNumberFormat="1" applyFont="1" applyFill="1" applyBorder="1" applyAlignment="1" applyProtection="1">
      <alignment vertical="top" wrapText="1"/>
    </xf>
    <xf numFmtId="0" fontId="6" fillId="3" borderId="8" xfId="31" applyNumberFormat="1" applyFont="1" applyFill="1" applyBorder="1" applyAlignment="1" applyProtection="1">
      <alignment vertical="top" wrapText="1"/>
    </xf>
    <xf numFmtId="0" fontId="6" fillId="3" borderId="7" xfId="10" quotePrefix="1" applyFont="1" applyFill="1" applyBorder="1" applyAlignment="1" applyProtection="1">
      <alignment vertical="top" wrapText="1"/>
    </xf>
    <xf numFmtId="0" fontId="6" fillId="3" borderId="8" xfId="10" applyFont="1" applyFill="1" applyBorder="1" applyAlignment="1" applyProtection="1">
      <alignment horizontal="left" vertical="top" wrapText="1"/>
    </xf>
    <xf numFmtId="0" fontId="6" fillId="3" borderId="3" xfId="10" applyFont="1" applyFill="1" applyBorder="1" applyAlignment="1" applyProtection="1">
      <alignment horizontal="center" vertical="top" wrapText="1"/>
    </xf>
    <xf numFmtId="0" fontId="6" fillId="3" borderId="8" xfId="10" applyFont="1" applyFill="1" applyBorder="1" applyAlignment="1" applyProtection="1">
      <alignment horizontal="center" vertical="top" wrapText="1"/>
    </xf>
    <xf numFmtId="0" fontId="28" fillId="3" borderId="9" xfId="9" quotePrefix="1" applyFont="1" applyFill="1" applyBorder="1" applyAlignment="1" applyProtection="1">
      <alignment horizontal="center" vertical="top" wrapText="1"/>
    </xf>
    <xf numFmtId="0" fontId="6" fillId="3" borderId="2" xfId="9" applyFont="1" applyFill="1" applyBorder="1" applyAlignment="1" applyProtection="1">
      <alignment horizontal="center" vertical="top" wrapText="1"/>
    </xf>
    <xf numFmtId="2" fontId="6" fillId="3" borderId="2" xfId="24" applyNumberFormat="1" applyFont="1" applyFill="1" applyBorder="1" applyAlignment="1" applyProtection="1">
      <alignment vertical="center" wrapText="1"/>
    </xf>
    <xf numFmtId="0" fontId="29" fillId="3" borderId="4" xfId="0" quotePrefix="1" applyFont="1" applyFill="1" applyBorder="1" applyAlignment="1" applyProtection="1">
      <alignment horizontal="center" vertical="top" wrapText="1"/>
    </xf>
    <xf numFmtId="2" fontId="6" fillId="3" borderId="4" xfId="31" applyNumberFormat="1" applyFont="1" applyFill="1" applyBorder="1" applyAlignment="1" applyProtection="1">
      <alignment vertical="top" wrapText="1"/>
    </xf>
    <xf numFmtId="0" fontId="29" fillId="3" borderId="8" xfId="0" quotePrefix="1" applyFont="1" applyFill="1" applyBorder="1" applyAlignment="1" applyProtection="1">
      <alignment horizontal="center" vertical="top" wrapText="1"/>
    </xf>
    <xf numFmtId="2" fontId="6" fillId="3" borderId="8" xfId="31" applyNumberFormat="1" applyFont="1" applyFill="1" applyBorder="1" applyAlignment="1" applyProtection="1">
      <alignment vertical="top" wrapText="1"/>
    </xf>
    <xf numFmtId="49" fontId="43" fillId="3" borderId="8" xfId="0" applyNumberFormat="1" applyFont="1" applyFill="1" applyBorder="1" applyAlignment="1" applyProtection="1">
      <alignment horizontal="center" vertical="top" wrapText="1"/>
    </xf>
    <xf numFmtId="169" fontId="6" fillId="3" borderId="8" xfId="0" applyNumberFormat="1" applyFont="1" applyFill="1" applyBorder="1" applyAlignment="1" applyProtection="1">
      <alignment horizontal="center" vertical="top" wrapText="1"/>
    </xf>
    <xf numFmtId="2" fontId="30" fillId="3" borderId="8" xfId="31" applyNumberFormat="1" applyFont="1" applyFill="1" applyBorder="1" applyAlignment="1" applyProtection="1">
      <alignment vertical="top" wrapText="1"/>
    </xf>
    <xf numFmtId="0" fontId="29" fillId="3" borderId="3" xfId="0" quotePrefix="1" applyFont="1" applyFill="1" applyBorder="1" applyAlignment="1" applyProtection="1">
      <alignment horizontal="center" vertical="top" wrapText="1"/>
    </xf>
    <xf numFmtId="2" fontId="6" fillId="3" borderId="8" xfId="0" applyNumberFormat="1" applyFont="1" applyFill="1" applyBorder="1" applyAlignment="1" applyProtection="1">
      <alignment horizontal="center" vertical="top" wrapText="1"/>
    </xf>
    <xf numFmtId="0" fontId="29" fillId="3" borderId="4" xfId="9" quotePrefix="1" applyFont="1" applyFill="1" applyBorder="1" applyAlignment="1" applyProtection="1">
      <alignment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29" fillId="3" borderId="8" xfId="9" quotePrefix="1" applyFont="1" applyFill="1" applyBorder="1" applyAlignment="1" applyProtection="1">
      <alignment vertical="top" wrapText="1"/>
    </xf>
    <xf numFmtId="0" fontId="6" fillId="3" borderId="8" xfId="9" applyFont="1" applyFill="1" applyBorder="1" applyAlignment="1" applyProtection="1">
      <alignment vertical="top" wrapText="1"/>
    </xf>
    <xf numFmtId="49" fontId="43" fillId="3" borderId="8" xfId="9" applyNumberFormat="1" applyFont="1" applyFill="1" applyBorder="1" applyAlignment="1" applyProtection="1">
      <alignment vertical="top" wrapText="1"/>
    </xf>
    <xf numFmtId="49" fontId="29" fillId="3" borderId="7" xfId="9" applyNumberFormat="1" applyFont="1" applyFill="1" applyBorder="1" applyAlignment="1" applyProtection="1">
      <alignment vertical="top" wrapText="1"/>
    </xf>
    <xf numFmtId="0" fontId="29" fillId="3" borderId="3" xfId="9" quotePrefix="1" applyFont="1" applyFill="1" applyBorder="1" applyAlignment="1" applyProtection="1">
      <alignment vertical="top" wrapText="1"/>
    </xf>
    <xf numFmtId="0" fontId="6" fillId="3" borderId="3" xfId="9" applyFont="1" applyFill="1" applyBorder="1" applyAlignment="1" applyProtection="1">
      <alignment horizontal="left" vertical="top" wrapText="1"/>
    </xf>
    <xf numFmtId="0" fontId="6" fillId="3" borderId="3" xfId="31" applyNumberFormat="1" applyFont="1" applyFill="1" applyBorder="1" applyAlignment="1" applyProtection="1">
      <alignment vertical="center" wrapText="1"/>
    </xf>
    <xf numFmtId="2" fontId="6" fillId="3" borderId="3" xfId="31" applyNumberFormat="1" applyFont="1" applyFill="1" applyBorder="1" applyAlignment="1" applyProtection="1">
      <alignment vertical="center" wrapText="1"/>
    </xf>
    <xf numFmtId="0" fontId="29" fillId="3" borderId="8" xfId="0" quotePrefix="1" applyFont="1" applyFill="1" applyBorder="1" applyAlignment="1" applyProtection="1">
      <alignment vertical="top" wrapText="1"/>
    </xf>
    <xf numFmtId="0" fontId="29" fillId="3" borderId="7" xfId="0" applyFont="1" applyFill="1" applyBorder="1" applyAlignment="1" applyProtection="1">
      <alignment vertical="top" wrapText="1"/>
    </xf>
    <xf numFmtId="0" fontId="29" fillId="3" borderId="7" xfId="0" quotePrefix="1" applyFont="1" applyFill="1" applyBorder="1" applyAlignment="1" applyProtection="1">
      <alignment vertical="top" wrapText="1"/>
    </xf>
    <xf numFmtId="0" fontId="29" fillId="3" borderId="3" xfId="0" quotePrefix="1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vertical="top" wrapText="1"/>
    </xf>
    <xf numFmtId="2" fontId="6" fillId="3" borderId="3" xfId="31" applyNumberFormat="1" applyFont="1" applyFill="1" applyBorder="1" applyAlignment="1" applyProtection="1">
      <alignment vertical="top" wrapText="1"/>
    </xf>
    <xf numFmtId="49" fontId="29" fillId="3" borderId="8" xfId="9" quotePrefix="1" applyNumberFormat="1" applyFont="1" applyFill="1" applyBorder="1" applyAlignment="1" applyProtection="1">
      <alignment vertical="top" wrapText="1"/>
    </xf>
    <xf numFmtId="2" fontId="30" fillId="3" borderId="8" xfId="31" applyNumberFormat="1" applyFont="1" applyFill="1" applyBorder="1" applyAlignment="1" applyProtection="1">
      <alignment vertical="center" wrapText="1"/>
    </xf>
    <xf numFmtId="49" fontId="29" fillId="3" borderId="8" xfId="9" applyNumberFormat="1" applyFont="1" applyFill="1" applyBorder="1" applyAlignment="1" applyProtection="1">
      <alignment vertical="top" wrapText="1"/>
    </xf>
    <xf numFmtId="49" fontId="29" fillId="3" borderId="3" xfId="9" quotePrefix="1" applyNumberFormat="1" applyFont="1" applyFill="1" applyBorder="1" applyAlignment="1" applyProtection="1">
      <alignment vertical="top" wrapText="1"/>
    </xf>
    <xf numFmtId="49" fontId="29" fillId="3" borderId="8" xfId="0" quotePrefix="1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center" vertical="top" wrapText="1"/>
    </xf>
    <xf numFmtId="49" fontId="29" fillId="3" borderId="8" xfId="0" applyNumberFormat="1" applyFont="1" applyFill="1" applyBorder="1" applyAlignment="1">
      <alignment horizontal="center" vertical="top" wrapText="1"/>
    </xf>
    <xf numFmtId="49" fontId="29" fillId="3" borderId="3" xfId="0" quotePrefix="1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31" applyNumberFormat="1" applyFont="1" applyFill="1" applyBorder="1" applyAlignment="1">
      <alignment vertical="top" wrapText="1"/>
    </xf>
    <xf numFmtId="2" fontId="6" fillId="3" borderId="2" xfId="31" applyNumberFormat="1" applyFont="1" applyFill="1" applyBorder="1" applyAlignment="1">
      <alignment vertical="top" wrapText="1"/>
    </xf>
    <xf numFmtId="0" fontId="10" fillId="3" borderId="8" xfId="31" applyNumberFormat="1" applyFont="1" applyFill="1" applyBorder="1" applyAlignment="1" applyProtection="1">
      <alignment vertical="center" wrapText="1"/>
    </xf>
    <xf numFmtId="0" fontId="10" fillId="3" borderId="3" xfId="31" applyNumberFormat="1" applyFont="1" applyFill="1" applyBorder="1" applyAlignment="1" applyProtection="1">
      <alignment vertical="center" wrapText="1"/>
    </xf>
    <xf numFmtId="49" fontId="6" fillId="3" borderId="7" xfId="9" applyNumberFormat="1" applyFont="1" applyFill="1" applyBorder="1" applyAlignment="1" applyProtection="1">
      <alignment horizontal="center" vertical="top" wrapText="1"/>
    </xf>
    <xf numFmtId="0" fontId="6" fillId="3" borderId="12" xfId="9" applyFont="1" applyFill="1" applyBorder="1" applyAlignment="1" applyProtection="1">
      <alignment horizontal="left" vertical="top" wrapText="1"/>
    </xf>
    <xf numFmtId="0" fontId="6" fillId="3" borderId="14" xfId="9" applyFont="1" applyFill="1" applyBorder="1" applyAlignment="1" applyProtection="1">
      <alignment horizontal="center" vertical="center" wrapText="1"/>
    </xf>
    <xf numFmtId="2" fontId="40" fillId="3" borderId="4" xfId="31" applyNumberFormat="1" applyFont="1" applyFill="1" applyBorder="1" applyAlignment="1" applyProtection="1">
      <alignment vertical="center" wrapText="1"/>
    </xf>
    <xf numFmtId="49" fontId="6" fillId="3" borderId="8" xfId="9" applyNumberFormat="1" applyFont="1" applyFill="1" applyBorder="1" applyAlignment="1" applyProtection="1">
      <alignment horizontal="center" vertical="top" wrapText="1"/>
    </xf>
    <xf numFmtId="0" fontId="6" fillId="3" borderId="15" xfId="9" applyFont="1" applyFill="1" applyBorder="1" applyAlignment="1" applyProtection="1">
      <alignment vertical="top" wrapText="1"/>
    </xf>
    <xf numFmtId="0" fontId="6" fillId="3" borderId="7" xfId="9" applyFont="1" applyFill="1" applyBorder="1" applyAlignment="1" applyProtection="1">
      <alignment horizontal="center" vertical="center" wrapText="1"/>
    </xf>
    <xf numFmtId="2" fontId="40" fillId="3" borderId="8" xfId="31" applyNumberFormat="1" applyFont="1" applyFill="1" applyBorder="1" applyAlignment="1" applyProtection="1">
      <alignment vertical="center" wrapText="1"/>
    </xf>
    <xf numFmtId="0" fontId="6" fillId="3" borderId="15" xfId="9" applyFont="1" applyFill="1" applyBorder="1" applyAlignment="1" applyProtection="1">
      <alignment horizontal="left" vertical="top" wrapText="1"/>
    </xf>
    <xf numFmtId="49" fontId="6" fillId="3" borderId="14" xfId="9" applyNumberFormat="1" applyFont="1" applyFill="1" applyBorder="1" applyAlignment="1" applyProtection="1">
      <alignment horizontal="center" vertical="top" wrapText="1"/>
    </xf>
    <xf numFmtId="0" fontId="6" fillId="3" borderId="4" xfId="9" applyFont="1" applyFill="1" applyBorder="1" applyAlignment="1" applyProtection="1">
      <alignment horizontal="center" vertical="center" wrapText="1"/>
    </xf>
    <xf numFmtId="0" fontId="6" fillId="3" borderId="8" xfId="9" applyFont="1" applyFill="1" applyBorder="1" applyAlignment="1" applyProtection="1">
      <alignment horizontal="center" vertical="center" wrapText="1"/>
    </xf>
    <xf numFmtId="49" fontId="6" fillId="3" borderId="3" xfId="9" applyNumberFormat="1" applyFont="1" applyFill="1" applyBorder="1" applyAlignment="1" applyProtection="1">
      <alignment horizontal="center" vertical="top" wrapText="1"/>
    </xf>
    <xf numFmtId="0" fontId="6" fillId="3" borderId="4" xfId="9" applyFont="1" applyFill="1" applyBorder="1" applyAlignment="1" applyProtection="1">
      <alignment vertical="top" wrapText="1"/>
    </xf>
    <xf numFmtId="49" fontId="6" fillId="3" borderId="9" xfId="9" applyNumberFormat="1" applyFont="1" applyFill="1" applyBorder="1" applyAlignment="1" applyProtection="1">
      <alignment horizontal="center" vertical="top" wrapText="1"/>
    </xf>
    <xf numFmtId="0" fontId="6" fillId="3" borderId="2" xfId="9" applyFont="1" applyFill="1" applyBorder="1" applyAlignment="1" applyProtection="1">
      <alignment vertical="top" wrapText="1"/>
    </xf>
    <xf numFmtId="0" fontId="6" fillId="3" borderId="2" xfId="9" applyFont="1" applyFill="1" applyBorder="1" applyAlignment="1" applyProtection="1">
      <alignment horizontal="center" vertical="center" wrapText="1"/>
    </xf>
    <xf numFmtId="0" fontId="6" fillId="3" borderId="2" xfId="31" applyNumberFormat="1" applyFont="1" applyFill="1" applyBorder="1" applyAlignment="1" applyProtection="1">
      <alignment vertical="center" wrapText="1"/>
    </xf>
    <xf numFmtId="2" fontId="6" fillId="3" borderId="2" xfId="31" applyNumberFormat="1" applyFont="1" applyFill="1" applyBorder="1" applyAlignment="1" applyProtection="1">
      <alignment vertical="center" wrapText="1"/>
    </xf>
    <xf numFmtId="49" fontId="6" fillId="3" borderId="4" xfId="9" applyNumberFormat="1" applyFont="1" applyFill="1" applyBorder="1" applyAlignment="1" applyProtection="1">
      <alignment vertical="top" wrapText="1"/>
    </xf>
    <xf numFmtId="0" fontId="6" fillId="3" borderId="4" xfId="0" applyFont="1" applyFill="1" applyBorder="1" applyAlignment="1">
      <alignment vertical="top" wrapText="1"/>
    </xf>
    <xf numFmtId="49" fontId="6" fillId="3" borderId="8" xfId="9" applyNumberFormat="1" applyFont="1" applyFill="1" applyBorder="1" applyAlignment="1" applyProtection="1">
      <alignment vertical="top" wrapText="1"/>
    </xf>
    <xf numFmtId="49" fontId="6" fillId="3" borderId="3" xfId="9" applyNumberFormat="1" applyFont="1" applyFill="1" applyBorder="1" applyAlignment="1" applyProtection="1">
      <alignment vertical="top" wrapText="1"/>
    </xf>
    <xf numFmtId="0" fontId="6" fillId="3" borderId="4" xfId="10" applyFont="1" applyFill="1" applyBorder="1" applyAlignment="1" applyProtection="1">
      <alignment vertical="center" wrapText="1"/>
    </xf>
    <xf numFmtId="0" fontId="6" fillId="3" borderId="3" xfId="9" applyFont="1" applyFill="1" applyBorder="1" applyAlignment="1" applyProtection="1">
      <alignment vertical="top" wrapText="1"/>
    </xf>
    <xf numFmtId="0" fontId="6" fillId="3" borderId="3" xfId="9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horizontal="center" vertical="center" wrapText="1"/>
    </xf>
    <xf numFmtId="2" fontId="6" fillId="3" borderId="7" xfId="31" applyNumberFormat="1" applyFont="1" applyFill="1" applyBorder="1" applyAlignment="1" applyProtection="1">
      <alignment vertical="top" wrapText="1"/>
    </xf>
    <xf numFmtId="49" fontId="6" fillId="3" borderId="8" xfId="0" applyNumberFormat="1" applyFont="1" applyFill="1" applyBorder="1" applyAlignment="1" applyProtection="1">
      <alignment horizontal="center" vertical="top" wrapText="1"/>
    </xf>
    <xf numFmtId="2" fontId="40" fillId="3" borderId="8" xfId="31" applyNumberFormat="1" applyFont="1" applyFill="1" applyBorder="1" applyAlignment="1" applyProtection="1">
      <alignment vertical="top" wrapText="1"/>
    </xf>
    <xf numFmtId="49" fontId="6" fillId="3" borderId="3" xfId="0" applyNumberFormat="1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center" wrapText="1"/>
    </xf>
    <xf numFmtId="2" fontId="6" fillId="3" borderId="6" xfId="31" applyNumberFormat="1" applyFont="1" applyFill="1" applyBorder="1" applyAlignment="1" applyProtection="1">
      <alignment vertical="top" wrapText="1"/>
    </xf>
    <xf numFmtId="49" fontId="6" fillId="3" borderId="4" xfId="0" quotePrefix="1" applyNumberFormat="1" applyFont="1" applyFill="1" applyBorder="1" applyAlignment="1" applyProtection="1">
      <alignment horizontal="center" vertical="top" wrapText="1"/>
    </xf>
    <xf numFmtId="49" fontId="6" fillId="3" borderId="8" xfId="0" quotePrefix="1" applyNumberFormat="1" applyFont="1" applyFill="1" applyBorder="1" applyAlignment="1" applyProtection="1">
      <alignment horizontal="center" vertical="top" wrapText="1"/>
    </xf>
    <xf numFmtId="49" fontId="6" fillId="3" borderId="3" xfId="0" quotePrefix="1" applyNumberFormat="1" applyFont="1" applyFill="1" applyBorder="1" applyAlignment="1" applyProtection="1">
      <alignment horizontal="center" vertical="top" wrapText="1"/>
    </xf>
    <xf numFmtId="49" fontId="7" fillId="3" borderId="8" xfId="0" applyNumberFormat="1" applyFont="1" applyFill="1" applyBorder="1" applyAlignment="1" applyProtection="1">
      <alignment horizontal="center" vertical="top" wrapText="1"/>
    </xf>
    <xf numFmtId="0" fontId="7" fillId="3" borderId="8" xfId="0" applyFont="1" applyFill="1" applyBorder="1" applyAlignment="1" applyProtection="1">
      <alignment vertical="top" wrapText="1"/>
    </xf>
    <xf numFmtId="0" fontId="7" fillId="3" borderId="4" xfId="0" applyFont="1" applyFill="1" applyBorder="1" applyAlignment="1" applyProtection="1">
      <alignment horizontal="center" vertical="top" wrapText="1"/>
    </xf>
    <xf numFmtId="0" fontId="7" fillId="3" borderId="8" xfId="0" applyFont="1" applyFill="1" applyBorder="1" applyAlignment="1" applyProtection="1">
      <alignment horizontal="center" vertical="top" wrapText="1"/>
    </xf>
    <xf numFmtId="49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49" fontId="31" fillId="3" borderId="8" xfId="9" applyNumberFormat="1" applyFont="1" applyFill="1" applyBorder="1" applyAlignment="1" applyProtection="1">
      <alignment horizontal="center" vertical="top" wrapText="1"/>
    </xf>
    <xf numFmtId="0" fontId="7" fillId="3" borderId="8" xfId="9" applyFont="1" applyFill="1" applyBorder="1" applyAlignment="1" applyProtection="1">
      <alignment horizontal="left" vertical="top" wrapText="1"/>
    </xf>
    <xf numFmtId="0" fontId="7" fillId="3" borderId="8" xfId="9" applyFont="1" applyFill="1" applyBorder="1" applyAlignment="1" applyProtection="1">
      <alignment horizontal="center" vertical="top" wrapText="1"/>
    </xf>
    <xf numFmtId="0" fontId="7" fillId="3" borderId="8" xfId="31" applyNumberFormat="1" applyFont="1" applyFill="1" applyBorder="1" applyAlignment="1" applyProtection="1">
      <alignment vertical="center" wrapText="1"/>
    </xf>
    <xf numFmtId="2" fontId="7" fillId="3" borderId="8" xfId="31" applyNumberFormat="1" applyFont="1" applyFill="1" applyBorder="1" applyAlignment="1" applyProtection="1">
      <alignment vertical="center" wrapText="1"/>
    </xf>
    <xf numFmtId="49" fontId="31" fillId="3" borderId="8" xfId="9" quotePrefix="1" applyNumberFormat="1" applyFont="1" applyFill="1" applyBorder="1" applyAlignment="1" applyProtection="1">
      <alignment horizontal="center" vertical="top" wrapText="1"/>
    </xf>
    <xf numFmtId="0" fontId="7" fillId="3" borderId="8" xfId="9" applyFont="1" applyFill="1" applyBorder="1" applyAlignment="1" applyProtection="1">
      <alignment horizontal="left" vertical="center" wrapText="1"/>
    </xf>
    <xf numFmtId="0" fontId="7" fillId="3" borderId="8" xfId="9" applyFont="1" applyFill="1" applyBorder="1" applyAlignment="1" applyProtection="1">
      <alignment vertical="top" wrapText="1"/>
    </xf>
    <xf numFmtId="49" fontId="31" fillId="3" borderId="7" xfId="9" quotePrefix="1" applyNumberFormat="1" applyFont="1" applyFill="1" applyBorder="1" applyAlignment="1" applyProtection="1">
      <alignment horizontal="center" vertical="top" wrapText="1"/>
    </xf>
    <xf numFmtId="49" fontId="31" fillId="3" borderId="7" xfId="9" applyNumberFormat="1" applyFont="1" applyFill="1" applyBorder="1" applyAlignment="1" applyProtection="1">
      <alignment horizontal="center" vertical="top" wrapText="1"/>
    </xf>
    <xf numFmtId="49" fontId="31" fillId="3" borderId="2" xfId="9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3" borderId="2" xfId="9" applyFont="1" applyFill="1" applyBorder="1" applyAlignment="1" applyProtection="1">
      <alignment horizontal="center" vertical="top" wrapText="1"/>
    </xf>
    <xf numFmtId="0" fontId="7" fillId="3" borderId="2" xfId="31" applyNumberFormat="1" applyFont="1" applyFill="1" applyBorder="1" applyAlignment="1" applyProtection="1">
      <alignment vertical="center" wrapText="1"/>
    </xf>
    <xf numFmtId="2" fontId="7" fillId="3" borderId="2" xfId="31" applyNumberFormat="1" applyFont="1" applyFill="1" applyBorder="1" applyAlignment="1" applyProtection="1">
      <alignment vertical="center" wrapText="1"/>
    </xf>
    <xf numFmtId="2" fontId="6" fillId="3" borderId="4" xfId="24" applyNumberFormat="1" applyFont="1" applyFill="1" applyBorder="1" applyAlignment="1" applyProtection="1">
      <alignment vertical="center" wrapText="1"/>
    </xf>
    <xf numFmtId="2" fontId="6" fillId="3" borderId="8" xfId="24" applyNumberFormat="1" applyFont="1" applyFill="1" applyBorder="1" applyAlignment="1" applyProtection="1">
      <alignment vertical="center" wrapText="1"/>
    </xf>
    <xf numFmtId="49" fontId="6" fillId="3" borderId="2" xfId="9" applyNumberFormat="1" applyFont="1" applyFill="1" applyBorder="1" applyAlignment="1" applyProtection="1">
      <alignment horizontal="center"/>
    </xf>
    <xf numFmtId="0" fontId="6" fillId="3" borderId="2" xfId="7" applyFont="1" applyFill="1" applyBorder="1" applyAlignment="1" applyProtection="1">
      <alignment horizontal="left" wrapText="1"/>
    </xf>
    <xf numFmtId="9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3" xfId="9" applyFont="1" applyFill="1" applyBorder="1" applyAlignment="1" applyProtection="1">
      <alignment horizontal="right" wrapText="1"/>
    </xf>
    <xf numFmtId="0" fontId="28" fillId="3" borderId="2" xfId="0" applyFont="1" applyFill="1" applyBorder="1" applyProtection="1"/>
    <xf numFmtId="0" fontId="6" fillId="3" borderId="3" xfId="9" applyFont="1" applyFill="1" applyBorder="1" applyAlignment="1" applyProtection="1">
      <alignment horizontal="left" wrapText="1"/>
    </xf>
    <xf numFmtId="0" fontId="0" fillId="3" borderId="0" xfId="0" applyFill="1" applyBorder="1"/>
    <xf numFmtId="2" fontId="0" fillId="3" borderId="0" xfId="0" applyNumberFormat="1" applyFill="1" applyBorder="1"/>
    <xf numFmtId="0" fontId="30" fillId="3" borderId="8" xfId="31" applyNumberFormat="1" applyFont="1" applyFill="1" applyBorder="1" applyAlignment="1" applyProtection="1">
      <alignment vertical="center" wrapText="1"/>
    </xf>
    <xf numFmtId="2" fontId="5" fillId="3" borderId="0" xfId="16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top"/>
    </xf>
    <xf numFmtId="0" fontId="21" fillId="0" borderId="0" xfId="2" applyFont="1" applyBorder="1" applyAlignment="1">
      <alignment horizontal="right" vertical="center" wrapText="1"/>
    </xf>
    <xf numFmtId="0" fontId="0" fillId="0" borderId="15" xfId="0" applyBorder="1"/>
    <xf numFmtId="0" fontId="0" fillId="0" borderId="0" xfId="0"/>
    <xf numFmtId="0" fontId="6" fillId="0" borderId="0" xfId="2" applyFont="1" applyAlignment="1">
      <alignment horizontal="center" vertical="center"/>
    </xf>
    <xf numFmtId="0" fontId="10" fillId="3" borderId="0" xfId="2" applyFont="1" applyFill="1" applyBorder="1" applyAlignment="1">
      <alignment horizontal="center" vertical="center" wrapText="1"/>
    </xf>
    <xf numFmtId="0" fontId="21" fillId="3" borderId="0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top" wrapText="1"/>
    </xf>
    <xf numFmtId="0" fontId="17" fillId="0" borderId="8" xfId="2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center"/>
    </xf>
    <xf numFmtId="2" fontId="17" fillId="0" borderId="2" xfId="2" applyNumberFormat="1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11" fontId="17" fillId="0" borderId="2" xfId="2" applyNumberFormat="1" applyFont="1" applyBorder="1" applyAlignment="1">
      <alignment horizontal="center" vertical="top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25" fillId="3" borderId="12" xfId="0" applyNumberFormat="1" applyFont="1" applyFill="1" applyBorder="1" applyAlignment="1">
      <alignment horizontal="center" vertical="center" wrapText="1"/>
    </xf>
    <xf numFmtId="49" fontId="25" fillId="3" borderId="13" xfId="0" applyNumberFormat="1" applyFont="1" applyFill="1" applyBorder="1" applyAlignment="1">
      <alignment horizontal="center" vertical="center" wrapText="1"/>
    </xf>
    <xf numFmtId="49" fontId="25" fillId="3" borderId="14" xfId="0" applyNumberFormat="1" applyFont="1" applyFill="1" applyBorder="1" applyAlignment="1">
      <alignment horizontal="center" vertical="center" wrapText="1"/>
    </xf>
    <xf numFmtId="49" fontId="25" fillId="3" borderId="15" xfId="0" applyNumberFormat="1" applyFont="1" applyFill="1" applyBorder="1" applyAlignment="1">
      <alignment horizontal="center" vertical="center" wrapText="1"/>
    </xf>
    <xf numFmtId="49" fontId="25" fillId="3" borderId="0" xfId="0" applyNumberFormat="1" applyFont="1" applyFill="1" applyBorder="1" applyAlignment="1">
      <alignment horizontal="center" vertical="center" wrapText="1"/>
    </xf>
    <xf numFmtId="49" fontId="25" fillId="3" borderId="7" xfId="0" applyNumberFormat="1" applyFont="1" applyFill="1" applyBorder="1" applyAlignment="1">
      <alignment horizontal="center" vertical="center" wrapText="1"/>
    </xf>
    <xf numFmtId="49" fontId="25" fillId="3" borderId="16" xfId="0" applyNumberFormat="1" applyFont="1" applyFill="1" applyBorder="1" applyAlignment="1">
      <alignment horizontal="center" vertical="center" wrapText="1"/>
    </xf>
    <xf numFmtId="49" fontId="25" fillId="3" borderId="10" xfId="0" applyNumberFormat="1" applyFont="1" applyFill="1" applyBorder="1" applyAlignment="1">
      <alignment horizontal="center" vertical="center" wrapText="1"/>
    </xf>
    <xf numFmtId="49" fontId="25" fillId="3" borderId="6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4" fillId="0" borderId="0" xfId="19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3" borderId="0" xfId="0" applyFont="1" applyFill="1" applyAlignment="1">
      <alignment vertical="center"/>
    </xf>
    <xf numFmtId="0" fontId="32" fillId="0" borderId="0" xfId="0" applyFont="1" applyAlignment="1">
      <alignment horizontal="right"/>
    </xf>
    <xf numFmtId="0" fontId="32" fillId="0" borderId="0" xfId="0" applyFont="1"/>
    <xf numFmtId="49" fontId="26" fillId="0" borderId="5" xfId="0" applyNumberFormat="1" applyFont="1" applyBorder="1" applyAlignment="1">
      <alignment horizontal="right" vertical="center" wrapText="1"/>
    </xf>
    <xf numFmtId="49" fontId="26" fillId="0" borderId="11" xfId="0" applyNumberFormat="1" applyFont="1" applyBorder="1" applyAlignment="1">
      <alignment horizontal="right" vertical="center" wrapText="1"/>
    </xf>
    <xf numFmtId="49" fontId="26" fillId="0" borderId="9" xfId="0" applyNumberFormat="1" applyFont="1" applyBorder="1" applyAlignment="1">
      <alignment horizontal="right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left" vertical="top" wrapText="1"/>
    </xf>
    <xf numFmtId="49" fontId="26" fillId="3" borderId="11" xfId="0" applyNumberFormat="1" applyFont="1" applyFill="1" applyBorder="1" applyAlignment="1">
      <alignment horizontal="left" vertical="top" wrapText="1"/>
    </xf>
    <xf numFmtId="49" fontId="26" fillId="3" borderId="9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center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29" fillId="3" borderId="14" xfId="9" quotePrefix="1" applyFont="1" applyFill="1" applyBorder="1" applyAlignment="1" applyProtection="1">
      <alignment horizontal="center" vertical="top" wrapText="1"/>
    </xf>
    <xf numFmtId="0" fontId="6" fillId="3" borderId="8" xfId="9" quotePrefix="1" applyFont="1" applyFill="1" applyBorder="1" applyAlignment="1" applyProtection="1">
      <alignment horizontal="center" vertical="top" wrapText="1"/>
    </xf>
    <xf numFmtId="0" fontId="29" fillId="3" borderId="8" xfId="0" quotePrefix="1" applyFont="1" applyFill="1" applyBorder="1" applyAlignment="1" applyProtection="1">
      <alignment horizontal="center" vertical="top" wrapText="1"/>
    </xf>
    <xf numFmtId="0" fontId="29" fillId="3" borderId="3" xfId="0" quotePrefix="1" applyFont="1" applyFill="1" applyBorder="1" applyAlignment="1" applyProtection="1">
      <alignment horizontal="center" vertical="top" wrapText="1"/>
    </xf>
    <xf numFmtId="0" fontId="26" fillId="3" borderId="0" xfId="0" applyNumberFormat="1" applyFont="1" applyFill="1" applyAlignment="1">
      <alignment horizontal="center" vertical="center" wrapText="1"/>
    </xf>
    <xf numFmtId="0" fontId="26" fillId="3" borderId="4" xfId="0" applyNumberFormat="1" applyFont="1" applyFill="1" applyBorder="1" applyAlignment="1">
      <alignment horizontal="center" vertical="center" wrapText="1"/>
    </xf>
    <xf numFmtId="0" fontId="26" fillId="3" borderId="8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center" wrapText="1"/>
    </xf>
    <xf numFmtId="0" fontId="7" fillId="3" borderId="0" xfId="16" applyNumberFormat="1" applyFont="1" applyFill="1" applyAlignment="1">
      <alignment horizontal="left"/>
    </xf>
    <xf numFmtId="0" fontId="4" fillId="3" borderId="0" xfId="16" applyNumberFormat="1" applyFont="1" applyFill="1" applyBorder="1" applyAlignment="1">
      <alignment horizontal="center" vertical="top"/>
    </xf>
    <xf numFmtId="0" fontId="26" fillId="3" borderId="5" xfId="0" applyNumberFormat="1" applyFont="1" applyFill="1" applyBorder="1" applyAlignment="1">
      <alignment horizontal="center" vertical="center" wrapText="1"/>
    </xf>
    <xf numFmtId="0" fontId="26" fillId="3" borderId="9" xfId="0" applyNumberFormat="1" applyFont="1" applyFill="1" applyBorder="1" applyAlignment="1">
      <alignment horizontal="center" vertical="center" wrapText="1"/>
    </xf>
    <xf numFmtId="0" fontId="29" fillId="3" borderId="8" xfId="9" quotePrefix="1" applyFont="1" applyFill="1" applyBorder="1" applyAlignment="1" applyProtection="1">
      <alignment horizontal="center" vertical="top" wrapText="1"/>
    </xf>
    <xf numFmtId="0" fontId="6" fillId="3" borderId="14" xfId="9" quotePrefix="1" applyFont="1" applyFill="1" applyBorder="1" applyAlignment="1" applyProtection="1">
      <alignment horizontal="center" vertical="top" wrapText="1"/>
    </xf>
    <xf numFmtId="0" fontId="29" fillId="3" borderId="14" xfId="0" quotePrefix="1" applyFont="1" applyFill="1" applyBorder="1" applyAlignment="1" applyProtection="1">
      <alignment horizontal="center" vertical="top" wrapText="1"/>
    </xf>
    <xf numFmtId="0" fontId="42" fillId="3" borderId="4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8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8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</cellXfs>
  <cellStyles count="32">
    <cellStyle name="Comma" xfId="31" builtinId="3"/>
    <cellStyle name="Comma 13" xfId="24"/>
    <cellStyle name="Comma 14" xfId="26"/>
    <cellStyle name="Comma 15" xfId="28"/>
    <cellStyle name="Comma 16" xfId="30"/>
    <cellStyle name="Comma 2 2" xfId="3"/>
    <cellStyle name="Comma 3" xfId="4"/>
    <cellStyle name="Comma 4" xfId="5"/>
    <cellStyle name="Comma 5" xfId="6"/>
    <cellStyle name="Comma 7" xfId="17"/>
    <cellStyle name="Heading 3" xfId="1" builtinId="18" hidden="1"/>
    <cellStyle name="Normal" xfId="0" builtinId="0"/>
    <cellStyle name="Normal 10" xfId="7"/>
    <cellStyle name="Normal 11" xfId="22"/>
    <cellStyle name="Normal 12" xfId="23"/>
    <cellStyle name="Normal 13" xfId="25"/>
    <cellStyle name="Normal 14" xfId="27"/>
    <cellStyle name="Normal 15" xfId="29"/>
    <cellStyle name="Normal 2" xfId="2"/>
    <cellStyle name="Normal 2 2" xfId="8"/>
    <cellStyle name="Normal 3" xfId="9"/>
    <cellStyle name="Normal 3 2" xfId="10"/>
    <cellStyle name="Normal 4" xfId="11"/>
    <cellStyle name="Normal 6" xfId="18"/>
    <cellStyle name="Normal 7" xfId="19"/>
    <cellStyle name="Normal 8" xfId="20"/>
    <cellStyle name="Normal 9" xfId="21"/>
    <cellStyle name="Percent 2 2" xfId="12"/>
    <cellStyle name="Percent 3" xfId="13"/>
    <cellStyle name="Percent 4" xfId="14"/>
    <cellStyle name="Обычный 2" xfId="15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activeCell="F80" sqref="F80"/>
    </sheetView>
  </sheetViews>
  <sheetFormatPr defaultRowHeight="15"/>
  <cols>
    <col min="2" max="2" width="15.7109375" customWidth="1"/>
    <col min="3" max="3" width="40.85546875" customWidth="1"/>
    <col min="4" max="4" width="11.7109375" customWidth="1"/>
    <col min="5" max="5" width="11.5703125" customWidth="1"/>
    <col min="6" max="6" width="13.28515625" customWidth="1"/>
    <col min="7" max="8" width="10.7109375" customWidth="1"/>
  </cols>
  <sheetData>
    <row r="1" spans="1:8" s="159" customFormat="1">
      <c r="F1" s="332" t="s">
        <v>302</v>
      </c>
      <c r="G1" s="332"/>
      <c r="H1" s="332"/>
    </row>
    <row r="2" spans="1:8" s="159" customFormat="1">
      <c r="F2" s="332" t="s">
        <v>303</v>
      </c>
      <c r="G2" s="332"/>
      <c r="H2" s="332"/>
    </row>
    <row r="3" spans="1:8">
      <c r="A3" s="337" t="s">
        <v>301</v>
      </c>
      <c r="B3" s="337"/>
      <c r="C3" s="337"/>
      <c r="D3" s="337"/>
      <c r="E3" s="337"/>
      <c r="F3" s="337"/>
      <c r="G3" s="337"/>
      <c r="H3" s="337"/>
    </row>
    <row r="4" spans="1:8">
      <c r="A4" s="338" t="s">
        <v>282</v>
      </c>
      <c r="B4" s="339"/>
      <c r="C4" s="339"/>
      <c r="D4" s="339"/>
      <c r="E4" s="339"/>
      <c r="F4" s="339"/>
      <c r="G4" s="339"/>
      <c r="H4" s="339"/>
    </row>
    <row r="5" spans="1:8">
      <c r="A5" s="339"/>
      <c r="B5" s="339"/>
      <c r="C5" s="339"/>
      <c r="D5" s="339"/>
      <c r="E5" s="339"/>
      <c r="F5" s="339"/>
      <c r="G5" s="339"/>
      <c r="H5" s="339"/>
    </row>
    <row r="6" spans="1:8">
      <c r="A6" s="339"/>
      <c r="B6" s="339"/>
      <c r="C6" s="339"/>
      <c r="D6" s="339"/>
      <c r="E6" s="339"/>
      <c r="F6" s="339"/>
      <c r="G6" s="339"/>
      <c r="H6" s="339"/>
    </row>
    <row r="7" spans="1:8">
      <c r="A7" s="339"/>
      <c r="B7" s="339"/>
      <c r="C7" s="339"/>
      <c r="D7" s="339"/>
      <c r="E7" s="339"/>
      <c r="F7" s="339"/>
      <c r="G7" s="339"/>
      <c r="H7" s="339"/>
    </row>
    <row r="8" spans="1:8">
      <c r="A8" s="339"/>
      <c r="B8" s="339"/>
      <c r="C8" s="339"/>
      <c r="D8" s="339"/>
      <c r="E8" s="339"/>
      <c r="F8" s="339"/>
      <c r="G8" s="339"/>
      <c r="H8" s="339"/>
    </row>
    <row r="9" spans="1:8">
      <c r="A9" s="339"/>
      <c r="B9" s="339"/>
      <c r="C9" s="339"/>
      <c r="D9" s="339"/>
      <c r="E9" s="339"/>
      <c r="F9" s="339"/>
      <c r="G9" s="339"/>
      <c r="H9" s="339"/>
    </row>
    <row r="10" spans="1:8">
      <c r="A10" s="340" t="s">
        <v>138</v>
      </c>
      <c r="B10" s="340"/>
      <c r="C10" s="340"/>
      <c r="D10" s="47"/>
      <c r="E10" s="48"/>
      <c r="F10" s="48"/>
      <c r="G10" s="48"/>
      <c r="H10" s="48"/>
    </row>
    <row r="11" spans="1:8">
      <c r="A11" s="48"/>
      <c r="B11" s="48"/>
      <c r="C11" s="334" t="s">
        <v>0</v>
      </c>
      <c r="D11" s="334"/>
      <c r="E11" s="334"/>
      <c r="F11" s="334"/>
      <c r="G11" s="19">
        <f>H68</f>
        <v>0</v>
      </c>
      <c r="H11" s="48" t="s">
        <v>1</v>
      </c>
    </row>
    <row r="12" spans="1:8">
      <c r="A12" s="349" t="s">
        <v>2</v>
      </c>
      <c r="B12" s="341" t="s">
        <v>253</v>
      </c>
      <c r="C12" s="341" t="s">
        <v>3</v>
      </c>
      <c r="D12" s="350" t="s">
        <v>4</v>
      </c>
      <c r="E12" s="350"/>
      <c r="F12" s="350"/>
      <c r="G12" s="350"/>
      <c r="H12" s="341" t="s">
        <v>5</v>
      </c>
    </row>
    <row r="13" spans="1:8" ht="39">
      <c r="A13" s="349"/>
      <c r="B13" s="341"/>
      <c r="C13" s="341"/>
      <c r="D13" s="49" t="s">
        <v>6</v>
      </c>
      <c r="E13" s="1" t="s">
        <v>7</v>
      </c>
      <c r="F13" s="1" t="s">
        <v>8</v>
      </c>
      <c r="G13" s="1" t="s">
        <v>9</v>
      </c>
      <c r="H13" s="341"/>
    </row>
    <row r="14" spans="1:8">
      <c r="A14" s="50">
        <v>1</v>
      </c>
      <c r="B14" s="2">
        <v>2</v>
      </c>
      <c r="C14" s="3">
        <v>3</v>
      </c>
      <c r="D14" s="4">
        <v>4</v>
      </c>
      <c r="E14" s="5">
        <v>5</v>
      </c>
      <c r="F14" s="5">
        <v>6</v>
      </c>
      <c r="G14" s="5">
        <v>7</v>
      </c>
      <c r="H14" s="2">
        <v>8</v>
      </c>
    </row>
    <row r="15" spans="1:8" ht="25.5">
      <c r="A15" s="50">
        <v>1</v>
      </c>
      <c r="B15" s="2"/>
      <c r="C15" s="6" t="s">
        <v>10</v>
      </c>
      <c r="D15" s="17"/>
      <c r="E15" s="17"/>
      <c r="F15" s="17"/>
      <c r="G15" s="17"/>
      <c r="H15" s="18"/>
    </row>
    <row r="16" spans="1:8">
      <c r="A16" s="50"/>
      <c r="B16" s="2"/>
      <c r="C16" s="3" t="s">
        <v>11</v>
      </c>
      <c r="D16" s="17"/>
      <c r="E16" s="17"/>
      <c r="F16" s="17"/>
      <c r="G16" s="17"/>
      <c r="H16" s="18"/>
    </row>
    <row r="17" spans="1:8">
      <c r="A17" s="50"/>
      <c r="B17" s="2"/>
      <c r="C17" s="7" t="s">
        <v>12</v>
      </c>
      <c r="D17" s="17"/>
      <c r="E17" s="17"/>
      <c r="F17" s="17"/>
      <c r="G17" s="17"/>
      <c r="H17" s="18"/>
    </row>
    <row r="18" spans="1:8">
      <c r="A18" s="342">
        <v>2</v>
      </c>
      <c r="B18" s="343"/>
      <c r="C18" s="344" t="s">
        <v>13</v>
      </c>
      <c r="D18" s="346"/>
      <c r="E18" s="347"/>
      <c r="F18" s="347"/>
      <c r="G18" s="347"/>
      <c r="H18" s="346"/>
    </row>
    <row r="19" spans="1:8">
      <c r="A19" s="342"/>
      <c r="B19" s="343"/>
      <c r="C19" s="345"/>
      <c r="D19" s="346"/>
      <c r="E19" s="347"/>
      <c r="F19" s="347"/>
      <c r="G19" s="347"/>
      <c r="H19" s="346"/>
    </row>
    <row r="20" spans="1:8" ht="42.75" customHeight="1">
      <c r="A20" s="51"/>
      <c r="B20" s="8" t="s">
        <v>14</v>
      </c>
      <c r="C20" s="15" t="s">
        <v>242</v>
      </c>
      <c r="D20" s="81">
        <f>'საობიექტო ხარჯ'!G10</f>
        <v>0</v>
      </c>
      <c r="E20" s="82">
        <f>'საობიექტო ხარჯ'!H11</f>
        <v>0</v>
      </c>
      <c r="F20" s="82"/>
      <c r="G20" s="82"/>
      <c r="H20" s="81">
        <f>D20+E20</f>
        <v>0</v>
      </c>
    </row>
    <row r="21" spans="1:8">
      <c r="A21" s="51"/>
      <c r="B21" s="8"/>
      <c r="C21" s="16"/>
      <c r="D21" s="81"/>
      <c r="E21" s="82"/>
      <c r="F21" s="82"/>
      <c r="G21" s="82"/>
      <c r="H21" s="81"/>
    </row>
    <row r="22" spans="1:8">
      <c r="A22" s="51"/>
      <c r="B22" s="8"/>
      <c r="C22" s="16"/>
      <c r="D22" s="81"/>
      <c r="E22" s="82"/>
      <c r="F22" s="82"/>
      <c r="G22" s="82"/>
      <c r="H22" s="81"/>
    </row>
    <row r="23" spans="1:8">
      <c r="A23" s="51"/>
      <c r="B23" s="8"/>
      <c r="C23" s="1" t="s">
        <v>15</v>
      </c>
      <c r="D23" s="81">
        <f>D20+D21</f>
        <v>0</v>
      </c>
      <c r="E23" s="82">
        <f>E20+E21</f>
        <v>0</v>
      </c>
      <c r="F23" s="82"/>
      <c r="G23" s="82"/>
      <c r="H23" s="81">
        <f>H20+H21</f>
        <v>0</v>
      </c>
    </row>
    <row r="24" spans="1:8" ht="25.5">
      <c r="A24" s="51">
        <v>3</v>
      </c>
      <c r="B24" s="8"/>
      <c r="C24" s="9" t="s">
        <v>16</v>
      </c>
      <c r="D24" s="81"/>
      <c r="E24" s="82"/>
      <c r="F24" s="82"/>
      <c r="G24" s="82"/>
      <c r="H24" s="81"/>
    </row>
    <row r="25" spans="1:8">
      <c r="A25" s="51"/>
      <c r="B25" s="8"/>
      <c r="C25" s="1" t="s">
        <v>11</v>
      </c>
      <c r="D25" s="81"/>
      <c r="E25" s="82"/>
      <c r="F25" s="82"/>
      <c r="G25" s="82"/>
      <c r="H25" s="81"/>
    </row>
    <row r="26" spans="1:8">
      <c r="A26" s="51"/>
      <c r="B26" s="8"/>
      <c r="C26" s="10" t="s">
        <v>17</v>
      </c>
      <c r="D26" s="81"/>
      <c r="E26" s="82"/>
      <c r="F26" s="82"/>
      <c r="G26" s="82"/>
      <c r="H26" s="81"/>
    </row>
    <row r="27" spans="1:8">
      <c r="A27" s="51">
        <v>4</v>
      </c>
      <c r="B27" s="8"/>
      <c r="C27" s="11" t="s">
        <v>18</v>
      </c>
      <c r="D27" s="81"/>
      <c r="E27" s="82"/>
      <c r="F27" s="82"/>
      <c r="G27" s="82"/>
      <c r="H27" s="81"/>
    </row>
    <row r="28" spans="1:8">
      <c r="A28" s="51"/>
      <c r="B28" s="8"/>
      <c r="C28" s="12" t="s">
        <v>19</v>
      </c>
      <c r="D28" s="81"/>
      <c r="E28" s="82"/>
      <c r="F28" s="82"/>
      <c r="G28" s="82"/>
      <c r="H28" s="81"/>
    </row>
    <row r="29" spans="1:8">
      <c r="A29" s="51"/>
      <c r="B29" s="8"/>
      <c r="C29" s="1" t="s">
        <v>11</v>
      </c>
      <c r="D29" s="81"/>
      <c r="E29" s="82"/>
      <c r="F29" s="82"/>
      <c r="G29" s="82"/>
      <c r="H29" s="81"/>
    </row>
    <row r="30" spans="1:8">
      <c r="A30" s="51"/>
      <c r="B30" s="8"/>
      <c r="C30" s="1" t="s">
        <v>20</v>
      </c>
      <c r="D30" s="81"/>
      <c r="E30" s="82"/>
      <c r="F30" s="82"/>
      <c r="G30" s="82"/>
      <c r="H30" s="81"/>
    </row>
    <row r="31" spans="1:8">
      <c r="A31" s="51">
        <v>5</v>
      </c>
      <c r="B31" s="8"/>
      <c r="C31" s="11" t="s">
        <v>21</v>
      </c>
      <c r="D31" s="81"/>
      <c r="E31" s="82"/>
      <c r="F31" s="82"/>
      <c r="G31" s="82"/>
      <c r="H31" s="81"/>
    </row>
    <row r="32" spans="1:8" ht="25.5">
      <c r="A32" s="51"/>
      <c r="B32" s="8"/>
      <c r="C32" s="12" t="s">
        <v>22</v>
      </c>
      <c r="D32" s="81"/>
      <c r="E32" s="82"/>
      <c r="F32" s="82"/>
      <c r="G32" s="82"/>
      <c r="H32" s="81"/>
    </row>
    <row r="33" spans="1:12">
      <c r="A33" s="51"/>
      <c r="B33" s="8"/>
      <c r="C33" s="1" t="s">
        <v>11</v>
      </c>
      <c r="D33" s="81"/>
      <c r="E33" s="82"/>
      <c r="F33" s="82"/>
      <c r="G33" s="82"/>
      <c r="H33" s="81"/>
    </row>
    <row r="34" spans="1:12">
      <c r="A34" s="51"/>
      <c r="B34" s="8"/>
      <c r="C34" s="1" t="s">
        <v>23</v>
      </c>
      <c r="D34" s="81"/>
      <c r="E34" s="82"/>
      <c r="F34" s="82"/>
      <c r="G34" s="82"/>
      <c r="H34" s="81"/>
    </row>
    <row r="35" spans="1:12">
      <c r="A35" s="51">
        <v>6</v>
      </c>
      <c r="B35" s="8"/>
      <c r="C35" s="11" t="s">
        <v>24</v>
      </c>
      <c r="D35" s="81"/>
      <c r="E35" s="82"/>
      <c r="F35" s="82"/>
      <c r="G35" s="82"/>
      <c r="H35" s="81"/>
    </row>
    <row r="36" spans="1:12" ht="38.25">
      <c r="A36" s="51"/>
      <c r="B36" s="8"/>
      <c r="C36" s="13" t="s">
        <v>25</v>
      </c>
      <c r="D36" s="81"/>
      <c r="E36" s="82"/>
      <c r="F36" s="82"/>
      <c r="G36" s="82"/>
      <c r="H36" s="81"/>
    </row>
    <row r="37" spans="1:12">
      <c r="A37" s="51"/>
      <c r="B37" s="132"/>
      <c r="C37" s="1" t="s">
        <v>11</v>
      </c>
      <c r="D37" s="81"/>
      <c r="E37" s="82"/>
      <c r="F37" s="82"/>
      <c r="G37" s="82"/>
      <c r="H37" s="81"/>
    </row>
    <row r="38" spans="1:12">
      <c r="A38" s="51"/>
      <c r="B38" s="8"/>
      <c r="C38" s="1" t="s">
        <v>26</v>
      </c>
      <c r="D38" s="81"/>
      <c r="E38" s="82"/>
      <c r="F38" s="82"/>
      <c r="G38" s="82"/>
      <c r="H38" s="81"/>
    </row>
    <row r="39" spans="1:12" ht="25.5">
      <c r="A39" s="51">
        <v>7</v>
      </c>
      <c r="B39" s="8"/>
      <c r="C39" s="9" t="s">
        <v>27</v>
      </c>
      <c r="D39" s="81"/>
      <c r="E39" s="82"/>
      <c r="F39" s="82"/>
      <c r="G39" s="82"/>
      <c r="H39" s="81"/>
    </row>
    <row r="40" spans="1:12">
      <c r="A40" s="51"/>
      <c r="B40" s="8"/>
      <c r="C40" s="1" t="s">
        <v>11</v>
      </c>
      <c r="D40" s="81"/>
      <c r="E40" s="82"/>
      <c r="F40" s="82"/>
      <c r="G40" s="82"/>
      <c r="H40" s="81"/>
    </row>
    <row r="41" spans="1:12">
      <c r="A41" s="51"/>
      <c r="B41" s="8"/>
      <c r="C41" s="1" t="s">
        <v>28</v>
      </c>
      <c r="D41" s="81"/>
      <c r="E41" s="82"/>
      <c r="F41" s="82"/>
      <c r="G41" s="82"/>
      <c r="H41" s="81"/>
    </row>
    <row r="42" spans="1:12">
      <c r="A42" s="51"/>
      <c r="B42" s="8"/>
      <c r="C42" s="1" t="s">
        <v>29</v>
      </c>
      <c r="D42" s="81"/>
      <c r="E42" s="82"/>
      <c r="F42" s="82"/>
      <c r="G42" s="82"/>
      <c r="H42" s="81"/>
    </row>
    <row r="43" spans="1:12">
      <c r="A43" s="51">
        <v>8</v>
      </c>
      <c r="B43" s="8"/>
      <c r="C43" s="11" t="s">
        <v>30</v>
      </c>
      <c r="D43" s="81"/>
      <c r="E43" s="82"/>
      <c r="F43" s="82"/>
      <c r="G43" s="82"/>
      <c r="H43" s="81"/>
    </row>
    <row r="44" spans="1:12">
      <c r="A44" s="51"/>
      <c r="B44" s="8"/>
      <c r="C44" s="12" t="s">
        <v>31</v>
      </c>
      <c r="D44" s="81"/>
      <c r="E44" s="82"/>
      <c r="F44" s="82"/>
      <c r="G44" s="82"/>
      <c r="H44" s="81"/>
    </row>
    <row r="45" spans="1:12">
      <c r="A45" s="51"/>
      <c r="B45" s="8"/>
      <c r="C45" s="1" t="s">
        <v>11</v>
      </c>
      <c r="D45" s="81"/>
      <c r="E45" s="82"/>
      <c r="F45" s="82"/>
      <c r="G45" s="82"/>
      <c r="H45" s="81"/>
    </row>
    <row r="46" spans="1:12">
      <c r="A46" s="51"/>
      <c r="B46" s="8"/>
      <c r="C46" s="1" t="s">
        <v>32</v>
      </c>
      <c r="D46" s="81"/>
      <c r="E46" s="82"/>
      <c r="F46" s="82"/>
      <c r="G46" s="82"/>
      <c r="H46" s="81"/>
    </row>
    <row r="47" spans="1:12" ht="25.5">
      <c r="A47" s="51">
        <v>9</v>
      </c>
      <c r="B47" s="8"/>
      <c r="C47" s="9" t="s">
        <v>33</v>
      </c>
      <c r="D47" s="81"/>
      <c r="E47" s="82"/>
      <c r="F47" s="82"/>
      <c r="G47" s="82"/>
      <c r="H47" s="81"/>
      <c r="I47" s="335"/>
      <c r="J47" s="336"/>
      <c r="K47" s="336"/>
      <c r="L47" s="336"/>
    </row>
    <row r="48" spans="1:12">
      <c r="A48" s="51"/>
      <c r="B48" s="8"/>
      <c r="C48" s="1" t="s">
        <v>11</v>
      </c>
      <c r="D48" s="81"/>
      <c r="E48" s="82"/>
      <c r="F48" s="82"/>
      <c r="G48" s="82"/>
      <c r="H48" s="81"/>
    </row>
    <row r="49" spans="1:10">
      <c r="A49" s="51"/>
      <c r="B49" s="8"/>
      <c r="C49" s="1" t="s">
        <v>34</v>
      </c>
      <c r="D49" s="81"/>
      <c r="E49" s="82"/>
      <c r="F49" s="82"/>
      <c r="G49" s="82"/>
      <c r="H49" s="81"/>
    </row>
    <row r="50" spans="1:10">
      <c r="A50" s="51"/>
      <c r="B50" s="8"/>
      <c r="C50" s="1" t="s">
        <v>35</v>
      </c>
      <c r="D50" s="81">
        <f>D23</f>
        <v>0</v>
      </c>
      <c r="E50" s="82">
        <f>E23</f>
        <v>0</v>
      </c>
      <c r="F50" s="82"/>
      <c r="G50" s="82"/>
      <c r="H50" s="81">
        <f>H23</f>
        <v>0</v>
      </c>
    </row>
    <row r="51" spans="1:10">
      <c r="A51" s="51">
        <v>10</v>
      </c>
      <c r="B51" s="8"/>
      <c r="C51" s="11" t="s">
        <v>36</v>
      </c>
      <c r="D51" s="81"/>
      <c r="E51" s="82"/>
      <c r="F51" s="82"/>
      <c r="G51" s="82"/>
      <c r="H51" s="81"/>
    </row>
    <row r="52" spans="1:10" ht="25.5">
      <c r="A52" s="51"/>
      <c r="B52" s="8"/>
      <c r="C52" s="12" t="s">
        <v>37</v>
      </c>
      <c r="D52" s="81"/>
      <c r="E52" s="82"/>
      <c r="F52" s="82"/>
      <c r="G52" s="82"/>
      <c r="H52" s="81"/>
    </row>
    <row r="53" spans="1:10">
      <c r="A53" s="51"/>
      <c r="B53" s="8"/>
      <c r="C53" s="1" t="s">
        <v>11</v>
      </c>
      <c r="D53" s="81"/>
      <c r="E53" s="82"/>
      <c r="F53" s="82"/>
      <c r="G53" s="82"/>
      <c r="H53" s="81"/>
    </row>
    <row r="54" spans="1:10">
      <c r="A54" s="51"/>
      <c r="B54" s="8"/>
      <c r="C54" s="1" t="s">
        <v>38</v>
      </c>
      <c r="D54" s="81"/>
      <c r="E54" s="82"/>
      <c r="F54" s="82"/>
      <c r="G54" s="82"/>
      <c r="H54" s="81"/>
    </row>
    <row r="55" spans="1:10">
      <c r="A55" s="51">
        <v>11</v>
      </c>
      <c r="B55" s="8"/>
      <c r="C55" s="11" t="s">
        <v>39</v>
      </c>
      <c r="D55" s="81"/>
      <c r="E55" s="82"/>
      <c r="F55" s="82"/>
      <c r="G55" s="82"/>
      <c r="H55" s="81"/>
    </row>
    <row r="56" spans="1:10">
      <c r="A56" s="51"/>
      <c r="B56" s="8"/>
      <c r="C56" s="12" t="s">
        <v>40</v>
      </c>
      <c r="D56" s="81"/>
      <c r="E56" s="82"/>
      <c r="F56" s="82"/>
      <c r="G56" s="82"/>
      <c r="H56" s="81"/>
    </row>
    <row r="57" spans="1:10">
      <c r="A57" s="51"/>
      <c r="B57" s="8"/>
      <c r="C57" s="1" t="s">
        <v>11</v>
      </c>
      <c r="D57" s="81"/>
      <c r="E57" s="82"/>
      <c r="F57" s="82"/>
      <c r="G57" s="82"/>
      <c r="H57" s="81"/>
    </row>
    <row r="58" spans="1:10">
      <c r="A58" s="51"/>
      <c r="B58" s="8"/>
      <c r="C58" s="1" t="s">
        <v>41</v>
      </c>
      <c r="D58" s="81"/>
      <c r="E58" s="82"/>
      <c r="F58" s="82"/>
      <c r="G58" s="82"/>
      <c r="H58" s="81"/>
    </row>
    <row r="59" spans="1:10" ht="25.5">
      <c r="A59" s="51">
        <v>12</v>
      </c>
      <c r="B59" s="8"/>
      <c r="C59" s="9" t="s">
        <v>42</v>
      </c>
      <c r="D59" s="82"/>
      <c r="E59" s="82"/>
      <c r="F59" s="82"/>
      <c r="G59" s="82"/>
      <c r="H59" s="83"/>
    </row>
    <row r="60" spans="1:10">
      <c r="A60" s="51"/>
      <c r="B60" s="8"/>
      <c r="C60" s="1" t="s">
        <v>11</v>
      </c>
      <c r="D60" s="82"/>
      <c r="E60" s="82"/>
      <c r="F60" s="82"/>
      <c r="G60" s="82"/>
      <c r="H60" s="82"/>
    </row>
    <row r="61" spans="1:10">
      <c r="A61" s="51"/>
      <c r="B61" s="8"/>
      <c r="C61" s="1" t="s">
        <v>43</v>
      </c>
      <c r="D61" s="82"/>
      <c r="E61" s="82"/>
      <c r="F61" s="82"/>
      <c r="G61" s="82"/>
      <c r="H61" s="82"/>
    </row>
    <row r="62" spans="1:10">
      <c r="A62" s="51"/>
      <c r="B62" s="8"/>
      <c r="C62" s="1" t="s">
        <v>44</v>
      </c>
      <c r="D62" s="82">
        <f>D50</f>
        <v>0</v>
      </c>
      <c r="E62" s="82">
        <f>E50</f>
        <v>0</v>
      </c>
      <c r="F62" s="82"/>
      <c r="G62" s="82"/>
      <c r="H62" s="83">
        <f>H50</f>
        <v>0</v>
      </c>
    </row>
    <row r="63" spans="1:10" ht="25.5">
      <c r="A63" s="51">
        <v>13</v>
      </c>
      <c r="B63" s="52"/>
      <c r="C63" s="14" t="s">
        <v>45</v>
      </c>
      <c r="D63" s="81">
        <f>D62*3%</f>
        <v>0</v>
      </c>
      <c r="E63" s="81">
        <f>E62*3%</f>
        <v>0</v>
      </c>
      <c r="F63" s="81"/>
      <c r="G63" s="81"/>
      <c r="H63" s="81">
        <f>H62*3%</f>
        <v>0</v>
      </c>
      <c r="J63">
        <f>სამშენ.სამ!J170</f>
        <v>0</v>
      </c>
    </row>
    <row r="64" spans="1:10">
      <c r="A64" s="51"/>
      <c r="B64" s="52"/>
      <c r="C64" s="51" t="s">
        <v>46</v>
      </c>
      <c r="D64" s="81">
        <f>D62+D63</f>
        <v>0</v>
      </c>
      <c r="E64" s="81">
        <f>E62+E63</f>
        <v>0</v>
      </c>
      <c r="F64" s="81"/>
      <c r="G64" s="81"/>
      <c r="H64" s="81">
        <f>H62+H63</f>
        <v>0</v>
      </c>
      <c r="J64">
        <f>' ელსამ სამ'!J33</f>
        <v>0</v>
      </c>
    </row>
    <row r="65" spans="1:13" ht="25.5">
      <c r="A65" s="51">
        <v>14</v>
      </c>
      <c r="B65" s="52"/>
      <c r="C65" s="14" t="s">
        <v>47</v>
      </c>
      <c r="D65" s="81"/>
      <c r="E65" s="81"/>
      <c r="F65" s="81"/>
      <c r="G65" s="81">
        <f>J66</f>
        <v>0</v>
      </c>
      <c r="H65" s="81">
        <f>G65</f>
        <v>0</v>
      </c>
      <c r="J65">
        <f>J63+J64</f>
        <v>0</v>
      </c>
    </row>
    <row r="66" spans="1:13">
      <c r="A66" s="51"/>
      <c r="B66" s="52"/>
      <c r="C66" s="51" t="s">
        <v>46</v>
      </c>
      <c r="D66" s="81"/>
      <c r="E66" s="81"/>
      <c r="F66" s="81"/>
      <c r="G66" s="81"/>
      <c r="H66" s="81">
        <f>H64+H65</f>
        <v>0</v>
      </c>
      <c r="J66">
        <f>J65*2%</f>
        <v>0</v>
      </c>
    </row>
    <row r="67" spans="1:13">
      <c r="A67" s="51">
        <v>15</v>
      </c>
      <c r="B67" s="52"/>
      <c r="C67" s="51" t="s">
        <v>48</v>
      </c>
      <c r="D67" s="81"/>
      <c r="E67" s="81"/>
      <c r="F67" s="81"/>
      <c r="G67" s="81"/>
      <c r="H67" s="81">
        <f>H66*18/100</f>
        <v>0</v>
      </c>
    </row>
    <row r="68" spans="1:13">
      <c r="A68" s="52"/>
      <c r="B68" s="52"/>
      <c r="C68" s="51" t="s">
        <v>46</v>
      </c>
      <c r="D68" s="81"/>
      <c r="E68" s="81"/>
      <c r="F68" s="81"/>
      <c r="G68" s="81"/>
      <c r="H68" s="81">
        <f>H66+H67</f>
        <v>0</v>
      </c>
      <c r="J68">
        <v>10000</v>
      </c>
    </row>
    <row r="69" spans="1:13">
      <c r="A69" s="53"/>
      <c r="B69" s="53"/>
      <c r="C69" s="54"/>
      <c r="D69" s="55"/>
      <c r="E69" s="55"/>
      <c r="F69" s="55"/>
      <c r="G69" s="55"/>
      <c r="H69" s="55"/>
      <c r="J69" s="140">
        <f>J68-H68</f>
        <v>10000</v>
      </c>
    </row>
    <row r="70" spans="1:13">
      <c r="A70" s="348"/>
      <c r="B70" s="348"/>
      <c r="C70" s="348"/>
      <c r="D70" s="348"/>
      <c r="E70" s="348"/>
      <c r="F70" s="348"/>
      <c r="G70" s="348"/>
      <c r="H70" s="348"/>
    </row>
    <row r="73" spans="1:13">
      <c r="A73" s="333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</row>
  </sheetData>
  <mergeCells count="22">
    <mergeCell ref="A70:H70"/>
    <mergeCell ref="H18:H19"/>
    <mergeCell ref="A12:A13"/>
    <mergeCell ref="B12:B13"/>
    <mergeCell ref="C12:C13"/>
    <mergeCell ref="D12:G12"/>
    <mergeCell ref="F1:H1"/>
    <mergeCell ref="F2:H2"/>
    <mergeCell ref="A73:M73"/>
    <mergeCell ref="C11:F11"/>
    <mergeCell ref="I47:L47"/>
    <mergeCell ref="A3:H3"/>
    <mergeCell ref="A4:H9"/>
    <mergeCell ref="A10:C10"/>
    <mergeCell ref="H12:H13"/>
    <mergeCell ref="A18:A19"/>
    <mergeCell ref="B18:B19"/>
    <mergeCell ref="C18:C19"/>
    <mergeCell ref="D18:D19"/>
    <mergeCell ref="E18:E19"/>
    <mergeCell ref="F18:F19"/>
    <mergeCell ref="G18:G1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6" sqref="A16:M16"/>
    </sheetView>
  </sheetViews>
  <sheetFormatPr defaultRowHeight="15"/>
  <cols>
    <col min="1" max="1" width="3.85546875" customWidth="1"/>
    <col min="2" max="2" width="10.7109375" customWidth="1"/>
    <col min="3" max="3" width="18.42578125" customWidth="1"/>
    <col min="7" max="8" width="12" customWidth="1"/>
    <col min="9" max="10" width="11.5703125" customWidth="1"/>
  </cols>
  <sheetData>
    <row r="1" spans="1:13">
      <c r="C1" s="367" t="s">
        <v>128</v>
      </c>
      <c r="D1" s="367"/>
      <c r="E1" s="367"/>
      <c r="F1" s="367"/>
      <c r="G1" s="367"/>
      <c r="H1" s="367"/>
      <c r="I1" s="367"/>
      <c r="J1" s="367"/>
    </row>
    <row r="2" spans="1:13" ht="27" customHeight="1">
      <c r="C2" s="368" t="s">
        <v>281</v>
      </c>
      <c r="D2" s="368"/>
      <c r="E2" s="368"/>
      <c r="F2" s="368"/>
      <c r="G2" s="368"/>
      <c r="H2" s="368"/>
      <c r="I2" s="368"/>
      <c r="J2" s="368"/>
      <c r="K2" s="368"/>
    </row>
    <row r="3" spans="1:13" ht="31.5" customHeight="1">
      <c r="C3" s="367" t="s">
        <v>135</v>
      </c>
      <c r="D3" s="367"/>
      <c r="E3" s="367"/>
      <c r="F3" s="367"/>
      <c r="G3" s="367"/>
      <c r="H3" s="367"/>
      <c r="I3" s="367"/>
      <c r="J3" s="367"/>
    </row>
    <row r="4" spans="1:13">
      <c r="B4" s="370" t="s">
        <v>145</v>
      </c>
      <c r="C4" s="370"/>
      <c r="D4" s="370"/>
      <c r="E4" s="45"/>
      <c r="F4" s="45"/>
      <c r="G4" s="369" t="s">
        <v>149</v>
      </c>
      <c r="H4" s="369"/>
      <c r="I4" s="369"/>
      <c r="J4" s="46">
        <f>K12</f>
        <v>0</v>
      </c>
      <c r="K4" s="45" t="s">
        <v>137</v>
      </c>
    </row>
    <row r="5" spans="1:13">
      <c r="A5" s="21"/>
      <c r="B5" s="366"/>
      <c r="C5" s="366"/>
      <c r="D5" s="366"/>
      <c r="E5" s="366"/>
      <c r="F5" s="366"/>
      <c r="G5" s="366"/>
      <c r="H5" s="366"/>
      <c r="I5" s="366"/>
      <c r="J5" s="366"/>
      <c r="K5" s="20"/>
    </row>
    <row r="6" spans="1:13">
      <c r="A6" s="351" t="s">
        <v>120</v>
      </c>
      <c r="B6" s="351" t="s">
        <v>121</v>
      </c>
      <c r="C6" s="354" t="s">
        <v>292</v>
      </c>
      <c r="D6" s="355"/>
      <c r="E6" s="355"/>
      <c r="F6" s="356"/>
      <c r="G6" s="363" t="s">
        <v>122</v>
      </c>
      <c r="H6" s="364"/>
      <c r="I6" s="364"/>
      <c r="J6" s="365"/>
      <c r="K6" s="351" t="s">
        <v>123</v>
      </c>
    </row>
    <row r="7" spans="1:13">
      <c r="A7" s="352"/>
      <c r="B7" s="352"/>
      <c r="C7" s="357"/>
      <c r="D7" s="358"/>
      <c r="E7" s="358"/>
      <c r="F7" s="359"/>
      <c r="G7" s="351" t="s">
        <v>124</v>
      </c>
      <c r="H7" s="351" t="s">
        <v>125</v>
      </c>
      <c r="I7" s="351" t="s">
        <v>126</v>
      </c>
      <c r="J7" s="351" t="s">
        <v>127</v>
      </c>
      <c r="K7" s="352"/>
    </row>
    <row r="8" spans="1:13">
      <c r="A8" s="353"/>
      <c r="B8" s="353"/>
      <c r="C8" s="360"/>
      <c r="D8" s="361"/>
      <c r="E8" s="361"/>
      <c r="F8" s="362"/>
      <c r="G8" s="353"/>
      <c r="H8" s="353"/>
      <c r="I8" s="353"/>
      <c r="J8" s="353"/>
      <c r="K8" s="353"/>
    </row>
    <row r="9" spans="1:13">
      <c r="A9" s="56" t="s">
        <v>61</v>
      </c>
      <c r="B9" s="56" t="s">
        <v>62</v>
      </c>
      <c r="C9" s="374" t="s">
        <v>63</v>
      </c>
      <c r="D9" s="375"/>
      <c r="E9" s="375"/>
      <c r="F9" s="376"/>
      <c r="G9" s="56" t="s">
        <v>64</v>
      </c>
      <c r="H9" s="56" t="s">
        <v>65</v>
      </c>
      <c r="I9" s="56" t="s">
        <v>66</v>
      </c>
      <c r="J9" s="56" t="s">
        <v>67</v>
      </c>
      <c r="K9" s="56" t="s">
        <v>68</v>
      </c>
    </row>
    <row r="10" spans="1:13" ht="30.75" customHeight="1">
      <c r="A10" s="56" t="s">
        <v>61</v>
      </c>
      <c r="B10" s="56" t="s">
        <v>146</v>
      </c>
      <c r="C10" s="377" t="s">
        <v>6</v>
      </c>
      <c r="D10" s="378"/>
      <c r="E10" s="378"/>
      <c r="F10" s="379"/>
      <c r="G10" s="57">
        <f>სამშენ.სამ!M176</f>
        <v>0</v>
      </c>
      <c r="H10" s="57"/>
      <c r="I10" s="57"/>
      <c r="J10" s="57"/>
      <c r="K10" s="57">
        <f>G10</f>
        <v>0</v>
      </c>
    </row>
    <row r="11" spans="1:13" ht="32.25" customHeight="1">
      <c r="A11" s="56" t="s">
        <v>62</v>
      </c>
      <c r="B11" s="56" t="s">
        <v>147</v>
      </c>
      <c r="C11" s="377" t="s">
        <v>239</v>
      </c>
      <c r="D11" s="378"/>
      <c r="E11" s="378"/>
      <c r="F11" s="379"/>
      <c r="G11" s="57"/>
      <c r="H11" s="57">
        <f>' ელსამ სამ'!M39</f>
        <v>0</v>
      </c>
      <c r="I11" s="57"/>
      <c r="J11" s="57"/>
      <c r="K11" s="57">
        <f>H11</f>
        <v>0</v>
      </c>
    </row>
    <row r="12" spans="1:13">
      <c r="A12" s="56"/>
      <c r="B12" s="56"/>
      <c r="C12" s="371" t="s">
        <v>46</v>
      </c>
      <c r="D12" s="372"/>
      <c r="E12" s="372"/>
      <c r="F12" s="373"/>
      <c r="G12" s="57">
        <f>G10</f>
        <v>0</v>
      </c>
      <c r="H12" s="57">
        <f>H11</f>
        <v>0</v>
      </c>
      <c r="I12" s="57"/>
      <c r="J12" s="57"/>
      <c r="K12" s="57">
        <f>K10+K11</f>
        <v>0</v>
      </c>
    </row>
    <row r="16" spans="1:13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</row>
  </sheetData>
  <mergeCells count="20">
    <mergeCell ref="C12:F12"/>
    <mergeCell ref="C9:F9"/>
    <mergeCell ref="C10:F10"/>
    <mergeCell ref="C11:F11"/>
    <mergeCell ref="A16:M16"/>
    <mergeCell ref="B5:J5"/>
    <mergeCell ref="C1:J1"/>
    <mergeCell ref="C3:J3"/>
    <mergeCell ref="C2:K2"/>
    <mergeCell ref="G4:I4"/>
    <mergeCell ref="B4:D4"/>
    <mergeCell ref="A6:A8"/>
    <mergeCell ref="B6:B8"/>
    <mergeCell ref="C6:F8"/>
    <mergeCell ref="G6:J6"/>
    <mergeCell ref="K6:K8"/>
    <mergeCell ref="G7:G8"/>
    <mergeCell ref="H7:H8"/>
    <mergeCell ref="I7:I8"/>
    <mergeCell ref="J7:J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workbookViewId="0">
      <selection activeCell="I20" sqref="I20"/>
    </sheetView>
  </sheetViews>
  <sheetFormatPr defaultRowHeight="15"/>
  <cols>
    <col min="1" max="1" width="4.42578125" style="84" customWidth="1"/>
    <col min="2" max="2" width="11.140625" style="84" customWidth="1"/>
    <col min="3" max="3" width="42.28515625" style="84" customWidth="1"/>
    <col min="4" max="4" width="6.7109375" style="84" customWidth="1"/>
    <col min="5" max="5" width="9.7109375" style="84" customWidth="1"/>
    <col min="6" max="6" width="6.7109375" style="84" customWidth="1"/>
    <col min="7" max="7" width="6" style="84" customWidth="1"/>
    <col min="8" max="8" width="8.42578125" style="84" customWidth="1"/>
    <col min="9" max="9" width="6.7109375" style="84" customWidth="1"/>
    <col min="10" max="10" width="8.42578125" style="84" customWidth="1"/>
    <col min="11" max="11" width="5.7109375" style="84" customWidth="1"/>
    <col min="12" max="12" width="7.5703125" style="84" customWidth="1"/>
    <col min="13" max="13" width="10.85546875" style="84" customWidth="1"/>
    <col min="14" max="16384" width="9.140625" style="84"/>
  </cols>
  <sheetData>
    <row r="1" spans="1:13">
      <c r="C1" s="387" t="s">
        <v>281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5" customHeight="1">
      <c r="A2" s="391" t="s">
        <v>150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58"/>
    </row>
    <row r="3" spans="1:13" ht="15" customHeight="1">
      <c r="A3" s="58"/>
      <c r="B3" s="58"/>
      <c r="C3" s="391" t="s">
        <v>6</v>
      </c>
      <c r="D3" s="391"/>
      <c r="E3" s="391"/>
      <c r="F3" s="391"/>
      <c r="G3" s="391"/>
      <c r="H3" s="391"/>
      <c r="I3" s="391"/>
      <c r="J3" s="58"/>
      <c r="K3" s="58"/>
      <c r="L3" s="58"/>
      <c r="M3" s="58"/>
    </row>
    <row r="4" spans="1:13" ht="1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58"/>
    </row>
    <row r="5" spans="1:13">
      <c r="A5" s="201"/>
      <c r="B5" s="392" t="s">
        <v>136</v>
      </c>
      <c r="C5" s="392"/>
      <c r="H5" s="393" t="s">
        <v>49</v>
      </c>
      <c r="I5" s="393"/>
      <c r="J5" s="393"/>
      <c r="K5" s="393"/>
      <c r="L5" s="331">
        <f>M176</f>
        <v>0</v>
      </c>
      <c r="M5" s="60" t="s">
        <v>1</v>
      </c>
    </row>
    <row r="6" spans="1:13">
      <c r="A6" s="388" t="s">
        <v>50</v>
      </c>
      <c r="B6" s="388" t="s">
        <v>252</v>
      </c>
      <c r="C6" s="388" t="s">
        <v>52</v>
      </c>
      <c r="D6" s="388" t="s">
        <v>53</v>
      </c>
      <c r="E6" s="394" t="s">
        <v>191</v>
      </c>
      <c r="F6" s="395"/>
      <c r="G6" s="394" t="s">
        <v>54</v>
      </c>
      <c r="H6" s="395"/>
      <c r="I6" s="394" t="s">
        <v>55</v>
      </c>
      <c r="J6" s="395"/>
      <c r="K6" s="394" t="s">
        <v>56</v>
      </c>
      <c r="L6" s="395"/>
      <c r="M6" s="388" t="s">
        <v>57</v>
      </c>
    </row>
    <row r="7" spans="1:13" ht="15" customHeight="1">
      <c r="A7" s="389"/>
      <c r="B7" s="389"/>
      <c r="C7" s="389"/>
      <c r="D7" s="389"/>
      <c r="E7" s="388" t="s">
        <v>192</v>
      </c>
      <c r="F7" s="388" t="s">
        <v>193</v>
      </c>
      <c r="G7" s="388" t="s">
        <v>58</v>
      </c>
      <c r="H7" s="388" t="s">
        <v>46</v>
      </c>
      <c r="I7" s="388" t="s">
        <v>59</v>
      </c>
      <c r="J7" s="388" t="s">
        <v>46</v>
      </c>
      <c r="K7" s="388" t="s">
        <v>60</v>
      </c>
      <c r="L7" s="388" t="s">
        <v>46</v>
      </c>
      <c r="M7" s="389"/>
    </row>
    <row r="8" spans="1:13" ht="15" customHeight="1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</row>
    <row r="9" spans="1:13">
      <c r="A9" s="202" t="s">
        <v>61</v>
      </c>
      <c r="B9" s="202" t="s">
        <v>62</v>
      </c>
      <c r="C9" s="202" t="s">
        <v>63</v>
      </c>
      <c r="D9" s="202" t="s">
        <v>64</v>
      </c>
      <c r="E9" s="202" t="s">
        <v>65</v>
      </c>
      <c r="F9" s="202" t="s">
        <v>66</v>
      </c>
      <c r="G9" s="202" t="s">
        <v>67</v>
      </c>
      <c r="H9" s="202" t="s">
        <v>68</v>
      </c>
      <c r="I9" s="202" t="s">
        <v>69</v>
      </c>
      <c r="J9" s="202" t="s">
        <v>70</v>
      </c>
      <c r="K9" s="202" t="s">
        <v>71</v>
      </c>
      <c r="L9" s="202" t="s">
        <v>72</v>
      </c>
      <c r="M9" s="202" t="s">
        <v>73</v>
      </c>
    </row>
    <row r="10" spans="1:13">
      <c r="A10" s="203"/>
      <c r="B10" s="204"/>
      <c r="C10" s="203" t="s">
        <v>245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>
      <c r="A11" s="122" t="s">
        <v>61</v>
      </c>
      <c r="B11" s="383" t="s">
        <v>258</v>
      </c>
      <c r="C11" s="205" t="s">
        <v>259</v>
      </c>
      <c r="D11" s="185" t="s">
        <v>74</v>
      </c>
      <c r="E11" s="190"/>
      <c r="F11" s="206">
        <v>15</v>
      </c>
      <c r="G11" s="206"/>
      <c r="H11" s="206"/>
      <c r="I11" s="206"/>
      <c r="J11" s="206"/>
      <c r="K11" s="206"/>
      <c r="L11" s="206"/>
      <c r="M11" s="206"/>
    </row>
    <row r="12" spans="1:13" ht="27">
      <c r="A12" s="122"/>
      <c r="B12" s="396"/>
      <c r="C12" s="158" t="s">
        <v>75</v>
      </c>
      <c r="D12" s="186" t="s">
        <v>76</v>
      </c>
      <c r="E12" s="191">
        <v>0.47199999999999998</v>
      </c>
      <c r="F12" s="100">
        <f>F11*E12</f>
        <v>7.08</v>
      </c>
      <c r="G12" s="100"/>
      <c r="H12" s="100"/>
      <c r="I12" s="100"/>
      <c r="J12" s="100"/>
      <c r="K12" s="100"/>
      <c r="L12" s="100"/>
      <c r="M12" s="100"/>
    </row>
    <row r="13" spans="1:13">
      <c r="A13" s="135"/>
      <c r="B13" s="396"/>
      <c r="C13" s="158" t="s">
        <v>77</v>
      </c>
      <c r="D13" s="188" t="s">
        <v>78</v>
      </c>
      <c r="E13" s="191">
        <v>3.0099999999999998E-2</v>
      </c>
      <c r="F13" s="100">
        <f>F11*E13</f>
        <v>0.45149999999999996</v>
      </c>
      <c r="G13" s="100"/>
      <c r="H13" s="100"/>
      <c r="I13" s="100"/>
      <c r="J13" s="100"/>
      <c r="K13" s="100"/>
      <c r="L13" s="100"/>
      <c r="M13" s="100"/>
    </row>
    <row r="14" spans="1:13">
      <c r="A14" s="122" t="s">
        <v>62</v>
      </c>
      <c r="B14" s="397" t="s">
        <v>256</v>
      </c>
      <c r="C14" s="205" t="s">
        <v>257</v>
      </c>
      <c r="D14" s="190" t="s">
        <v>74</v>
      </c>
      <c r="E14" s="190"/>
      <c r="F14" s="206">
        <v>39</v>
      </c>
      <c r="G14" s="206"/>
      <c r="H14" s="206"/>
      <c r="I14" s="206"/>
      <c r="J14" s="206"/>
      <c r="K14" s="206"/>
      <c r="L14" s="206"/>
      <c r="M14" s="206"/>
    </row>
    <row r="15" spans="1:13" ht="27">
      <c r="A15" s="135"/>
      <c r="B15" s="384"/>
      <c r="C15" s="158" t="s">
        <v>75</v>
      </c>
      <c r="D15" s="207" t="s">
        <v>76</v>
      </c>
      <c r="E15" s="191">
        <v>0.16</v>
      </c>
      <c r="F15" s="100">
        <f>F14*E15</f>
        <v>6.24</v>
      </c>
      <c r="G15" s="100"/>
      <c r="H15" s="100"/>
      <c r="I15" s="100"/>
      <c r="J15" s="100"/>
      <c r="K15" s="100"/>
      <c r="L15" s="100"/>
      <c r="M15" s="100"/>
    </row>
    <row r="16" spans="1:13">
      <c r="A16" s="122" t="s">
        <v>63</v>
      </c>
      <c r="B16" s="155" t="s">
        <v>243</v>
      </c>
      <c r="C16" s="205" t="s">
        <v>260</v>
      </c>
      <c r="D16" s="185" t="s">
        <v>74</v>
      </c>
      <c r="E16" s="190"/>
      <c r="F16" s="206">
        <v>5.19</v>
      </c>
      <c r="G16" s="206"/>
      <c r="H16" s="208"/>
      <c r="I16" s="208"/>
      <c r="J16" s="208"/>
      <c r="K16" s="208"/>
      <c r="L16" s="208"/>
      <c r="M16" s="208"/>
    </row>
    <row r="17" spans="1:13" ht="27">
      <c r="A17" s="122"/>
      <c r="B17" s="155"/>
      <c r="C17" s="158" t="s">
        <v>75</v>
      </c>
      <c r="D17" s="186" t="s">
        <v>76</v>
      </c>
      <c r="E17" s="191">
        <v>0.88700000000000001</v>
      </c>
      <c r="F17" s="100">
        <f>F16*E17</f>
        <v>4.6035300000000001</v>
      </c>
      <c r="G17" s="100"/>
      <c r="H17" s="133"/>
      <c r="I17" s="133"/>
      <c r="J17" s="133"/>
      <c r="K17" s="133"/>
      <c r="L17" s="133"/>
      <c r="M17" s="133"/>
    </row>
    <row r="18" spans="1:13">
      <c r="A18" s="135"/>
      <c r="B18" s="157"/>
      <c r="C18" s="158" t="s">
        <v>77</v>
      </c>
      <c r="D18" s="188" t="s">
        <v>78</v>
      </c>
      <c r="E18" s="191">
        <v>9.8400000000000001E-2</v>
      </c>
      <c r="F18" s="100">
        <f>F16*E18</f>
        <v>0.51069600000000004</v>
      </c>
      <c r="G18" s="100"/>
      <c r="H18" s="133"/>
      <c r="I18" s="133"/>
      <c r="J18" s="133"/>
      <c r="K18" s="133"/>
      <c r="L18" s="133"/>
      <c r="M18" s="133"/>
    </row>
    <row r="19" spans="1:13">
      <c r="A19" s="122" t="s">
        <v>64</v>
      </c>
      <c r="B19" s="383" t="s">
        <v>276</v>
      </c>
      <c r="C19" s="205" t="s">
        <v>277</v>
      </c>
      <c r="D19" s="190" t="s">
        <v>74</v>
      </c>
      <c r="E19" s="190"/>
      <c r="F19" s="206">
        <v>2.1</v>
      </c>
      <c r="G19" s="206"/>
      <c r="H19" s="206"/>
      <c r="I19" s="206"/>
      <c r="J19" s="206"/>
      <c r="K19" s="206"/>
      <c r="L19" s="206"/>
      <c r="M19" s="206"/>
    </row>
    <row r="20" spans="1:13" ht="27">
      <c r="A20" s="122"/>
      <c r="B20" s="396"/>
      <c r="C20" s="158" t="s">
        <v>75</v>
      </c>
      <c r="D20" s="191" t="s">
        <v>76</v>
      </c>
      <c r="E20" s="191">
        <v>1.56</v>
      </c>
      <c r="F20" s="100">
        <f>F19*E20</f>
        <v>3.2760000000000002</v>
      </c>
      <c r="G20" s="100"/>
      <c r="H20" s="100"/>
      <c r="I20" s="209"/>
      <c r="J20" s="100"/>
      <c r="K20" s="100"/>
      <c r="L20" s="100"/>
      <c r="M20" s="100"/>
    </row>
    <row r="21" spans="1:13">
      <c r="A21" s="122"/>
      <c r="B21" s="396"/>
      <c r="C21" s="158" t="s">
        <v>77</v>
      </c>
      <c r="D21" s="188" t="s">
        <v>78</v>
      </c>
      <c r="E21" s="191">
        <v>9.8400000000000001E-2</v>
      </c>
      <c r="F21" s="100">
        <f>F19*E21</f>
        <v>0.20664000000000002</v>
      </c>
      <c r="G21" s="100"/>
      <c r="H21" s="100"/>
      <c r="I21" s="100"/>
      <c r="J21" s="100"/>
      <c r="K21" s="100"/>
      <c r="L21" s="100"/>
      <c r="M21" s="100"/>
    </row>
    <row r="22" spans="1:13">
      <c r="A22" s="122" t="s">
        <v>65</v>
      </c>
      <c r="B22" s="398" t="s">
        <v>261</v>
      </c>
      <c r="C22" s="64" t="s">
        <v>262</v>
      </c>
      <c r="D22" s="185" t="s">
        <v>83</v>
      </c>
      <c r="E22" s="185"/>
      <c r="F22" s="206">
        <v>0.15</v>
      </c>
      <c r="G22" s="210"/>
      <c r="H22" s="210"/>
      <c r="I22" s="210"/>
      <c r="J22" s="210"/>
      <c r="K22" s="210"/>
      <c r="L22" s="210"/>
      <c r="M22" s="210"/>
    </row>
    <row r="23" spans="1:13" ht="27">
      <c r="A23" s="122"/>
      <c r="B23" s="385"/>
      <c r="C23" s="67" t="s">
        <v>80</v>
      </c>
      <c r="D23" s="186" t="s">
        <v>76</v>
      </c>
      <c r="E23" s="186">
        <v>8.89</v>
      </c>
      <c r="F23" s="100">
        <f>F22*E23</f>
        <v>1.3335000000000001</v>
      </c>
      <c r="G23" s="211"/>
      <c r="H23" s="211"/>
      <c r="I23" s="100"/>
      <c r="J23" s="211"/>
      <c r="K23" s="211"/>
      <c r="L23" s="211"/>
      <c r="M23" s="211"/>
    </row>
    <row r="24" spans="1:13">
      <c r="A24" s="122"/>
      <c r="B24" s="385"/>
      <c r="C24" s="67" t="s">
        <v>104</v>
      </c>
      <c r="D24" s="188" t="s">
        <v>78</v>
      </c>
      <c r="E24" s="186">
        <v>3.35</v>
      </c>
      <c r="F24" s="100">
        <f>F22*E24</f>
        <v>0.50249999999999995</v>
      </c>
      <c r="G24" s="211"/>
      <c r="H24" s="211"/>
      <c r="I24" s="211"/>
      <c r="J24" s="211"/>
      <c r="K24" s="211"/>
      <c r="L24" s="211"/>
      <c r="M24" s="211"/>
    </row>
    <row r="25" spans="1:13">
      <c r="A25" s="122"/>
      <c r="B25" s="212"/>
      <c r="C25" s="213"/>
      <c r="D25" s="214"/>
      <c r="E25" s="215"/>
      <c r="F25" s="100"/>
      <c r="G25" s="100"/>
      <c r="H25" s="133"/>
      <c r="I25" s="133"/>
      <c r="J25" s="133"/>
      <c r="K25" s="133"/>
      <c r="L25" s="133"/>
      <c r="M25" s="133"/>
    </row>
    <row r="26" spans="1:13">
      <c r="A26" s="68"/>
      <c r="B26" s="216"/>
      <c r="C26" s="194" t="s">
        <v>229</v>
      </c>
      <c r="D26" s="217"/>
      <c r="E26" s="217"/>
      <c r="F26" s="168"/>
      <c r="G26" s="218"/>
      <c r="H26" s="218"/>
      <c r="I26" s="218"/>
      <c r="J26" s="218"/>
      <c r="K26" s="218"/>
      <c r="L26" s="218"/>
      <c r="M26" s="218"/>
    </row>
    <row r="27" spans="1:13" ht="27">
      <c r="A27" s="402" t="s">
        <v>66</v>
      </c>
      <c r="B27" s="219" t="s">
        <v>155</v>
      </c>
      <c r="C27" s="64" t="s">
        <v>278</v>
      </c>
      <c r="D27" s="185" t="s">
        <v>83</v>
      </c>
      <c r="E27" s="185"/>
      <c r="F27" s="206">
        <v>1.6</v>
      </c>
      <c r="G27" s="220"/>
      <c r="H27" s="220"/>
      <c r="I27" s="220"/>
      <c r="J27" s="220"/>
      <c r="K27" s="220"/>
      <c r="L27" s="220"/>
      <c r="M27" s="220"/>
    </row>
    <row r="28" spans="1:13" ht="27">
      <c r="A28" s="403"/>
      <c r="B28" s="221"/>
      <c r="C28" s="67" t="s">
        <v>80</v>
      </c>
      <c r="D28" s="186" t="s">
        <v>76</v>
      </c>
      <c r="E28" s="186">
        <v>3.36</v>
      </c>
      <c r="F28" s="100">
        <f>F27*E28</f>
        <v>5.3760000000000003</v>
      </c>
      <c r="G28" s="222"/>
      <c r="H28" s="222"/>
      <c r="I28" s="133"/>
      <c r="J28" s="222"/>
      <c r="K28" s="222"/>
      <c r="L28" s="222"/>
      <c r="M28" s="222"/>
    </row>
    <row r="29" spans="1:13">
      <c r="A29" s="403"/>
      <c r="B29" s="221"/>
      <c r="C29" s="67" t="s">
        <v>77</v>
      </c>
      <c r="D29" s="186" t="s">
        <v>78</v>
      </c>
      <c r="E29" s="186">
        <v>0.92</v>
      </c>
      <c r="F29" s="100">
        <f>F27*E29</f>
        <v>1.4720000000000002</v>
      </c>
      <c r="G29" s="222"/>
      <c r="H29" s="222"/>
      <c r="I29" s="222"/>
      <c r="J29" s="222"/>
      <c r="K29" s="222"/>
      <c r="L29" s="222"/>
      <c r="M29" s="222"/>
    </row>
    <row r="30" spans="1:13">
      <c r="A30" s="403"/>
      <c r="B30" s="221"/>
      <c r="C30" s="158" t="s">
        <v>81</v>
      </c>
      <c r="D30" s="186"/>
      <c r="E30" s="186"/>
      <c r="F30" s="100"/>
      <c r="G30" s="222"/>
      <c r="H30" s="222"/>
      <c r="I30" s="222"/>
      <c r="J30" s="222"/>
      <c r="K30" s="222"/>
      <c r="L30" s="222"/>
      <c r="M30" s="222"/>
    </row>
    <row r="31" spans="1:13">
      <c r="A31" s="403"/>
      <c r="B31" s="65" t="s">
        <v>209</v>
      </c>
      <c r="C31" s="67" t="s">
        <v>210</v>
      </c>
      <c r="D31" s="186" t="s">
        <v>83</v>
      </c>
      <c r="E31" s="186">
        <v>0.11</v>
      </c>
      <c r="F31" s="100">
        <f>F27*E31</f>
        <v>0.17600000000000002</v>
      </c>
      <c r="G31" s="222"/>
      <c r="H31" s="222"/>
      <c r="I31" s="222"/>
      <c r="J31" s="222"/>
      <c r="K31" s="222"/>
      <c r="L31" s="222"/>
      <c r="M31" s="222"/>
    </row>
    <row r="32" spans="1:13">
      <c r="A32" s="403"/>
      <c r="B32" s="223" t="s">
        <v>294</v>
      </c>
      <c r="C32" s="67" t="s">
        <v>234</v>
      </c>
      <c r="D32" s="186" t="s">
        <v>106</v>
      </c>
      <c r="E32" s="224">
        <f>0.92/0.39/0.19/0.19</f>
        <v>65.345550110093043</v>
      </c>
      <c r="F32" s="100">
        <f>F27*E32</f>
        <v>104.55288017614888</v>
      </c>
      <c r="G32" s="225"/>
      <c r="H32" s="222"/>
      <c r="I32" s="222"/>
      <c r="J32" s="222"/>
      <c r="K32" s="222"/>
      <c r="L32" s="222"/>
      <c r="M32" s="222"/>
    </row>
    <row r="33" spans="1:13">
      <c r="A33" s="404"/>
      <c r="B33" s="226"/>
      <c r="C33" s="67" t="s">
        <v>82</v>
      </c>
      <c r="D33" s="188" t="s">
        <v>78</v>
      </c>
      <c r="E33" s="227">
        <v>0.16</v>
      </c>
      <c r="F33" s="100">
        <f>F27*E33</f>
        <v>0.25600000000000001</v>
      </c>
      <c r="G33" s="222"/>
      <c r="H33" s="222"/>
      <c r="I33" s="222"/>
      <c r="J33" s="222"/>
      <c r="K33" s="222"/>
      <c r="L33" s="222"/>
      <c r="M33" s="222"/>
    </row>
    <row r="34" spans="1:13" ht="27">
      <c r="A34" s="190">
        <v>7</v>
      </c>
      <c r="B34" s="228" t="s">
        <v>156</v>
      </c>
      <c r="C34" s="229" t="s">
        <v>280</v>
      </c>
      <c r="D34" s="190" t="s">
        <v>74</v>
      </c>
      <c r="E34" s="190"/>
      <c r="F34" s="206">
        <v>0.95</v>
      </c>
      <c r="G34" s="206"/>
      <c r="H34" s="206"/>
      <c r="I34" s="206"/>
      <c r="J34" s="206"/>
      <c r="K34" s="206"/>
      <c r="L34" s="206"/>
      <c r="M34" s="206"/>
    </row>
    <row r="35" spans="1:13" ht="27">
      <c r="A35" s="191"/>
      <c r="B35" s="230"/>
      <c r="C35" s="158" t="s">
        <v>80</v>
      </c>
      <c r="D35" s="191" t="s">
        <v>76</v>
      </c>
      <c r="E35" s="191">
        <v>2.72</v>
      </c>
      <c r="F35" s="100">
        <f>F34*E35</f>
        <v>2.5840000000000001</v>
      </c>
      <c r="G35" s="100"/>
      <c r="H35" s="100"/>
      <c r="I35" s="100"/>
      <c r="J35" s="100"/>
      <c r="K35" s="100"/>
      <c r="L35" s="100"/>
      <c r="M35" s="100"/>
    </row>
    <row r="36" spans="1:13">
      <c r="A36" s="191"/>
      <c r="B36" s="230"/>
      <c r="C36" s="231" t="s">
        <v>77</v>
      </c>
      <c r="D36" s="186" t="s">
        <v>78</v>
      </c>
      <c r="E36" s="191">
        <v>0.65</v>
      </c>
      <c r="F36" s="100">
        <f>F34*E36</f>
        <v>0.61749999999999994</v>
      </c>
      <c r="G36" s="100"/>
      <c r="H36" s="100"/>
      <c r="I36" s="100"/>
      <c r="J36" s="100"/>
      <c r="K36" s="100"/>
      <c r="L36" s="100"/>
      <c r="M36" s="100"/>
    </row>
    <row r="37" spans="1:13">
      <c r="A37" s="191"/>
      <c r="B37" s="230"/>
      <c r="C37" s="158" t="s">
        <v>81</v>
      </c>
      <c r="D37" s="191"/>
      <c r="E37" s="191"/>
      <c r="F37" s="100"/>
      <c r="G37" s="100"/>
      <c r="H37" s="100"/>
      <c r="I37" s="100"/>
      <c r="J37" s="100"/>
      <c r="K37" s="100"/>
      <c r="L37" s="100"/>
      <c r="M37" s="100"/>
    </row>
    <row r="38" spans="1:13">
      <c r="A38" s="191"/>
      <c r="B38" s="232" t="s">
        <v>293</v>
      </c>
      <c r="C38" s="158" t="s">
        <v>279</v>
      </c>
      <c r="D38" s="191" t="s">
        <v>74</v>
      </c>
      <c r="E38" s="191">
        <v>1</v>
      </c>
      <c r="F38" s="100">
        <f>F34*E38</f>
        <v>0.95</v>
      </c>
      <c r="G38" s="330"/>
      <c r="H38" s="100"/>
      <c r="I38" s="100"/>
      <c r="J38" s="100"/>
      <c r="K38" s="100"/>
      <c r="L38" s="100"/>
      <c r="M38" s="100"/>
    </row>
    <row r="39" spans="1:13">
      <c r="A39" s="191"/>
      <c r="B39" s="230"/>
      <c r="C39" s="158" t="s">
        <v>82</v>
      </c>
      <c r="D39" s="188" t="s">
        <v>78</v>
      </c>
      <c r="E39" s="191">
        <v>0.06</v>
      </c>
      <c r="F39" s="100">
        <f>F34*E39</f>
        <v>5.6999999999999995E-2</v>
      </c>
      <c r="G39" s="100"/>
      <c r="H39" s="100"/>
      <c r="I39" s="100"/>
      <c r="J39" s="100"/>
      <c r="K39" s="100"/>
      <c r="L39" s="100"/>
      <c r="M39" s="100"/>
    </row>
    <row r="40" spans="1:13" ht="54">
      <c r="A40" s="122" t="s">
        <v>68</v>
      </c>
      <c r="B40" s="230" t="s">
        <v>156</v>
      </c>
      <c r="C40" s="205" t="s">
        <v>273</v>
      </c>
      <c r="D40" s="190" t="s">
        <v>74</v>
      </c>
      <c r="E40" s="190"/>
      <c r="F40" s="206">
        <f>2.6+2.42+2.6</f>
        <v>7.6199999999999992</v>
      </c>
      <c r="G40" s="206"/>
      <c r="H40" s="208"/>
      <c r="I40" s="208"/>
      <c r="J40" s="208"/>
      <c r="K40" s="208"/>
      <c r="L40" s="208"/>
      <c r="M40" s="208"/>
    </row>
    <row r="41" spans="1:13" ht="27">
      <c r="A41" s="122"/>
      <c r="B41" s="230"/>
      <c r="C41" s="158" t="s">
        <v>80</v>
      </c>
      <c r="D41" s="191" t="s">
        <v>76</v>
      </c>
      <c r="E41" s="191">
        <v>2.72</v>
      </c>
      <c r="F41" s="100">
        <f>F40*E41</f>
        <v>20.726399999999998</v>
      </c>
      <c r="G41" s="100"/>
      <c r="H41" s="133"/>
      <c r="I41" s="133"/>
      <c r="J41" s="133"/>
      <c r="K41" s="133"/>
      <c r="L41" s="133"/>
      <c r="M41" s="133"/>
    </row>
    <row r="42" spans="1:13">
      <c r="A42" s="122"/>
      <c r="B42" s="230"/>
      <c r="C42" s="231" t="s">
        <v>77</v>
      </c>
      <c r="D42" s="186" t="s">
        <v>78</v>
      </c>
      <c r="E42" s="191">
        <v>0.65</v>
      </c>
      <c r="F42" s="100">
        <f>F40*E42</f>
        <v>4.9529999999999994</v>
      </c>
      <c r="G42" s="100"/>
      <c r="H42" s="133"/>
      <c r="I42" s="133"/>
      <c r="J42" s="133"/>
      <c r="K42" s="133"/>
      <c r="L42" s="133"/>
      <c r="M42" s="133"/>
    </row>
    <row r="43" spans="1:13">
      <c r="A43" s="122"/>
      <c r="B43" s="230"/>
      <c r="C43" s="158" t="s">
        <v>81</v>
      </c>
      <c r="D43" s="191"/>
      <c r="E43" s="191"/>
      <c r="F43" s="100"/>
      <c r="G43" s="100"/>
      <c r="H43" s="133"/>
      <c r="I43" s="133"/>
      <c r="J43" s="133"/>
      <c r="K43" s="133"/>
      <c r="L43" s="133"/>
      <c r="M43" s="133"/>
    </row>
    <row r="44" spans="1:13">
      <c r="A44" s="122"/>
      <c r="B44" s="233" t="s">
        <v>283</v>
      </c>
      <c r="C44" s="158" t="s">
        <v>169</v>
      </c>
      <c r="D44" s="191" t="s">
        <v>74</v>
      </c>
      <c r="E44" s="191">
        <v>1</v>
      </c>
      <c r="F44" s="100">
        <f>F40*E44</f>
        <v>7.6199999999999992</v>
      </c>
      <c r="G44" s="100"/>
      <c r="H44" s="133"/>
      <c r="I44" s="133"/>
      <c r="J44" s="133"/>
      <c r="K44" s="133"/>
      <c r="L44" s="133"/>
      <c r="M44" s="133"/>
    </row>
    <row r="45" spans="1:13">
      <c r="A45" s="135"/>
      <c r="B45" s="234"/>
      <c r="C45" s="235" t="s">
        <v>82</v>
      </c>
      <c r="D45" s="188" t="s">
        <v>78</v>
      </c>
      <c r="E45" s="207">
        <v>0.06</v>
      </c>
      <c r="F45" s="236">
        <f>F40*E45</f>
        <v>0.45719999999999994</v>
      </c>
      <c r="G45" s="236"/>
      <c r="H45" s="237"/>
      <c r="I45" s="237"/>
      <c r="J45" s="237"/>
      <c r="K45" s="237"/>
      <c r="L45" s="237"/>
      <c r="M45" s="237"/>
    </row>
    <row r="46" spans="1:13" ht="26.25">
      <c r="A46" s="160" t="s">
        <v>69</v>
      </c>
      <c r="B46" s="238" t="s">
        <v>153</v>
      </c>
      <c r="C46" s="205" t="s">
        <v>241</v>
      </c>
      <c r="D46" s="190" t="s">
        <v>74</v>
      </c>
      <c r="E46" s="190"/>
      <c r="F46" s="206">
        <v>18</v>
      </c>
      <c r="G46" s="206"/>
      <c r="H46" s="208"/>
      <c r="I46" s="208"/>
      <c r="J46" s="208"/>
      <c r="K46" s="208"/>
      <c r="L46" s="208"/>
      <c r="M46" s="208"/>
    </row>
    <row r="47" spans="1:13" ht="27">
      <c r="A47" s="160"/>
      <c r="B47" s="238"/>
      <c r="C47" s="231" t="s">
        <v>295</v>
      </c>
      <c r="D47" s="186" t="s">
        <v>76</v>
      </c>
      <c r="E47" s="186">
        <f>0.64*1.16</f>
        <v>0.74239999999999995</v>
      </c>
      <c r="F47" s="100">
        <f>F46*E47</f>
        <v>13.363199999999999</v>
      </c>
      <c r="G47" s="100"/>
      <c r="H47" s="133"/>
      <c r="I47" s="133"/>
      <c r="J47" s="133"/>
      <c r="K47" s="133"/>
      <c r="L47" s="133"/>
      <c r="M47" s="133"/>
    </row>
    <row r="48" spans="1:13" ht="27">
      <c r="A48" s="160"/>
      <c r="B48" s="239" t="s">
        <v>246</v>
      </c>
      <c r="C48" s="67" t="s">
        <v>296</v>
      </c>
      <c r="D48" s="186" t="s">
        <v>154</v>
      </c>
      <c r="E48" s="186">
        <f>0.041*1.15</f>
        <v>4.7149999999999997E-2</v>
      </c>
      <c r="F48" s="100">
        <f>F46*E48</f>
        <v>0.84870000000000001</v>
      </c>
      <c r="G48" s="100"/>
      <c r="H48" s="133"/>
      <c r="I48" s="133"/>
      <c r="J48" s="133"/>
      <c r="K48" s="133"/>
      <c r="L48" s="133"/>
      <c r="M48" s="133"/>
    </row>
    <row r="49" spans="1:13">
      <c r="A49" s="160"/>
      <c r="B49" s="240"/>
      <c r="C49" s="67" t="s">
        <v>77</v>
      </c>
      <c r="D49" s="186" t="s">
        <v>78</v>
      </c>
      <c r="E49" s="186">
        <v>2.1000000000000001E-2</v>
      </c>
      <c r="F49" s="100">
        <f>F46*E49</f>
        <v>0.378</v>
      </c>
      <c r="G49" s="100"/>
      <c r="H49" s="133"/>
      <c r="I49" s="133"/>
      <c r="J49" s="133"/>
      <c r="K49" s="133"/>
      <c r="L49" s="133"/>
      <c r="M49" s="133"/>
    </row>
    <row r="50" spans="1:13">
      <c r="A50" s="160"/>
      <c r="B50" s="240"/>
      <c r="C50" s="158" t="s">
        <v>81</v>
      </c>
      <c r="D50" s="186"/>
      <c r="E50" s="186"/>
      <c r="F50" s="100"/>
      <c r="G50" s="100"/>
      <c r="H50" s="133"/>
      <c r="I50" s="133"/>
      <c r="J50" s="133"/>
      <c r="K50" s="133"/>
      <c r="L50" s="133"/>
      <c r="M50" s="133"/>
    </row>
    <row r="51" spans="1:13">
      <c r="A51" s="160"/>
      <c r="B51" s="239" t="s">
        <v>236</v>
      </c>
      <c r="C51" s="67" t="s">
        <v>297</v>
      </c>
      <c r="D51" s="186" t="s">
        <v>83</v>
      </c>
      <c r="E51" s="186">
        <f>0.0178*1.05</f>
        <v>1.8690000000000002E-2</v>
      </c>
      <c r="F51" s="100">
        <f>F46*E51</f>
        <v>0.33642000000000005</v>
      </c>
      <c r="G51" s="100"/>
      <c r="H51" s="133"/>
      <c r="I51" s="133"/>
      <c r="J51" s="133"/>
      <c r="K51" s="133"/>
      <c r="L51" s="133"/>
      <c r="M51" s="133"/>
    </row>
    <row r="52" spans="1:13">
      <c r="A52" s="161"/>
      <c r="B52" s="241"/>
      <c r="C52" s="242" t="s">
        <v>82</v>
      </c>
      <c r="D52" s="188" t="s">
        <v>78</v>
      </c>
      <c r="E52" s="188">
        <v>3.0000000000000001E-3</v>
      </c>
      <c r="F52" s="236">
        <f>F46*E52</f>
        <v>5.3999999999999999E-2</v>
      </c>
      <c r="G52" s="236"/>
      <c r="H52" s="237"/>
      <c r="I52" s="237"/>
      <c r="J52" s="237"/>
      <c r="K52" s="237"/>
      <c r="L52" s="237"/>
      <c r="M52" s="237"/>
    </row>
    <row r="53" spans="1:13" ht="27">
      <c r="A53" s="122" t="s">
        <v>70</v>
      </c>
      <c r="B53" s="221" t="s">
        <v>167</v>
      </c>
      <c r="C53" s="243" t="s">
        <v>168</v>
      </c>
      <c r="D53" s="185" t="s">
        <v>74</v>
      </c>
      <c r="E53" s="185"/>
      <c r="F53" s="206">
        <v>15</v>
      </c>
      <c r="G53" s="220"/>
      <c r="H53" s="220"/>
      <c r="I53" s="220"/>
      <c r="J53" s="220"/>
      <c r="K53" s="220"/>
      <c r="L53" s="220"/>
      <c r="M53" s="220"/>
    </row>
    <row r="54" spans="1:13">
      <c r="A54" s="122"/>
      <c r="B54" s="103"/>
      <c r="C54" s="187" t="s">
        <v>80</v>
      </c>
      <c r="D54" s="186" t="s">
        <v>74</v>
      </c>
      <c r="E54" s="186">
        <v>1</v>
      </c>
      <c r="F54" s="100">
        <f>F53*E54</f>
        <v>15</v>
      </c>
      <c r="G54" s="222"/>
      <c r="H54" s="222"/>
      <c r="I54" s="222"/>
      <c r="J54" s="222"/>
      <c r="K54" s="222"/>
      <c r="L54" s="222"/>
      <c r="M54" s="222"/>
    </row>
    <row r="55" spans="1:13">
      <c r="A55" s="122"/>
      <c r="B55" s="103"/>
      <c r="C55" s="231" t="s">
        <v>298</v>
      </c>
      <c r="D55" s="186" t="s">
        <v>78</v>
      </c>
      <c r="E55" s="186">
        <f>0.035+0.0039</f>
        <v>3.8900000000000004E-2</v>
      </c>
      <c r="F55" s="100">
        <f>F53*E55</f>
        <v>0.58350000000000002</v>
      </c>
      <c r="G55" s="222"/>
      <c r="H55" s="222"/>
      <c r="I55" s="222"/>
      <c r="J55" s="222"/>
      <c r="K55" s="222"/>
      <c r="L55" s="222"/>
      <c r="M55" s="222"/>
    </row>
    <row r="56" spans="1:13">
      <c r="A56" s="122"/>
      <c r="B56" s="103"/>
      <c r="C56" s="158" t="s">
        <v>81</v>
      </c>
      <c r="D56" s="186"/>
      <c r="E56" s="186"/>
      <c r="F56" s="100"/>
      <c r="G56" s="222"/>
      <c r="H56" s="222"/>
      <c r="I56" s="222"/>
      <c r="J56" s="222"/>
      <c r="K56" s="222"/>
      <c r="L56" s="222"/>
      <c r="M56" s="222"/>
    </row>
    <row r="57" spans="1:13">
      <c r="A57" s="122"/>
      <c r="B57" s="112" t="s">
        <v>95</v>
      </c>
      <c r="C57" s="187" t="s">
        <v>228</v>
      </c>
      <c r="D57" s="186" t="s">
        <v>74</v>
      </c>
      <c r="E57" s="186">
        <v>1.03</v>
      </c>
      <c r="F57" s="100">
        <f>F53*E57</f>
        <v>15.450000000000001</v>
      </c>
      <c r="G57" s="222"/>
      <c r="H57" s="222"/>
      <c r="I57" s="222"/>
      <c r="J57" s="222"/>
      <c r="K57" s="222"/>
      <c r="L57" s="222"/>
      <c r="M57" s="222"/>
    </row>
    <row r="58" spans="1:13">
      <c r="A58" s="135"/>
      <c r="B58" s="104"/>
      <c r="C58" s="244" t="s">
        <v>299</v>
      </c>
      <c r="D58" s="188" t="s">
        <v>78</v>
      </c>
      <c r="E58" s="188">
        <f>0.389+0.016</f>
        <v>0.40500000000000003</v>
      </c>
      <c r="F58" s="236">
        <f>F53*E58</f>
        <v>6.0750000000000002</v>
      </c>
      <c r="G58" s="245"/>
      <c r="H58" s="245"/>
      <c r="I58" s="245"/>
      <c r="J58" s="245"/>
      <c r="K58" s="245"/>
      <c r="L58" s="245"/>
      <c r="M58" s="245"/>
    </row>
    <row r="59" spans="1:13" ht="40.5">
      <c r="A59" s="122" t="s">
        <v>71</v>
      </c>
      <c r="B59" s="246" t="s">
        <v>163</v>
      </c>
      <c r="C59" s="205" t="s">
        <v>235</v>
      </c>
      <c r="D59" s="190" t="s">
        <v>74</v>
      </c>
      <c r="E59" s="190"/>
      <c r="F59" s="206">
        <v>19</v>
      </c>
      <c r="G59" s="208"/>
      <c r="H59" s="208"/>
      <c r="I59" s="208"/>
      <c r="J59" s="208"/>
      <c r="K59" s="208"/>
      <c r="L59" s="208"/>
      <c r="M59" s="208"/>
    </row>
    <row r="60" spans="1:13" ht="27">
      <c r="A60" s="122"/>
      <c r="B60" s="246"/>
      <c r="C60" s="158" t="s">
        <v>80</v>
      </c>
      <c r="D60" s="191" t="s">
        <v>76</v>
      </c>
      <c r="E60" s="191">
        <v>1.7</v>
      </c>
      <c r="F60" s="100">
        <f>F59*E60</f>
        <v>32.299999999999997</v>
      </c>
      <c r="G60" s="133"/>
      <c r="H60" s="133"/>
      <c r="I60" s="133"/>
      <c r="J60" s="133"/>
      <c r="K60" s="133"/>
      <c r="L60" s="133"/>
      <c r="M60" s="133"/>
    </row>
    <row r="61" spans="1:13">
      <c r="A61" s="122"/>
      <c r="B61" s="246"/>
      <c r="C61" s="231" t="s">
        <v>94</v>
      </c>
      <c r="D61" s="186" t="s">
        <v>78</v>
      </c>
      <c r="E61" s="191">
        <v>0.02</v>
      </c>
      <c r="F61" s="100">
        <f>F59*E61</f>
        <v>0.38</v>
      </c>
      <c r="G61" s="133"/>
      <c r="H61" s="133"/>
      <c r="I61" s="133"/>
      <c r="J61" s="133"/>
      <c r="K61" s="133"/>
      <c r="L61" s="133"/>
      <c r="M61" s="133"/>
    </row>
    <row r="62" spans="1:13">
      <c r="A62" s="122"/>
      <c r="B62" s="246"/>
      <c r="C62" s="158" t="s">
        <v>81</v>
      </c>
      <c r="D62" s="191"/>
      <c r="E62" s="191"/>
      <c r="F62" s="100"/>
      <c r="G62" s="133"/>
      <c r="H62" s="133"/>
      <c r="I62" s="133"/>
      <c r="J62" s="133"/>
      <c r="K62" s="133"/>
      <c r="L62" s="133"/>
      <c r="M62" s="133"/>
    </row>
    <row r="63" spans="1:13">
      <c r="A63" s="122"/>
      <c r="B63" s="232" t="s">
        <v>300</v>
      </c>
      <c r="C63" s="231" t="s">
        <v>132</v>
      </c>
      <c r="D63" s="191" t="s">
        <v>84</v>
      </c>
      <c r="E63" s="191">
        <v>5</v>
      </c>
      <c r="F63" s="100">
        <f>F59*E63</f>
        <v>95</v>
      </c>
      <c r="G63" s="247"/>
      <c r="H63" s="133"/>
      <c r="I63" s="133"/>
      <c r="J63" s="133"/>
      <c r="K63" s="133"/>
      <c r="L63" s="133"/>
      <c r="M63" s="133"/>
    </row>
    <row r="64" spans="1:13">
      <c r="A64" s="122"/>
      <c r="B64" s="248" t="s">
        <v>254</v>
      </c>
      <c r="C64" s="231" t="s">
        <v>164</v>
      </c>
      <c r="D64" s="191" t="s">
        <v>74</v>
      </c>
      <c r="E64" s="191">
        <v>1</v>
      </c>
      <c r="F64" s="100">
        <f>F59*E64</f>
        <v>19</v>
      </c>
      <c r="G64" s="133"/>
      <c r="H64" s="133"/>
      <c r="I64" s="133"/>
      <c r="J64" s="133"/>
      <c r="K64" s="133"/>
      <c r="L64" s="133"/>
      <c r="M64" s="133"/>
    </row>
    <row r="65" spans="1:13">
      <c r="A65" s="135"/>
      <c r="B65" s="249"/>
      <c r="C65" s="231" t="s">
        <v>103</v>
      </c>
      <c r="D65" s="188" t="s">
        <v>78</v>
      </c>
      <c r="E65" s="191">
        <v>7.0000000000000001E-3</v>
      </c>
      <c r="F65" s="100">
        <f>F59*E65</f>
        <v>0.13300000000000001</v>
      </c>
      <c r="G65" s="133"/>
      <c r="H65" s="133"/>
      <c r="I65" s="133"/>
      <c r="J65" s="133"/>
      <c r="K65" s="133"/>
      <c r="L65" s="133"/>
      <c r="M65" s="133"/>
    </row>
    <row r="66" spans="1:13" ht="54">
      <c r="A66" s="160" t="s">
        <v>72</v>
      </c>
      <c r="B66" s="103" t="s">
        <v>86</v>
      </c>
      <c r="C66" s="64" t="s">
        <v>268</v>
      </c>
      <c r="D66" s="190" t="s">
        <v>74</v>
      </c>
      <c r="E66" s="190"/>
      <c r="F66" s="206">
        <v>36</v>
      </c>
      <c r="G66" s="208"/>
      <c r="H66" s="208"/>
      <c r="I66" s="208"/>
      <c r="J66" s="208"/>
      <c r="K66" s="208"/>
      <c r="L66" s="208"/>
      <c r="M66" s="208"/>
    </row>
    <row r="67" spans="1:13" ht="27">
      <c r="A67" s="160"/>
      <c r="B67" s="103"/>
      <c r="C67" s="67" t="s">
        <v>80</v>
      </c>
      <c r="D67" s="191" t="s">
        <v>76</v>
      </c>
      <c r="E67" s="186">
        <v>0.41</v>
      </c>
      <c r="F67" s="100">
        <f>F66*E67</f>
        <v>14.76</v>
      </c>
      <c r="G67" s="133"/>
      <c r="H67" s="133"/>
      <c r="I67" s="133"/>
      <c r="J67" s="133"/>
      <c r="K67" s="133"/>
      <c r="L67" s="133"/>
      <c r="M67" s="133"/>
    </row>
    <row r="68" spans="1:13">
      <c r="A68" s="160"/>
      <c r="B68" s="103"/>
      <c r="C68" s="158" t="s">
        <v>77</v>
      </c>
      <c r="D68" s="186" t="s">
        <v>78</v>
      </c>
      <c r="E68" s="191">
        <v>8.9999999999999993E-3</v>
      </c>
      <c r="F68" s="100">
        <f>F66*E68</f>
        <v>0.32399999999999995</v>
      </c>
      <c r="G68" s="133"/>
      <c r="H68" s="133"/>
      <c r="I68" s="133"/>
      <c r="J68" s="133"/>
      <c r="K68" s="133"/>
      <c r="L68" s="133"/>
      <c r="M68" s="133"/>
    </row>
    <row r="69" spans="1:13">
      <c r="A69" s="160"/>
      <c r="B69" s="103"/>
      <c r="C69" s="158" t="s">
        <v>81</v>
      </c>
      <c r="D69" s="191"/>
      <c r="E69" s="191"/>
      <c r="F69" s="100"/>
      <c r="G69" s="133"/>
      <c r="H69" s="133"/>
      <c r="I69" s="133"/>
      <c r="J69" s="133"/>
      <c r="K69" s="133"/>
      <c r="L69" s="133"/>
      <c r="M69" s="133"/>
    </row>
    <row r="70" spans="1:13">
      <c r="A70" s="160"/>
      <c r="B70" s="112" t="s">
        <v>213</v>
      </c>
      <c r="C70" s="158" t="s">
        <v>157</v>
      </c>
      <c r="D70" s="191" t="s">
        <v>84</v>
      </c>
      <c r="E70" s="191">
        <v>0.63</v>
      </c>
      <c r="F70" s="100">
        <f>F66*E70</f>
        <v>22.68</v>
      </c>
      <c r="G70" s="133"/>
      <c r="H70" s="133"/>
      <c r="I70" s="133"/>
      <c r="J70" s="133"/>
      <c r="K70" s="133"/>
      <c r="L70" s="133"/>
      <c r="M70" s="133"/>
    </row>
    <row r="71" spans="1:13">
      <c r="A71" s="160"/>
      <c r="B71" s="112" t="s">
        <v>214</v>
      </c>
      <c r="C71" s="158" t="s">
        <v>85</v>
      </c>
      <c r="D71" s="191" t="s">
        <v>84</v>
      </c>
      <c r="E71" s="191">
        <v>0.51</v>
      </c>
      <c r="F71" s="100">
        <f>F66*E71</f>
        <v>18.36</v>
      </c>
      <c r="G71" s="133"/>
      <c r="H71" s="133"/>
      <c r="I71" s="133"/>
      <c r="J71" s="133"/>
      <c r="K71" s="133"/>
      <c r="L71" s="133"/>
      <c r="M71" s="133"/>
    </row>
    <row r="72" spans="1:13">
      <c r="A72" s="160"/>
      <c r="B72" s="104"/>
      <c r="C72" s="158" t="s">
        <v>82</v>
      </c>
      <c r="D72" s="188" t="s">
        <v>78</v>
      </c>
      <c r="E72" s="191">
        <v>7.0000000000000001E-3</v>
      </c>
      <c r="F72" s="100">
        <f>F66*E72</f>
        <v>0.252</v>
      </c>
      <c r="G72" s="133"/>
      <c r="H72" s="133"/>
      <c r="I72" s="133"/>
      <c r="J72" s="133"/>
      <c r="K72" s="133"/>
      <c r="L72" s="133"/>
      <c r="M72" s="133"/>
    </row>
    <row r="73" spans="1:13">
      <c r="A73" s="139" t="s">
        <v>73</v>
      </c>
      <c r="B73" s="154" t="s">
        <v>263</v>
      </c>
      <c r="C73" s="205" t="s">
        <v>267</v>
      </c>
      <c r="D73" s="190" t="s">
        <v>74</v>
      </c>
      <c r="E73" s="190"/>
      <c r="F73" s="206">
        <v>15</v>
      </c>
      <c r="G73" s="206"/>
      <c r="H73" s="206"/>
      <c r="I73" s="206"/>
      <c r="J73" s="206"/>
      <c r="K73" s="206"/>
      <c r="L73" s="206"/>
      <c r="M73" s="206"/>
    </row>
    <row r="74" spans="1:13" ht="27">
      <c r="A74" s="139"/>
      <c r="B74" s="155"/>
      <c r="C74" s="158" t="s">
        <v>264</v>
      </c>
      <c r="D74" s="191" t="s">
        <v>76</v>
      </c>
      <c r="E74" s="191">
        <f>0.188+0.0034*4</f>
        <v>0.2016</v>
      </c>
      <c r="F74" s="100">
        <f>F73*E74</f>
        <v>3.024</v>
      </c>
      <c r="G74" s="100"/>
      <c r="H74" s="100"/>
      <c r="I74" s="100"/>
      <c r="J74" s="100"/>
      <c r="K74" s="100"/>
      <c r="L74" s="100"/>
      <c r="M74" s="100"/>
    </row>
    <row r="75" spans="1:13" ht="33.75">
      <c r="A75" s="139" t="s">
        <v>95</v>
      </c>
      <c r="B75" s="155"/>
      <c r="C75" s="158" t="s">
        <v>265</v>
      </c>
      <c r="D75" s="186" t="s">
        <v>78</v>
      </c>
      <c r="E75" s="191">
        <f>0.0095+0.0023*4</f>
        <v>1.8700000000000001E-2</v>
      </c>
      <c r="F75" s="100">
        <f>F73*E75</f>
        <v>0.28050000000000003</v>
      </c>
      <c r="G75" s="100"/>
      <c r="H75" s="100"/>
      <c r="I75" s="100"/>
      <c r="J75" s="100"/>
      <c r="K75" s="100"/>
      <c r="L75" s="100"/>
      <c r="M75" s="100"/>
    </row>
    <row r="76" spans="1:13">
      <c r="A76" s="139"/>
      <c r="B76" s="155"/>
      <c r="C76" s="158" t="s">
        <v>81</v>
      </c>
      <c r="D76" s="191"/>
      <c r="E76" s="191"/>
      <c r="F76" s="100"/>
      <c r="G76" s="100"/>
      <c r="H76" s="100"/>
      <c r="I76" s="100"/>
      <c r="J76" s="100"/>
      <c r="K76" s="100"/>
      <c r="L76" s="100"/>
      <c r="M76" s="100"/>
    </row>
    <row r="77" spans="1:13">
      <c r="A77" s="139"/>
      <c r="B77" s="156" t="s">
        <v>95</v>
      </c>
      <c r="C77" s="158" t="s">
        <v>266</v>
      </c>
      <c r="D77" s="191" t="s">
        <v>83</v>
      </c>
      <c r="E77" s="191">
        <f>0.0204+0.0051*4</f>
        <v>4.0800000000000003E-2</v>
      </c>
      <c r="F77" s="100">
        <f>F73*E77</f>
        <v>0.6120000000000001</v>
      </c>
      <c r="G77" s="100"/>
      <c r="H77" s="100"/>
      <c r="I77" s="100"/>
      <c r="J77" s="100"/>
      <c r="K77" s="100"/>
      <c r="L77" s="100"/>
      <c r="M77" s="100"/>
    </row>
    <row r="78" spans="1:13" ht="14.25" customHeight="1">
      <c r="A78" s="139"/>
      <c r="B78" s="157"/>
      <c r="C78" s="235" t="s">
        <v>103</v>
      </c>
      <c r="D78" s="188" t="s">
        <v>78</v>
      </c>
      <c r="E78" s="207">
        <v>6.3600000000000004E-2</v>
      </c>
      <c r="F78" s="236">
        <f>F73*E78</f>
        <v>0.95400000000000007</v>
      </c>
      <c r="G78" s="236"/>
      <c r="H78" s="236"/>
      <c r="I78" s="236"/>
      <c r="J78" s="236"/>
      <c r="K78" s="236"/>
      <c r="L78" s="236"/>
      <c r="M78" s="236"/>
    </row>
    <row r="79" spans="1:13" ht="40.5">
      <c r="A79" s="122" t="s">
        <v>93</v>
      </c>
      <c r="B79" s="250" t="s">
        <v>131</v>
      </c>
      <c r="C79" s="251" t="s">
        <v>274</v>
      </c>
      <c r="D79" s="123" t="s">
        <v>74</v>
      </c>
      <c r="E79" s="123"/>
      <c r="F79" s="206">
        <v>16</v>
      </c>
      <c r="G79" s="252"/>
      <c r="H79" s="252"/>
      <c r="I79" s="252"/>
      <c r="J79" s="252"/>
      <c r="K79" s="252"/>
      <c r="L79" s="252"/>
      <c r="M79" s="252"/>
    </row>
    <row r="80" spans="1:13" ht="27">
      <c r="A80" s="122"/>
      <c r="B80" s="250"/>
      <c r="C80" s="172" t="s">
        <v>80</v>
      </c>
      <c r="D80" s="123" t="s">
        <v>76</v>
      </c>
      <c r="E80" s="123">
        <v>1.08</v>
      </c>
      <c r="F80" s="100">
        <f>F79*E80</f>
        <v>17.28</v>
      </c>
      <c r="G80" s="133"/>
      <c r="H80" s="133"/>
      <c r="I80" s="133"/>
      <c r="J80" s="133"/>
      <c r="K80" s="133"/>
      <c r="L80" s="133"/>
      <c r="M80" s="133"/>
    </row>
    <row r="81" spans="1:13">
      <c r="A81" s="122"/>
      <c r="B81" s="250"/>
      <c r="C81" s="172" t="s">
        <v>77</v>
      </c>
      <c r="D81" s="123" t="s">
        <v>78</v>
      </c>
      <c r="E81" s="123">
        <v>4.5199999999999997E-2</v>
      </c>
      <c r="F81" s="100">
        <f>F79*E81</f>
        <v>0.72319999999999995</v>
      </c>
      <c r="G81" s="133"/>
      <c r="H81" s="133"/>
      <c r="I81" s="133"/>
      <c r="J81" s="133"/>
      <c r="K81" s="133"/>
      <c r="L81" s="133"/>
      <c r="M81" s="133"/>
    </row>
    <row r="82" spans="1:13">
      <c r="A82" s="122"/>
      <c r="B82" s="250"/>
      <c r="C82" s="172" t="s">
        <v>81</v>
      </c>
      <c r="D82" s="123"/>
      <c r="E82" s="123"/>
      <c r="F82" s="100"/>
      <c r="G82" s="133"/>
      <c r="H82" s="133"/>
      <c r="I82" s="133"/>
      <c r="J82" s="133"/>
      <c r="K82" s="133"/>
      <c r="L82" s="133"/>
      <c r="M82" s="133"/>
    </row>
    <row r="83" spans="1:13">
      <c r="A83" s="122"/>
      <c r="B83" s="253" t="s">
        <v>237</v>
      </c>
      <c r="C83" s="172" t="s">
        <v>165</v>
      </c>
      <c r="D83" s="123" t="s">
        <v>83</v>
      </c>
      <c r="E83" s="123">
        <v>2.23E-2</v>
      </c>
      <c r="F83" s="100">
        <f>F79*E83</f>
        <v>0.35680000000000001</v>
      </c>
      <c r="G83" s="133"/>
      <c r="H83" s="133"/>
      <c r="I83" s="133"/>
      <c r="J83" s="133"/>
      <c r="K83" s="133"/>
      <c r="L83" s="133"/>
      <c r="M83" s="133"/>
    </row>
    <row r="84" spans="1:13">
      <c r="A84" s="122"/>
      <c r="B84" s="253" t="s">
        <v>255</v>
      </c>
      <c r="C84" s="172" t="s">
        <v>166</v>
      </c>
      <c r="D84" s="123" t="s">
        <v>74</v>
      </c>
      <c r="E84" s="123">
        <v>1.02</v>
      </c>
      <c r="F84" s="100">
        <f>F79*E84</f>
        <v>16.32</v>
      </c>
      <c r="G84" s="133"/>
      <c r="H84" s="133"/>
      <c r="I84" s="133"/>
      <c r="J84" s="133"/>
      <c r="K84" s="133"/>
      <c r="L84" s="133"/>
      <c r="M84" s="133"/>
    </row>
    <row r="85" spans="1:13">
      <c r="A85" s="135"/>
      <c r="B85" s="254"/>
      <c r="C85" s="172" t="s">
        <v>82</v>
      </c>
      <c r="D85" s="123" t="s">
        <v>78</v>
      </c>
      <c r="E85" s="123">
        <v>4.6600000000000003E-2</v>
      </c>
      <c r="F85" s="100">
        <f>F79*E85</f>
        <v>0.74560000000000004</v>
      </c>
      <c r="G85" s="133"/>
      <c r="H85" s="133"/>
      <c r="I85" s="133"/>
      <c r="J85" s="133"/>
      <c r="K85" s="133"/>
      <c r="L85" s="133"/>
      <c r="M85" s="133"/>
    </row>
    <row r="86" spans="1:13">
      <c r="A86" s="68"/>
      <c r="B86" s="254"/>
      <c r="C86" s="255" t="s">
        <v>247</v>
      </c>
      <c r="D86" s="256"/>
      <c r="E86" s="256"/>
      <c r="F86" s="257"/>
      <c r="G86" s="258"/>
      <c r="H86" s="258"/>
      <c r="I86" s="258"/>
      <c r="J86" s="258"/>
      <c r="K86" s="258"/>
      <c r="L86" s="258"/>
      <c r="M86" s="258"/>
    </row>
    <row r="87" spans="1:13">
      <c r="A87" s="122" t="s">
        <v>96</v>
      </c>
      <c r="B87" s="250"/>
      <c r="C87" s="123" t="s">
        <v>248</v>
      </c>
      <c r="D87" s="123"/>
      <c r="E87" s="123"/>
      <c r="F87" s="119"/>
      <c r="G87" s="125"/>
      <c r="H87" s="125"/>
      <c r="I87" s="125"/>
      <c r="J87" s="125"/>
      <c r="K87" s="125"/>
      <c r="L87" s="125"/>
      <c r="M87" s="125"/>
    </row>
    <row r="88" spans="1:13" ht="27">
      <c r="A88" s="135"/>
      <c r="B88" s="385" t="s">
        <v>244</v>
      </c>
      <c r="C88" s="67" t="s">
        <v>270</v>
      </c>
      <c r="D88" s="186" t="s">
        <v>83</v>
      </c>
      <c r="E88" s="186"/>
      <c r="F88" s="259">
        <v>1.6</v>
      </c>
      <c r="G88" s="100"/>
      <c r="H88" s="100"/>
      <c r="I88" s="100"/>
      <c r="J88" s="100"/>
      <c r="K88" s="100"/>
      <c r="L88" s="100"/>
      <c r="M88" s="100"/>
    </row>
    <row r="89" spans="1:13" ht="27">
      <c r="A89" s="122"/>
      <c r="B89" s="386"/>
      <c r="C89" s="244" t="s">
        <v>269</v>
      </c>
      <c r="D89" s="188" t="s">
        <v>76</v>
      </c>
      <c r="E89" s="188">
        <f>2.78*0.8</f>
        <v>2.2239999999999998</v>
      </c>
      <c r="F89" s="260">
        <f>F88*E89</f>
        <v>3.5583999999999998</v>
      </c>
      <c r="G89" s="236"/>
      <c r="H89" s="236"/>
      <c r="I89" s="236"/>
      <c r="J89" s="236"/>
      <c r="K89" s="236"/>
      <c r="L89" s="236"/>
      <c r="M89" s="236"/>
    </row>
    <row r="90" spans="1:13" ht="27">
      <c r="A90" s="122" t="s">
        <v>98</v>
      </c>
      <c r="B90" s="261" t="s">
        <v>190</v>
      </c>
      <c r="C90" s="262" t="s">
        <v>204</v>
      </c>
      <c r="D90" s="190" t="s">
        <v>101</v>
      </c>
      <c r="E90" s="263"/>
      <c r="F90" s="206">
        <v>16</v>
      </c>
      <c r="G90" s="208"/>
      <c r="H90" s="264"/>
      <c r="I90" s="208"/>
      <c r="J90" s="208"/>
      <c r="K90" s="208"/>
      <c r="L90" s="208"/>
      <c r="M90" s="208"/>
    </row>
    <row r="91" spans="1:13" ht="27">
      <c r="A91" s="122"/>
      <c r="B91" s="265"/>
      <c r="C91" s="266" t="s">
        <v>80</v>
      </c>
      <c r="D91" s="191" t="s">
        <v>76</v>
      </c>
      <c r="E91" s="267">
        <v>1.35</v>
      </c>
      <c r="F91" s="100">
        <f>E91*F90</f>
        <v>21.6</v>
      </c>
      <c r="G91" s="133"/>
      <c r="H91" s="268"/>
      <c r="I91" s="133"/>
      <c r="J91" s="133"/>
      <c r="K91" s="133"/>
      <c r="L91" s="133"/>
      <c r="M91" s="133"/>
    </row>
    <row r="92" spans="1:13">
      <c r="A92" s="122"/>
      <c r="B92" s="265"/>
      <c r="C92" s="266" t="s">
        <v>104</v>
      </c>
      <c r="D92" s="186" t="s">
        <v>78</v>
      </c>
      <c r="E92" s="267">
        <v>3.1399999999999997E-2</v>
      </c>
      <c r="F92" s="100">
        <f>F90*E92</f>
        <v>0.50239999999999996</v>
      </c>
      <c r="G92" s="133"/>
      <c r="H92" s="133"/>
      <c r="I92" s="133"/>
      <c r="J92" s="133"/>
      <c r="K92" s="133"/>
      <c r="L92" s="133"/>
      <c r="M92" s="133"/>
    </row>
    <row r="93" spans="1:13">
      <c r="A93" s="122"/>
      <c r="B93" s="265"/>
      <c r="C93" s="269" t="s">
        <v>81</v>
      </c>
      <c r="D93" s="191"/>
      <c r="E93" s="267"/>
      <c r="F93" s="100"/>
      <c r="G93" s="133"/>
      <c r="H93" s="133"/>
      <c r="I93" s="133"/>
      <c r="J93" s="133"/>
      <c r="K93" s="133"/>
      <c r="L93" s="133"/>
      <c r="M93" s="133"/>
    </row>
    <row r="94" spans="1:13">
      <c r="A94" s="122"/>
      <c r="B94" s="265" t="s">
        <v>215</v>
      </c>
      <c r="C94" s="266" t="s">
        <v>284</v>
      </c>
      <c r="D94" s="191" t="s">
        <v>101</v>
      </c>
      <c r="E94" s="267">
        <v>0.94599999999999995</v>
      </c>
      <c r="F94" s="100">
        <f>F90*E94</f>
        <v>15.135999999999999</v>
      </c>
      <c r="G94" s="133"/>
      <c r="H94" s="133"/>
      <c r="I94" s="133"/>
      <c r="J94" s="133"/>
      <c r="K94" s="133"/>
      <c r="L94" s="133"/>
      <c r="M94" s="133"/>
    </row>
    <row r="95" spans="1:13">
      <c r="A95" s="122"/>
      <c r="B95" s="265"/>
      <c r="C95" s="266" t="s">
        <v>82</v>
      </c>
      <c r="D95" s="188" t="s">
        <v>78</v>
      </c>
      <c r="E95" s="267">
        <v>6.5199999999999994E-2</v>
      </c>
      <c r="F95" s="100">
        <f>F90*E95</f>
        <v>1.0431999999999999</v>
      </c>
      <c r="G95" s="133"/>
      <c r="H95" s="133"/>
      <c r="I95" s="133"/>
      <c r="J95" s="133"/>
      <c r="K95" s="133"/>
      <c r="L95" s="133"/>
      <c r="M95" s="133"/>
    </row>
    <row r="96" spans="1:13" ht="16.5" customHeight="1">
      <c r="A96" s="139"/>
      <c r="B96" s="270" t="s">
        <v>170</v>
      </c>
      <c r="C96" s="205" t="s">
        <v>285</v>
      </c>
      <c r="D96" s="190" t="s">
        <v>101</v>
      </c>
      <c r="E96" s="271"/>
      <c r="F96" s="206">
        <v>5</v>
      </c>
      <c r="G96" s="208"/>
      <c r="H96" s="208"/>
      <c r="I96" s="208"/>
      <c r="J96" s="208"/>
      <c r="K96" s="208"/>
      <c r="L96" s="208"/>
      <c r="M96" s="208"/>
    </row>
    <row r="97" spans="1:13" ht="27">
      <c r="A97" s="122" t="s">
        <v>99</v>
      </c>
      <c r="B97" s="265"/>
      <c r="C97" s="231" t="s">
        <v>80</v>
      </c>
      <c r="D97" s="191" t="s">
        <v>76</v>
      </c>
      <c r="E97" s="272">
        <v>0.60899999999999999</v>
      </c>
      <c r="F97" s="100">
        <f>F96*E97</f>
        <v>3.0449999999999999</v>
      </c>
      <c r="G97" s="133"/>
      <c r="H97" s="268"/>
      <c r="I97" s="133"/>
      <c r="J97" s="133"/>
      <c r="K97" s="133"/>
      <c r="L97" s="133"/>
      <c r="M97" s="133"/>
    </row>
    <row r="98" spans="1:13">
      <c r="A98" s="122"/>
      <c r="B98" s="265"/>
      <c r="C98" s="231" t="s">
        <v>104</v>
      </c>
      <c r="D98" s="186" t="s">
        <v>78</v>
      </c>
      <c r="E98" s="272">
        <v>2.0999999999999999E-3</v>
      </c>
      <c r="F98" s="100">
        <f>F96*E98</f>
        <v>1.0499999999999999E-2</v>
      </c>
      <c r="G98" s="133"/>
      <c r="H98" s="133"/>
      <c r="I98" s="133"/>
      <c r="J98" s="133"/>
      <c r="K98" s="133"/>
      <c r="L98" s="133"/>
      <c r="M98" s="133"/>
    </row>
    <row r="99" spans="1:13">
      <c r="A99" s="122"/>
      <c r="B99" s="265"/>
      <c r="C99" s="158" t="s">
        <v>81</v>
      </c>
      <c r="D99" s="191"/>
      <c r="E99" s="272"/>
      <c r="F99" s="100"/>
      <c r="G99" s="133"/>
      <c r="H99" s="133"/>
      <c r="I99" s="133"/>
      <c r="J99" s="133"/>
      <c r="K99" s="133"/>
      <c r="L99" s="133"/>
      <c r="M99" s="133"/>
    </row>
    <row r="100" spans="1:13">
      <c r="A100" s="122"/>
      <c r="B100" s="265" t="s">
        <v>95</v>
      </c>
      <c r="C100" s="231" t="s">
        <v>171</v>
      </c>
      <c r="D100" s="191" t="s">
        <v>101</v>
      </c>
      <c r="E100" s="272">
        <v>0.998</v>
      </c>
      <c r="F100" s="100">
        <f>F96*E100</f>
        <v>4.99</v>
      </c>
      <c r="G100" s="133"/>
      <c r="H100" s="133"/>
      <c r="I100" s="133"/>
      <c r="J100" s="133"/>
      <c r="K100" s="133"/>
      <c r="L100" s="133"/>
      <c r="M100" s="133"/>
    </row>
    <row r="101" spans="1:13">
      <c r="A101" s="122"/>
      <c r="B101" s="265" t="s">
        <v>95</v>
      </c>
      <c r="C101" s="231" t="s">
        <v>172</v>
      </c>
      <c r="D101" s="191" t="s">
        <v>84</v>
      </c>
      <c r="E101" s="272">
        <v>0.14000000000000001</v>
      </c>
      <c r="F101" s="100">
        <f>F96*E101</f>
        <v>0.70000000000000007</v>
      </c>
      <c r="G101" s="133"/>
      <c r="H101" s="133"/>
      <c r="I101" s="133"/>
      <c r="J101" s="133"/>
      <c r="K101" s="133"/>
      <c r="L101" s="133"/>
      <c r="M101" s="133"/>
    </row>
    <row r="102" spans="1:13">
      <c r="A102" s="135"/>
      <c r="B102" s="273"/>
      <c r="C102" s="231" t="s">
        <v>82</v>
      </c>
      <c r="D102" s="188" t="s">
        <v>78</v>
      </c>
      <c r="E102" s="272">
        <v>0.156</v>
      </c>
      <c r="F102" s="100">
        <f>F96*E102</f>
        <v>0.78</v>
      </c>
      <c r="G102" s="133"/>
      <c r="H102" s="133"/>
      <c r="I102" s="133"/>
      <c r="J102" s="133"/>
      <c r="K102" s="133"/>
      <c r="L102" s="133"/>
      <c r="M102" s="133"/>
    </row>
    <row r="103" spans="1:13" ht="27">
      <c r="A103" s="122" t="s">
        <v>100</v>
      </c>
      <c r="B103" s="261" t="s">
        <v>173</v>
      </c>
      <c r="C103" s="274" t="s">
        <v>286</v>
      </c>
      <c r="D103" s="190" t="s">
        <v>101</v>
      </c>
      <c r="E103" s="271"/>
      <c r="F103" s="206">
        <v>11</v>
      </c>
      <c r="G103" s="208"/>
      <c r="H103" s="208"/>
      <c r="I103" s="208"/>
      <c r="J103" s="208"/>
      <c r="K103" s="208"/>
      <c r="L103" s="208"/>
      <c r="M103" s="208"/>
    </row>
    <row r="104" spans="1:13" ht="27">
      <c r="A104" s="122"/>
      <c r="B104" s="265"/>
      <c r="C104" s="231" t="s">
        <v>80</v>
      </c>
      <c r="D104" s="191" t="s">
        <v>76</v>
      </c>
      <c r="E104" s="272">
        <v>0.58299999999999996</v>
      </c>
      <c r="F104" s="100">
        <f>F103*E104</f>
        <v>6.4129999999999994</v>
      </c>
      <c r="G104" s="133"/>
      <c r="H104" s="268"/>
      <c r="I104" s="133"/>
      <c r="J104" s="133"/>
      <c r="K104" s="133"/>
      <c r="L104" s="133"/>
      <c r="M104" s="133"/>
    </row>
    <row r="105" spans="1:13">
      <c r="A105" s="122"/>
      <c r="B105" s="265"/>
      <c r="C105" s="231" t="s">
        <v>104</v>
      </c>
      <c r="D105" s="186" t="s">
        <v>78</v>
      </c>
      <c r="E105" s="272">
        <v>4.5999999999999999E-3</v>
      </c>
      <c r="F105" s="100">
        <f>F103*E105</f>
        <v>5.0599999999999999E-2</v>
      </c>
      <c r="G105" s="133"/>
      <c r="H105" s="133"/>
      <c r="I105" s="133"/>
      <c r="J105" s="133"/>
      <c r="K105" s="133"/>
      <c r="L105" s="133"/>
      <c r="M105" s="133"/>
    </row>
    <row r="106" spans="1:13">
      <c r="A106" s="122"/>
      <c r="B106" s="265"/>
      <c r="C106" s="158" t="s">
        <v>81</v>
      </c>
      <c r="D106" s="191"/>
      <c r="E106" s="272"/>
      <c r="F106" s="100"/>
      <c r="G106" s="133"/>
      <c r="H106" s="133"/>
      <c r="I106" s="133"/>
      <c r="J106" s="133"/>
      <c r="K106" s="133"/>
      <c r="L106" s="133"/>
      <c r="M106" s="133"/>
    </row>
    <row r="107" spans="1:13">
      <c r="A107" s="122"/>
      <c r="B107" s="265" t="s">
        <v>133</v>
      </c>
      <c r="C107" s="231" t="s">
        <v>287</v>
      </c>
      <c r="D107" s="191" t="s">
        <v>101</v>
      </c>
      <c r="E107" s="272">
        <v>0.998</v>
      </c>
      <c r="F107" s="100">
        <f>F103*E107</f>
        <v>10.978</v>
      </c>
      <c r="G107" s="133"/>
      <c r="H107" s="133"/>
      <c r="I107" s="133"/>
      <c r="J107" s="133"/>
      <c r="K107" s="133"/>
      <c r="L107" s="133"/>
      <c r="M107" s="133"/>
    </row>
    <row r="108" spans="1:13">
      <c r="A108" s="122"/>
      <c r="B108" s="265" t="s">
        <v>95</v>
      </c>
      <c r="C108" s="231" t="s">
        <v>172</v>
      </c>
      <c r="D108" s="191" t="s">
        <v>84</v>
      </c>
      <c r="E108" s="272">
        <v>0.23499999999999999</v>
      </c>
      <c r="F108" s="100">
        <f>F103*E108</f>
        <v>2.585</v>
      </c>
      <c r="G108" s="133"/>
      <c r="H108" s="133"/>
      <c r="I108" s="133"/>
      <c r="J108" s="133"/>
      <c r="K108" s="133"/>
      <c r="L108" s="133"/>
      <c r="M108" s="133"/>
    </row>
    <row r="109" spans="1:13" ht="16.5" customHeight="1">
      <c r="A109" s="122"/>
      <c r="B109" s="265"/>
      <c r="C109" s="231" t="s">
        <v>82</v>
      </c>
      <c r="D109" s="188" t="s">
        <v>78</v>
      </c>
      <c r="E109" s="272">
        <v>0.20799999999999999</v>
      </c>
      <c r="F109" s="100">
        <f>F103*E109</f>
        <v>2.2879999999999998</v>
      </c>
      <c r="G109" s="133"/>
      <c r="H109" s="133"/>
      <c r="I109" s="133"/>
      <c r="J109" s="133"/>
      <c r="K109" s="133"/>
      <c r="L109" s="133"/>
      <c r="M109" s="133"/>
    </row>
    <row r="110" spans="1:13">
      <c r="A110" s="135"/>
      <c r="B110" s="275" t="s">
        <v>97</v>
      </c>
      <c r="C110" s="276" t="s">
        <v>174</v>
      </c>
      <c r="D110" s="194" t="s">
        <v>106</v>
      </c>
      <c r="E110" s="277"/>
      <c r="F110" s="278">
        <v>10</v>
      </c>
      <c r="G110" s="279"/>
      <c r="H110" s="279"/>
      <c r="I110" s="279"/>
      <c r="J110" s="279"/>
      <c r="K110" s="279"/>
      <c r="L110" s="279"/>
      <c r="M110" s="279"/>
    </row>
    <row r="111" spans="1:13" ht="54">
      <c r="A111" s="122" t="s">
        <v>102</v>
      </c>
      <c r="B111" s="280" t="s">
        <v>175</v>
      </c>
      <c r="C111" s="281" t="s">
        <v>271</v>
      </c>
      <c r="D111" s="191" t="s">
        <v>176</v>
      </c>
      <c r="E111" s="272"/>
      <c r="F111" s="100">
        <v>2</v>
      </c>
      <c r="G111" s="133"/>
      <c r="H111" s="133"/>
      <c r="I111" s="133"/>
      <c r="J111" s="133"/>
      <c r="K111" s="133"/>
      <c r="L111" s="133"/>
      <c r="M111" s="133"/>
    </row>
    <row r="112" spans="1:13">
      <c r="A112" s="122"/>
      <c r="B112" s="282" t="s">
        <v>196</v>
      </c>
      <c r="C112" s="231" t="s">
        <v>80</v>
      </c>
      <c r="D112" s="191" t="s">
        <v>176</v>
      </c>
      <c r="E112" s="272">
        <v>1</v>
      </c>
      <c r="F112" s="100">
        <f>F111*E112</f>
        <v>2</v>
      </c>
      <c r="G112" s="133"/>
      <c r="H112" s="268"/>
      <c r="I112" s="133"/>
      <c r="J112" s="133"/>
      <c r="K112" s="133"/>
      <c r="L112" s="133"/>
      <c r="M112" s="133"/>
    </row>
    <row r="113" spans="1:13">
      <c r="A113" s="122"/>
      <c r="B113" s="282"/>
      <c r="C113" s="231" t="s">
        <v>104</v>
      </c>
      <c r="D113" s="186" t="s">
        <v>78</v>
      </c>
      <c r="E113" s="272">
        <v>7.0000000000000007E-2</v>
      </c>
      <c r="F113" s="100">
        <f>F111*E113</f>
        <v>0.14000000000000001</v>
      </c>
      <c r="G113" s="133"/>
      <c r="H113" s="133"/>
      <c r="I113" s="133"/>
      <c r="J113" s="133"/>
      <c r="K113" s="133"/>
      <c r="L113" s="133"/>
      <c r="M113" s="133"/>
    </row>
    <row r="114" spans="1:13">
      <c r="A114" s="122"/>
      <c r="B114" s="282"/>
      <c r="C114" s="158" t="s">
        <v>81</v>
      </c>
      <c r="D114" s="191"/>
      <c r="E114" s="272"/>
      <c r="F114" s="100"/>
      <c r="G114" s="133"/>
      <c r="H114" s="133"/>
      <c r="I114" s="133"/>
      <c r="J114" s="133"/>
      <c r="K114" s="133"/>
      <c r="L114" s="133"/>
      <c r="M114" s="133"/>
    </row>
    <row r="115" spans="1:13">
      <c r="A115" s="122"/>
      <c r="B115" s="282" t="s">
        <v>220</v>
      </c>
      <c r="C115" s="158" t="s">
        <v>177</v>
      </c>
      <c r="D115" s="191" t="s">
        <v>176</v>
      </c>
      <c r="E115" s="272">
        <v>1</v>
      </c>
      <c r="F115" s="100">
        <f>F111*E115</f>
        <v>2</v>
      </c>
      <c r="G115" s="133"/>
      <c r="H115" s="133"/>
      <c r="I115" s="133"/>
      <c r="J115" s="133"/>
      <c r="K115" s="133"/>
      <c r="L115" s="133"/>
      <c r="M115" s="133"/>
    </row>
    <row r="116" spans="1:13">
      <c r="A116" s="135"/>
      <c r="B116" s="283"/>
      <c r="C116" s="231" t="s">
        <v>82</v>
      </c>
      <c r="D116" s="188" t="s">
        <v>78</v>
      </c>
      <c r="E116" s="272">
        <v>0.37</v>
      </c>
      <c r="F116" s="100">
        <f>F111*E116</f>
        <v>0.74</v>
      </c>
      <c r="G116" s="133"/>
      <c r="H116" s="133"/>
      <c r="I116" s="133"/>
      <c r="J116" s="133"/>
      <c r="K116" s="133"/>
      <c r="L116" s="133"/>
      <c r="M116" s="133"/>
    </row>
    <row r="117" spans="1:13" ht="67.5">
      <c r="A117" s="122" t="s">
        <v>105</v>
      </c>
      <c r="B117" s="282" t="s">
        <v>175</v>
      </c>
      <c r="C117" s="281" t="s">
        <v>178</v>
      </c>
      <c r="D117" s="190" t="s">
        <v>176</v>
      </c>
      <c r="E117" s="271"/>
      <c r="F117" s="206">
        <v>1</v>
      </c>
      <c r="G117" s="208"/>
      <c r="H117" s="208"/>
      <c r="I117" s="208"/>
      <c r="J117" s="208"/>
      <c r="K117" s="208"/>
      <c r="L117" s="208"/>
      <c r="M117" s="208"/>
    </row>
    <row r="118" spans="1:13">
      <c r="A118" s="122"/>
      <c r="B118" s="282" t="s">
        <v>196</v>
      </c>
      <c r="C118" s="231" t="s">
        <v>80</v>
      </c>
      <c r="D118" s="191" t="s">
        <v>176</v>
      </c>
      <c r="E118" s="272">
        <v>1</v>
      </c>
      <c r="F118" s="100">
        <f>F117*E118</f>
        <v>1</v>
      </c>
      <c r="G118" s="133"/>
      <c r="H118" s="268"/>
      <c r="I118" s="133"/>
      <c r="J118" s="133"/>
      <c r="K118" s="133"/>
      <c r="L118" s="133"/>
      <c r="M118" s="133"/>
    </row>
    <row r="119" spans="1:13">
      <c r="A119" s="122"/>
      <c r="B119" s="282"/>
      <c r="C119" s="231" t="s">
        <v>104</v>
      </c>
      <c r="D119" s="186" t="s">
        <v>78</v>
      </c>
      <c r="E119" s="272">
        <v>7.0000000000000007E-2</v>
      </c>
      <c r="F119" s="100">
        <f>F117*E119</f>
        <v>7.0000000000000007E-2</v>
      </c>
      <c r="G119" s="133"/>
      <c r="H119" s="133"/>
      <c r="I119" s="133"/>
      <c r="J119" s="133"/>
      <c r="K119" s="133"/>
      <c r="L119" s="133"/>
      <c r="M119" s="133"/>
    </row>
    <row r="120" spans="1:13">
      <c r="A120" s="122"/>
      <c r="B120" s="282"/>
      <c r="C120" s="158" t="s">
        <v>81</v>
      </c>
      <c r="D120" s="191"/>
      <c r="E120" s="272"/>
      <c r="F120" s="100"/>
      <c r="G120" s="133"/>
      <c r="H120" s="133"/>
      <c r="I120" s="133"/>
      <c r="J120" s="133"/>
      <c r="K120" s="133"/>
      <c r="L120" s="133"/>
      <c r="M120" s="133"/>
    </row>
    <row r="121" spans="1:13" ht="27">
      <c r="A121" s="122"/>
      <c r="B121" s="282" t="s">
        <v>219</v>
      </c>
      <c r="C121" s="158" t="s">
        <v>218</v>
      </c>
      <c r="D121" s="191" t="s">
        <v>176</v>
      </c>
      <c r="E121" s="272">
        <v>1</v>
      </c>
      <c r="F121" s="100">
        <f>F117*E121</f>
        <v>1</v>
      </c>
      <c r="G121" s="133"/>
      <c r="H121" s="133"/>
      <c r="I121" s="133"/>
      <c r="J121" s="133"/>
      <c r="K121" s="133"/>
      <c r="L121" s="133"/>
      <c r="M121" s="133"/>
    </row>
    <row r="122" spans="1:13">
      <c r="A122" s="135"/>
      <c r="B122" s="283"/>
      <c r="C122" s="231" t="s">
        <v>82</v>
      </c>
      <c r="D122" s="188" t="s">
        <v>78</v>
      </c>
      <c r="E122" s="272">
        <v>0.37</v>
      </c>
      <c r="F122" s="100">
        <f>F117*E122</f>
        <v>0.37</v>
      </c>
      <c r="G122" s="133"/>
      <c r="H122" s="133"/>
      <c r="I122" s="133"/>
      <c r="J122" s="133"/>
      <c r="K122" s="133"/>
      <c r="L122" s="133"/>
      <c r="M122" s="133"/>
    </row>
    <row r="123" spans="1:13">
      <c r="A123" s="122" t="s">
        <v>107</v>
      </c>
      <c r="B123" s="270" t="s">
        <v>179</v>
      </c>
      <c r="C123" s="274" t="s">
        <v>180</v>
      </c>
      <c r="D123" s="185" t="s">
        <v>106</v>
      </c>
      <c r="E123" s="190"/>
      <c r="F123" s="206">
        <v>3</v>
      </c>
      <c r="G123" s="208"/>
      <c r="H123" s="208"/>
      <c r="I123" s="208"/>
      <c r="J123" s="208"/>
      <c r="K123" s="208"/>
      <c r="L123" s="208"/>
      <c r="M123" s="208"/>
    </row>
    <row r="124" spans="1:13" ht="27">
      <c r="A124" s="122"/>
      <c r="B124" s="265" t="s">
        <v>196</v>
      </c>
      <c r="C124" s="231" t="s">
        <v>80</v>
      </c>
      <c r="D124" s="191" t="s">
        <v>76</v>
      </c>
      <c r="E124" s="272">
        <v>0.82</v>
      </c>
      <c r="F124" s="100">
        <f>F123*E124</f>
        <v>2.46</v>
      </c>
      <c r="G124" s="133"/>
      <c r="H124" s="268"/>
      <c r="I124" s="133"/>
      <c r="J124" s="133"/>
      <c r="K124" s="133"/>
      <c r="L124" s="133"/>
      <c r="M124" s="133"/>
    </row>
    <row r="125" spans="1:13">
      <c r="A125" s="122"/>
      <c r="B125" s="265"/>
      <c r="C125" s="231" t="s">
        <v>104</v>
      </c>
      <c r="D125" s="186" t="s">
        <v>78</v>
      </c>
      <c r="E125" s="272">
        <v>0.01</v>
      </c>
      <c r="F125" s="100">
        <f>F123*E125</f>
        <v>0.03</v>
      </c>
      <c r="G125" s="133"/>
      <c r="H125" s="133"/>
      <c r="I125" s="133"/>
      <c r="J125" s="133"/>
      <c r="K125" s="133"/>
      <c r="L125" s="133"/>
      <c r="M125" s="133"/>
    </row>
    <row r="126" spans="1:13">
      <c r="A126" s="122"/>
      <c r="B126" s="265"/>
      <c r="C126" s="158" t="s">
        <v>81</v>
      </c>
      <c r="D126" s="191"/>
      <c r="E126" s="272"/>
      <c r="F126" s="100"/>
      <c r="G126" s="133"/>
      <c r="H126" s="133"/>
      <c r="I126" s="133"/>
      <c r="J126" s="133"/>
      <c r="K126" s="133"/>
      <c r="L126" s="133"/>
      <c r="M126" s="133"/>
    </row>
    <row r="127" spans="1:13">
      <c r="A127" s="122"/>
      <c r="B127" s="265" t="s">
        <v>221</v>
      </c>
      <c r="C127" s="231" t="s">
        <v>181</v>
      </c>
      <c r="D127" s="186" t="s">
        <v>106</v>
      </c>
      <c r="E127" s="272">
        <v>1</v>
      </c>
      <c r="F127" s="100">
        <f>F123*E127</f>
        <v>3</v>
      </c>
      <c r="G127" s="133"/>
      <c r="H127" s="133"/>
      <c r="I127" s="133"/>
      <c r="J127" s="133"/>
      <c r="K127" s="133"/>
      <c r="L127" s="133"/>
      <c r="M127" s="133"/>
    </row>
    <row r="128" spans="1:13">
      <c r="A128" s="135"/>
      <c r="B128" s="265"/>
      <c r="C128" s="231" t="s">
        <v>82</v>
      </c>
      <c r="D128" s="188" t="s">
        <v>78</v>
      </c>
      <c r="E128" s="272">
        <v>7.0000000000000007E-2</v>
      </c>
      <c r="F128" s="100">
        <f>F123*E128</f>
        <v>0.21000000000000002</v>
      </c>
      <c r="G128" s="133"/>
      <c r="H128" s="133"/>
      <c r="I128" s="133"/>
      <c r="J128" s="133"/>
      <c r="K128" s="133"/>
      <c r="L128" s="133"/>
      <c r="M128" s="133"/>
    </row>
    <row r="129" spans="1:13" ht="67.5">
      <c r="A129" s="122" t="s">
        <v>140</v>
      </c>
      <c r="B129" s="270" t="s">
        <v>182</v>
      </c>
      <c r="C129" s="284" t="s">
        <v>184</v>
      </c>
      <c r="D129" s="190" t="s">
        <v>176</v>
      </c>
      <c r="E129" s="271"/>
      <c r="F129" s="206">
        <v>1</v>
      </c>
      <c r="G129" s="208"/>
      <c r="H129" s="208"/>
      <c r="I129" s="208"/>
      <c r="J129" s="208"/>
      <c r="K129" s="208"/>
      <c r="L129" s="208"/>
      <c r="M129" s="208"/>
    </row>
    <row r="130" spans="1:13">
      <c r="A130" s="122"/>
      <c r="B130" s="265" t="s">
        <v>196</v>
      </c>
      <c r="C130" s="231" t="s">
        <v>80</v>
      </c>
      <c r="D130" s="191" t="s">
        <v>176</v>
      </c>
      <c r="E130" s="272">
        <v>1</v>
      </c>
      <c r="F130" s="100">
        <f>F129*E130</f>
        <v>1</v>
      </c>
      <c r="G130" s="133"/>
      <c r="H130" s="268"/>
      <c r="I130" s="133"/>
      <c r="J130" s="133"/>
      <c r="K130" s="133"/>
      <c r="L130" s="133"/>
      <c r="M130" s="133"/>
    </row>
    <row r="131" spans="1:13">
      <c r="A131" s="122"/>
      <c r="B131" s="265"/>
      <c r="C131" s="231" t="s">
        <v>183</v>
      </c>
      <c r="D131" s="186" t="s">
        <v>78</v>
      </c>
      <c r="E131" s="272">
        <v>0.13</v>
      </c>
      <c r="F131" s="100">
        <f>F129*E131</f>
        <v>0.13</v>
      </c>
      <c r="G131" s="133"/>
      <c r="H131" s="133"/>
      <c r="I131" s="133"/>
      <c r="J131" s="133"/>
      <c r="K131" s="133"/>
      <c r="L131" s="133"/>
      <c r="M131" s="133"/>
    </row>
    <row r="132" spans="1:13">
      <c r="A132" s="122"/>
      <c r="B132" s="265"/>
      <c r="C132" s="158" t="s">
        <v>81</v>
      </c>
      <c r="D132" s="191"/>
      <c r="E132" s="272"/>
      <c r="F132" s="100"/>
      <c r="G132" s="133"/>
      <c r="H132" s="133"/>
      <c r="I132" s="133"/>
      <c r="J132" s="133"/>
      <c r="K132" s="133"/>
      <c r="L132" s="133"/>
      <c r="M132" s="133"/>
    </row>
    <row r="133" spans="1:13" ht="27">
      <c r="A133" s="122"/>
      <c r="B133" s="265" t="s">
        <v>216</v>
      </c>
      <c r="C133" s="231" t="s">
        <v>185</v>
      </c>
      <c r="D133" s="191" t="s">
        <v>176</v>
      </c>
      <c r="E133" s="272">
        <v>1</v>
      </c>
      <c r="F133" s="100">
        <f>F129*E133</f>
        <v>1</v>
      </c>
      <c r="G133" s="133"/>
      <c r="H133" s="133"/>
      <c r="I133" s="133"/>
      <c r="J133" s="133"/>
      <c r="K133" s="133"/>
      <c r="L133" s="133"/>
      <c r="M133" s="133"/>
    </row>
    <row r="134" spans="1:13">
      <c r="A134" s="135"/>
      <c r="B134" s="273"/>
      <c r="C134" s="231" t="s">
        <v>82</v>
      </c>
      <c r="D134" s="188" t="s">
        <v>78</v>
      </c>
      <c r="E134" s="272">
        <v>0.94</v>
      </c>
      <c r="F134" s="100">
        <f>F129*E134</f>
        <v>0.94</v>
      </c>
      <c r="G134" s="133"/>
      <c r="H134" s="133"/>
      <c r="I134" s="133"/>
      <c r="J134" s="133"/>
      <c r="K134" s="133"/>
      <c r="L134" s="133"/>
      <c r="M134" s="133"/>
    </row>
    <row r="135" spans="1:13">
      <c r="A135" s="122" t="s">
        <v>141</v>
      </c>
      <c r="B135" s="261" t="s">
        <v>186</v>
      </c>
      <c r="C135" s="205" t="s">
        <v>222</v>
      </c>
      <c r="D135" s="190" t="s">
        <v>176</v>
      </c>
      <c r="E135" s="271"/>
      <c r="F135" s="206">
        <v>1</v>
      </c>
      <c r="G135" s="208"/>
      <c r="H135" s="264"/>
      <c r="I135" s="208"/>
      <c r="J135" s="208"/>
      <c r="K135" s="208"/>
      <c r="L135" s="208"/>
      <c r="M135" s="208"/>
    </row>
    <row r="136" spans="1:13">
      <c r="A136" s="122"/>
      <c r="B136" s="265" t="s">
        <v>196</v>
      </c>
      <c r="C136" s="231" t="s">
        <v>80</v>
      </c>
      <c r="D136" s="191" t="s">
        <v>176</v>
      </c>
      <c r="E136" s="272">
        <v>1</v>
      </c>
      <c r="F136" s="100">
        <f>F135*E136</f>
        <v>1</v>
      </c>
      <c r="G136" s="133"/>
      <c r="H136" s="268"/>
      <c r="I136" s="133"/>
      <c r="J136" s="133"/>
      <c r="K136" s="133"/>
      <c r="L136" s="133"/>
      <c r="M136" s="133"/>
    </row>
    <row r="137" spans="1:13">
      <c r="A137" s="122"/>
      <c r="B137" s="265"/>
      <c r="C137" s="231" t="s">
        <v>104</v>
      </c>
      <c r="D137" s="186" t="s">
        <v>78</v>
      </c>
      <c r="E137" s="272">
        <v>0.02</v>
      </c>
      <c r="F137" s="100">
        <f>F135*E137</f>
        <v>0.02</v>
      </c>
      <c r="G137" s="133"/>
      <c r="H137" s="133"/>
      <c r="I137" s="133"/>
      <c r="J137" s="133"/>
      <c r="K137" s="133"/>
      <c r="L137" s="133"/>
      <c r="M137" s="133"/>
    </row>
    <row r="138" spans="1:13">
      <c r="A138" s="122"/>
      <c r="B138" s="265"/>
      <c r="C138" s="158" t="s">
        <v>81</v>
      </c>
      <c r="D138" s="191"/>
      <c r="E138" s="272"/>
      <c r="F138" s="100"/>
      <c r="G138" s="133"/>
      <c r="H138" s="133"/>
      <c r="I138" s="133"/>
      <c r="J138" s="133"/>
      <c r="K138" s="133"/>
      <c r="L138" s="133"/>
      <c r="M138" s="133"/>
    </row>
    <row r="139" spans="1:13">
      <c r="A139" s="122"/>
      <c r="B139" s="265" t="s">
        <v>288</v>
      </c>
      <c r="C139" s="231" t="s">
        <v>223</v>
      </c>
      <c r="D139" s="191" t="s">
        <v>176</v>
      </c>
      <c r="E139" s="272">
        <v>1</v>
      </c>
      <c r="F139" s="100">
        <f>F135*E139</f>
        <v>1</v>
      </c>
      <c r="G139" s="133"/>
      <c r="H139" s="133"/>
      <c r="I139" s="133"/>
      <c r="J139" s="133"/>
      <c r="K139" s="133"/>
      <c r="L139" s="133"/>
      <c r="M139" s="133"/>
    </row>
    <row r="140" spans="1:13">
      <c r="A140" s="135"/>
      <c r="B140" s="265"/>
      <c r="C140" s="285" t="s">
        <v>82</v>
      </c>
      <c r="D140" s="188" t="s">
        <v>78</v>
      </c>
      <c r="E140" s="286">
        <v>0.11</v>
      </c>
      <c r="F140" s="236">
        <f>F135*E140</f>
        <v>0.11</v>
      </c>
      <c r="G140" s="237"/>
      <c r="H140" s="237"/>
      <c r="I140" s="237"/>
      <c r="J140" s="237"/>
      <c r="K140" s="237"/>
      <c r="L140" s="237"/>
      <c r="M140" s="237"/>
    </row>
    <row r="141" spans="1:13">
      <c r="A141" s="122" t="s">
        <v>142</v>
      </c>
      <c r="B141" s="287" t="s">
        <v>187</v>
      </c>
      <c r="C141" s="187" t="s">
        <v>188</v>
      </c>
      <c r="D141" s="186" t="s">
        <v>106</v>
      </c>
      <c r="E141" s="288"/>
      <c r="F141" s="100">
        <v>3</v>
      </c>
      <c r="G141" s="289"/>
      <c r="H141" s="222"/>
      <c r="I141" s="222"/>
      <c r="J141" s="222"/>
      <c r="K141" s="222"/>
      <c r="L141" s="222"/>
      <c r="M141" s="222"/>
    </row>
    <row r="142" spans="1:13" ht="27">
      <c r="A142" s="122"/>
      <c r="B142" s="290"/>
      <c r="C142" s="187" t="s">
        <v>80</v>
      </c>
      <c r="D142" s="186" t="s">
        <v>76</v>
      </c>
      <c r="E142" s="288">
        <v>1</v>
      </c>
      <c r="F142" s="100">
        <f>F141*E142</f>
        <v>3</v>
      </c>
      <c r="G142" s="289"/>
      <c r="H142" s="291"/>
      <c r="I142" s="222"/>
      <c r="J142" s="222"/>
      <c r="K142" s="222"/>
      <c r="L142" s="222"/>
      <c r="M142" s="222"/>
    </row>
    <row r="143" spans="1:13">
      <c r="A143" s="135"/>
      <c r="B143" s="292"/>
      <c r="C143" s="244" t="s">
        <v>104</v>
      </c>
      <c r="D143" s="188" t="s">
        <v>78</v>
      </c>
      <c r="E143" s="293">
        <v>0.49299999999999999</v>
      </c>
      <c r="F143" s="236">
        <f>F141*E143</f>
        <v>1.4790000000000001</v>
      </c>
      <c r="G143" s="294"/>
      <c r="H143" s="245"/>
      <c r="I143" s="245"/>
      <c r="J143" s="245"/>
      <c r="K143" s="245"/>
      <c r="L143" s="245"/>
      <c r="M143" s="245"/>
    </row>
    <row r="144" spans="1:13">
      <c r="A144" s="122" t="s">
        <v>143</v>
      </c>
      <c r="B144" s="295" t="s">
        <v>224</v>
      </c>
      <c r="C144" s="64" t="s">
        <v>189</v>
      </c>
      <c r="D144" s="185" t="s">
        <v>83</v>
      </c>
      <c r="E144" s="185"/>
      <c r="F144" s="206">
        <f>F141*0.003</f>
        <v>9.0000000000000011E-3</v>
      </c>
      <c r="G144" s="220"/>
      <c r="H144" s="220"/>
      <c r="I144" s="220"/>
      <c r="J144" s="220"/>
      <c r="K144" s="220"/>
      <c r="L144" s="220"/>
      <c r="M144" s="220"/>
    </row>
    <row r="145" spans="1:13" ht="27">
      <c r="A145" s="122"/>
      <c r="B145" s="296"/>
      <c r="C145" s="187" t="s">
        <v>80</v>
      </c>
      <c r="D145" s="186" t="s">
        <v>76</v>
      </c>
      <c r="E145" s="186">
        <f>0.18/0.002</f>
        <v>90</v>
      </c>
      <c r="F145" s="100">
        <f>F144*E145</f>
        <v>0.81</v>
      </c>
      <c r="G145" s="222"/>
      <c r="H145" s="222"/>
      <c r="I145" s="222"/>
      <c r="J145" s="222"/>
      <c r="K145" s="222"/>
      <c r="L145" s="222"/>
      <c r="M145" s="222"/>
    </row>
    <row r="146" spans="1:13">
      <c r="A146" s="122"/>
      <c r="B146" s="296"/>
      <c r="C146" s="158" t="s">
        <v>81</v>
      </c>
      <c r="D146" s="186"/>
      <c r="E146" s="186"/>
      <c r="F146" s="100"/>
      <c r="G146" s="222"/>
      <c r="H146" s="222"/>
      <c r="I146" s="222"/>
      <c r="J146" s="222"/>
      <c r="K146" s="222"/>
      <c r="L146" s="222"/>
      <c r="M146" s="222"/>
    </row>
    <row r="147" spans="1:13">
      <c r="A147" s="122"/>
      <c r="B147" s="290" t="s">
        <v>217</v>
      </c>
      <c r="C147" s="187" t="s">
        <v>304</v>
      </c>
      <c r="D147" s="186" t="s">
        <v>83</v>
      </c>
      <c r="E147" s="186">
        <v>1</v>
      </c>
      <c r="F147" s="100">
        <f>F144*E147</f>
        <v>9.0000000000000011E-3</v>
      </c>
      <c r="G147" s="222"/>
      <c r="H147" s="222"/>
      <c r="I147" s="222"/>
      <c r="J147" s="222"/>
      <c r="K147" s="222"/>
      <c r="L147" s="222"/>
      <c r="M147" s="222"/>
    </row>
    <row r="148" spans="1:13">
      <c r="A148" s="135"/>
      <c r="B148" s="297"/>
      <c r="C148" s="244" t="s">
        <v>82</v>
      </c>
      <c r="D148" s="188" t="s">
        <v>78</v>
      </c>
      <c r="E148" s="188">
        <f>0.01/0.2</f>
        <v>4.9999999999999996E-2</v>
      </c>
      <c r="F148" s="236">
        <f>F144*E148</f>
        <v>4.5000000000000004E-4</v>
      </c>
      <c r="G148" s="245"/>
      <c r="H148" s="245"/>
      <c r="I148" s="245"/>
      <c r="J148" s="245"/>
      <c r="K148" s="245"/>
      <c r="L148" s="245"/>
      <c r="M148" s="245"/>
    </row>
    <row r="149" spans="1:13" ht="0.75" customHeight="1">
      <c r="A149" s="399"/>
      <c r="B149" s="141"/>
      <c r="C149" s="142"/>
      <c r="D149" s="143"/>
      <c r="E149" s="144"/>
      <c r="F149" s="145"/>
      <c r="G149" s="145"/>
      <c r="H149" s="145"/>
      <c r="I149" s="145"/>
      <c r="J149" s="145"/>
      <c r="K149" s="145"/>
      <c r="L149" s="145"/>
      <c r="M149" s="145"/>
    </row>
    <row r="150" spans="1:13" hidden="1">
      <c r="A150" s="400"/>
      <c r="B150" s="141"/>
      <c r="C150" s="146"/>
      <c r="D150" s="147"/>
      <c r="E150" s="144"/>
      <c r="F150" s="145"/>
      <c r="G150" s="145"/>
      <c r="H150" s="145"/>
      <c r="I150" s="145"/>
      <c r="J150" s="145"/>
      <c r="K150" s="145"/>
      <c r="L150" s="145"/>
      <c r="M150" s="145"/>
    </row>
    <row r="151" spans="1:13" hidden="1">
      <c r="A151" s="400"/>
      <c r="B151" s="141"/>
      <c r="C151" s="146"/>
      <c r="D151" s="147"/>
      <c r="E151" s="144"/>
      <c r="F151" s="145"/>
      <c r="G151" s="145"/>
      <c r="H151" s="145"/>
      <c r="I151" s="145"/>
      <c r="J151" s="145"/>
      <c r="K151" s="145"/>
      <c r="L151" s="145"/>
      <c r="M151" s="145"/>
    </row>
    <row r="152" spans="1:13" hidden="1">
      <c r="A152" s="400"/>
      <c r="B152" s="141"/>
      <c r="C152" s="146"/>
      <c r="D152" s="147"/>
      <c r="E152" s="144"/>
      <c r="F152" s="145"/>
      <c r="G152" s="145"/>
      <c r="H152" s="145"/>
      <c r="I152" s="145"/>
      <c r="J152" s="145"/>
      <c r="K152" s="145"/>
      <c r="L152" s="145"/>
      <c r="M152" s="145"/>
    </row>
    <row r="153" spans="1:13" hidden="1">
      <c r="A153" s="401"/>
      <c r="B153" s="148"/>
      <c r="C153" s="149"/>
      <c r="D153" s="150"/>
      <c r="E153" s="151"/>
      <c r="F153" s="152"/>
      <c r="G153" s="152"/>
      <c r="H153" s="152"/>
      <c r="I153" s="152"/>
      <c r="J153" s="152"/>
      <c r="K153" s="152"/>
      <c r="L153" s="152"/>
      <c r="M153" s="152"/>
    </row>
    <row r="154" spans="1:13">
      <c r="A154" s="122" t="s">
        <v>144</v>
      </c>
      <c r="B154" s="298" t="s">
        <v>206</v>
      </c>
      <c r="C154" s="299" t="s">
        <v>207</v>
      </c>
      <c r="D154" s="300" t="s">
        <v>203</v>
      </c>
      <c r="E154" s="288"/>
      <c r="F154" s="100">
        <v>1</v>
      </c>
      <c r="G154" s="289"/>
      <c r="H154" s="291"/>
      <c r="I154" s="222"/>
      <c r="J154" s="222"/>
      <c r="K154" s="222"/>
      <c r="L154" s="222"/>
      <c r="M154" s="222"/>
    </row>
    <row r="155" spans="1:13">
      <c r="A155" s="122"/>
      <c r="B155" s="298"/>
      <c r="C155" s="299" t="s">
        <v>198</v>
      </c>
      <c r="D155" s="301" t="s">
        <v>199</v>
      </c>
      <c r="E155" s="288">
        <v>3.8</v>
      </c>
      <c r="F155" s="100">
        <f>F154*E155</f>
        <v>3.8</v>
      </c>
      <c r="G155" s="289"/>
      <c r="H155" s="291"/>
      <c r="I155" s="222"/>
      <c r="J155" s="222"/>
      <c r="K155" s="222"/>
      <c r="L155" s="222"/>
      <c r="M155" s="222"/>
    </row>
    <row r="156" spans="1:13">
      <c r="A156" s="122"/>
      <c r="B156" s="298"/>
      <c r="C156" s="299" t="s">
        <v>205</v>
      </c>
      <c r="D156" s="301" t="s">
        <v>1</v>
      </c>
      <c r="E156" s="288">
        <v>0.08</v>
      </c>
      <c r="F156" s="100">
        <f>F154*E156</f>
        <v>0.08</v>
      </c>
      <c r="G156" s="289"/>
      <c r="H156" s="291"/>
      <c r="I156" s="222"/>
      <c r="J156" s="222"/>
      <c r="K156" s="222"/>
      <c r="L156" s="222"/>
      <c r="M156" s="222"/>
    </row>
    <row r="157" spans="1:13">
      <c r="A157" s="122"/>
      <c r="B157" s="298"/>
      <c r="C157" s="299" t="s">
        <v>201</v>
      </c>
      <c r="D157" s="301" t="s">
        <v>1</v>
      </c>
      <c r="E157" s="288">
        <v>0.66</v>
      </c>
      <c r="F157" s="100">
        <f>F154*E157</f>
        <v>0.66</v>
      </c>
      <c r="G157" s="289"/>
      <c r="H157" s="222"/>
      <c r="I157" s="222"/>
      <c r="J157" s="222"/>
      <c r="K157" s="222"/>
      <c r="L157" s="222"/>
      <c r="M157" s="222"/>
    </row>
    <row r="158" spans="1:13">
      <c r="A158" s="135"/>
      <c r="B158" s="302" t="s">
        <v>95</v>
      </c>
      <c r="C158" s="303" t="s">
        <v>208</v>
      </c>
      <c r="D158" s="304" t="s">
        <v>203</v>
      </c>
      <c r="E158" s="293"/>
      <c r="F158" s="236">
        <f>F154</f>
        <v>1</v>
      </c>
      <c r="G158" s="294"/>
      <c r="H158" s="245"/>
      <c r="I158" s="245"/>
      <c r="J158" s="245"/>
      <c r="K158" s="245"/>
      <c r="L158" s="245"/>
      <c r="M158" s="245"/>
    </row>
    <row r="159" spans="1:13">
      <c r="A159" s="122" t="s">
        <v>240</v>
      </c>
      <c r="B159" s="305" t="s">
        <v>196</v>
      </c>
      <c r="C159" s="306" t="s">
        <v>197</v>
      </c>
      <c r="D159" s="301" t="s">
        <v>130</v>
      </c>
      <c r="E159" s="307"/>
      <c r="F159" s="308">
        <v>3</v>
      </c>
      <c r="G159" s="309"/>
      <c r="H159" s="309"/>
      <c r="I159" s="309"/>
      <c r="J159" s="309"/>
      <c r="K159" s="309"/>
      <c r="L159" s="309"/>
      <c r="M159" s="309"/>
    </row>
    <row r="160" spans="1:13">
      <c r="A160" s="122"/>
      <c r="B160" s="310"/>
      <c r="C160" s="311" t="s">
        <v>198</v>
      </c>
      <c r="D160" s="307" t="s">
        <v>199</v>
      </c>
      <c r="E160" s="307">
        <v>1</v>
      </c>
      <c r="F160" s="308">
        <f>F159*E160</f>
        <v>3</v>
      </c>
      <c r="G160" s="309"/>
      <c r="H160" s="309"/>
      <c r="I160" s="309"/>
      <c r="J160" s="309"/>
      <c r="K160" s="309"/>
      <c r="L160" s="309"/>
      <c r="M160" s="309"/>
    </row>
    <row r="161" spans="1:13">
      <c r="A161" s="122"/>
      <c r="B161" s="310"/>
      <c r="C161" s="312" t="s">
        <v>200</v>
      </c>
      <c r="D161" s="304" t="s">
        <v>1</v>
      </c>
      <c r="E161" s="307">
        <v>0.03</v>
      </c>
      <c r="F161" s="308">
        <f>F159*E161</f>
        <v>0.09</v>
      </c>
      <c r="G161" s="309"/>
      <c r="H161" s="309"/>
      <c r="I161" s="309"/>
      <c r="J161" s="309"/>
      <c r="K161" s="309"/>
      <c r="L161" s="309"/>
      <c r="M161" s="309"/>
    </row>
    <row r="162" spans="1:13">
      <c r="A162" s="122"/>
      <c r="B162" s="313"/>
      <c r="C162" s="312" t="s">
        <v>201</v>
      </c>
      <c r="D162" s="301" t="s">
        <v>1</v>
      </c>
      <c r="E162" s="307">
        <v>0.18</v>
      </c>
      <c r="F162" s="308">
        <f>F159*E162</f>
        <v>0.54</v>
      </c>
      <c r="G162" s="309"/>
      <c r="H162" s="309"/>
      <c r="I162" s="309"/>
      <c r="J162" s="309"/>
      <c r="K162" s="309"/>
      <c r="L162" s="309"/>
      <c r="M162" s="309"/>
    </row>
    <row r="163" spans="1:13">
      <c r="A163" s="135"/>
      <c r="B163" s="314" t="s">
        <v>95</v>
      </c>
      <c r="C163" s="312" t="s">
        <v>202</v>
      </c>
      <c r="D163" s="301" t="s">
        <v>203</v>
      </c>
      <c r="E163" s="307"/>
      <c r="F163" s="308">
        <f>F159</f>
        <v>3</v>
      </c>
      <c r="G163" s="309"/>
      <c r="H163" s="309"/>
      <c r="I163" s="309"/>
      <c r="J163" s="309"/>
      <c r="K163" s="309"/>
      <c r="L163" s="309"/>
      <c r="M163" s="309"/>
    </row>
    <row r="164" spans="1:13">
      <c r="A164" s="68"/>
      <c r="B164" s="315"/>
      <c r="C164" s="255" t="s">
        <v>230</v>
      </c>
      <c r="D164" s="316"/>
      <c r="E164" s="317"/>
      <c r="F164" s="318"/>
      <c r="G164" s="319"/>
      <c r="H164" s="319"/>
      <c r="I164" s="319"/>
      <c r="J164" s="319"/>
      <c r="K164" s="319"/>
      <c r="L164" s="319"/>
      <c r="M164" s="319"/>
    </row>
    <row r="165" spans="1:13" ht="0.75" customHeight="1">
      <c r="A165" s="381"/>
      <c r="B165" s="383"/>
      <c r="C165" s="205"/>
      <c r="D165" s="190"/>
      <c r="E165" s="190"/>
      <c r="F165" s="168"/>
      <c r="G165" s="320"/>
      <c r="H165" s="320"/>
      <c r="I165" s="320"/>
      <c r="J165" s="320"/>
      <c r="K165" s="320"/>
      <c r="L165" s="320"/>
      <c r="M165" s="320"/>
    </row>
    <row r="166" spans="1:13" hidden="1">
      <c r="A166" s="382"/>
      <c r="B166" s="384"/>
      <c r="C166" s="158"/>
      <c r="D166" s="207"/>
      <c r="E166" s="191"/>
      <c r="F166" s="33"/>
      <c r="G166" s="321"/>
      <c r="H166" s="321"/>
      <c r="I166" s="321"/>
      <c r="J166" s="321"/>
      <c r="K166" s="321"/>
      <c r="L166" s="321"/>
      <c r="M166" s="321"/>
    </row>
    <row r="167" spans="1:13" hidden="1">
      <c r="A167" s="381"/>
      <c r="B167" s="137"/>
      <c r="C167" s="205"/>
      <c r="D167" s="190"/>
      <c r="E167" s="190"/>
      <c r="F167" s="168"/>
      <c r="G167" s="320"/>
      <c r="H167" s="320"/>
      <c r="I167" s="320"/>
      <c r="J167" s="320"/>
      <c r="K167" s="320"/>
      <c r="L167" s="320"/>
      <c r="M167" s="320"/>
    </row>
    <row r="168" spans="1:13" hidden="1">
      <c r="A168" s="382"/>
      <c r="B168" s="136"/>
      <c r="C168" s="158"/>
      <c r="D168" s="207"/>
      <c r="E168" s="191"/>
      <c r="F168" s="33"/>
      <c r="G168" s="321"/>
      <c r="H168" s="321"/>
      <c r="I168" s="321"/>
      <c r="J168" s="321"/>
      <c r="K168" s="321"/>
      <c r="L168" s="321"/>
      <c r="M168" s="321"/>
    </row>
    <row r="169" spans="1:13" hidden="1">
      <c r="A169" s="68"/>
      <c r="B169" s="138"/>
      <c r="C169" s="229"/>
      <c r="D169" s="217"/>
      <c r="E169" s="217"/>
      <c r="F169" s="168"/>
      <c r="G169" s="218"/>
      <c r="H169" s="218"/>
      <c r="I169" s="218"/>
      <c r="J169" s="218"/>
      <c r="K169" s="218"/>
      <c r="L169" s="218"/>
      <c r="M169" s="218"/>
    </row>
    <row r="170" spans="1:13">
      <c r="B170" s="322"/>
      <c r="C170" s="131" t="s">
        <v>275</v>
      </c>
      <c r="D170" s="126"/>
      <c r="E170" s="127"/>
      <c r="F170" s="128"/>
      <c r="G170" s="134"/>
      <c r="H170" s="130"/>
      <c r="I170" s="130"/>
      <c r="J170" s="130"/>
      <c r="K170" s="130"/>
      <c r="L170" s="130"/>
      <c r="M170" s="130"/>
    </row>
    <row r="171" spans="1:13">
      <c r="B171" s="322"/>
      <c r="C171" s="129" t="s">
        <v>238</v>
      </c>
      <c r="D171" s="126"/>
      <c r="E171" s="127"/>
      <c r="F171" s="128"/>
      <c r="G171" s="134"/>
      <c r="H171" s="130"/>
      <c r="I171" s="130"/>
      <c r="J171" s="130"/>
      <c r="K171" s="130"/>
      <c r="L171" s="130"/>
      <c r="M171" s="130"/>
    </row>
    <row r="172" spans="1:13">
      <c r="B172" s="322"/>
      <c r="C172" s="131" t="s">
        <v>231</v>
      </c>
      <c r="D172" s="126"/>
      <c r="E172" s="127"/>
      <c r="F172" s="128"/>
      <c r="G172" s="134"/>
      <c r="H172" s="130"/>
      <c r="I172" s="130"/>
      <c r="J172" s="130"/>
      <c r="K172" s="130"/>
      <c r="L172" s="130"/>
      <c r="M172" s="130"/>
    </row>
    <row r="173" spans="1:13">
      <c r="B173" s="322"/>
      <c r="C173" s="323" t="s">
        <v>232</v>
      </c>
      <c r="D173" s="324">
        <v>0.1</v>
      </c>
      <c r="E173" s="127"/>
      <c r="F173" s="128"/>
      <c r="G173" s="134"/>
      <c r="H173" s="130"/>
      <c r="I173" s="130"/>
      <c r="J173" s="130"/>
      <c r="K173" s="130"/>
      <c r="L173" s="130"/>
      <c r="M173" s="130"/>
    </row>
    <row r="174" spans="1:13">
      <c r="B174" s="322"/>
      <c r="C174" s="325" t="s">
        <v>231</v>
      </c>
      <c r="D174" s="326"/>
      <c r="E174" s="127"/>
      <c r="F174" s="128"/>
      <c r="G174" s="134"/>
      <c r="H174" s="130"/>
      <c r="I174" s="130"/>
      <c r="J174" s="130"/>
      <c r="K174" s="130"/>
      <c r="L174" s="130"/>
      <c r="M174" s="130"/>
    </row>
    <row r="175" spans="1:13">
      <c r="B175" s="322"/>
      <c r="C175" s="327" t="s">
        <v>233</v>
      </c>
      <c r="D175" s="324">
        <v>0.08</v>
      </c>
      <c r="E175" s="127"/>
      <c r="F175" s="128"/>
      <c r="G175" s="134"/>
      <c r="H175" s="130"/>
      <c r="I175" s="130"/>
      <c r="J175" s="130"/>
      <c r="K175" s="130"/>
      <c r="L175" s="130"/>
      <c r="M175" s="130"/>
    </row>
    <row r="176" spans="1:13">
      <c r="B176" s="322"/>
      <c r="C176" s="325" t="s">
        <v>289</v>
      </c>
      <c r="D176" s="126"/>
      <c r="E176" s="127"/>
      <c r="F176" s="128"/>
      <c r="G176" s="134"/>
      <c r="H176" s="130"/>
      <c r="I176" s="130"/>
      <c r="J176" s="130"/>
      <c r="K176" s="130"/>
      <c r="L176" s="130"/>
      <c r="M176" s="130"/>
    </row>
    <row r="177" spans="1:13">
      <c r="B177" s="328"/>
      <c r="C177" s="328"/>
      <c r="D177" s="328"/>
      <c r="E177" s="328"/>
      <c r="F177" s="328"/>
      <c r="G177" s="329"/>
      <c r="H177" s="329"/>
      <c r="I177" s="329"/>
      <c r="J177" s="329"/>
      <c r="K177" s="329"/>
      <c r="L177" s="329"/>
      <c r="M177" s="329"/>
    </row>
    <row r="178" spans="1:13">
      <c r="B178" s="328"/>
      <c r="C178" s="328"/>
      <c r="D178" s="328"/>
      <c r="E178" s="328"/>
      <c r="F178" s="328"/>
      <c r="G178" s="329"/>
      <c r="H178" s="329"/>
      <c r="I178" s="329"/>
      <c r="J178" s="329"/>
      <c r="K178" s="329"/>
      <c r="L178" s="329"/>
      <c r="M178" s="329"/>
    </row>
    <row r="179" spans="1:13">
      <c r="A179" s="380"/>
      <c r="B179" s="380"/>
      <c r="C179" s="380"/>
      <c r="D179" s="380"/>
      <c r="E179" s="380"/>
      <c r="F179" s="380"/>
      <c r="G179" s="380"/>
      <c r="H179" s="380"/>
      <c r="I179" s="380"/>
      <c r="J179" s="380"/>
      <c r="K179" s="380"/>
      <c r="L179" s="380"/>
      <c r="M179" s="380"/>
    </row>
  </sheetData>
  <mergeCells count="34">
    <mergeCell ref="B14:B15"/>
    <mergeCell ref="B22:B24"/>
    <mergeCell ref="A149:A153"/>
    <mergeCell ref="B19:B21"/>
    <mergeCell ref="A27:A33"/>
    <mergeCell ref="B6:B8"/>
    <mergeCell ref="C6:C8"/>
    <mergeCell ref="B11:B13"/>
    <mergeCell ref="G7:G8"/>
    <mergeCell ref="H7:H8"/>
    <mergeCell ref="E6:F6"/>
    <mergeCell ref="E7:E8"/>
    <mergeCell ref="F7:F8"/>
    <mergeCell ref="C1:M1"/>
    <mergeCell ref="M6:M8"/>
    <mergeCell ref="L7:L8"/>
    <mergeCell ref="A2:L2"/>
    <mergeCell ref="A4:L4"/>
    <mergeCell ref="B5:C5"/>
    <mergeCell ref="H5:K5"/>
    <mergeCell ref="D6:D8"/>
    <mergeCell ref="I6:J6"/>
    <mergeCell ref="K6:L6"/>
    <mergeCell ref="C3:I3"/>
    <mergeCell ref="G6:H6"/>
    <mergeCell ref="J7:J8"/>
    <mergeCell ref="K7:K8"/>
    <mergeCell ref="I7:I8"/>
    <mergeCell ref="A6:A8"/>
    <mergeCell ref="A165:A166"/>
    <mergeCell ref="B165:B166"/>
    <mergeCell ref="A167:A168"/>
    <mergeCell ref="B88:B89"/>
    <mergeCell ref="A179:M179"/>
  </mergeCell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sqref="A1:M97"/>
    </sheetView>
  </sheetViews>
  <sheetFormatPr defaultRowHeight="15"/>
  <cols>
    <col min="1" max="1" width="5.42578125" customWidth="1"/>
    <col min="2" max="2" width="10.28515625" customWidth="1"/>
    <col min="3" max="3" width="32.85546875" customWidth="1"/>
    <col min="4" max="4" width="8" customWidth="1"/>
    <col min="5" max="5" width="7.5703125" customWidth="1"/>
    <col min="6" max="6" width="7.28515625" customWidth="1"/>
    <col min="7" max="7" width="8.42578125" customWidth="1"/>
    <col min="8" max="8" width="6.42578125" customWidth="1"/>
    <col min="9" max="9" width="7.7109375" customWidth="1"/>
    <col min="10" max="10" width="6.7109375" customWidth="1"/>
    <col min="11" max="11" width="9.28515625" bestFit="1" customWidth="1"/>
    <col min="12" max="12" width="8" customWidth="1"/>
    <col min="13" max="13" width="10.85546875" bestFit="1" customWidth="1"/>
    <col min="14" max="14" width="9.140625" hidden="1" customWidth="1"/>
  </cols>
  <sheetData>
    <row r="1" ht="15" customHeight="1"/>
    <row r="2" s="113" customFormat="1" ht="15" customHeight="1"/>
    <row r="3" s="113" customFormat="1" ht="15" customHeight="1"/>
    <row r="4" s="113" customFormat="1"/>
    <row r="5" s="113" customFormat="1"/>
    <row r="6" s="113" customFormat="1"/>
    <row r="7" s="113" customFormat="1" ht="15" customHeight="1"/>
    <row r="8" s="113" customFormat="1" ht="15" customHeight="1"/>
    <row r="9" s="113" customFormat="1"/>
    <row r="10" s="113" customFormat="1"/>
    <row r="11" s="113" customFormat="1"/>
    <row r="12" s="113" customFormat="1"/>
    <row r="13" s="113" customFormat="1"/>
    <row r="14" s="113" customFormat="1"/>
    <row r="15" s="113" customFormat="1"/>
    <row r="16" s="113" customFormat="1"/>
    <row r="17" s="113" customFormat="1"/>
    <row r="18" s="113" customFormat="1"/>
    <row r="19" s="113" customFormat="1"/>
    <row r="20" s="113" customFormat="1"/>
    <row r="21" s="113" customFormat="1"/>
    <row r="22" s="113" customFormat="1"/>
    <row r="23" s="113" customFormat="1"/>
    <row r="24" s="113" customFormat="1"/>
    <row r="96" ht="15" customHeight="1"/>
    <row r="98" spans="1:13">
      <c r="A98" s="124"/>
      <c r="B98" s="76"/>
      <c r="C98" s="120"/>
      <c r="D98" s="76"/>
      <c r="E98" s="77"/>
      <c r="F98" s="77"/>
      <c r="G98" s="77"/>
      <c r="H98" s="121"/>
      <c r="I98" s="77"/>
      <c r="J98" s="77"/>
      <c r="K98" s="77"/>
      <c r="L98" s="121"/>
      <c r="M98" s="121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0" sqref="G10:M39"/>
    </sheetView>
  </sheetViews>
  <sheetFormatPr defaultRowHeight="15"/>
  <cols>
    <col min="1" max="1" width="4.42578125" style="84" customWidth="1"/>
    <col min="2" max="2" width="9.140625" style="84"/>
    <col min="3" max="3" width="41.85546875" style="84" customWidth="1"/>
    <col min="4" max="4" width="6.5703125" style="84" customWidth="1"/>
    <col min="5" max="5" width="6.140625" style="84" customWidth="1"/>
    <col min="6" max="6" width="6.7109375" style="84" customWidth="1"/>
    <col min="7" max="7" width="6.28515625" style="84" customWidth="1"/>
    <col min="8" max="8" width="6.7109375" style="84" customWidth="1"/>
    <col min="9" max="9" width="7" style="84" customWidth="1"/>
    <col min="10" max="10" width="7.7109375" style="84" customWidth="1"/>
    <col min="11" max="11" width="6.5703125" style="84" customWidth="1"/>
    <col min="12" max="12" width="7.85546875" style="84" customWidth="1"/>
    <col min="13" max="13" width="10.85546875" style="84" bestFit="1" customWidth="1"/>
    <col min="14" max="14" width="9.140625" style="84" hidden="1" customWidth="1"/>
    <col min="15" max="16384" width="9.140625" style="84"/>
  </cols>
  <sheetData>
    <row r="1" spans="1:14">
      <c r="C1" s="387" t="s">
        <v>281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>
      <c r="A2" s="391" t="s">
        <v>249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58"/>
    </row>
    <row r="3" spans="1:14">
      <c r="A3" s="391" t="s">
        <v>194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5" spans="1:14">
      <c r="A5" s="162"/>
      <c r="B5" s="392" t="s">
        <v>136</v>
      </c>
      <c r="C5" s="392"/>
      <c r="H5" s="393" t="s">
        <v>49</v>
      </c>
      <c r="I5" s="393"/>
      <c r="J5" s="393"/>
      <c r="K5" s="393"/>
      <c r="L5" s="44">
        <f>M39</f>
        <v>0</v>
      </c>
      <c r="M5" s="60" t="s">
        <v>1</v>
      </c>
    </row>
    <row r="6" spans="1:14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4">
      <c r="A7" s="405" t="s">
        <v>50</v>
      </c>
      <c r="B7" s="405" t="s">
        <v>250</v>
      </c>
      <c r="C7" s="405" t="s">
        <v>251</v>
      </c>
      <c r="D7" s="405" t="s">
        <v>53</v>
      </c>
      <c r="E7" s="394" t="s">
        <v>191</v>
      </c>
      <c r="F7" s="395"/>
      <c r="G7" s="407" t="s">
        <v>54</v>
      </c>
      <c r="H7" s="408"/>
      <c r="I7" s="407" t="s">
        <v>55</v>
      </c>
      <c r="J7" s="408"/>
      <c r="K7" s="407" t="s">
        <v>56</v>
      </c>
      <c r="L7" s="408"/>
      <c r="M7" s="405" t="s">
        <v>129</v>
      </c>
    </row>
    <row r="8" spans="1:14" ht="22.5">
      <c r="A8" s="406"/>
      <c r="B8" s="406"/>
      <c r="C8" s="406"/>
      <c r="D8" s="406"/>
      <c r="E8" s="165" t="s">
        <v>192</v>
      </c>
      <c r="F8" s="165" t="s">
        <v>193</v>
      </c>
      <c r="G8" s="166" t="s">
        <v>58</v>
      </c>
      <c r="H8" s="166" t="s">
        <v>46</v>
      </c>
      <c r="I8" s="166" t="s">
        <v>59</v>
      </c>
      <c r="J8" s="166" t="s">
        <v>46</v>
      </c>
      <c r="K8" s="166" t="s">
        <v>60</v>
      </c>
      <c r="L8" s="166" t="s">
        <v>46</v>
      </c>
      <c r="M8" s="406"/>
    </row>
    <row r="9" spans="1:14">
      <c r="A9" s="166">
        <v>1</v>
      </c>
      <c r="B9" s="166">
        <v>2</v>
      </c>
      <c r="C9" s="166">
        <v>3</v>
      </c>
      <c r="D9" s="166">
        <v>4</v>
      </c>
      <c r="E9" s="165">
        <v>5</v>
      </c>
      <c r="F9" s="165">
        <v>6</v>
      </c>
      <c r="G9" s="166">
        <v>7</v>
      </c>
      <c r="H9" s="166">
        <v>8</v>
      </c>
      <c r="I9" s="166">
        <v>9</v>
      </c>
      <c r="J9" s="166">
        <v>10</v>
      </c>
      <c r="K9" s="166">
        <v>11</v>
      </c>
      <c r="L9" s="166">
        <v>12</v>
      </c>
      <c r="M9" s="166">
        <v>13</v>
      </c>
    </row>
    <row r="10" spans="1:14">
      <c r="A10" s="409">
        <v>1</v>
      </c>
      <c r="B10" s="78" t="s">
        <v>114</v>
      </c>
      <c r="C10" s="79" t="s">
        <v>272</v>
      </c>
      <c r="D10" s="167" t="s">
        <v>115</v>
      </c>
      <c r="E10" s="167"/>
      <c r="F10" s="168">
        <v>3</v>
      </c>
      <c r="G10" s="169"/>
      <c r="H10" s="170"/>
      <c r="I10" s="169"/>
      <c r="J10" s="170"/>
      <c r="K10" s="169"/>
      <c r="L10" s="170"/>
      <c r="M10" s="170"/>
    </row>
    <row r="11" spans="1:14" ht="27">
      <c r="A11" s="410"/>
      <c r="B11" s="171"/>
      <c r="C11" s="172" t="s">
        <v>116</v>
      </c>
      <c r="D11" s="123" t="s">
        <v>76</v>
      </c>
      <c r="E11" s="123">
        <v>2.5499999999999998</v>
      </c>
      <c r="F11" s="33">
        <f>F10*E11</f>
        <v>7.6499999999999995</v>
      </c>
      <c r="G11" s="34"/>
      <c r="H11" s="41"/>
      <c r="I11" s="34"/>
      <c r="J11" s="41"/>
      <c r="K11" s="34"/>
      <c r="L11" s="41"/>
      <c r="M11" s="41"/>
    </row>
    <row r="12" spans="1:14">
      <c r="A12" s="410"/>
      <c r="B12" s="173"/>
      <c r="C12" s="172" t="s">
        <v>104</v>
      </c>
      <c r="D12" s="123" t="s">
        <v>78</v>
      </c>
      <c r="E12" s="123">
        <v>0.86</v>
      </c>
      <c r="F12" s="33">
        <f>F10*E12</f>
        <v>2.58</v>
      </c>
      <c r="G12" s="34"/>
      <c r="H12" s="41"/>
      <c r="I12" s="34"/>
      <c r="J12" s="41"/>
      <c r="K12" s="34"/>
      <c r="L12" s="41"/>
      <c r="M12" s="41"/>
    </row>
    <row r="13" spans="1:14">
      <c r="A13" s="410"/>
      <c r="B13" s="171"/>
      <c r="C13" s="172" t="s">
        <v>81</v>
      </c>
      <c r="D13" s="123"/>
      <c r="E13" s="123"/>
      <c r="F13" s="33"/>
      <c r="G13" s="34"/>
      <c r="H13" s="41"/>
      <c r="I13" s="34"/>
      <c r="J13" s="41"/>
      <c r="K13" s="34"/>
      <c r="L13" s="41"/>
      <c r="M13" s="41"/>
    </row>
    <row r="14" spans="1:14">
      <c r="A14" s="410"/>
      <c r="B14" s="174" t="s">
        <v>133</v>
      </c>
      <c r="C14" s="175" t="s">
        <v>139</v>
      </c>
      <c r="D14" s="176" t="s">
        <v>106</v>
      </c>
      <c r="E14" s="177"/>
      <c r="F14" s="178">
        <f>F10</f>
        <v>3</v>
      </c>
      <c r="G14" s="178"/>
      <c r="H14" s="178"/>
      <c r="I14" s="178"/>
      <c r="J14" s="178"/>
      <c r="K14" s="178"/>
      <c r="L14" s="178"/>
      <c r="M14" s="179"/>
    </row>
    <row r="15" spans="1:14">
      <c r="A15" s="411"/>
      <c r="B15" s="180"/>
      <c r="C15" s="181" t="s">
        <v>82</v>
      </c>
      <c r="D15" s="182" t="s">
        <v>78</v>
      </c>
      <c r="E15" s="182">
        <v>2.1</v>
      </c>
      <c r="F15" s="33">
        <f>F10*E15</f>
        <v>6.3000000000000007</v>
      </c>
      <c r="G15" s="183"/>
      <c r="H15" s="184"/>
      <c r="I15" s="183"/>
      <c r="J15" s="41"/>
      <c r="K15" s="183"/>
      <c r="L15" s="41"/>
      <c r="M15" s="184"/>
    </row>
    <row r="16" spans="1:14" ht="27">
      <c r="A16" s="409">
        <v>2</v>
      </c>
      <c r="B16" s="185" t="s">
        <v>117</v>
      </c>
      <c r="C16" s="64" t="s">
        <v>118</v>
      </c>
      <c r="D16" s="185" t="s">
        <v>106</v>
      </c>
      <c r="E16" s="185"/>
      <c r="F16" s="168">
        <v>2</v>
      </c>
      <c r="G16" s="169"/>
      <c r="H16" s="170"/>
      <c r="I16" s="169"/>
      <c r="J16" s="170"/>
      <c r="K16" s="169"/>
      <c r="L16" s="170"/>
      <c r="M16" s="170"/>
    </row>
    <row r="17" spans="1:13" ht="27">
      <c r="A17" s="410"/>
      <c r="B17" s="186"/>
      <c r="C17" s="187" t="s">
        <v>80</v>
      </c>
      <c r="D17" s="186" t="s">
        <v>76</v>
      </c>
      <c r="E17" s="186">
        <v>2.4</v>
      </c>
      <c r="F17" s="33">
        <f>F16*E17</f>
        <v>4.8</v>
      </c>
      <c r="G17" s="34"/>
      <c r="H17" s="41"/>
      <c r="I17" s="34"/>
      <c r="J17" s="41"/>
      <c r="K17" s="34"/>
      <c r="L17" s="41"/>
      <c r="M17" s="41"/>
    </row>
    <row r="18" spans="1:13">
      <c r="A18" s="410"/>
      <c r="B18" s="186"/>
      <c r="C18" s="187" t="s">
        <v>104</v>
      </c>
      <c r="D18" s="186" t="s">
        <v>78</v>
      </c>
      <c r="E18" s="186">
        <v>1.0999999999999999E-2</v>
      </c>
      <c r="F18" s="33">
        <f>F16*E18</f>
        <v>2.1999999999999999E-2</v>
      </c>
      <c r="G18" s="34"/>
      <c r="H18" s="41"/>
      <c r="I18" s="34"/>
      <c r="J18" s="41"/>
      <c r="K18" s="34"/>
      <c r="L18" s="41"/>
      <c r="M18" s="41"/>
    </row>
    <row r="19" spans="1:13">
      <c r="A19" s="410"/>
      <c r="B19" s="186"/>
      <c r="C19" s="158" t="s">
        <v>81</v>
      </c>
      <c r="D19" s="186"/>
      <c r="E19" s="186"/>
      <c r="F19" s="33"/>
      <c r="G19" s="34"/>
      <c r="H19" s="41"/>
      <c r="I19" s="34"/>
      <c r="J19" s="41"/>
      <c r="K19" s="34"/>
      <c r="L19" s="41"/>
      <c r="M19" s="41"/>
    </row>
    <row r="20" spans="1:13">
      <c r="A20" s="410"/>
      <c r="B20" s="186" t="s">
        <v>148</v>
      </c>
      <c r="C20" s="187" t="s">
        <v>119</v>
      </c>
      <c r="D20" s="186" t="s">
        <v>106</v>
      </c>
      <c r="E20" s="186"/>
      <c r="F20" s="33">
        <v>5</v>
      </c>
      <c r="G20" s="34"/>
      <c r="H20" s="41"/>
      <c r="I20" s="34"/>
      <c r="J20" s="41"/>
      <c r="K20" s="34"/>
      <c r="L20" s="41"/>
      <c r="M20" s="41"/>
    </row>
    <row r="21" spans="1:13">
      <c r="A21" s="411"/>
      <c r="B21" s="188"/>
      <c r="C21" s="187" t="s">
        <v>82</v>
      </c>
      <c r="D21" s="188" t="s">
        <v>78</v>
      </c>
      <c r="E21" s="186">
        <v>0.10299999999999999</v>
      </c>
      <c r="F21" s="33">
        <f>F16*E21</f>
        <v>0.20599999999999999</v>
      </c>
      <c r="G21" s="34"/>
      <c r="H21" s="41"/>
      <c r="I21" s="34"/>
      <c r="J21" s="41"/>
      <c r="K21" s="34"/>
      <c r="L21" s="41"/>
      <c r="M21" s="41"/>
    </row>
    <row r="22" spans="1:13" ht="27">
      <c r="A22" s="409">
        <v>3</v>
      </c>
      <c r="B22" s="185" t="s">
        <v>117</v>
      </c>
      <c r="C22" s="64" t="s">
        <v>151</v>
      </c>
      <c r="D22" s="185" t="s">
        <v>106</v>
      </c>
      <c r="E22" s="185"/>
      <c r="F22" s="168">
        <v>2</v>
      </c>
      <c r="G22" s="169"/>
      <c r="H22" s="170"/>
      <c r="I22" s="169"/>
      <c r="J22" s="170"/>
      <c r="K22" s="169"/>
      <c r="L22" s="170"/>
      <c r="M22" s="170"/>
    </row>
    <row r="23" spans="1:13" ht="27">
      <c r="A23" s="410"/>
      <c r="B23" s="186"/>
      <c r="C23" s="187" t="s">
        <v>80</v>
      </c>
      <c r="D23" s="186" t="s">
        <v>76</v>
      </c>
      <c r="E23" s="186">
        <v>2.4</v>
      </c>
      <c r="F23" s="33">
        <f>F22*E23</f>
        <v>4.8</v>
      </c>
      <c r="G23" s="34"/>
      <c r="H23" s="41"/>
      <c r="I23" s="34"/>
      <c r="J23" s="41"/>
      <c r="K23" s="34"/>
      <c r="L23" s="41"/>
      <c r="M23" s="41"/>
    </row>
    <row r="24" spans="1:13">
      <c r="A24" s="410"/>
      <c r="B24" s="186"/>
      <c r="C24" s="187" t="s">
        <v>104</v>
      </c>
      <c r="D24" s="186" t="s">
        <v>78</v>
      </c>
      <c r="E24" s="186">
        <v>1.0999999999999999E-2</v>
      </c>
      <c r="F24" s="33">
        <f>F22*E24</f>
        <v>2.1999999999999999E-2</v>
      </c>
      <c r="G24" s="34"/>
      <c r="H24" s="41"/>
      <c r="I24" s="34"/>
      <c r="J24" s="41"/>
      <c r="K24" s="34"/>
      <c r="L24" s="41"/>
      <c r="M24" s="41"/>
    </row>
    <row r="25" spans="1:13">
      <c r="A25" s="410"/>
      <c r="B25" s="186"/>
      <c r="C25" s="158" t="s">
        <v>81</v>
      </c>
      <c r="D25" s="186"/>
      <c r="E25" s="186"/>
      <c r="F25" s="33"/>
      <c r="G25" s="34"/>
      <c r="H25" s="41"/>
      <c r="I25" s="34"/>
      <c r="J25" s="41"/>
      <c r="K25" s="34"/>
      <c r="L25" s="41"/>
      <c r="M25" s="41"/>
    </row>
    <row r="26" spans="1:13">
      <c r="A26" s="410"/>
      <c r="B26" s="186" t="s">
        <v>133</v>
      </c>
      <c r="C26" s="187" t="s">
        <v>152</v>
      </c>
      <c r="D26" s="186" t="s">
        <v>106</v>
      </c>
      <c r="E26" s="186"/>
      <c r="F26" s="33">
        <v>5</v>
      </c>
      <c r="G26" s="34"/>
      <c r="H26" s="41"/>
      <c r="I26" s="34"/>
      <c r="J26" s="41"/>
      <c r="K26" s="34"/>
      <c r="L26" s="41"/>
      <c r="M26" s="41"/>
    </row>
    <row r="27" spans="1:13">
      <c r="A27" s="411"/>
      <c r="B27" s="188"/>
      <c r="C27" s="187" t="s">
        <v>82</v>
      </c>
      <c r="D27" s="188" t="s">
        <v>78</v>
      </c>
      <c r="E27" s="186">
        <v>0.10299999999999999</v>
      </c>
      <c r="F27" s="33">
        <f>F22*E27</f>
        <v>0.20599999999999999</v>
      </c>
      <c r="G27" s="34"/>
      <c r="H27" s="41"/>
      <c r="I27" s="34"/>
      <c r="J27" s="41"/>
      <c r="K27" s="34"/>
      <c r="L27" s="41"/>
      <c r="M27" s="41"/>
    </row>
    <row r="28" spans="1:13" ht="35.25" customHeight="1">
      <c r="A28" s="409">
        <v>4</v>
      </c>
      <c r="B28" s="189" t="s">
        <v>112</v>
      </c>
      <c r="C28" s="64" t="s">
        <v>291</v>
      </c>
      <c r="D28" s="190" t="s">
        <v>101</v>
      </c>
      <c r="E28" s="185"/>
      <c r="F28" s="168">
        <v>20</v>
      </c>
      <c r="G28" s="169"/>
      <c r="H28" s="170"/>
      <c r="I28" s="169"/>
      <c r="J28" s="170"/>
      <c r="K28" s="169"/>
      <c r="L28" s="170"/>
      <c r="M28" s="170"/>
    </row>
    <row r="29" spans="1:13" ht="27">
      <c r="A29" s="410"/>
      <c r="B29" s="65"/>
      <c r="C29" s="187" t="s">
        <v>80</v>
      </c>
      <c r="D29" s="186" t="s">
        <v>76</v>
      </c>
      <c r="E29" s="186">
        <v>0.13</v>
      </c>
      <c r="F29" s="33">
        <f>F28*E29</f>
        <v>2.6</v>
      </c>
      <c r="G29" s="34"/>
      <c r="H29" s="41"/>
      <c r="I29" s="34"/>
      <c r="J29" s="41"/>
      <c r="K29" s="34"/>
      <c r="L29" s="41"/>
      <c r="M29" s="41"/>
    </row>
    <row r="30" spans="1:13">
      <c r="A30" s="410"/>
      <c r="B30" s="65"/>
      <c r="C30" s="187" t="s">
        <v>77</v>
      </c>
      <c r="D30" s="186" t="s">
        <v>78</v>
      </c>
      <c r="E30" s="186">
        <v>0.32800000000000001</v>
      </c>
      <c r="F30" s="33">
        <f>F28*E30</f>
        <v>6.5600000000000005</v>
      </c>
      <c r="G30" s="34"/>
      <c r="H30" s="41"/>
      <c r="I30" s="34"/>
      <c r="J30" s="41"/>
      <c r="K30" s="34"/>
      <c r="L30" s="41"/>
      <c r="M30" s="41"/>
    </row>
    <row r="31" spans="1:13">
      <c r="A31" s="410"/>
      <c r="B31" s="65"/>
      <c r="C31" s="158" t="s">
        <v>81</v>
      </c>
      <c r="D31" s="186"/>
      <c r="E31" s="186"/>
      <c r="F31" s="33"/>
      <c r="G31" s="34"/>
      <c r="H31" s="41"/>
      <c r="I31" s="34"/>
      <c r="J31" s="41"/>
      <c r="K31" s="34"/>
      <c r="L31" s="41"/>
      <c r="M31" s="41"/>
    </row>
    <row r="32" spans="1:13" ht="27">
      <c r="A32" s="410"/>
      <c r="B32" s="65" t="s">
        <v>95</v>
      </c>
      <c r="C32" s="67" t="s">
        <v>113</v>
      </c>
      <c r="D32" s="191" t="s">
        <v>101</v>
      </c>
      <c r="E32" s="186"/>
      <c r="F32" s="33">
        <v>20</v>
      </c>
      <c r="G32" s="34"/>
      <c r="H32" s="41"/>
      <c r="I32" s="34"/>
      <c r="J32" s="41"/>
      <c r="K32" s="34"/>
      <c r="L32" s="41"/>
      <c r="M32" s="41"/>
    </row>
    <row r="33" spans="1:13">
      <c r="A33" s="192"/>
      <c r="B33" s="192"/>
      <c r="C33" s="193" t="s">
        <v>290</v>
      </c>
      <c r="D33" s="194"/>
      <c r="E33" s="194"/>
      <c r="F33" s="195"/>
      <c r="G33" s="196"/>
      <c r="H33" s="197"/>
      <c r="I33" s="196"/>
      <c r="J33" s="197"/>
      <c r="K33" s="196"/>
      <c r="L33" s="197"/>
      <c r="M33" s="197"/>
    </row>
    <row r="34" spans="1:13">
      <c r="A34" s="192"/>
      <c r="B34" s="192"/>
      <c r="C34" s="198" t="s">
        <v>109</v>
      </c>
      <c r="D34" s="198"/>
      <c r="E34" s="153"/>
      <c r="F34" s="153"/>
      <c r="G34" s="153"/>
      <c r="H34" s="199"/>
      <c r="I34" s="153"/>
      <c r="J34" s="199"/>
      <c r="K34" s="153"/>
      <c r="L34" s="199"/>
      <c r="M34" s="199"/>
    </row>
    <row r="35" spans="1:13" ht="24.75" customHeight="1">
      <c r="A35" s="192"/>
      <c r="B35" s="192"/>
      <c r="C35" s="200" t="s">
        <v>46</v>
      </c>
      <c r="D35" s="198"/>
      <c r="E35" s="153"/>
      <c r="F35" s="153"/>
      <c r="G35" s="153"/>
      <c r="H35" s="199"/>
      <c r="I35" s="153"/>
      <c r="J35" s="199"/>
      <c r="K35" s="153"/>
      <c r="L35" s="199"/>
      <c r="M35" s="199"/>
    </row>
    <row r="36" spans="1:13">
      <c r="A36" s="192"/>
      <c r="B36" s="192"/>
      <c r="C36" s="198" t="s">
        <v>134</v>
      </c>
      <c r="D36" s="198"/>
      <c r="E36" s="153"/>
      <c r="F36" s="153"/>
      <c r="G36" s="153"/>
      <c r="H36" s="199"/>
      <c r="I36" s="153"/>
      <c r="J36" s="199"/>
      <c r="K36" s="153"/>
      <c r="L36" s="199"/>
      <c r="M36" s="199"/>
    </row>
    <row r="37" spans="1:13">
      <c r="A37" s="192"/>
      <c r="B37" s="192"/>
      <c r="C37" s="200" t="s">
        <v>46</v>
      </c>
      <c r="D37" s="198"/>
      <c r="E37" s="153"/>
      <c r="F37" s="153"/>
      <c r="G37" s="153"/>
      <c r="H37" s="199"/>
      <c r="I37" s="153"/>
      <c r="J37" s="199"/>
      <c r="K37" s="153"/>
      <c r="L37" s="199"/>
      <c r="M37" s="199"/>
    </row>
    <row r="38" spans="1:13">
      <c r="A38" s="192"/>
      <c r="B38" s="192"/>
      <c r="C38" s="198" t="s">
        <v>111</v>
      </c>
      <c r="D38" s="198"/>
      <c r="E38" s="153"/>
      <c r="F38" s="153"/>
      <c r="G38" s="153"/>
      <c r="H38" s="199"/>
      <c r="I38" s="153"/>
      <c r="J38" s="199"/>
      <c r="K38" s="153"/>
      <c r="L38" s="199"/>
      <c r="M38" s="199"/>
    </row>
    <row r="39" spans="1:13">
      <c r="A39" s="192"/>
      <c r="B39" s="192"/>
      <c r="C39" s="200" t="s">
        <v>46</v>
      </c>
      <c r="D39" s="198"/>
      <c r="E39" s="153"/>
      <c r="F39" s="153"/>
      <c r="G39" s="153"/>
      <c r="H39" s="199"/>
      <c r="I39" s="153"/>
      <c r="J39" s="199"/>
      <c r="K39" s="153"/>
      <c r="L39" s="199"/>
      <c r="M39" s="199"/>
    </row>
    <row r="42" spans="1:13" ht="15" customHeight="1">
      <c r="A42" s="380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</row>
  </sheetData>
  <mergeCells count="19">
    <mergeCell ref="A28:A32"/>
    <mergeCell ref="A42:M42"/>
    <mergeCell ref="A10:A15"/>
    <mergeCell ref="B5:C5"/>
    <mergeCell ref="H5:K5"/>
    <mergeCell ref="A16:A21"/>
    <mergeCell ref="A22:A27"/>
    <mergeCell ref="C1:N1"/>
    <mergeCell ref="A2:L2"/>
    <mergeCell ref="A3:M3"/>
    <mergeCell ref="A7:A8"/>
    <mergeCell ref="B7:B8"/>
    <mergeCell ref="C7:C8"/>
    <mergeCell ref="D7:D8"/>
    <mergeCell ref="E7:F7"/>
    <mergeCell ref="G7:H7"/>
    <mergeCell ref="I7:J7"/>
    <mergeCell ref="K7:L7"/>
    <mergeCell ref="M7:M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O6" sqref="O6"/>
    </sheetView>
  </sheetViews>
  <sheetFormatPr defaultRowHeight="15"/>
  <cols>
    <col min="1" max="1" width="4.5703125" customWidth="1"/>
    <col min="3" max="3" width="36.42578125" customWidth="1"/>
    <col min="4" max="13" width="7.7109375" customWidth="1"/>
  </cols>
  <sheetData>
    <row r="1" spans="1:14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>
      <c r="A2" s="113"/>
      <c r="B2" s="418" t="s">
        <v>225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4">
      <c r="A3" s="419" t="s">
        <v>227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114"/>
      <c r="N3" s="113"/>
    </row>
    <row r="4" spans="1:14">
      <c r="A4" s="114"/>
      <c r="B4" s="114"/>
      <c r="C4" s="419" t="s">
        <v>226</v>
      </c>
      <c r="D4" s="419"/>
      <c r="E4" s="419"/>
      <c r="F4" s="419"/>
      <c r="G4" s="419"/>
      <c r="H4" s="419"/>
      <c r="I4" s="419"/>
      <c r="J4" s="114"/>
      <c r="K4" s="114"/>
      <c r="L4" s="114"/>
      <c r="M4" s="114"/>
      <c r="N4" s="113"/>
    </row>
    <row r="5" spans="1:14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58"/>
      <c r="N5" s="113"/>
    </row>
    <row r="6" spans="1:14">
      <c r="A6" s="43"/>
      <c r="B6" s="392" t="s">
        <v>136</v>
      </c>
      <c r="C6" s="392"/>
      <c r="D6" s="59"/>
      <c r="E6" s="59"/>
      <c r="F6" s="59"/>
      <c r="G6" s="59"/>
      <c r="H6" s="393" t="s">
        <v>49</v>
      </c>
      <c r="I6" s="393"/>
      <c r="J6" s="393"/>
      <c r="K6" s="393"/>
      <c r="L6" s="80">
        <f>M45</f>
        <v>3839.5400915520004</v>
      </c>
      <c r="M6" s="60" t="s">
        <v>1</v>
      </c>
      <c r="N6" s="113"/>
    </row>
    <row r="7" spans="1:14">
      <c r="A7" s="412" t="s">
        <v>50</v>
      </c>
      <c r="B7" s="412" t="s">
        <v>51</v>
      </c>
      <c r="C7" s="412" t="s">
        <v>52</v>
      </c>
      <c r="D7" s="412" t="s">
        <v>53</v>
      </c>
      <c r="E7" s="415" t="s">
        <v>191</v>
      </c>
      <c r="F7" s="416"/>
      <c r="G7" s="415" t="s">
        <v>54</v>
      </c>
      <c r="H7" s="416"/>
      <c r="I7" s="415" t="s">
        <v>55</v>
      </c>
      <c r="J7" s="416"/>
      <c r="K7" s="415" t="s">
        <v>56</v>
      </c>
      <c r="L7" s="416"/>
      <c r="M7" s="412" t="s">
        <v>57</v>
      </c>
      <c r="N7" s="113"/>
    </row>
    <row r="8" spans="1:14">
      <c r="A8" s="417"/>
      <c r="B8" s="417"/>
      <c r="C8" s="417"/>
      <c r="D8" s="417"/>
      <c r="E8" s="412" t="s">
        <v>192</v>
      </c>
      <c r="F8" s="412" t="s">
        <v>193</v>
      </c>
      <c r="G8" s="412" t="s">
        <v>58</v>
      </c>
      <c r="H8" s="412" t="s">
        <v>46</v>
      </c>
      <c r="I8" s="412" t="s">
        <v>59</v>
      </c>
      <c r="J8" s="412" t="s">
        <v>46</v>
      </c>
      <c r="K8" s="412" t="s">
        <v>60</v>
      </c>
      <c r="L8" s="412" t="s">
        <v>46</v>
      </c>
      <c r="M8" s="417"/>
      <c r="N8" s="113"/>
    </row>
    <row r="9" spans="1:14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113"/>
    </row>
    <row r="10" spans="1:14">
      <c r="A10" s="61" t="s">
        <v>61</v>
      </c>
      <c r="B10" s="61" t="s">
        <v>62</v>
      </c>
      <c r="C10" s="61" t="s">
        <v>63</v>
      </c>
      <c r="D10" s="61" t="s">
        <v>64</v>
      </c>
      <c r="E10" s="61" t="s">
        <v>65</v>
      </c>
      <c r="F10" s="61" t="s">
        <v>66</v>
      </c>
      <c r="G10" s="61" t="s">
        <v>67</v>
      </c>
      <c r="H10" s="61" t="s">
        <v>68</v>
      </c>
      <c r="I10" s="61" t="s">
        <v>69</v>
      </c>
      <c r="J10" s="61" t="s">
        <v>70</v>
      </c>
      <c r="K10" s="61" t="s">
        <v>71</v>
      </c>
      <c r="L10" s="61" t="s">
        <v>72</v>
      </c>
      <c r="M10" s="61" t="s">
        <v>73</v>
      </c>
      <c r="N10" s="113"/>
    </row>
    <row r="11" spans="1:14" ht="26.25">
      <c r="A11" s="115"/>
      <c r="B11" s="102" t="s">
        <v>87</v>
      </c>
      <c r="C11" s="66" t="s">
        <v>159</v>
      </c>
      <c r="D11" s="116" t="s">
        <v>83</v>
      </c>
      <c r="E11" s="116"/>
      <c r="F11" s="85">
        <f>32*4.5*0.05</f>
        <v>7.2</v>
      </c>
      <c r="G11" s="86"/>
      <c r="H11" s="86"/>
      <c r="I11" s="86"/>
      <c r="J11" s="86"/>
      <c r="K11" s="86"/>
      <c r="L11" s="86"/>
      <c r="M11" s="88">
        <f>M12+M13+M15+M16</f>
        <v>309.08160000000004</v>
      </c>
      <c r="N11" s="113"/>
    </row>
    <row r="12" spans="1:14">
      <c r="A12" s="115"/>
      <c r="B12" s="103"/>
      <c r="C12" s="63" t="s">
        <v>80</v>
      </c>
      <c r="D12" s="117" t="s">
        <v>76</v>
      </c>
      <c r="E12" s="117">
        <v>3.52</v>
      </c>
      <c r="F12" s="87">
        <f>F11*E12</f>
        <v>25.344000000000001</v>
      </c>
      <c r="G12" s="87"/>
      <c r="H12" s="87"/>
      <c r="I12" s="87">
        <v>6</v>
      </c>
      <c r="J12" s="87">
        <f>F12*I12</f>
        <v>152.06400000000002</v>
      </c>
      <c r="K12" s="87"/>
      <c r="L12" s="87"/>
      <c r="M12" s="87">
        <f>H12+J12+L12</f>
        <v>152.06400000000002</v>
      </c>
      <c r="N12" s="113"/>
    </row>
    <row r="13" spans="1:14">
      <c r="A13" s="115"/>
      <c r="B13" s="103"/>
      <c r="C13" s="63" t="s">
        <v>77</v>
      </c>
      <c r="D13" s="117" t="s">
        <v>78</v>
      </c>
      <c r="E13" s="117">
        <v>1.06</v>
      </c>
      <c r="F13" s="87">
        <f>F11*E13</f>
        <v>7.6320000000000006</v>
      </c>
      <c r="G13" s="87"/>
      <c r="H13" s="87"/>
      <c r="I13" s="87"/>
      <c r="J13" s="87"/>
      <c r="K13" s="87">
        <v>3.2</v>
      </c>
      <c r="L13" s="87">
        <f>F13*K13</f>
        <v>24.422400000000003</v>
      </c>
      <c r="M13" s="87">
        <f>H13+J13+L13</f>
        <v>24.422400000000003</v>
      </c>
      <c r="N13" s="113"/>
    </row>
    <row r="14" spans="1:14">
      <c r="A14" s="115"/>
      <c r="B14" s="103"/>
      <c r="C14" s="42" t="s">
        <v>81</v>
      </c>
      <c r="D14" s="117"/>
      <c r="E14" s="117"/>
      <c r="F14" s="87"/>
      <c r="G14" s="87"/>
      <c r="H14" s="87"/>
      <c r="I14" s="87"/>
      <c r="J14" s="87"/>
      <c r="K14" s="87"/>
      <c r="L14" s="87"/>
      <c r="M14" s="87"/>
      <c r="N14" s="113"/>
    </row>
    <row r="15" spans="1:14">
      <c r="A15" s="115"/>
      <c r="B15" s="103"/>
      <c r="C15" s="63" t="s">
        <v>88</v>
      </c>
      <c r="D15" s="117" t="s">
        <v>83</v>
      </c>
      <c r="E15" s="117">
        <f>0.18+0.09+0.97</f>
        <v>1.24</v>
      </c>
      <c r="F15" s="87">
        <f>F11*E15</f>
        <v>8.9280000000000008</v>
      </c>
      <c r="G15" s="87">
        <v>14.8</v>
      </c>
      <c r="H15" s="87">
        <f>F15*G15</f>
        <v>132.13440000000003</v>
      </c>
      <c r="I15" s="87"/>
      <c r="J15" s="87"/>
      <c r="K15" s="87"/>
      <c r="L15" s="87"/>
      <c r="M15" s="87">
        <f>H15+J15+L15</f>
        <v>132.13440000000003</v>
      </c>
      <c r="N15" s="113"/>
    </row>
    <row r="16" spans="1:14">
      <c r="A16" s="115"/>
      <c r="B16" s="104"/>
      <c r="C16" s="63" t="s">
        <v>82</v>
      </c>
      <c r="D16" s="118" t="s">
        <v>78</v>
      </c>
      <c r="E16" s="117">
        <v>0.02</v>
      </c>
      <c r="F16" s="87">
        <f>F11*E16</f>
        <v>0.14400000000000002</v>
      </c>
      <c r="G16" s="87">
        <v>3.2</v>
      </c>
      <c r="H16" s="87">
        <f>F16*G16</f>
        <v>0.4608000000000001</v>
      </c>
      <c r="I16" s="87"/>
      <c r="J16" s="87"/>
      <c r="K16" s="87"/>
      <c r="L16" s="87"/>
      <c r="M16" s="87">
        <f>H16+J16+L16</f>
        <v>0.4608000000000001</v>
      </c>
      <c r="N16" s="113"/>
    </row>
    <row r="17" spans="1:14" ht="40.5">
      <c r="A17" s="115"/>
      <c r="B17" s="105" t="s">
        <v>89</v>
      </c>
      <c r="C17" s="89" t="s">
        <v>160</v>
      </c>
      <c r="D17" s="90" t="s">
        <v>83</v>
      </c>
      <c r="E17" s="90"/>
      <c r="F17" s="22">
        <f>32*4.5*0.1</f>
        <v>14.4</v>
      </c>
      <c r="G17" s="26"/>
      <c r="H17" s="40"/>
      <c r="I17" s="26"/>
      <c r="J17" s="40"/>
      <c r="K17" s="26"/>
      <c r="L17" s="40"/>
      <c r="M17" s="37">
        <f>M18+M20+M21</f>
        <v>1906.7904000000001</v>
      </c>
      <c r="N17" s="113"/>
    </row>
    <row r="18" spans="1:14">
      <c r="A18" s="115"/>
      <c r="B18" s="106"/>
      <c r="C18" s="91" t="s">
        <v>80</v>
      </c>
      <c r="D18" s="92" t="s">
        <v>76</v>
      </c>
      <c r="E18" s="92">
        <v>2.9</v>
      </c>
      <c r="F18" s="23">
        <f>F17*E18</f>
        <v>41.76</v>
      </c>
      <c r="G18" s="23"/>
      <c r="H18" s="38"/>
      <c r="I18" s="23">
        <v>6</v>
      </c>
      <c r="J18" s="38">
        <f>F18*I18</f>
        <v>250.56</v>
      </c>
      <c r="K18" s="23"/>
      <c r="L18" s="38"/>
      <c r="M18" s="38">
        <f>J18</f>
        <v>250.56</v>
      </c>
      <c r="N18" s="113"/>
    </row>
    <row r="19" spans="1:14">
      <c r="A19" s="115"/>
      <c r="B19" s="106"/>
      <c r="C19" s="42" t="s">
        <v>81</v>
      </c>
      <c r="D19" s="92"/>
      <c r="E19" s="92"/>
      <c r="F19" s="23"/>
      <c r="G19" s="23"/>
      <c r="H19" s="38"/>
      <c r="I19" s="23"/>
      <c r="J19" s="38"/>
      <c r="K19" s="23"/>
      <c r="L19" s="38"/>
      <c r="M19" s="38"/>
      <c r="N19" s="113"/>
    </row>
    <row r="20" spans="1:14">
      <c r="A20" s="115"/>
      <c r="B20" s="101" t="s">
        <v>212</v>
      </c>
      <c r="C20" s="93" t="s">
        <v>90</v>
      </c>
      <c r="D20" s="92" t="s">
        <v>83</v>
      </c>
      <c r="E20" s="92">
        <v>1.02</v>
      </c>
      <c r="F20" s="23">
        <f>F17*E20</f>
        <v>14.688000000000001</v>
      </c>
      <c r="G20" s="23">
        <v>110</v>
      </c>
      <c r="H20" s="38">
        <f>F20*G20</f>
        <v>1615.68</v>
      </c>
      <c r="I20" s="23"/>
      <c r="J20" s="38"/>
      <c r="K20" s="23"/>
      <c r="L20" s="38"/>
      <c r="M20" s="38">
        <f>H20</f>
        <v>1615.68</v>
      </c>
      <c r="N20" s="113"/>
    </row>
    <row r="21" spans="1:14">
      <c r="A21" s="115"/>
      <c r="B21" s="107"/>
      <c r="C21" s="91" t="s">
        <v>82</v>
      </c>
      <c r="D21" s="94" t="s">
        <v>78</v>
      </c>
      <c r="E21" s="94">
        <v>0.88</v>
      </c>
      <c r="F21" s="27">
        <f>F17*E21</f>
        <v>12.672000000000001</v>
      </c>
      <c r="G21" s="27">
        <v>3.2</v>
      </c>
      <c r="H21" s="39">
        <f>F21*G21</f>
        <v>40.550400000000003</v>
      </c>
      <c r="I21" s="27"/>
      <c r="J21" s="39"/>
      <c r="K21" s="27"/>
      <c r="L21" s="39"/>
      <c r="M21" s="39">
        <f>H21</f>
        <v>40.550400000000003</v>
      </c>
      <c r="N21" s="113"/>
    </row>
    <row r="22" spans="1:14">
      <c r="A22" s="115"/>
      <c r="B22" s="108" t="s">
        <v>91</v>
      </c>
      <c r="C22" s="89" t="s">
        <v>92</v>
      </c>
      <c r="D22" s="90" t="s">
        <v>79</v>
      </c>
      <c r="E22" s="92"/>
      <c r="F22" s="25">
        <f>1440*0.0987/1000</f>
        <v>0.14212799999999998</v>
      </c>
      <c r="G22" s="24"/>
      <c r="H22" s="30"/>
      <c r="I22" s="24"/>
      <c r="J22" s="30"/>
      <c r="K22" s="24"/>
      <c r="L22" s="30"/>
      <c r="M22" s="29">
        <f>M23+M24+M26+M27</f>
        <v>589.9345184</v>
      </c>
      <c r="N22" s="113"/>
    </row>
    <row r="23" spans="1:14">
      <c r="A23" s="115"/>
      <c r="B23" s="109"/>
      <c r="C23" s="93" t="s">
        <v>80</v>
      </c>
      <c r="D23" s="95" t="s">
        <v>76</v>
      </c>
      <c r="E23" s="95">
        <v>12.3</v>
      </c>
      <c r="F23" s="23">
        <f>F22*E23</f>
        <v>1.7481743999999999</v>
      </c>
      <c r="G23" s="24"/>
      <c r="H23" s="30"/>
      <c r="I23" s="23">
        <v>6</v>
      </c>
      <c r="J23" s="30">
        <f>F23*I23</f>
        <v>10.489046399999999</v>
      </c>
      <c r="K23" s="24"/>
      <c r="L23" s="30"/>
      <c r="M23" s="30">
        <f>J23</f>
        <v>10.489046399999999</v>
      </c>
      <c r="N23" s="113"/>
    </row>
    <row r="24" spans="1:14">
      <c r="A24" s="115"/>
      <c r="B24" s="109"/>
      <c r="C24" s="93" t="s">
        <v>77</v>
      </c>
      <c r="D24" s="92" t="s">
        <v>78</v>
      </c>
      <c r="E24" s="95">
        <v>1.4</v>
      </c>
      <c r="F24" s="23">
        <f>F22*E24</f>
        <v>0.19897919999999997</v>
      </c>
      <c r="G24" s="24"/>
      <c r="H24" s="30"/>
      <c r="I24" s="24"/>
      <c r="J24" s="30"/>
      <c r="K24" s="24">
        <v>3.2</v>
      </c>
      <c r="L24" s="30">
        <f>F24*K24</f>
        <v>0.63673343999999998</v>
      </c>
      <c r="M24" s="30">
        <v>0.68096000000000001</v>
      </c>
      <c r="N24" s="113"/>
    </row>
    <row r="25" spans="1:14">
      <c r="A25" s="115"/>
      <c r="B25" s="109"/>
      <c r="C25" s="42" t="s">
        <v>81</v>
      </c>
      <c r="D25" s="95"/>
      <c r="E25" s="95"/>
      <c r="F25" s="23"/>
      <c r="G25" s="24"/>
      <c r="H25" s="30"/>
      <c r="I25" s="24"/>
      <c r="J25" s="30"/>
      <c r="K25" s="24"/>
      <c r="L25" s="30"/>
      <c r="M25" s="30"/>
      <c r="N25" s="113"/>
    </row>
    <row r="26" spans="1:14">
      <c r="A26" s="115"/>
      <c r="B26" s="110" t="s">
        <v>95</v>
      </c>
      <c r="C26" s="96" t="s">
        <v>195</v>
      </c>
      <c r="D26" s="97" t="s">
        <v>79</v>
      </c>
      <c r="E26" s="97">
        <v>1</v>
      </c>
      <c r="F26" s="33">
        <f>F22*E26</f>
        <v>0.14212799999999998</v>
      </c>
      <c r="G26" s="34">
        <v>1754</v>
      </c>
      <c r="H26" s="41">
        <f>F26*G26</f>
        <v>249.29251199999996</v>
      </c>
      <c r="I26" s="24"/>
      <c r="J26" s="30"/>
      <c r="K26" s="24"/>
      <c r="L26" s="30"/>
      <c r="M26" s="30">
        <f>H26</f>
        <v>249.29251199999996</v>
      </c>
      <c r="N26" s="113"/>
    </row>
    <row r="27" spans="1:14">
      <c r="A27" s="115"/>
      <c r="B27" s="111"/>
      <c r="C27" s="98" t="s">
        <v>82</v>
      </c>
      <c r="D27" s="94" t="s">
        <v>78</v>
      </c>
      <c r="E27" s="99">
        <v>7.15</v>
      </c>
      <c r="F27" s="27">
        <f>F17*E27</f>
        <v>102.96000000000001</v>
      </c>
      <c r="G27" s="31">
        <v>3.2</v>
      </c>
      <c r="H27" s="41">
        <f>F27*G27</f>
        <v>329.47200000000004</v>
      </c>
      <c r="I27" s="31"/>
      <c r="J27" s="32"/>
      <c r="K27" s="31"/>
      <c r="L27" s="32"/>
      <c r="M27" s="30">
        <f>H27</f>
        <v>329.47200000000004</v>
      </c>
      <c r="N27" s="113"/>
    </row>
    <row r="28" spans="1:14" ht="51.75">
      <c r="A28" s="115"/>
      <c r="B28" s="102" t="s">
        <v>87</v>
      </c>
      <c r="C28" s="66" t="s">
        <v>161</v>
      </c>
      <c r="D28" s="116" t="s">
        <v>83</v>
      </c>
      <c r="E28" s="116"/>
      <c r="F28" s="85">
        <v>0.96</v>
      </c>
      <c r="G28" s="86"/>
      <c r="H28" s="86"/>
      <c r="I28" s="86"/>
      <c r="J28" s="86"/>
      <c r="K28" s="86"/>
      <c r="L28" s="86"/>
      <c r="M28" s="88">
        <f>M29+M30+M32+M33</f>
        <v>41.567999999999991</v>
      </c>
      <c r="N28" s="113"/>
    </row>
    <row r="29" spans="1:14">
      <c r="A29" s="115"/>
      <c r="B29" s="103"/>
      <c r="C29" s="63" t="s">
        <v>80</v>
      </c>
      <c r="D29" s="117" t="s">
        <v>76</v>
      </c>
      <c r="E29" s="117">
        <v>3.52</v>
      </c>
      <c r="F29" s="87">
        <f>F28*E29</f>
        <v>3.3792</v>
      </c>
      <c r="G29" s="87"/>
      <c r="H29" s="87"/>
      <c r="I29" s="87">
        <v>6</v>
      </c>
      <c r="J29" s="87">
        <f>F29*I29</f>
        <v>20.275199999999998</v>
      </c>
      <c r="K29" s="87"/>
      <c r="L29" s="87"/>
      <c r="M29" s="87">
        <f>H29+J29+L29</f>
        <v>20.275199999999998</v>
      </c>
      <c r="N29" s="113"/>
    </row>
    <row r="30" spans="1:14">
      <c r="A30" s="115"/>
      <c r="B30" s="103"/>
      <c r="C30" s="63" t="s">
        <v>77</v>
      </c>
      <c r="D30" s="117" t="s">
        <v>78</v>
      </c>
      <c r="E30" s="117">
        <v>1.06</v>
      </c>
      <c r="F30" s="87">
        <f>F28*E30</f>
        <v>1.0176000000000001</v>
      </c>
      <c r="G30" s="87"/>
      <c r="H30" s="87"/>
      <c r="I30" s="87"/>
      <c r="J30" s="87"/>
      <c r="K30" s="87">
        <v>3.2</v>
      </c>
      <c r="L30" s="87">
        <f>F30*K30</f>
        <v>3.2563200000000005</v>
      </c>
      <c r="M30" s="87">
        <f>H30+J30+L30</f>
        <v>3.2563200000000005</v>
      </c>
      <c r="N30" s="113"/>
    </row>
    <row r="31" spans="1:14">
      <c r="A31" s="115"/>
      <c r="B31" s="103"/>
      <c r="C31" s="42" t="s">
        <v>81</v>
      </c>
      <c r="D31" s="117"/>
      <c r="E31" s="117"/>
      <c r="F31" s="87"/>
      <c r="G31" s="87"/>
      <c r="H31" s="87"/>
      <c r="I31" s="87"/>
      <c r="J31" s="87"/>
      <c r="K31" s="87"/>
      <c r="L31" s="87"/>
      <c r="M31" s="87"/>
      <c r="N31" s="113"/>
    </row>
    <row r="32" spans="1:14">
      <c r="A32" s="115"/>
      <c r="B32" s="112" t="s">
        <v>211</v>
      </c>
      <c r="C32" s="63" t="s">
        <v>88</v>
      </c>
      <c r="D32" s="117" t="s">
        <v>83</v>
      </c>
      <c r="E32" s="117">
        <f>0.18+0.09+0.97</f>
        <v>1.24</v>
      </c>
      <c r="F32" s="87">
        <f>F28*E32</f>
        <v>1.1903999999999999</v>
      </c>
      <c r="G32" s="87">
        <v>15.1</v>
      </c>
      <c r="H32" s="87">
        <f>F32*G32</f>
        <v>17.975039999999996</v>
      </c>
      <c r="I32" s="87"/>
      <c r="J32" s="87"/>
      <c r="K32" s="87"/>
      <c r="L32" s="87"/>
      <c r="M32" s="87">
        <f>H32+J32+L32</f>
        <v>17.975039999999996</v>
      </c>
      <c r="N32" s="113"/>
    </row>
    <row r="33" spans="1:14">
      <c r="A33" s="115"/>
      <c r="B33" s="104"/>
      <c r="C33" s="63" t="s">
        <v>82</v>
      </c>
      <c r="D33" s="118" t="s">
        <v>78</v>
      </c>
      <c r="E33" s="117">
        <v>0.02</v>
      </c>
      <c r="F33" s="87">
        <f>F28*E33</f>
        <v>1.9199999999999998E-2</v>
      </c>
      <c r="G33" s="87">
        <v>3.2</v>
      </c>
      <c r="H33" s="87">
        <f>F33*G33</f>
        <v>6.1439999999999995E-2</v>
      </c>
      <c r="I33" s="87"/>
      <c r="J33" s="87"/>
      <c r="K33" s="87"/>
      <c r="L33" s="87"/>
      <c r="M33" s="87">
        <f>H33+J33+L33</f>
        <v>6.1439999999999995E-2</v>
      </c>
      <c r="N33" s="113"/>
    </row>
    <row r="34" spans="1:14" ht="67.5">
      <c r="A34" s="115"/>
      <c r="B34" s="105" t="s">
        <v>89</v>
      </c>
      <c r="C34" s="89" t="s">
        <v>162</v>
      </c>
      <c r="D34" s="90" t="s">
        <v>83</v>
      </c>
      <c r="E34" s="90"/>
      <c r="F34" s="22">
        <v>1.92</v>
      </c>
      <c r="G34" s="26"/>
      <c r="H34" s="40"/>
      <c r="I34" s="26"/>
      <c r="J34" s="40"/>
      <c r="K34" s="26"/>
      <c r="L34" s="40"/>
      <c r="M34" s="37">
        <f>M35+M37+M38</f>
        <v>254.23872</v>
      </c>
      <c r="N34" s="113"/>
    </row>
    <row r="35" spans="1:14">
      <c r="A35" s="115"/>
      <c r="B35" s="106"/>
      <c r="C35" s="91" t="s">
        <v>80</v>
      </c>
      <c r="D35" s="92" t="s">
        <v>76</v>
      </c>
      <c r="E35" s="92">
        <v>2.9</v>
      </c>
      <c r="F35" s="23">
        <f>F34*E35</f>
        <v>5.5679999999999996</v>
      </c>
      <c r="G35" s="23"/>
      <c r="H35" s="38"/>
      <c r="I35" s="23">
        <v>6</v>
      </c>
      <c r="J35" s="38">
        <f>F35*I35</f>
        <v>33.408000000000001</v>
      </c>
      <c r="K35" s="23"/>
      <c r="L35" s="38"/>
      <c r="M35" s="38">
        <f>J35</f>
        <v>33.408000000000001</v>
      </c>
      <c r="N35" s="113"/>
    </row>
    <row r="36" spans="1:14">
      <c r="A36" s="115"/>
      <c r="B36" s="106"/>
      <c r="C36" s="42" t="s">
        <v>81</v>
      </c>
      <c r="D36" s="92"/>
      <c r="E36" s="92"/>
      <c r="F36" s="23"/>
      <c r="G36" s="23"/>
      <c r="H36" s="38"/>
      <c r="I36" s="23"/>
      <c r="J36" s="38"/>
      <c r="K36" s="23"/>
      <c r="L36" s="38"/>
      <c r="M36" s="38"/>
      <c r="N36" s="113"/>
    </row>
    <row r="37" spans="1:14">
      <c r="A37" s="115"/>
      <c r="B37" s="101" t="s">
        <v>212</v>
      </c>
      <c r="C37" s="93" t="s">
        <v>90</v>
      </c>
      <c r="D37" s="92" t="s">
        <v>83</v>
      </c>
      <c r="E37" s="92">
        <v>1.02</v>
      </c>
      <c r="F37" s="23">
        <f>F34*E37</f>
        <v>1.9583999999999999</v>
      </c>
      <c r="G37" s="23">
        <v>110</v>
      </c>
      <c r="H37" s="38">
        <f>F37*G37</f>
        <v>215.42399999999998</v>
      </c>
      <c r="I37" s="23"/>
      <c r="J37" s="38"/>
      <c r="K37" s="23"/>
      <c r="L37" s="38"/>
      <c r="M37" s="38">
        <f>H37</f>
        <v>215.42399999999998</v>
      </c>
      <c r="N37" s="113"/>
    </row>
    <row r="38" spans="1:14">
      <c r="A38" s="115"/>
      <c r="B38" s="107"/>
      <c r="C38" s="91" t="s">
        <v>82</v>
      </c>
      <c r="D38" s="94" t="s">
        <v>78</v>
      </c>
      <c r="E38" s="94">
        <v>0.88</v>
      </c>
      <c r="F38" s="27">
        <f>F34*E38</f>
        <v>1.6896</v>
      </c>
      <c r="G38" s="27">
        <v>3.2</v>
      </c>
      <c r="H38" s="38">
        <f>F38*G38</f>
        <v>5.40672</v>
      </c>
      <c r="I38" s="27"/>
      <c r="J38" s="39"/>
      <c r="K38" s="27"/>
      <c r="L38" s="39"/>
      <c r="M38" s="38">
        <f>H38</f>
        <v>5.40672</v>
      </c>
      <c r="N38" s="113"/>
    </row>
    <row r="39" spans="1:14">
      <c r="A39" s="69"/>
      <c r="B39" s="70"/>
      <c r="C39" s="62" t="s">
        <v>108</v>
      </c>
      <c r="D39" s="71"/>
      <c r="E39" s="71"/>
      <c r="F39" s="28"/>
      <c r="G39" s="35"/>
      <c r="H39" s="36">
        <f>H15+H16+H20+H21+H26+H27+H32+H33+H37+H38</f>
        <v>2606.457312</v>
      </c>
      <c r="I39" s="35"/>
      <c r="J39" s="36">
        <f>J12+J18+J23+J29+J35</f>
        <v>466.79624640000003</v>
      </c>
      <c r="K39" s="35"/>
      <c r="L39" s="36">
        <f>L13+L24+L30</f>
        <v>28.315453440000006</v>
      </c>
      <c r="M39" s="36">
        <f>M11+M17+M22+M28+M34</f>
        <v>3101.6132384000002</v>
      </c>
      <c r="N39" s="113"/>
    </row>
    <row r="40" spans="1:14">
      <c r="A40" s="72"/>
      <c r="B40" s="72"/>
      <c r="C40" s="72" t="s">
        <v>109</v>
      </c>
      <c r="D40" s="72"/>
      <c r="E40" s="73"/>
      <c r="F40" s="73"/>
      <c r="G40" s="73"/>
      <c r="H40" s="74">
        <f>H39*5%</f>
        <v>130.3228656</v>
      </c>
      <c r="I40" s="73"/>
      <c r="J40" s="74"/>
      <c r="K40" s="73"/>
      <c r="L40" s="74"/>
      <c r="M40" s="74">
        <f>H40</f>
        <v>130.3228656</v>
      </c>
      <c r="N40" s="113"/>
    </row>
    <row r="41" spans="1:14">
      <c r="A41" s="72"/>
      <c r="B41" s="72"/>
      <c r="C41" s="75" t="s">
        <v>46</v>
      </c>
      <c r="D41" s="72"/>
      <c r="E41" s="73"/>
      <c r="F41" s="73"/>
      <c r="G41" s="73"/>
      <c r="H41" s="74">
        <f>H39+H40</f>
        <v>2736.7801776000001</v>
      </c>
      <c r="I41" s="73"/>
      <c r="J41" s="74">
        <f>J39</f>
        <v>466.79624640000003</v>
      </c>
      <c r="K41" s="73"/>
      <c r="L41" s="74">
        <f>L39</f>
        <v>28.315453440000006</v>
      </c>
      <c r="M41" s="74">
        <f>M39+M40</f>
        <v>3231.9361040000003</v>
      </c>
      <c r="N41" s="113"/>
    </row>
    <row r="42" spans="1:14">
      <c r="A42" s="72"/>
      <c r="B42" s="72"/>
      <c r="C42" s="72" t="s">
        <v>110</v>
      </c>
      <c r="D42" s="72"/>
      <c r="E42" s="73"/>
      <c r="F42" s="73"/>
      <c r="G42" s="73"/>
      <c r="H42" s="74">
        <f>H41*10%</f>
        <v>273.67801776000005</v>
      </c>
      <c r="I42" s="73"/>
      <c r="J42" s="74">
        <f t="shared" ref="J42" si="0">J41*10%</f>
        <v>46.679624640000007</v>
      </c>
      <c r="K42" s="73"/>
      <c r="L42" s="74">
        <f t="shared" ref="L42:M42" si="1">L41*10%</f>
        <v>2.8315453440000007</v>
      </c>
      <c r="M42" s="74">
        <f t="shared" si="1"/>
        <v>323.19361040000007</v>
      </c>
      <c r="N42" s="113"/>
    </row>
    <row r="43" spans="1:14">
      <c r="A43" s="72"/>
      <c r="B43" s="72"/>
      <c r="C43" s="75" t="s">
        <v>46</v>
      </c>
      <c r="D43" s="72"/>
      <c r="E43" s="73"/>
      <c r="F43" s="73"/>
      <c r="G43" s="73"/>
      <c r="H43" s="74">
        <f>H41+H42</f>
        <v>3010.45819536</v>
      </c>
      <c r="I43" s="73"/>
      <c r="J43" s="73">
        <f t="shared" ref="J43" si="2">J41+J42</f>
        <v>513.47587104000002</v>
      </c>
      <c r="K43" s="73"/>
      <c r="L43" s="74">
        <f t="shared" ref="L43:M43" si="3">L41+L42</f>
        <v>31.146998784000008</v>
      </c>
      <c r="M43" s="74">
        <f t="shared" si="3"/>
        <v>3555.1297144000005</v>
      </c>
      <c r="N43" s="113"/>
    </row>
    <row r="44" spans="1:14">
      <c r="A44" s="72"/>
      <c r="B44" s="72"/>
      <c r="C44" s="72" t="s">
        <v>111</v>
      </c>
      <c r="D44" s="72"/>
      <c r="E44" s="73"/>
      <c r="F44" s="73"/>
      <c r="G44" s="73"/>
      <c r="H44" s="74">
        <f>H43*8%</f>
        <v>240.8366556288</v>
      </c>
      <c r="I44" s="73"/>
      <c r="J44" s="73">
        <f t="shared" ref="J44" si="4">J43*8%</f>
        <v>41.078069683199999</v>
      </c>
      <c r="K44" s="73"/>
      <c r="L44" s="74">
        <f t="shared" ref="L44:M44" si="5">L43*8%</f>
        <v>2.4917599027200006</v>
      </c>
      <c r="M44" s="74">
        <f t="shared" si="5"/>
        <v>284.41037715200002</v>
      </c>
      <c r="N44" s="113"/>
    </row>
    <row r="45" spans="1:14">
      <c r="A45" s="72"/>
      <c r="B45" s="72"/>
      <c r="C45" s="75" t="s">
        <v>46</v>
      </c>
      <c r="D45" s="72"/>
      <c r="E45" s="73"/>
      <c r="F45" s="73"/>
      <c r="G45" s="73"/>
      <c r="H45" s="74">
        <f>H43+H44</f>
        <v>3251.2948509888001</v>
      </c>
      <c r="I45" s="73"/>
      <c r="J45" s="73">
        <f t="shared" ref="J45" si="6">J43+J44</f>
        <v>554.55394072319996</v>
      </c>
      <c r="K45" s="73"/>
      <c r="L45" s="74">
        <f t="shared" ref="L45:M45" si="7">L43+L44</f>
        <v>33.63875868672001</v>
      </c>
      <c r="M45" s="74">
        <f t="shared" si="7"/>
        <v>3839.5400915520004</v>
      </c>
      <c r="N45" s="113"/>
    </row>
    <row r="46" spans="1:14">
      <c r="A46" s="76"/>
      <c r="B46" s="76"/>
      <c r="C46" s="76"/>
      <c r="D46" s="76"/>
      <c r="E46" s="76"/>
      <c r="F46" s="77"/>
      <c r="G46" s="77"/>
      <c r="H46" s="77"/>
      <c r="I46" s="77"/>
      <c r="J46" s="77"/>
      <c r="K46" s="77"/>
      <c r="L46" s="77"/>
      <c r="M46" s="77"/>
      <c r="N46" s="113"/>
    </row>
    <row r="47" spans="1:14">
      <c r="A47" s="76"/>
      <c r="B47" s="76"/>
      <c r="C47" s="76"/>
      <c r="D47" s="76"/>
      <c r="E47" s="76"/>
      <c r="F47" s="77"/>
      <c r="G47" s="77"/>
      <c r="H47" s="77"/>
      <c r="I47" s="77"/>
      <c r="J47" s="77"/>
      <c r="K47" s="77"/>
      <c r="L47" s="77"/>
      <c r="M47" s="77"/>
      <c r="N47" s="113"/>
    </row>
    <row r="48" spans="1:14">
      <c r="A48" s="76"/>
      <c r="B48" s="76"/>
      <c r="C48" s="414" t="s">
        <v>158</v>
      </c>
      <c r="D48" s="414"/>
      <c r="E48" s="414"/>
      <c r="F48" s="414"/>
      <c r="G48" s="414"/>
      <c r="H48" s="414"/>
      <c r="I48" s="414"/>
      <c r="J48" s="414"/>
      <c r="K48" s="414"/>
      <c r="L48" s="77"/>
      <c r="M48" s="77"/>
      <c r="N48" s="113"/>
    </row>
  </sheetData>
  <mergeCells count="24">
    <mergeCell ref="B2:N2"/>
    <mergeCell ref="A3:L3"/>
    <mergeCell ref="C4:I4"/>
    <mergeCell ref="A5:L5"/>
    <mergeCell ref="B6:C6"/>
    <mergeCell ref="H6:K6"/>
    <mergeCell ref="A7:A9"/>
    <mergeCell ref="B7:B9"/>
    <mergeCell ref="C7:C9"/>
    <mergeCell ref="D7:D9"/>
    <mergeCell ref="E7:F7"/>
    <mergeCell ref="L8:L9"/>
    <mergeCell ref="C48:K48"/>
    <mergeCell ref="I7:J7"/>
    <mergeCell ref="K7:L7"/>
    <mergeCell ref="M7:M9"/>
    <mergeCell ref="E8:E9"/>
    <mergeCell ref="F8:F9"/>
    <mergeCell ref="G8:G9"/>
    <mergeCell ref="H8:H9"/>
    <mergeCell ref="I8:I9"/>
    <mergeCell ref="J8:J9"/>
    <mergeCell ref="K8:K9"/>
    <mergeCell ref="G7:H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Sheet3</vt:lpstr>
      <vt:lpstr>საობიექტო ხარჯ</vt:lpstr>
      <vt:lpstr>სამშენ.სამ</vt:lpstr>
      <vt:lpstr>წყალსადენ კანალიზ</vt:lpstr>
      <vt:lpstr> ელსამ სამ</vt:lpstr>
      <vt:lpstr>ეზოს კეთილმოწყობა</vt:lpstr>
      <vt:lpstr>Sheet4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Gecom</dc:creator>
  <cp:lastModifiedBy>Tinatin Pailodze</cp:lastModifiedBy>
  <cp:lastPrinted>2020-05-22T10:27:14Z</cp:lastPrinted>
  <dcterms:created xsi:type="dcterms:W3CDTF">2020-02-26T09:47:54Z</dcterms:created>
  <dcterms:modified xsi:type="dcterms:W3CDTF">2020-06-01T09:22:56Z</dcterms:modified>
</cp:coreProperties>
</file>