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datanili 24.01.2019\სხვადასხვა\TENDEREBI 2020\სკოლების სველი წერტილები 2020\ნახახულევი და II სკოლა\ნახახულევის საჯარო გაექსპერტიზებული\"/>
    </mc:Choice>
  </mc:AlternateContent>
  <bookViews>
    <workbookView xWindow="240" yWindow="75" windowWidth="19440" windowHeight="7935" tabRatio="881" activeTab="4"/>
  </bookViews>
  <sheets>
    <sheet name="Sheet3" sheetId="3" r:id="rId1"/>
    <sheet name="საობიექტო ხარჯ" sheetId="4" r:id="rId2"/>
    <sheet name="სამშენ.სამ" sheetId="5" r:id="rId3"/>
    <sheet name="წყალსადენ კანალიზ" sheetId="6" state="hidden" r:id="rId4"/>
    <sheet name=" ელსამ სამ" sheetId="7" r:id="rId5"/>
    <sheet name="ეზოს კეთილმოწყობა" sheetId="9" state="hidden" r:id="rId6"/>
    <sheet name="Sheet4" sheetId="12" state="hidden" r:id="rId7"/>
  </sheets>
  <calcPr calcId="152511"/>
</workbook>
</file>

<file path=xl/calcChain.xml><?xml version="1.0" encoding="utf-8"?>
<calcChain xmlns="http://schemas.openxmlformats.org/spreadsheetml/2006/main">
  <c r="F425" i="5" l="1"/>
  <c r="F58" i="7" l="1"/>
  <c r="F57" i="7"/>
  <c r="F55" i="7"/>
  <c r="F54" i="7"/>
  <c r="F20" i="7" l="1"/>
  <c r="W95" i="5" l="1"/>
  <c r="F278" i="5"/>
  <c r="F149" i="5" l="1"/>
  <c r="F141" i="5"/>
  <c r="F137" i="5"/>
  <c r="F129" i="5"/>
  <c r="F133" i="5" l="1"/>
  <c r="F136" i="5"/>
  <c r="F138" i="5"/>
  <c r="F140" i="5"/>
  <c r="F143" i="5"/>
  <c r="F132" i="5"/>
  <c r="F135" i="5"/>
  <c r="F125" i="5"/>
  <c r="F128" i="5"/>
  <c r="F130" i="5"/>
  <c r="F124" i="5"/>
  <c r="F127" i="5"/>
  <c r="F30" i="5" l="1"/>
  <c r="F65" i="7"/>
  <c r="F64" i="7"/>
  <c r="F61" i="7"/>
  <c r="F60" i="7"/>
  <c r="F77" i="5"/>
  <c r="F88" i="5"/>
  <c r="F356" i="5"/>
  <c r="F404" i="5" l="1"/>
  <c r="F403" i="5"/>
  <c r="F402" i="5"/>
  <c r="F400" i="5"/>
  <c r="F399" i="5"/>
  <c r="F228" i="5"/>
  <c r="F227" i="5"/>
  <c r="F226" i="5"/>
  <c r="F225" i="5"/>
  <c r="F223" i="5"/>
  <c r="F222" i="5"/>
  <c r="F162" i="5"/>
  <c r="F161" i="5"/>
  <c r="F160" i="5"/>
  <c r="F159" i="5"/>
  <c r="F86" i="5"/>
  <c r="F83" i="5"/>
  <c r="F82" i="5"/>
  <c r="F81" i="5"/>
  <c r="F80" i="5"/>
  <c r="F78" i="5"/>
  <c r="F12" i="5" l="1"/>
  <c r="E237" i="5"/>
  <c r="F237" i="5" s="1"/>
  <c r="F155" i="5"/>
  <c r="F152" i="5"/>
  <c r="F157" i="5"/>
  <c r="F13" i="5" l="1"/>
  <c r="F153" i="5"/>
  <c r="F20" i="5" l="1"/>
  <c r="F21" i="5" l="1"/>
  <c r="F247" i="5"/>
  <c r="F242" i="5"/>
  <c r="F246" i="5"/>
  <c r="F231" i="5"/>
  <c r="F213" i="5"/>
  <c r="F212" i="5"/>
  <c r="F211" i="5"/>
  <c r="F209" i="5"/>
  <c r="F208" i="5"/>
  <c r="R191" i="5"/>
  <c r="R190" i="5"/>
  <c r="R197" i="5"/>
  <c r="R198" i="5"/>
  <c r="R196" i="5"/>
  <c r="F200" i="5"/>
  <c r="F195" i="5"/>
  <c r="E175" i="5"/>
  <c r="E172" i="5"/>
  <c r="E169" i="5"/>
  <c r="E166" i="5"/>
  <c r="E165" i="5"/>
  <c r="F148" i="5"/>
  <c r="F121" i="5"/>
  <c r="F114" i="5"/>
  <c r="F103" i="5"/>
  <c r="F102" i="5"/>
  <c r="F99" i="5"/>
  <c r="F104" i="5"/>
  <c r="F97" i="5"/>
  <c r="F93" i="5"/>
  <c r="F91" i="5"/>
  <c r="F94" i="5"/>
  <c r="F66" i="5"/>
  <c r="F61" i="5"/>
  <c r="F55" i="5"/>
  <c r="F50" i="5"/>
  <c r="F49" i="5"/>
  <c r="F47" i="5"/>
  <c r="F46" i="5"/>
  <c r="F25" i="5"/>
  <c r="F528" i="5"/>
  <c r="F527" i="5"/>
  <c r="F526" i="5"/>
  <c r="F524" i="5"/>
  <c r="F522" i="5"/>
  <c r="F518" i="5"/>
  <c r="F516" i="5"/>
  <c r="F515" i="5"/>
  <c r="F513" i="5"/>
  <c r="F512" i="5"/>
  <c r="F511" i="5"/>
  <c r="F509" i="5"/>
  <c r="E508" i="5"/>
  <c r="F508" i="5" s="1"/>
  <c r="F506" i="5"/>
  <c r="F504" i="5"/>
  <c r="F502" i="5"/>
  <c r="F500" i="5"/>
  <c r="F497" i="5"/>
  <c r="F496" i="5"/>
  <c r="F495" i="5"/>
  <c r="F494" i="5"/>
  <c r="F493" i="5"/>
  <c r="F492" i="5"/>
  <c r="F490" i="5"/>
  <c r="F489" i="5"/>
  <c r="F487" i="5"/>
  <c r="F486" i="5"/>
  <c r="F485" i="5"/>
  <c r="F484" i="5"/>
  <c r="F479" i="5"/>
  <c r="F478" i="5"/>
  <c r="F477" i="5"/>
  <c r="F476" i="5"/>
  <c r="F475" i="5"/>
  <c r="F474" i="5"/>
  <c r="F473" i="5"/>
  <c r="F471" i="5"/>
  <c r="F470" i="5"/>
  <c r="F466" i="5"/>
  <c r="F465" i="5"/>
  <c r="F464" i="5"/>
  <c r="F463" i="5"/>
  <c r="F461" i="5"/>
  <c r="F460" i="5"/>
  <c r="F457" i="5"/>
  <c r="F456" i="5"/>
  <c r="F248" i="5" l="1"/>
  <c r="F245" i="5"/>
  <c r="F240" i="5"/>
  <c r="F243" i="5"/>
  <c r="F239" i="5"/>
  <c r="F230" i="5"/>
  <c r="F233" i="5"/>
  <c r="F234" i="5"/>
  <c r="F198" i="5"/>
  <c r="F201" i="5"/>
  <c r="F197" i="5"/>
  <c r="F191" i="5"/>
  <c r="F194" i="5"/>
  <c r="F192" i="5"/>
  <c r="F173" i="5"/>
  <c r="F175" i="5"/>
  <c r="F176" i="5"/>
  <c r="F172" i="5"/>
  <c r="F167" i="5"/>
  <c r="F169" i="5"/>
  <c r="F170" i="5"/>
  <c r="F165" i="5"/>
  <c r="F166" i="5"/>
  <c r="F146" i="5"/>
  <c r="F150" i="5"/>
  <c r="F145" i="5"/>
  <c r="F117" i="5"/>
  <c r="F120" i="5"/>
  <c r="F122" i="5"/>
  <c r="F118" i="5"/>
  <c r="F106" i="5"/>
  <c r="F113" i="5"/>
  <c r="F115" i="5"/>
  <c r="F107" i="5"/>
  <c r="F112" i="5"/>
  <c r="F100" i="5"/>
  <c r="F89" i="5"/>
  <c r="F92" i="5"/>
  <c r="F60" i="5"/>
  <c r="F64" i="5"/>
  <c r="F68" i="5"/>
  <c r="F58" i="5"/>
  <c r="F63" i="5"/>
  <c r="F53" i="5"/>
  <c r="F56" i="5"/>
  <c r="F52" i="5"/>
  <c r="F28" i="5"/>
  <c r="F33" i="5"/>
  <c r="F27" i="5"/>
  <c r="F36" i="5"/>
  <c r="F38" i="5"/>
  <c r="F40" i="5"/>
  <c r="F42" i="5"/>
  <c r="F35" i="5"/>
  <c r="F39" i="5"/>
  <c r="F14" i="7" l="1"/>
  <c r="F69" i="7"/>
  <c r="F68" i="7"/>
  <c r="F67" i="7"/>
  <c r="F42" i="7"/>
  <c r="F36" i="7"/>
  <c r="F35" i="7"/>
  <c r="F12" i="7"/>
  <c r="F11" i="7"/>
  <c r="F438" i="5"/>
  <c r="F437" i="5"/>
  <c r="F435" i="5"/>
  <c r="F434" i="5"/>
  <c r="F424" i="5"/>
  <c r="F423" i="5"/>
  <c r="F421" i="5"/>
  <c r="F420" i="5"/>
  <c r="E387" i="5"/>
  <c r="E384" i="5"/>
  <c r="F362" i="5"/>
  <c r="F361" i="5"/>
  <c r="F359" i="5"/>
  <c r="F358" i="5"/>
  <c r="F367" i="5"/>
  <c r="F364" i="5"/>
  <c r="F368" i="5"/>
  <c r="F343" i="5"/>
  <c r="F385" i="5" l="1"/>
  <c r="F387" i="5"/>
  <c r="F388" i="5"/>
  <c r="F384" i="5"/>
  <c r="F365" i="5"/>
  <c r="F341" i="5"/>
  <c r="F344" i="5"/>
  <c r="F17" i="7" l="1"/>
  <c r="F18" i="7"/>
  <c r="F21" i="7"/>
  <c r="F23" i="7"/>
  <c r="F417" i="5"/>
  <c r="F408" i="5"/>
  <c r="F451" i="5"/>
  <c r="F443" i="5"/>
  <c r="F431" i="5"/>
  <c r="F426" i="5"/>
  <c r="F393" i="5"/>
  <c r="F381" i="5"/>
  <c r="F373" i="5"/>
  <c r="F370" i="5"/>
  <c r="F375" i="5"/>
  <c r="F411" i="5" l="1"/>
  <c r="F414" i="5"/>
  <c r="F416" i="5"/>
  <c r="F418" i="5"/>
  <c r="F410" i="5"/>
  <c r="F413" i="5"/>
  <c r="F415" i="5"/>
  <c r="F429" i="5"/>
  <c r="F432" i="5"/>
  <c r="F441" i="5"/>
  <c r="F444" i="5"/>
  <c r="F447" i="5"/>
  <c r="F450" i="5"/>
  <c r="F452" i="5"/>
  <c r="F428" i="5"/>
  <c r="F440" i="5"/>
  <c r="F446" i="5"/>
  <c r="F391" i="5"/>
  <c r="F390" i="5"/>
  <c r="F371" i="5"/>
  <c r="F377" i="5"/>
  <c r="F380" i="5"/>
  <c r="F382" i="5"/>
  <c r="F378" i="5"/>
  <c r="F347" i="5"/>
  <c r="F350" i="5"/>
  <c r="F352" i="5"/>
  <c r="F354" i="5"/>
  <c r="F346" i="5"/>
  <c r="F349" i="5"/>
  <c r="F351" i="5"/>
  <c r="F353" i="5"/>
  <c r="F339" i="5" l="1"/>
  <c r="F331" i="5" l="1"/>
  <c r="F330" i="5"/>
  <c r="F326" i="5"/>
  <c r="F325" i="5"/>
  <c r="F324" i="5"/>
  <c r="E316" i="5"/>
  <c r="E313" i="5"/>
  <c r="F312" i="5"/>
  <c r="F311" i="5"/>
  <c r="F310" i="5"/>
  <c r="F308" i="5"/>
  <c r="F307" i="5"/>
  <c r="F305" i="5"/>
  <c r="F304" i="5"/>
  <c r="F302" i="5"/>
  <c r="F301" i="5"/>
  <c r="F299" i="5"/>
  <c r="F298" i="5"/>
  <c r="F296" i="5"/>
  <c r="F295" i="5"/>
  <c r="F293" i="5"/>
  <c r="F292" i="5"/>
  <c r="F290" i="5"/>
  <c r="F289" i="5"/>
  <c r="F287" i="5"/>
  <c r="F286" i="5"/>
  <c r="F284" i="5"/>
  <c r="F283" i="5"/>
  <c r="F281" i="5"/>
  <c r="F280" i="5"/>
  <c r="F277" i="5"/>
  <c r="F275" i="5"/>
  <c r="F274" i="5"/>
  <c r="F271" i="5"/>
  <c r="F270" i="5"/>
  <c r="F269" i="5"/>
  <c r="F267" i="5"/>
  <c r="F266" i="5"/>
  <c r="F264" i="5"/>
  <c r="F263" i="5"/>
  <c r="F262" i="5"/>
  <c r="F260" i="5"/>
  <c r="F259" i="5"/>
  <c r="F257" i="5"/>
  <c r="F256" i="5"/>
  <c r="F254" i="5"/>
  <c r="F253" i="5"/>
  <c r="F316" i="5" l="1"/>
  <c r="F313" i="5"/>
  <c r="F315" i="5"/>
  <c r="F188" i="5" l="1"/>
  <c r="E182" i="5"/>
  <c r="F182" i="5" s="1"/>
  <c r="E179" i="5"/>
  <c r="F179" i="5" s="1"/>
  <c r="F178" i="5"/>
  <c r="F75" i="5"/>
  <c r="E74" i="5"/>
  <c r="F74" i="5" s="1"/>
  <c r="F73" i="5"/>
  <c r="F71" i="5"/>
  <c r="F70" i="5"/>
  <c r="F184" i="5" l="1"/>
  <c r="F187" i="5"/>
  <c r="F189" i="5"/>
  <c r="F185" i="5"/>
  <c r="F181" i="5"/>
  <c r="F38" i="9"/>
  <c r="H38" i="9" s="1"/>
  <c r="M38" i="9" s="1"/>
  <c r="F37" i="9"/>
  <c r="H37" i="9" s="1"/>
  <c r="M37" i="9" s="1"/>
  <c r="F35" i="9"/>
  <c r="J35" i="9" s="1"/>
  <c r="M35" i="9" s="1"/>
  <c r="F33" i="9"/>
  <c r="H33" i="9" s="1"/>
  <c r="M33" i="9" s="1"/>
  <c r="E32" i="9"/>
  <c r="F32" i="9" s="1"/>
  <c r="H32" i="9" s="1"/>
  <c r="M32" i="9" s="1"/>
  <c r="F30" i="9"/>
  <c r="L30" i="9" s="1"/>
  <c r="M30" i="9" s="1"/>
  <c r="F29" i="9"/>
  <c r="J29" i="9" s="1"/>
  <c r="M29" i="9" s="1"/>
  <c r="F22" i="9"/>
  <c r="F26" i="9" s="1"/>
  <c r="H26" i="9" s="1"/>
  <c r="M26" i="9" s="1"/>
  <c r="F17" i="9"/>
  <c r="F21" i="9" s="1"/>
  <c r="H21" i="9" s="1"/>
  <c r="M21" i="9" s="1"/>
  <c r="E15" i="9"/>
  <c r="F11" i="9"/>
  <c r="F15" i="9" s="1"/>
  <c r="H15" i="9" s="1"/>
  <c r="M15" i="9" l="1"/>
  <c r="M28" i="9"/>
  <c r="M34" i="9"/>
  <c r="F12" i="9"/>
  <c r="J12" i="9" s="1"/>
  <c r="F16" i="9"/>
  <c r="H16" i="9" s="1"/>
  <c r="M16" i="9" s="1"/>
  <c r="F20" i="9"/>
  <c r="H20" i="9" s="1"/>
  <c r="M20" i="9" s="1"/>
  <c r="F23" i="9"/>
  <c r="J23" i="9" s="1"/>
  <c r="M23" i="9" s="1"/>
  <c r="F27" i="9"/>
  <c r="H27" i="9" s="1"/>
  <c r="M27" i="9" s="1"/>
  <c r="F13" i="9"/>
  <c r="L13" i="9" s="1"/>
  <c r="F18" i="9"/>
  <c r="J18" i="9" s="1"/>
  <c r="M18" i="9" s="1"/>
  <c r="M17" i="9" s="1"/>
  <c r="F24" i="9"/>
  <c r="L24" i="9" s="1"/>
  <c r="J39" i="9" l="1"/>
  <c r="J41" i="9" s="1"/>
  <c r="M12" i="9"/>
  <c r="H39" i="9"/>
  <c r="L39" i="9"/>
  <c r="L41" i="9" s="1"/>
  <c r="M13" i="9"/>
  <c r="M22" i="9"/>
  <c r="H40" i="9" l="1"/>
  <c r="M40" i="9" s="1"/>
  <c r="J42" i="9"/>
  <c r="J43" i="9" s="1"/>
  <c r="L42" i="9"/>
  <c r="L43" i="9" s="1"/>
  <c r="M11" i="9"/>
  <c r="M39" i="9" s="1"/>
  <c r="M41" i="9" s="1"/>
  <c r="M42" i="9" l="1"/>
  <c r="M43" i="9" s="1"/>
  <c r="J44" i="9"/>
  <c r="J45" i="9" s="1"/>
  <c r="H41" i="9"/>
  <c r="L44" i="9"/>
  <c r="L45" i="9" s="1"/>
  <c r="M44" i="9" l="1"/>
  <c r="M45" i="9" s="1"/>
  <c r="L6" i="9" s="1"/>
  <c r="H42" i="9"/>
  <c r="H43" i="9" s="1"/>
  <c r="H44" i="9" l="1"/>
  <c r="H45" i="9" s="1"/>
  <c r="F51" i="7"/>
  <c r="F50" i="7"/>
  <c r="F49" i="7"/>
  <c r="F47" i="7"/>
  <c r="F46" i="7"/>
  <c r="F45" i="7"/>
  <c r="F44" i="7"/>
  <c r="F24" i="7" l="1"/>
  <c r="F27" i="7"/>
  <c r="F33" i="7"/>
  <c r="F30" i="7"/>
  <c r="F29" i="7"/>
  <c r="J64" i="3" l="1"/>
  <c r="L66" i="3"/>
  <c r="H11" i="4" l="1"/>
  <c r="L5" i="7"/>
  <c r="F219" i="5" l="1"/>
  <c r="F215" i="5" l="1"/>
  <c r="F218" i="5"/>
  <c r="F220" i="5"/>
  <c r="F216" i="5"/>
  <c r="L65" i="3" l="1"/>
  <c r="L67" i="3" s="1"/>
  <c r="G65" i="3" s="1"/>
  <c r="J63" i="3" l="1"/>
  <c r="J65" i="3" s="1"/>
  <c r="J66" i="3" s="1"/>
  <c r="H12" i="4" l="1"/>
  <c r="E20" i="3" s="1"/>
  <c r="K11" i="4"/>
  <c r="G10" i="4" l="1"/>
  <c r="X542" i="5"/>
  <c r="L5" i="5"/>
  <c r="H65" i="3"/>
  <c r="G12" i="4" l="1"/>
  <c r="D20" i="3" s="1"/>
  <c r="H20" i="3" s="1"/>
  <c r="K10" i="4"/>
  <c r="K12" i="4" s="1"/>
  <c r="J4" i="4" s="1"/>
  <c r="E23" i="3"/>
  <c r="E50" i="3" s="1"/>
  <c r="E62" i="3" s="1"/>
  <c r="D23" i="3" l="1"/>
  <c r="D50" i="3" s="1"/>
  <c r="D62" i="3" s="1"/>
  <c r="H23" i="3"/>
  <c r="H50" i="3" s="1"/>
  <c r="H62" i="3" s="1"/>
  <c r="E63" i="3"/>
  <c r="E64" i="3" s="1"/>
  <c r="D63" i="3" l="1"/>
  <c r="D64" i="3" s="1"/>
  <c r="H63" i="3"/>
  <c r="H64" i="3" l="1"/>
  <c r="H66" i="3" l="1"/>
  <c r="H67" i="3" l="1"/>
  <c r="H68" i="3" s="1"/>
  <c r="G11" i="3" l="1"/>
</calcChain>
</file>

<file path=xl/sharedStrings.xml><?xml version="1.0" encoding="utf-8"?>
<sst xmlns="http://schemas.openxmlformats.org/spreadsheetml/2006/main" count="1610" uniqueCount="589">
  <si>
    <t xml:space="preserve">სახარჯთაღრიცხვო ღირებულება </t>
  </si>
  <si>
    <t>ლარი</t>
  </si>
  <si>
    <t>№</t>
  </si>
  <si>
    <t>თავების,ობიექტების,სამუშაოთა და დანახარჯების დასახელება</t>
  </si>
  <si>
    <t>სახარჯთაღრიცხვო ღირებულება ( ლარი)</t>
  </si>
  <si>
    <t>საერთო სახარჯთაღრიცხვო ღირებულება  (ათასი ლარი)</t>
  </si>
  <si>
    <t>სამშენებლო სამუშაოები</t>
  </si>
  <si>
    <t>სამონტაჟო სამუშაოები</t>
  </si>
  <si>
    <t>დანადგარები,ინვენტარი,   ავეჯი</t>
  </si>
  <si>
    <t>სხვა ხარჯები</t>
  </si>
  <si>
    <r>
      <rPr>
        <b/>
        <sz val="10"/>
        <color indexed="8"/>
        <rFont val="Body Font"/>
        <charset val="204"/>
      </rPr>
      <t xml:space="preserve">თავი I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მშენებლობის ტერიტორიის მომზადება</t>
    </r>
  </si>
  <si>
    <t>დანახარჯები არ არის</t>
  </si>
  <si>
    <t>ჯამი თავი I</t>
  </si>
  <si>
    <r>
      <rPr>
        <b/>
        <sz val="10"/>
        <color indexed="8"/>
        <rFont val="Body Font"/>
        <charset val="204"/>
      </rPr>
      <t xml:space="preserve">თავი II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მშენებლობის ძირითადი ობიექტები                                                                                                                                                 </t>
    </r>
  </si>
  <si>
    <t>ს.ხ.N1</t>
  </si>
  <si>
    <t>ჯამი თავი II</t>
  </si>
  <si>
    <r>
      <rPr>
        <b/>
        <sz val="10"/>
        <color indexed="8"/>
        <rFont val="Body Font"/>
        <charset val="204"/>
      </rPr>
      <t xml:space="preserve">თავი  III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დამხმარე და სამოსამსახურო ობიექტები </t>
    </r>
  </si>
  <si>
    <r>
      <t xml:space="preserve"> </t>
    </r>
    <r>
      <rPr>
        <sz val="10"/>
        <color indexed="8"/>
        <rFont val="Body Font"/>
      </rPr>
      <t>ჯამი თავი III</t>
    </r>
  </si>
  <si>
    <t xml:space="preserve">თავი IV </t>
  </si>
  <si>
    <t xml:space="preserve"> ენერგეტიკული მეურნეობის ობიექტები</t>
  </si>
  <si>
    <t xml:space="preserve">ჯამი თავი IV </t>
  </si>
  <si>
    <t xml:space="preserve">თავი  V  </t>
  </si>
  <si>
    <t xml:space="preserve"> სატრანსპორტო მეურნეობის ობიექტები და კავშირგაბმულობა</t>
  </si>
  <si>
    <t>ჯამი თავი V</t>
  </si>
  <si>
    <t xml:space="preserve">თავი VI  </t>
  </si>
  <si>
    <r>
      <rPr>
        <b/>
        <sz val="10"/>
        <color indexed="8"/>
        <rFont val="Body Font"/>
        <charset val="204"/>
      </rPr>
      <t xml:space="preserve">     </t>
    </r>
    <r>
      <rPr>
        <sz val="10"/>
        <color indexed="8"/>
        <rFont val="Body Font"/>
        <family val="2"/>
        <charset val="1"/>
      </rPr>
      <t xml:space="preserve">     წყალმომარაგების, კანალიზაციის თბომომარაგების და გაზმომარაგების ნაგებობების გარე ქსელები</t>
    </r>
  </si>
  <si>
    <t>ჯამი თავი VI</t>
  </si>
  <si>
    <r>
      <rPr>
        <b/>
        <sz val="10"/>
        <color indexed="8"/>
        <rFont val="Body Font"/>
        <charset val="204"/>
      </rPr>
      <t xml:space="preserve">თავი VII  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ტერიტორიის კეთილმოწყობა და გამწვანება</t>
    </r>
  </si>
  <si>
    <t xml:space="preserve">ჯამი თავი VII  </t>
  </si>
  <si>
    <t>ჯამი თავი I- VII</t>
  </si>
  <si>
    <t xml:space="preserve">თავი VIII   </t>
  </si>
  <si>
    <t xml:space="preserve"> დროებითი შენობები და ნაგებობები</t>
  </si>
  <si>
    <t xml:space="preserve">ჯამი თავი VIII </t>
  </si>
  <si>
    <r>
      <rPr>
        <b/>
        <sz val="10"/>
        <color indexed="8"/>
        <rFont val="Body Font"/>
        <charset val="204"/>
      </rPr>
      <t xml:space="preserve">თავი IX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სხვადასხვა სამუშაოები და ხარჯები               </t>
    </r>
  </si>
  <si>
    <t xml:space="preserve">ჯამი თავი  IX  </t>
  </si>
  <si>
    <t>ჯამი თავი I- IX</t>
  </si>
  <si>
    <t xml:space="preserve">თავი  X         </t>
  </si>
  <si>
    <t>მშენებარე საწარმოს დირექციის (ტექზედამხედველის) შენახვა</t>
  </si>
  <si>
    <t>ჯამი თავი X</t>
  </si>
  <si>
    <t xml:space="preserve">თავი  X I </t>
  </si>
  <si>
    <t xml:space="preserve">საექსპლოატაციო კადრების მომზადება     </t>
  </si>
  <si>
    <t xml:space="preserve">ჯამი თავი X I </t>
  </si>
  <si>
    <r>
      <rPr>
        <b/>
        <sz val="10"/>
        <color indexed="8"/>
        <rFont val="Body Font"/>
        <charset val="204"/>
      </rPr>
      <t xml:space="preserve">თავი XII   </t>
    </r>
    <r>
      <rPr>
        <sz val="10"/>
        <color indexed="8"/>
        <rFont val="Body Font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საპროექტო სამუშაოები </t>
    </r>
  </si>
  <si>
    <t>ჯამი თავი XII</t>
  </si>
  <si>
    <t>ჯამი თავი I-XII</t>
  </si>
  <si>
    <t>რეზერვი გაუთვალისწინებელ  სამუშაოებზე  3%</t>
  </si>
  <si>
    <t>ჯამი</t>
  </si>
  <si>
    <t>დაგროვითი საპენსიო გადასახადი (ხელფასიდან 2%)</t>
  </si>
  <si>
    <t>დღგ  18%</t>
  </si>
  <si>
    <t>სახარჯთაღრიცხვო ღირებულება</t>
  </si>
  <si>
    <t>რიგ.             №</t>
  </si>
  <si>
    <t>ნორმატივის                   ნორმა   და        შიფრი</t>
  </si>
  <si>
    <t>ს  ა  მ  უ  შ  ა  ო  ს          ჩ  ა  მ  ო  ნ  ა თ  ვ  ა  ლ  ი</t>
  </si>
  <si>
    <t>განზ-               ბა</t>
  </si>
  <si>
    <t>მასალა</t>
  </si>
  <si>
    <t xml:space="preserve">ხელფასი </t>
  </si>
  <si>
    <t>ტრანსპორტი</t>
  </si>
  <si>
    <t>საერთო                   ჯამი</t>
  </si>
  <si>
    <t>ერთ.                   ფასი</t>
  </si>
  <si>
    <t>ერთ .                ფასი</t>
  </si>
  <si>
    <t xml:space="preserve">ერთ.                   ფასი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</si>
  <si>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</si>
  <si>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</si>
  <si>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</si>
  <si>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</si>
  <si>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</si>
  <si>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</si>
  <si>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</si>
  <si>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</si>
  <si>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</si>
  <si>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</si>
  <si>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</si>
  <si>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</si>
  <si>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</si>
  <si>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m2</t>
  </si>
  <si>
    <t xml:space="preserve">Sromis danaxarjebi  </t>
  </si>
  <si>
    <t>kac/sT</t>
  </si>
  <si>
    <t>sxva manqana</t>
  </si>
  <si>
    <t>lari</t>
  </si>
  <si>
    <t>t</t>
  </si>
  <si>
    <t xml:space="preserve">Sromis danaxarjebi </t>
  </si>
  <si>
    <t>masala:</t>
  </si>
  <si>
    <t>sxva masala</t>
  </si>
  <si>
    <t>m3</t>
  </si>
  <si>
    <t>kg</t>
  </si>
  <si>
    <t>safiTxni</t>
  </si>
  <si>
    <t>15-168-3</t>
  </si>
  <si>
    <t>11-1-6</t>
  </si>
  <si>
    <t>RorRi m400 fr.20-40mm</t>
  </si>
  <si>
    <t>11-1-11</t>
  </si>
  <si>
    <r>
      <t>betoniB</t>
    </r>
    <r>
      <rPr>
        <sz val="10"/>
        <rFont val="Arial"/>
        <family val="2"/>
      </rPr>
      <t>B</t>
    </r>
    <r>
      <rPr>
        <sz val="10"/>
        <rFont val="AcadNusx"/>
      </rPr>
      <t>20</t>
    </r>
  </si>
  <si>
    <t>6-9-10</t>
  </si>
  <si>
    <t>betonis armireba</t>
  </si>
  <si>
    <t>14</t>
  </si>
  <si>
    <t xml:space="preserve">sxvadasxva manqanebi normiT </t>
  </si>
  <si>
    <t>საბაზრო</t>
  </si>
  <si>
    <t>15</t>
  </si>
  <si>
    <t>sabazr</t>
  </si>
  <si>
    <t>16</t>
  </si>
  <si>
    <t>eleqtrodi</t>
  </si>
  <si>
    <t>17</t>
  </si>
  <si>
    <t>18</t>
  </si>
  <si>
    <t>grZ.m</t>
  </si>
  <si>
    <t>19</t>
  </si>
  <si>
    <t>sxvadasxva masala normiT</t>
  </si>
  <si>
    <t xml:space="preserve">sxva manqana </t>
  </si>
  <si>
    <t>20</t>
  </si>
  <si>
    <t>cali</t>
  </si>
  <si>
    <t>21</t>
  </si>
  <si>
    <t xml:space="preserve">jami  2 Tavis </t>
  </si>
  <si>
    <t xml:space="preserve">ტრანსპორტის ხარჯი 5% მასალიდან                                                                                      </t>
  </si>
  <si>
    <t>ზედნადები ხარჯები 10%</t>
  </si>
  <si>
    <t>გეგმიური დაგროვება 8%</t>
  </si>
  <si>
    <t>8-149-1</t>
  </si>
  <si>
    <t>kabeli spilenZis ZarRviT kveTiT 2X2,5mm2</t>
  </si>
  <si>
    <t>გრძმ</t>
  </si>
  <si>
    <t>8-609-1</t>
  </si>
  <si>
    <t>c</t>
  </si>
  <si>
    <t>Sromis danaxarjebi</t>
  </si>
  <si>
    <t>8-591-3</t>
  </si>
  <si>
    <t>Cafluli tipis orklaviSiani CamrTvelis   montaJi</t>
  </si>
  <si>
    <t>orklaviSiani CamrTveli</t>
  </si>
  <si>
    <t>რიგ.     №</t>
  </si>
  <si>
    <t>ლოკალური                     ხარჯთაღრი.          №</t>
  </si>
  <si>
    <t>სახარჯთაღრიცხვო ღირებ. ლარებში</t>
  </si>
  <si>
    <t>საერთო ჯამი</t>
  </si>
  <si>
    <t>საამშენ.               სამუშაო</t>
  </si>
  <si>
    <t>სამონტაჟ     სამუშაო</t>
  </si>
  <si>
    <t>ინვენტ.     და         დანადგარი</t>
  </si>
  <si>
    <t>სხვადასხვა       სამუშაო</t>
  </si>
  <si>
    <t xml:space="preserve"> </t>
  </si>
  <si>
    <t>საერთ                   ჯამი</t>
  </si>
  <si>
    <t>ც</t>
  </si>
  <si>
    <t>11-20-3</t>
  </si>
  <si>
    <t>webocementi</t>
  </si>
  <si>
    <t>m</t>
  </si>
  <si>
    <t>SromiTi resursebi</t>
  </si>
  <si>
    <t>sxvadasxva masalebi</t>
  </si>
  <si>
    <t>sxvadasxva manqana-meqanizmebi</t>
  </si>
  <si>
    <t>man./sT</t>
  </si>
  <si>
    <t>sabazro</t>
  </si>
  <si>
    <t>8--472-6</t>
  </si>
  <si>
    <t>damamiwebeli gamtaris montaJi</t>
  </si>
  <si>
    <t>foladi mrgvali diam. 10mm</t>
  </si>
  <si>
    <t>8--471-1</t>
  </si>
  <si>
    <t>damamiwebeli eleqtrodis montaJi</t>
  </si>
  <si>
    <t>1--4--50</t>
  </si>
  <si>
    <t>foladis kuTxovani 40X40X4mm</t>
  </si>
  <si>
    <t>ზედნადები ხარჯები 75%  ხელფასიდან</t>
  </si>
  <si>
    <t>საობიექტო  ხარჯთაღრიცხვა N 1</t>
  </si>
  <si>
    <t>შედგენილია 2020 წ I კვ. ფასებით</t>
  </si>
  <si>
    <t xml:space="preserve">  ლარი</t>
  </si>
  <si>
    <t>შედგენილია 2020 წლის I კვ. ფასებით</t>
  </si>
  <si>
    <t xml:space="preserve">ledsanaTi minimum 15   vt </t>
  </si>
  <si>
    <t>მ</t>
  </si>
  <si>
    <t>მ2</t>
  </si>
  <si>
    <t>22</t>
  </si>
  <si>
    <t>23</t>
  </si>
  <si>
    <t>24</t>
  </si>
  <si>
    <r>
      <t xml:space="preserve">შედგენილია 2020  წლის  </t>
    </r>
    <r>
      <rPr>
        <sz val="10"/>
        <color theme="1"/>
        <rFont val="Calibri"/>
        <family val="2"/>
        <charset val="204"/>
        <scheme val="minor"/>
      </rPr>
      <t xml:space="preserve"> I </t>
    </r>
    <r>
      <rPr>
        <sz val="8"/>
        <color theme="1"/>
        <rFont val="Calibri"/>
        <family val="2"/>
        <charset val="1"/>
        <scheme val="minor"/>
      </rPr>
      <t xml:space="preserve"> კვ ფასებით</t>
    </r>
  </si>
  <si>
    <t>№1-1</t>
  </si>
  <si>
    <t>№ 1-2</t>
  </si>
  <si>
    <t xml:space="preserve"> 8,14-15</t>
  </si>
  <si>
    <t xml:space="preserve">სახარჯთაღრიცხვო ღირებულება             </t>
  </si>
  <si>
    <t>ლ ო კ ა  ლ უ რ ი                   ხ ა რ ჯ თ ა ღ რ ი ც ხ ვ ა     №1-1</t>
  </si>
  <si>
    <t>Cafluli tipis saStefselo rozetis  montaJi</t>
  </si>
  <si>
    <t xml:space="preserve">saStefselo rozeti </t>
  </si>
  <si>
    <t>15-55-11</t>
  </si>
  <si>
    <t>manq/sT</t>
  </si>
  <si>
    <t>8-15-1</t>
  </si>
  <si>
    <t>9-14-5</t>
  </si>
  <si>
    <t>metaloplastmasis  fanjara</t>
  </si>
  <si>
    <t xml:space="preserve">  saRebavi ბეტეკი</t>
  </si>
  <si>
    <t>შეადგინა:                                                               კ. ნიკოლეიშვილი</t>
  </si>
  <si>
    <r>
      <t xml:space="preserve">RorRis safuZvelis mowyoba  </t>
    </r>
    <r>
      <rPr>
        <sz val="9"/>
        <rFont val="AcadNusx"/>
      </rPr>
      <t xml:space="preserve">შესასვლელი ჭიშკრიდან ( 32*4,5)მ *5 სმ  </t>
    </r>
  </si>
  <si>
    <r>
      <t xml:space="preserve">არმირeბული (ერთშრიანი არმირებით) ფილის მოწყობა, სისქით 10 სმ, </t>
    </r>
    <r>
      <rPr>
        <sz val="10"/>
        <rFont val="Times New Roman"/>
        <family val="1"/>
      </rPr>
      <t xml:space="preserve">B20 </t>
    </r>
    <r>
      <rPr>
        <sz val="10"/>
        <rFont val="AcadNusx"/>
      </rPr>
      <t>betoniT (32*4,5)მ*0,10</t>
    </r>
  </si>
  <si>
    <r>
      <t xml:space="preserve">RorRis safuZvelis mowyoba </t>
    </r>
    <r>
      <rPr>
        <sz val="9"/>
        <rFont val="AcadNusx"/>
      </rPr>
      <t>მარცხენა მხარეს (7,5*1,2)მ  და მარჯვენა მხარეს (8,5*1,2)მ სისქით 5 სმ  ბილიკის მოსაწყობად</t>
    </r>
  </si>
  <si>
    <r>
      <t xml:space="preserve">არმირeბული (ერთშრიანი არმირებით) ფილის მოწყობა, სისქით 10 სმ, </t>
    </r>
    <r>
      <rPr>
        <sz val="10"/>
        <rFont val="Times New Roman"/>
        <family val="1"/>
      </rPr>
      <t xml:space="preserve">B20 </t>
    </r>
    <r>
      <rPr>
        <sz val="10"/>
        <rFont val="AcadNusx"/>
      </rPr>
      <t>betoniT (მარცხენა მხარეს (7,5*1,2)მ  და მარჯვენა მხარეს (8,5*1,2)მ სისქით 10 სმ  ბილიკის მოსაწყობად</t>
    </r>
  </si>
  <si>
    <t>15-14-1</t>
  </si>
  <si>
    <t>moWiquli filebi</t>
  </si>
  <si>
    <t>iatakis dageba metlaxis filebiT</t>
  </si>
  <si>
    <t>cementis xsnari m100</t>
  </si>
  <si>
    <t>metlaxis filebi</t>
  </si>
  <si>
    <t>plastikatis SekiduliEWeris mowyoba liTonis karkasze</t>
  </si>
  <si>
    <t>metaloplastmasis  kari</t>
  </si>
  <si>
    <t>16-6-1</t>
  </si>
  <si>
    <t>kanalizaciis plastmasis mili d=50mm</t>
  </si>
  <si>
    <t>mili d=50mm</t>
  </si>
  <si>
    <t>samagri</t>
  </si>
  <si>
    <t>16-6-2</t>
  </si>
  <si>
    <t>kanalizaciis sqelkedliani plastmasis mili d=100mm</t>
  </si>
  <si>
    <t>sqelkedliani mili d=100mm</t>
  </si>
  <si>
    <t>fasonuri nawilebi</t>
  </si>
  <si>
    <t>17-1-5</t>
  </si>
  <si>
    <t>xelsabani niJaris mowyoba (fexiT, qveda SemreviT, sifoniT)</t>
  </si>
  <si>
    <t>kompl</t>
  </si>
  <si>
    <t xml:space="preserve">xelsabani </t>
  </si>
  <si>
    <t>xelsabani niJaris (fexiT, qveda SemreviT, sifoniT) mowyoba SezRuduli SesaZleblobis mqone pirTaTvis kompleqtSi, uJangavi foladis saxelurebiT</t>
  </si>
  <si>
    <t>17-3-3</t>
  </si>
  <si>
    <t>Semrevis mowyoba xelsabanisaTvis</t>
  </si>
  <si>
    <t>Semrevi</t>
  </si>
  <si>
    <t>17-4-1</t>
  </si>
  <si>
    <t>unitazis mowyoba (Camrecxi avziT, iribi gadamyvaniT)</t>
  </si>
  <si>
    <t xml:space="preserve">sxva manqana  </t>
  </si>
  <si>
    <t xml:space="preserve">unitazi </t>
  </si>
  <si>
    <t>unitazis (Camrecxi avziT da iribi gadamyvaniT) mowyoba SezRuduli SesaZleblobis mqone pirTaTvis kompleqtSi, uJangavi foladis saxelurebiT</t>
  </si>
  <si>
    <t>unitazi SezRuduli SesaZleblobis mqone pirTaTvis kompleqtSi</t>
  </si>
  <si>
    <t>17-1-9</t>
  </si>
  <si>
    <t>46-19-3</t>
  </si>
  <si>
    <t>samontaJo xvrelebis mowyoba</t>
  </si>
  <si>
    <t>xvrelebis amovseba cementiT</t>
  </si>
  <si>
    <t>16-24-5</t>
  </si>
  <si>
    <t>ნორმატიული</t>
  </si>
  <si>
    <t>ერთ</t>
  </si>
  <si>
    <t>ფასი</t>
  </si>
  <si>
    <r>
      <rPr>
        <sz val="8"/>
        <rFont val="AcadNusx"/>
      </rPr>
      <t>ელ.სადენები სპილენძის ძარღვიანი 2*2,5 მმ, 2*4,0 მმ</t>
    </r>
    <r>
      <rPr>
        <vertAlign val="superscript"/>
        <sz val="8"/>
        <rFont val="AcadNusx"/>
      </rPr>
      <t xml:space="preserve">2 </t>
    </r>
    <r>
      <rPr>
        <sz val="10"/>
        <rFont val="AcadNusx"/>
      </rPr>
      <t xml:space="preserve"> gatareba </t>
    </r>
    <r>
      <rPr>
        <sz val="8"/>
        <rFont val="AcadNusx"/>
      </rPr>
      <t xml:space="preserve">პლასტმასის </t>
    </r>
    <r>
      <rPr>
        <sz val="10"/>
        <rFont val="AcadNusx"/>
      </rPr>
      <t xml:space="preserve">milebSi </t>
    </r>
  </si>
  <si>
    <t>8-14-373</t>
  </si>
  <si>
    <t>საკაბელო არხი 12*12</t>
  </si>
  <si>
    <t>იზოლაციის ლენტი</t>
  </si>
  <si>
    <t>ელექტროსამონტაჟო  სამუშაოები</t>
  </si>
  <si>
    <t>armatura a-I დ=4 1440 გრძმ</t>
  </si>
  <si>
    <t>სახელშეკრ</t>
  </si>
  <si>
    <t>სარკის შეძენა მონტაჟი</t>
  </si>
  <si>
    <t>შრომითი რესურსი</t>
  </si>
  <si>
    <t>კ/სთ</t>
  </si>
  <si>
    <t>სხვა მანქანა</t>
  </si>
  <si>
    <t>სხვა მასალა</t>
  </si>
  <si>
    <t>სარკე 60*40 სმ</t>
  </si>
  <si>
    <t>კომპ</t>
  </si>
  <si>
    <t>სხვადასხვა მანქანა</t>
  </si>
  <si>
    <t>20-22-1</t>
  </si>
  <si>
    <t>ვენტილატორის შეძენა-მონტაჟი</t>
  </si>
  <si>
    <t>ვენტილატორი თითოეული 10 კვმ-ზე</t>
  </si>
  <si>
    <t>1-22-15</t>
  </si>
  <si>
    <t>gruntis damuSaveba eqskavatoriT avtomanqanebze datvirTviT</t>
  </si>
  <si>
    <t>eqskavatori muxluxasvlaze CamCis tevadobiT 0,5m3</t>
  </si>
  <si>
    <t>gruntis gatana 5 km-ze</t>
  </si>
  <si>
    <t>6-11-3</t>
  </si>
  <si>
    <t>yalibis fari 25mm</t>
  </si>
  <si>
    <t>xis Zeli</t>
  </si>
  <si>
    <t>xis ficari 3x.40mm da meti</t>
  </si>
  <si>
    <t>samSeneblo WanWiki</t>
  </si>
  <si>
    <t>betoni მ 300</t>
  </si>
  <si>
    <r>
      <rPr>
        <sz val="9"/>
        <rFont val="AcadNusx"/>
      </rPr>
      <t xml:space="preserve">სეპტიკის არმირებული </t>
    </r>
    <r>
      <rPr>
        <sz val="10"/>
        <rFont val="AcadNusx"/>
      </rPr>
      <t xml:space="preserve">rk/betonis  kedlis mowyoba </t>
    </r>
  </si>
  <si>
    <t>armatura 10 a-III</t>
  </si>
  <si>
    <t>grZm</t>
  </si>
  <si>
    <t>armatura 12a-III</t>
  </si>
  <si>
    <t>1-1-16</t>
  </si>
  <si>
    <t>1-1-17</t>
  </si>
  <si>
    <t>armatura 14a-III</t>
  </si>
  <si>
    <t>1-1-18</t>
  </si>
  <si>
    <t>xis ficari 2x.25-32mm</t>
  </si>
  <si>
    <t>xis ficari 2x.40mm da meti</t>
  </si>
  <si>
    <t>6-16-1</t>
  </si>
  <si>
    <t>betoni m 300</t>
  </si>
  <si>
    <t>armatura 12 a-III</t>
  </si>
  <si>
    <t>1-79-3</t>
  </si>
  <si>
    <t>III kategoriis gruntis damuSaveba xeliT</t>
  </si>
  <si>
    <t>1-31-2</t>
  </si>
  <si>
    <t>II kategoriis gruntis ukuCayra buldozeriT</t>
  </si>
  <si>
    <t xml:space="preserve">buldozeri 80cx.Z. </t>
  </si>
  <si>
    <t>k/sT</t>
  </si>
  <si>
    <t>23-1-1</t>
  </si>
  <si>
    <t>qviSa</t>
  </si>
  <si>
    <t xml:space="preserve">qviSis fenilis mowyoba milis qveS  </t>
  </si>
  <si>
    <t>kanalizaciis plastmasis mili d=100mm</t>
  </si>
  <si>
    <t>mili d=100 mm</t>
  </si>
  <si>
    <t>22-30-1</t>
  </si>
  <si>
    <t>anakrebi rk/betonis rgoli d=1,00m</t>
  </si>
  <si>
    <t>betoni m100</t>
  </si>
  <si>
    <t>sxva masala (Casasvleli kauWebis gaTvaliswinebiT)</t>
  </si>
  <si>
    <r>
      <t xml:space="preserve">  anakrebi rkinabetonis  wriuli Wis mowyoba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=1m, simaRle -1 m </t>
    </r>
  </si>
  <si>
    <t>rkinabetonis  wriuli Wis Ziri</t>
  </si>
  <si>
    <t>rk/betonis   gadaxurvis mrgvali fila  1,0*1,0*0,15</t>
  </si>
  <si>
    <t>23-22</t>
  </si>
  <si>
    <t>kanalizaciis SeWra septikSi</t>
  </si>
  <si>
    <t>adg</t>
  </si>
  <si>
    <t>4-1-358</t>
  </si>
  <si>
    <t>cementis xsnari m 50</t>
  </si>
  <si>
    <t>4-1-33</t>
  </si>
  <si>
    <t>4-1-246</t>
  </si>
  <si>
    <t>4-1-331</t>
  </si>
  <si>
    <t>4-2-38</t>
  </si>
  <si>
    <t>4-2-66</t>
  </si>
  <si>
    <t>6-24</t>
  </si>
  <si>
    <t>6-29</t>
  </si>
  <si>
    <t>4-1-357</t>
  </si>
  <si>
    <t>xelsabani SezRuduli SesaZleblobis mqoneTaTvis kompleqtSi დასაკიდი</t>
  </si>
  <si>
    <t>6-18</t>
  </si>
  <si>
    <t>6-13</t>
  </si>
  <si>
    <t>6-8</t>
  </si>
  <si>
    <t>trapi  d=50mm sifoniT</t>
  </si>
  <si>
    <t>trapi  d=50mm</t>
  </si>
  <si>
    <r>
      <t xml:space="preserve"> </t>
    </r>
    <r>
      <rPr>
        <sz val="10"/>
        <rFont val="Arial Cyr"/>
      </rPr>
      <t xml:space="preserve"> </t>
    </r>
    <r>
      <rPr>
        <sz val="10"/>
        <rFont val="Times New Roman"/>
        <family val="1"/>
      </rPr>
      <t>3-47</t>
    </r>
  </si>
  <si>
    <t>13-118</t>
  </si>
  <si>
    <t>4-1-332</t>
  </si>
  <si>
    <t>5-37</t>
  </si>
  <si>
    <t>5-22</t>
  </si>
  <si>
    <r>
      <rPr>
        <sz val="10"/>
        <rFont val="Times New Roman"/>
        <family val="1"/>
      </rPr>
      <t xml:space="preserve">B25 </t>
    </r>
    <r>
      <rPr>
        <sz val="10"/>
        <rFont val="AcadNusx"/>
      </rPr>
      <t xml:space="preserve"> betoni</t>
    </r>
  </si>
  <si>
    <t>5-18</t>
  </si>
  <si>
    <t>5-21</t>
  </si>
  <si>
    <t>13-141</t>
  </si>
  <si>
    <t>4-1-233</t>
  </si>
  <si>
    <t>4-1-102</t>
  </si>
  <si>
    <t>4-1-109</t>
  </si>
  <si>
    <t>4-1-328</t>
  </si>
  <si>
    <t>სსიპ ხონის მუნიციპალიტეტის  სოფელ გოჩა ჯიხაიშის საჯარო სკოლის    რეაბილიტაცია</t>
  </si>
  <si>
    <t xml:space="preserve">                                       ეზოს კეთილმოწყობა</t>
  </si>
  <si>
    <t xml:space="preserve">                                         ლ ო კ ა  ლ უ რ ი                   ხ ა რ ჯ თ ა ღ რ ი ც ხ ვ ა     №1-4</t>
  </si>
  <si>
    <t xml:space="preserve">plastikatis Sekiduli Weri </t>
  </si>
  <si>
    <t xml:space="preserve">  სamSeneblo samuSaoebi</t>
  </si>
  <si>
    <t>ჯამი II თავის</t>
  </si>
  <si>
    <t>sademontao samuSaoebi</t>
  </si>
  <si>
    <t>samSeneblo samuSaoebi</t>
  </si>
  <si>
    <t>5-139</t>
  </si>
  <si>
    <t>4-1-333</t>
  </si>
  <si>
    <t>1-10-14</t>
  </si>
  <si>
    <t>8-3-2</t>
  </si>
  <si>
    <t>სეპტიკის ძირში ფრაქციული ღორღის მოწყობა 10 სმ სისქით</t>
  </si>
  <si>
    <t>მ3</t>
  </si>
  <si>
    <t>შრომითი დანახარჯი</t>
  </si>
  <si>
    <t>სხვა  მასალა</t>
  </si>
  <si>
    <t>ღორღი 40 მმ</t>
  </si>
  <si>
    <r>
      <t xml:space="preserve">septikis monoliTuri რ/ბეტონის გადახურვის filis mowyoba </t>
    </r>
    <r>
      <rPr>
        <sz val="10"/>
        <rFont val="Times New Roman"/>
        <family val="1"/>
      </rPr>
      <t/>
    </r>
  </si>
  <si>
    <t>4-1-139</t>
  </si>
  <si>
    <t xml:space="preserve">gruntis damuSaveba xeliT </t>
  </si>
  <si>
    <t>Sromis danaxarjebi 3.37X0,8=</t>
  </si>
  <si>
    <r>
      <rPr>
        <sz val="10"/>
        <rFont val="Times New Roman"/>
        <family val="1"/>
      </rPr>
      <t>B25</t>
    </r>
    <r>
      <rPr>
        <sz val="10"/>
        <rFont val="AcadNusx"/>
      </rPr>
      <t xml:space="preserve"> betoni</t>
    </r>
  </si>
  <si>
    <t xml:space="preserve">yalibis fari </t>
  </si>
  <si>
    <t>xis ficari 3x. 40mm da meti</t>
  </si>
  <si>
    <t>11-8-1</t>
  </si>
  <si>
    <t>11-30-7</t>
  </si>
  <si>
    <t>7-58-4</t>
  </si>
  <si>
    <t>17-8-1</t>
  </si>
  <si>
    <t>26-4-3</t>
  </si>
  <si>
    <t>avzis SefuTva folgaizoliani mineraluri bambiT</t>
  </si>
  <si>
    <t xml:space="preserve">Sromis danaxarjebi   </t>
  </si>
  <si>
    <t>folgaizoliani mineraluri bamba</t>
  </si>
  <si>
    <t xml:space="preserve">Sesakravi lenta </t>
  </si>
  <si>
    <t>mavTuli</t>
  </si>
  <si>
    <t>1-80-3,
1-81-3</t>
  </si>
  <si>
    <t>Sromis danaxarjebi 2,06+1,21=</t>
  </si>
  <si>
    <t>16-24-3</t>
  </si>
  <si>
    <t>22-27-1</t>
  </si>
  <si>
    <t>arsebul wyalsadenis qselSi SeWra d=25</t>
  </si>
  <si>
    <t>wert</t>
  </si>
  <si>
    <t>foladis mili</t>
  </si>
  <si>
    <t>18-8-1</t>
  </si>
  <si>
    <t>jami</t>
  </si>
  <si>
    <t>zednadebi xarjebi</t>
  </si>
  <si>
    <t>mogeba</t>
  </si>
  <si>
    <t>1-80-3</t>
  </si>
  <si>
    <t>gruntis damuSaveba xeliT</t>
  </si>
  <si>
    <t>6-11-1</t>
  </si>
  <si>
    <t xml:space="preserve">monoliTuri betonis lenturi saZirkvlis da cokolis mowyoba m200 betonisagan </t>
  </si>
  <si>
    <t>betoni m200</t>
  </si>
  <si>
    <t xml:space="preserve">yalibis fari 25mm </t>
  </si>
  <si>
    <t>plastmasis wylis 2000 litriani rezervuaris (avzis) montaJi</t>
  </si>
  <si>
    <t>wylis 2000 litriani rezervuari</t>
  </si>
  <si>
    <t>4-4-38</t>
  </si>
  <si>
    <t>kabeli spilenZis ZarRviT kveTiT 3X2,5mm2</t>
  </si>
  <si>
    <t>mcire zomis betonis blokebi 39*19*19 sm</t>
  </si>
  <si>
    <t>kedlebis mopirkeTeba moWiquli filebiT webocementze  2 metr simaRleze</t>
  </si>
  <si>
    <r>
      <rPr>
        <sz val="10"/>
        <rFont val="Times New Roman"/>
        <family val="1"/>
      </rPr>
      <t>B20</t>
    </r>
    <r>
      <rPr>
        <sz val="10"/>
        <rFont val="AcadNusx"/>
      </rPr>
      <t xml:space="preserve"> betoni</t>
    </r>
  </si>
  <si>
    <t>RorRi</t>
  </si>
  <si>
    <t>mdinaris balastis safuZvelis mowyoba</t>
  </si>
  <si>
    <t>balasti</t>
  </si>
  <si>
    <t>RorRis safuZvelis mowyoba balastis safuZvelze</t>
  </si>
  <si>
    <r>
      <t xml:space="preserve">betonis saZirkvlis mowyoba </t>
    </r>
    <r>
      <rPr>
        <sz val="10"/>
        <rFont val="Times New Roman"/>
        <family val="1"/>
      </rPr>
      <t>B20</t>
    </r>
    <r>
      <rPr>
        <sz val="10"/>
        <rFont val="AcadNusx"/>
      </rPr>
      <t xml:space="preserve"> betoniT</t>
    </r>
  </si>
  <si>
    <r>
      <t xml:space="preserve">pandusis kedlebis mowyoba </t>
    </r>
    <r>
      <rPr>
        <sz val="10"/>
        <rFont val="Times New Roman"/>
        <family val="1"/>
      </rPr>
      <t>B25</t>
    </r>
    <r>
      <rPr>
        <sz val="10"/>
        <rFont val="AcadNusx"/>
      </rPr>
      <t xml:space="preserve"> betoniT</t>
    </r>
  </si>
  <si>
    <t>b-25 betoniT</t>
  </si>
  <si>
    <t>betonis filebis mowyoba cementis xsnarze</t>
  </si>
  <si>
    <t>15-60-1</t>
  </si>
  <si>
    <t xml:space="preserve">cementis xsnari 1:3 </t>
  </si>
  <si>
    <t xml:space="preserve">pandusis kedlebis Selesva cementis xsnariT  </t>
  </si>
  <si>
    <t>minaboWkovani polieTilenis mili d=32mm</t>
  </si>
  <si>
    <t>8-603-1</t>
  </si>
  <si>
    <t>xelis SesamSraleblis montaJi</t>
  </si>
  <si>
    <t>m/sT</t>
  </si>
  <si>
    <t>xelis SesamSralebli</t>
  </si>
  <si>
    <t>4-1-369</t>
  </si>
  <si>
    <t>4-1-360</t>
  </si>
  <si>
    <t>10-3-3</t>
  </si>
  <si>
    <t>1-10-2</t>
  </si>
  <si>
    <t>4-1-249</t>
  </si>
  <si>
    <t xml:space="preserve">uJangavi foladis moajiri d=40*3,5 მმ C=0,9 m  momrgvalebuli </t>
  </si>
  <si>
    <t>uJangavi foladis moajiris mowyoba d=40 mm</t>
  </si>
  <si>
    <t>2-1-106</t>
  </si>
  <si>
    <t>2-6-51</t>
  </si>
  <si>
    <t>4-1-455</t>
  </si>
  <si>
    <t>1-1-43</t>
  </si>
  <si>
    <t xml:space="preserve">transportis xarji  5% masalidan </t>
  </si>
  <si>
    <t>8-612-7</t>
  </si>
  <si>
    <t>8-14-237</t>
  </si>
  <si>
    <t xml:space="preserve">  ელექტროსამონტაჟო სამუშაოები</t>
  </si>
  <si>
    <t>27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</si>
  <si>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</si>
  <si>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</si>
  <si>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</si>
  <si>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</si>
  <si>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</si>
  <si>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</si>
  <si>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</si>
  <si>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</si>
  <si>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</si>
  <si>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</si>
  <si>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</si>
  <si>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</si>
  <si>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</si>
  <si>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</si>
  <si>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</si>
  <si>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</si>
  <si>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</si>
  <si>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</si>
  <si>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</si>
  <si>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Sromis danaxarjebi 3,37X0,8X1,2=</t>
  </si>
  <si>
    <t xml:space="preserve">III kategoriis gruntis damuSaveba xeliT ადგილზე დაყრით 0,4*0,6 </t>
  </si>
  <si>
    <t>6-15-9</t>
  </si>
  <si>
    <t>6-1-22</t>
  </si>
  <si>
    <t>1-1-44</t>
  </si>
  <si>
    <t>lursmani</t>
  </si>
  <si>
    <r>
      <rPr>
        <sz val="10"/>
        <rFont val="Arial"/>
        <family val="2"/>
      </rPr>
      <t>B</t>
    </r>
    <r>
      <rPr>
        <sz val="10"/>
        <rFont val="AcadNusx"/>
      </rPr>
      <t>20 betoni</t>
    </r>
  </si>
  <si>
    <t>10-11</t>
  </si>
  <si>
    <t>toli</t>
  </si>
  <si>
    <t>mavTuli glinula</t>
  </si>
  <si>
    <t>samSeneblo lursmani</t>
  </si>
  <si>
    <t>10-36-5</t>
  </si>
  <si>
    <t>12-8-5</t>
  </si>
  <si>
    <r>
      <t xml:space="preserve">Sida kedlebis Selesva cementis xsnariT </t>
    </r>
    <r>
      <rPr>
        <sz val="9"/>
        <rFont val="AcadNusx"/>
      </rPr>
      <t>ფრედოების გათვალისწინებით</t>
    </r>
  </si>
  <si>
    <t>metaloplastmasis fanjრis mowyoba (1,2*1,70)*1,  ((0,8*0,7)*7</t>
  </si>
  <si>
    <t>moTuTiebuli Tunuqis sacremleebis mowyoba fanjrebze</t>
  </si>
  <si>
    <t>სარინელის მოწყობა</t>
  </si>
  <si>
    <r>
      <t xml:space="preserve">gruntis damuSaveba xeliT </t>
    </r>
    <r>
      <rPr>
        <sz val="9"/>
        <rFont val="AcadNusx"/>
      </rPr>
      <t>ადგილზე დაყრით პანდუსის კიბის მოსაწყობად</t>
    </r>
  </si>
  <si>
    <r>
      <rPr>
        <sz val="10"/>
        <color indexed="8"/>
        <rFont val="AcadNusx"/>
      </rPr>
      <t xml:space="preserve"> ს ს ი პ  ხონის მუნიციპალიტეტის სოფელ   ძეძილეთის საჯარო სკოლის სველი წერტილების რეაბილიტაცია               </t>
    </r>
    <r>
      <rPr>
        <sz val="10"/>
        <color indexed="8"/>
        <rFont val="Body Font"/>
        <family val="2"/>
        <charset val="1"/>
      </rPr>
      <t xml:space="preserve">            </t>
    </r>
  </si>
  <si>
    <t>46-32-2</t>
  </si>
  <si>
    <t>armatura a-1  დ=6</t>
  </si>
  <si>
    <r>
      <t xml:space="preserve">kedlebis mowyoba </t>
    </r>
    <r>
      <rPr>
        <sz val="9"/>
        <rFont val="AcadNusx"/>
      </rPr>
      <t xml:space="preserve">წვრილი საკედლე  </t>
    </r>
    <r>
      <rPr>
        <sz val="10"/>
        <rFont val="AcadNusx"/>
      </rPr>
      <t>blokebiT( 0,2 მ ჩ=2,8მ)</t>
    </r>
  </si>
  <si>
    <t>parapetis dafarva moTuTiebuli TunuqiT</t>
  </si>
  <si>
    <t>1-78-3</t>
  </si>
  <si>
    <t>46-23-4</t>
  </si>
  <si>
    <t>aguris kedlis demontaJi</t>
  </si>
  <si>
    <t xml:space="preserve">დემონტაჟის სამუშაოები </t>
  </si>
  <si>
    <t>armatura a-3  დ=12</t>
  </si>
  <si>
    <t>kedlebis mowyoba mcire zomis betonis blokebiT სისქით 0,1 მ</t>
  </si>
  <si>
    <t>moTuTiebuli   პროფნასტილი 0,5 მმ</t>
  </si>
  <si>
    <t xml:space="preserve"> საპირფარეშოს და ფოიეს Sida kedlebis fiTxiT damuSaveba da wyalmedegi (ekologiurad sufTa) wyalemulsiuri saRebaviT orjer SeRebva, ferdoebis gaTvaliswinebiT</t>
  </si>
  <si>
    <t>15-54</t>
  </si>
  <si>
    <t>cementis xsnari</t>
  </si>
  <si>
    <t>laqi ak-113</t>
  </si>
  <si>
    <t>მილი ფოლადის დ=40</t>
  </si>
  <si>
    <t>ელექტროდი</t>
  </si>
  <si>
    <t>კგ</t>
  </si>
  <si>
    <t xml:space="preserve">საჭრელი ქვა </t>
  </si>
  <si>
    <t>15-164-8</t>
  </si>
  <si>
    <t>liTonis moajiris damuSaveba da SeRebva zeTovani saRebaviT orjer</t>
  </si>
  <si>
    <t>zeTovani saRebavi</t>
  </si>
  <si>
    <t>olifa</t>
  </si>
  <si>
    <t>10-1-14</t>
  </si>
  <si>
    <t>4-1-362</t>
  </si>
  <si>
    <t>4-1-28</t>
  </si>
  <si>
    <t>cementis xsnari m25</t>
  </si>
  <si>
    <t>4-1-373</t>
  </si>
  <si>
    <t>1,10-2</t>
  </si>
  <si>
    <t>1-5-14</t>
  </si>
  <si>
    <t>13-190</t>
  </si>
  <si>
    <t>4-2-31</t>
  </si>
  <si>
    <t>4-2-3</t>
  </si>
  <si>
    <t>4-1-330</t>
  </si>
  <si>
    <t>არმატურა ა3 დ=12</t>
  </si>
  <si>
    <t>4-2-14</t>
  </si>
  <si>
    <t>14-1-5</t>
  </si>
  <si>
    <t>ჯამი I თავის</t>
  </si>
  <si>
    <t>თავი II. wyalmomarageba-kanalizacia</t>
  </si>
  <si>
    <t>თავი  III. პანდუსის მოწყობა</t>
  </si>
  <si>
    <t>თავი  IV   . წყლის პოლიეთილენის სარეზერვუარო ავზის მოწყობა</t>
  </si>
  <si>
    <t xml:space="preserve">ჯამი III  თავის     </t>
  </si>
  <si>
    <t>jamiIV  თავის</t>
  </si>
  <si>
    <t>თავი V.'gare sankvanZi septikiT</t>
  </si>
  <si>
    <t xml:space="preserve">jamiV თავის  </t>
  </si>
  <si>
    <t>ჯამი I-II-III-IV-Vთავების</t>
  </si>
  <si>
    <t>28</t>
  </si>
  <si>
    <t>29</t>
  </si>
  <si>
    <t>30</t>
  </si>
  <si>
    <t>31</t>
  </si>
  <si>
    <t>32</t>
  </si>
  <si>
    <t>33</t>
  </si>
  <si>
    <t>53</t>
  </si>
  <si>
    <t>54</t>
  </si>
  <si>
    <t>55</t>
  </si>
  <si>
    <t>56</t>
  </si>
  <si>
    <t>57</t>
  </si>
  <si>
    <t>58</t>
  </si>
  <si>
    <t>ლ ო კ ა  ლ უ რ ი                   ხ ა რ ჯ თ ა ღ რ ი ც ხ ვ ა     №1-2</t>
  </si>
  <si>
    <t>შიფრი</t>
  </si>
  <si>
    <t>ს  ა  მ  უ  შ  ა  ო  ს           ჩ  ა  მ  ო  ნ  ა თ  ვ  ა  ლ  ი</t>
  </si>
  <si>
    <t xml:space="preserve">     შიფრი</t>
  </si>
  <si>
    <t>ხარჯთაღრიცხვა N</t>
  </si>
  <si>
    <t>armatura a-III დ=12  400 გრძმ</t>
  </si>
  <si>
    <t>armatura a-1 დ=6  40 გრძმ</t>
  </si>
  <si>
    <t>armatura a-3  დ=12  40 გრძმ</t>
  </si>
  <si>
    <t xml:space="preserve">fasadis kedlebis Selesva cementis xsnariT </t>
  </si>
  <si>
    <t>4-4-2</t>
  </si>
  <si>
    <t>4-4-1</t>
  </si>
  <si>
    <t xml:space="preserve">  სამშენებლო სამუშაოები</t>
  </si>
  <si>
    <t>ს ა მ  უ შ ა ო თ ა             ჩ  ა  მ  ო  ნ ა თ  ვ  ა  ლ  ი</t>
  </si>
  <si>
    <t>1-1-3</t>
  </si>
  <si>
    <t>daSxefa cementis xsnariT da damuSaveba ფასადის saRebaviT orjer</t>
  </si>
  <si>
    <t>ფასადის saRebavi</t>
  </si>
  <si>
    <t>samSeneblo ლურსმანი</t>
  </si>
  <si>
    <t>Sromis danaxarjebi 0.64X1.16=</t>
  </si>
  <si>
    <t>xsnaris tumbo 1m3/sT 0.041X1.15=</t>
  </si>
  <si>
    <t>cementis xsnari 1:3 0.0178X1.05=</t>
  </si>
  <si>
    <t>34-59-7;
34-61-13</t>
  </si>
  <si>
    <t>sxva manqana 0,035+0.0039=</t>
  </si>
  <si>
    <t>sxvadasxva masala 0,389+0,016=</t>
  </si>
  <si>
    <t>4-1-201</t>
  </si>
  <si>
    <t>4-2-29</t>
  </si>
  <si>
    <t>4-1-247</t>
  </si>
  <si>
    <t xml:space="preserve">jami </t>
  </si>
  <si>
    <t xml:space="preserve">jami   </t>
  </si>
  <si>
    <t>RorRis safuZvelis mowyoba სისქით  10 სმ</t>
  </si>
  <si>
    <r>
      <t xml:space="preserve">არმირeბული (ერთშრიანი არმირებით) ფილის მოწყობა, სისქით 10 სმ, </t>
    </r>
    <r>
      <rPr>
        <sz val="10"/>
        <rFont val="Times New Roman"/>
        <family val="1"/>
      </rPr>
      <t xml:space="preserve">B20 </t>
    </r>
    <r>
      <rPr>
        <sz val="10"/>
        <rFont val="AcadNusx"/>
      </rPr>
      <t xml:space="preserve">betoniT იატაკზე  </t>
    </r>
  </si>
  <si>
    <t xml:space="preserve">sxva masala </t>
  </si>
  <si>
    <t>შესაკრავი მავთული</t>
  </si>
  <si>
    <r>
      <t xml:space="preserve">rkinabetonis sartyelis mowyoba </t>
    </r>
    <r>
      <rPr>
        <sz val="10"/>
        <rFont val="Arial"/>
        <family val="2"/>
      </rPr>
      <t>B</t>
    </r>
    <r>
      <rPr>
        <sz val="10"/>
        <rFont val="AcadNusx"/>
      </rPr>
      <t>20 betoniT  ჩ=2,8 მ</t>
    </r>
  </si>
  <si>
    <t>mcire zomis betonis blokebi 39*19*10sm</t>
  </si>
  <si>
    <t>xis ficrebiT molartyva sisqiT 40mm*100მმ</t>
  </si>
  <si>
    <t>10-37-1</t>
  </si>
  <si>
    <t>xis nivnivebis cecxldacva</t>
  </si>
  <si>
    <t>fosformJava amoniumi</t>
  </si>
  <si>
    <t>amoniumis sulfati</t>
  </si>
  <si>
    <t>navTis kontaqti</t>
  </si>
  <si>
    <t>10-37-3</t>
  </si>
  <si>
    <t>xis molartyvis cecxldacva</t>
  </si>
  <si>
    <t>10-39-3</t>
  </si>
  <si>
    <t>xis molartyvis antiseptireba</t>
  </si>
  <si>
    <t>pasta antiseptikuri</t>
  </si>
  <si>
    <t>moTuTiebuli პროფნასტილით saxuravis mowyoba სისქით 0,5 მმ</t>
  </si>
  <si>
    <t>სჭვალი</t>
  </si>
  <si>
    <t>1-10-25</t>
  </si>
  <si>
    <t xml:space="preserve">სახურავის ნაშვერის დაფარვა   ხის შიპებიანი ფიცრით   </t>
  </si>
  <si>
    <t xml:space="preserve">ხის შიპებიანი ფიცრით   </t>
  </si>
  <si>
    <t xml:space="preserve">ხის მასალა </t>
  </si>
  <si>
    <r>
      <t xml:space="preserve">polieTilenis wyalsadenis mili d=25mm </t>
    </r>
    <r>
      <rPr>
        <sz val="9"/>
        <rFont val="AcadNusx"/>
      </rPr>
      <t xml:space="preserve">ცივი და ცხელი წყლის მოსაწყობად  </t>
    </r>
  </si>
  <si>
    <t>ლითონის ბადე</t>
  </si>
  <si>
    <t>1-9-2</t>
  </si>
  <si>
    <t>monoliTuri რკინა betonis safaris  mowyoba Bb-25 betoniT sisqiT 10sm</t>
  </si>
  <si>
    <r>
      <t xml:space="preserve">minaboWkovani polipropilenis milis d=32mm   </t>
    </r>
    <r>
      <rPr>
        <sz val="9"/>
        <rFont val="AcadNusx"/>
      </rPr>
      <t>სასმელი წყლის მოსაწყობად</t>
    </r>
  </si>
  <si>
    <t xml:space="preserve">minaboWkovani polipropilenis milis d=25mm mowyoba </t>
  </si>
  <si>
    <t>minaboWkovani polieTilenis mili d=25mm</t>
  </si>
  <si>
    <t>2-6-50</t>
  </si>
  <si>
    <r>
      <t>wylis tumbo tviniT AM</t>
    </r>
    <r>
      <rPr>
        <sz val="8"/>
        <rFont val="System"/>
        <family val="2"/>
        <charset val="204"/>
      </rPr>
      <t>MARQUIS  W 15G-15</t>
    </r>
    <r>
      <rPr>
        <sz val="8"/>
        <rFont val="AcadNusx"/>
      </rPr>
      <t>A</t>
    </r>
  </si>
  <si>
    <t>1-1-4</t>
  </si>
  <si>
    <t>1-1-5</t>
  </si>
  <si>
    <t>MM</t>
  </si>
  <si>
    <r>
      <rPr>
        <sz val="9"/>
        <rFont val="AcadNusx"/>
      </rPr>
      <t xml:space="preserve">სეპტიკის </t>
    </r>
    <r>
      <rPr>
        <sz val="10"/>
        <rFont val="AcadNusx"/>
      </rPr>
      <t xml:space="preserve">rk/betonis  </t>
    </r>
    <r>
      <rPr>
        <sz val="9"/>
        <rFont val="AcadNusx"/>
      </rPr>
      <t>ფსკერ</t>
    </r>
    <r>
      <rPr>
        <sz val="10"/>
        <rFont val="AcadNusx"/>
      </rPr>
      <t>is   mowyoba m 300 betonisagan  სისქით 16 სმ</t>
    </r>
  </si>
  <si>
    <t xml:space="preserve"> ლედ სანათის დამონტაჟება    </t>
  </si>
  <si>
    <t>betonis armireba  ბიჯი 20*20 სმ  დ=12 a-III კლასის</t>
  </si>
  <si>
    <r>
      <t xml:space="preserve">rkinabetonis </t>
    </r>
    <r>
      <rPr>
        <sz val="9"/>
        <rFont val="AcadNusx"/>
      </rPr>
      <t xml:space="preserve">ზღუდარის   ( პერემიჩკების) </t>
    </r>
    <r>
      <rPr>
        <sz val="10"/>
        <rFont val="AcadNusx"/>
      </rPr>
      <t xml:space="preserve">mowyoba </t>
    </r>
    <r>
      <rPr>
        <sz val="10"/>
        <rFont val="Arial"/>
        <family val="2"/>
      </rPr>
      <t>B</t>
    </r>
    <r>
      <rPr>
        <sz val="10"/>
        <rFont val="AcadNusx"/>
      </rPr>
      <t>20 betoniT  ჩ=2,0m  ჩ=2,2 მ</t>
    </r>
  </si>
  <si>
    <t>moTuTiebuli Tunuqi 0,50 mm</t>
  </si>
  <si>
    <t xml:space="preserve">RorRis safuZvelis mowyoba სისქით 7 სმ </t>
  </si>
  <si>
    <r>
      <rPr>
        <sz val="9"/>
        <rFont val="AcadNusx"/>
      </rPr>
      <t xml:space="preserve">wylis tumbo tviniT   </t>
    </r>
    <r>
      <rPr>
        <sz val="10"/>
        <rFont val="AcadNusx"/>
      </rPr>
      <t>(avzTan dasamontaJeblad)</t>
    </r>
  </si>
  <si>
    <t>xis ficari 3x.  40mm*100მ</t>
  </si>
  <si>
    <t>59</t>
  </si>
  <si>
    <t>fanjris blokis demontaJi (1,44*2,28)*1</t>
  </si>
  <si>
    <r>
      <t xml:space="preserve">monoliTuri betonis lenturi saZirkvlis mowyoba </t>
    </r>
    <r>
      <rPr>
        <sz val="10"/>
        <rFont val="Arial"/>
        <family val="2"/>
      </rPr>
      <t>B</t>
    </r>
    <r>
      <rPr>
        <sz val="10"/>
        <rFont val="AcadNusx"/>
      </rPr>
      <t xml:space="preserve">20 betoniT </t>
    </r>
  </si>
  <si>
    <r>
      <t xml:space="preserve">monoliTuri betonis ზეძირკვlis mowyoba </t>
    </r>
    <r>
      <rPr>
        <sz val="10"/>
        <rFont val="Times New Roman"/>
        <family val="1"/>
      </rPr>
      <t>B25</t>
    </r>
    <r>
      <rPr>
        <sz val="10"/>
        <rFont val="AcadNusx"/>
      </rPr>
      <t xml:space="preserve"> betoniT სიმაღლით C=0,4 მ</t>
    </r>
  </si>
  <si>
    <t>mdinaris balastis ჩაყრა ზეძირკველში სიმაღლით C=0,3 მ</t>
  </si>
  <si>
    <t>armatura a-1 დ=6  170 გრძმ</t>
  </si>
  <si>
    <t>armatura a-3  დ=12  170 გრძმ</t>
  </si>
  <si>
    <r>
      <t xml:space="preserve">xis antiseptirebuli konstruqciebis mowyoba, CaankerebiT da tolis amofeniT </t>
    </r>
    <r>
      <rPr>
        <sz val="9"/>
        <rFont val="AcadNusx"/>
      </rPr>
      <t xml:space="preserve">მაუერლატი (0,1*0,08) 0,21 მ3, ხის კოჭი (0,14*0,08)-0,62 მ3,  (0,16*0,08) -  0,73 მ3, </t>
    </r>
  </si>
  <si>
    <t>10-3-7</t>
  </si>
  <si>
    <t>betonis safaris mowyoba m200 betoniT 18*0,8*0,1</t>
  </si>
  <si>
    <t>betonis filebi sisqiT 25mm-30 მმ</t>
  </si>
  <si>
    <r>
      <rPr>
        <sz val="9"/>
        <rFont val="AcadNusx"/>
      </rPr>
      <t>ელექტროძრავი A P</t>
    </r>
    <r>
      <rPr>
        <sz val="10"/>
        <rFont val="AcadNusx"/>
      </rPr>
      <t xml:space="preserve"> wnevis regulatoriT  (avzTan dasamontaJeblad)</t>
    </r>
  </si>
  <si>
    <t>8-11-4</t>
  </si>
  <si>
    <r>
      <t>ელექტროძრავი  A</t>
    </r>
    <r>
      <rPr>
        <sz val="9"/>
        <rFont val="Sylfaen"/>
        <family val="1"/>
        <charset val="204"/>
      </rPr>
      <t>AUP  71 A4(B4)</t>
    </r>
    <r>
      <rPr>
        <sz val="9"/>
        <rFont val="AcadNusx"/>
      </rPr>
      <t xml:space="preserve"> 0,75 </t>
    </r>
    <r>
      <rPr>
        <sz val="9"/>
        <rFont val="Sylfaen"/>
        <family val="1"/>
        <charset val="204"/>
      </rPr>
      <t>კვტ</t>
    </r>
  </si>
  <si>
    <t>metaloplastmasis karis mოწყობა (0,8*2,2)*3,  (0,7*1,8)*6,  (1,1*2,2)*1</t>
  </si>
  <si>
    <t>arxis gaWra gruntSi არსებული წყალსადენის ქსელიდან  ავზამდე kveTiT 0,5X0,2*50 ukuCayra</t>
  </si>
  <si>
    <r>
      <t xml:space="preserve">   ს ს ი პ  ხონის მუნიციპალიტეტის სოფელ   ნახახულევის საჯარო სკოლის სველი წერტილების რეაბილიტაცია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cadNusx"/>
      </rPr>
      <t>ნაკრები სახარჯთაღრიცხვო ანგარიში</t>
    </r>
    <r>
      <rPr>
        <sz val="10"/>
        <color indexed="8"/>
        <rFont val="AcadNusx"/>
      </rPr>
      <t xml:space="preserve">                                                                                         </t>
    </r>
  </si>
  <si>
    <t>ს ს ი პ  ხონის მუნიციპალიტეტის სოფელ  ნახახულევის  საჯარო სკოლის სველი წერტილების რეაბილიტაცია</t>
  </si>
  <si>
    <t>ს ს ი პ  ხონის მუნიციპალიტეტის სოფელ   ნახახულევის   საჯარო სკოლის სველი წერტილების რეაბილიტაცია</t>
  </si>
  <si>
    <t>plasტmasis mili d=25mm</t>
  </si>
  <si>
    <t xml:space="preserve">მოეწყოს მთავარი ელ/გამანაწილებელი fari </t>
  </si>
  <si>
    <t xml:space="preserve">ელ/გამანაწილებელი fari </t>
  </si>
  <si>
    <t>6-44</t>
  </si>
  <si>
    <t>ინსპექტირების შედეგად კორექტირებული  ხარჯთაღრიცხვა</t>
  </si>
  <si>
    <t>დანართი N1</t>
  </si>
  <si>
    <t>ფურცელი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</si>
</sst>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L_a_r_i_-;\-* #,##0.00\ _L_a_r_i_-;_-* &quot;-&quot;??\ _L_a_r_i_-;_-@_-"/>
    <numFmt numFmtId="165" formatCode="0.000"/>
    <numFmt numFmtId="166" formatCode="0.0000"/>
    <numFmt numFmtId="167" formatCode="_-* #,##0.00_р_._-;\-* #,##0.00_р_._-;_-* &quot;-&quot;??_р_._-;_-@_-"/>
    <numFmt numFmtId="168" formatCode="_-* #,##0.00_-;\-* #,##0.00_-;_-* &quot;-&quot;??_-;_-@_-"/>
    <numFmt numFmtId="169" formatCode="0.00000"/>
  </numFmts>
  <fonts count="55">
    <font>
      <sz val="11"/>
      <color theme="1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cadNusx"/>
    </font>
    <font>
      <b/>
      <sz val="8"/>
      <name val="AcadNusx"/>
    </font>
    <font>
      <sz val="8"/>
      <name val="LitNusx"/>
    </font>
    <font>
      <sz val="10"/>
      <name val="AcadNusx"/>
    </font>
    <font>
      <sz val="9"/>
      <name val="AcadNusx"/>
    </font>
    <font>
      <sz val="10"/>
      <name val="Arial"/>
      <family val="2"/>
    </font>
    <font>
      <sz val="10"/>
      <name val="Arial Cyr"/>
      <charset val="204"/>
    </font>
    <font>
      <sz val="10"/>
      <color indexed="8"/>
      <name val="AcadNusx"/>
    </font>
    <font>
      <b/>
      <sz val="10"/>
      <color indexed="8"/>
      <name val="Body Font"/>
      <charset val="204"/>
    </font>
    <font>
      <sz val="10"/>
      <color indexed="8"/>
      <name val="Body Font"/>
      <family val="2"/>
      <charset val="1"/>
    </font>
    <font>
      <sz val="10"/>
      <color indexed="8"/>
      <name val="Body Font"/>
      <charset val="204"/>
    </font>
    <font>
      <sz val="10"/>
      <color indexed="8"/>
      <name val="Body Font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Body Font"/>
      <family val="2"/>
      <charset val="1"/>
    </font>
    <font>
      <sz val="10"/>
      <color theme="1"/>
      <name val="Body Font"/>
      <charset val="204"/>
    </font>
    <font>
      <sz val="10"/>
      <color theme="1"/>
      <name val="Body Font"/>
    </font>
    <font>
      <b/>
      <sz val="10"/>
      <color theme="1"/>
      <name val="Body Font"/>
    </font>
    <font>
      <sz val="10"/>
      <color theme="1"/>
      <name val="Body Font"/>
      <charset val="1"/>
    </font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vertAlign val="superscript"/>
      <sz val="8"/>
      <name val="AcadNusx"/>
    </font>
    <font>
      <sz val="9"/>
      <name val="Times New Roman"/>
      <family val="1"/>
    </font>
    <font>
      <sz val="8"/>
      <color theme="1"/>
      <name val="Calibri"/>
      <family val="2"/>
      <charset val="1"/>
      <scheme val="minor"/>
    </font>
    <font>
      <b/>
      <sz val="10"/>
      <color indexed="8"/>
      <name val="AcadNusx"/>
    </font>
    <font>
      <sz val="9"/>
      <color theme="1"/>
      <name val="AcadNusx"/>
    </font>
    <font>
      <sz val="8"/>
      <name val="Arial"/>
      <family val="2"/>
      <charset val="204"/>
    </font>
    <font>
      <sz val="8"/>
      <color theme="1"/>
      <name val="Body Font"/>
      <family val="2"/>
      <charset val="1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10"/>
      <name val="AcadNusx"/>
    </font>
    <font>
      <b/>
      <sz val="10"/>
      <name val="AcadNusx"/>
    </font>
    <font>
      <b/>
      <sz val="10"/>
      <name val="Arial"/>
      <family val="2"/>
    </font>
    <font>
      <sz val="10"/>
      <name val="Grigolia"/>
    </font>
    <font>
      <b/>
      <sz val="9"/>
      <name val="AcadNusx"/>
    </font>
    <font>
      <i/>
      <sz val="9"/>
      <name val="AcadNusx"/>
    </font>
    <font>
      <sz val="9"/>
      <color theme="1"/>
      <name val="Body Font"/>
      <family val="2"/>
      <charset val="1"/>
    </font>
    <font>
      <sz val="11"/>
      <name val="Calibri"/>
      <family val="2"/>
      <charset val="1"/>
      <scheme val="minor"/>
    </font>
    <font>
      <sz val="8"/>
      <name val="Sylfaen"/>
      <family val="1"/>
      <charset val="204"/>
    </font>
    <font>
      <sz val="10"/>
      <name val="Sylfaen"/>
      <family val="1"/>
      <charset val="204"/>
    </font>
    <font>
      <sz val="8"/>
      <name val="Calibri"/>
      <family val="2"/>
      <scheme val="minor"/>
    </font>
    <font>
      <sz val="8"/>
      <name val="System"/>
      <family val="2"/>
      <charset val="204"/>
    </font>
    <font>
      <sz val="9"/>
      <name val="Sylfaen"/>
      <family val="1"/>
      <charset val="204"/>
    </font>
    <font>
      <sz val="10"/>
      <color rgb="FFFF0000"/>
      <name val="AcadNusx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/>
      <bottom/>
      <diagonal/>
    </border>
  </borders>
  <cellStyleXfs count="32">
    <xf numFmtId="0" fontId="0" fillId="0" borderId="0"/>
    <xf numFmtId="0" fontId="1" fillId="0" borderId="1" applyNumberFormat="0" applyFill="0" applyAlignment="0" applyProtection="0"/>
    <xf numFmtId="0" fontId="2" fillId="0" borderId="0"/>
    <xf numFmtId="43" fontId="16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39" fillId="0" borderId="0" applyFont="0" applyFill="0" applyBorder="0" applyAlignment="0" applyProtection="0"/>
  </cellStyleXfs>
  <cellXfs count="576">
    <xf numFmtId="0" fontId="0" fillId="0" borderId="0" xfId="0"/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wrapText="1"/>
    </xf>
    <xf numFmtId="0" fontId="18" fillId="0" borderId="3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2" fontId="18" fillId="0" borderId="3" xfId="2" applyNumberFormat="1" applyFont="1" applyBorder="1" applyAlignment="1">
      <alignment horizontal="center" vertical="center" wrapText="1"/>
    </xf>
    <xf numFmtId="2" fontId="18" fillId="0" borderId="3" xfId="2" applyNumberFormat="1" applyFont="1" applyBorder="1" applyAlignment="1">
      <alignment horizontal="center" vertical="center"/>
    </xf>
    <xf numFmtId="2" fontId="22" fillId="0" borderId="0" xfId="2" applyNumberFormat="1" applyFont="1" applyBorder="1" applyAlignment="1">
      <alignment horizontal="center" vertical="center" wrapText="1"/>
    </xf>
    <xf numFmtId="49" fontId="24" fillId="0" borderId="0" xfId="19" applyNumberFormat="1" applyFont="1" applyBorder="1" applyAlignment="1">
      <alignment horizontal="center" vertical="center" wrapText="1"/>
    </xf>
    <xf numFmtId="49" fontId="24" fillId="0" borderId="17" xfId="19" applyNumberFormat="1" applyFont="1" applyBorder="1" applyAlignment="1">
      <alignment horizontal="center" vertical="center" wrapText="1"/>
    </xf>
    <xf numFmtId="0" fontId="7" fillId="4" borderId="4" xfId="24" applyNumberFormat="1" applyFont="1" applyFill="1" applyBorder="1" applyAlignment="1" applyProtection="1">
      <alignment vertical="center" wrapText="1"/>
    </xf>
    <xf numFmtId="0" fontId="7" fillId="0" borderId="8" xfId="24" applyNumberFormat="1" applyFont="1" applyFill="1" applyBorder="1" applyAlignment="1" applyProtection="1">
      <alignment vertical="center" wrapText="1"/>
    </xf>
    <xf numFmtId="0" fontId="7" fillId="0" borderId="8" xfId="24" applyNumberFormat="1" applyFont="1" applyFill="1" applyBorder="1" applyAlignment="1" applyProtection="1">
      <alignment vertical="top" wrapText="1"/>
    </xf>
    <xf numFmtId="0" fontId="7" fillId="5" borderId="8" xfId="24" applyNumberFormat="1" applyFont="1" applyFill="1" applyBorder="1" applyAlignment="1" applyProtection="1">
      <alignment vertical="center" wrapText="1"/>
    </xf>
    <xf numFmtId="0" fontId="7" fillId="0" borderId="4" xfId="24" applyNumberFormat="1" applyFont="1" applyFill="1" applyBorder="1" applyAlignment="1" applyProtection="1">
      <alignment vertical="center" wrapText="1"/>
    </xf>
    <xf numFmtId="0" fontId="7" fillId="0" borderId="3" xfId="24" applyNumberFormat="1" applyFont="1" applyFill="1" applyBorder="1" applyAlignment="1" applyProtection="1">
      <alignment vertical="center" wrapText="1"/>
    </xf>
    <xf numFmtId="0" fontId="7" fillId="2" borderId="2" xfId="24" applyNumberFormat="1" applyFont="1" applyFill="1" applyBorder="1" applyAlignment="1" applyProtection="1">
      <alignment vertical="center" wrapText="1"/>
    </xf>
    <xf numFmtId="2" fontId="7" fillId="2" borderId="8" xfId="24" applyNumberFormat="1" applyFont="1" applyFill="1" applyBorder="1" applyAlignment="1" applyProtection="1">
      <alignment vertical="top" wrapText="1"/>
    </xf>
    <xf numFmtId="2" fontId="7" fillId="0" borderId="8" xfId="24" applyNumberFormat="1" applyFont="1" applyFill="1" applyBorder="1" applyAlignment="1" applyProtection="1">
      <alignment vertical="top" wrapText="1"/>
    </xf>
    <xf numFmtId="0" fontId="7" fillId="0" borderId="3" xfId="24" applyNumberFormat="1" applyFont="1" applyFill="1" applyBorder="1" applyAlignment="1" applyProtection="1">
      <alignment vertical="top" wrapText="1"/>
    </xf>
    <xf numFmtId="2" fontId="7" fillId="0" borderId="3" xfId="24" applyNumberFormat="1" applyFont="1" applyFill="1" applyBorder="1" applyAlignment="1" applyProtection="1">
      <alignment vertical="top" wrapText="1"/>
    </xf>
    <xf numFmtId="0" fontId="7" fillId="3" borderId="8" xfId="24" applyNumberFormat="1" applyFont="1" applyFill="1" applyBorder="1" applyAlignment="1" applyProtection="1">
      <alignment vertical="center" wrapText="1"/>
    </xf>
    <xf numFmtId="0" fontId="7" fillId="3" borderId="8" xfId="24" applyNumberFormat="1" applyFont="1" applyFill="1" applyBorder="1" applyAlignment="1" applyProtection="1">
      <alignment vertical="top" wrapText="1"/>
    </xf>
    <xf numFmtId="0" fontId="7" fillId="2" borderId="2" xfId="24" applyNumberFormat="1" applyFont="1" applyFill="1" applyBorder="1" applyAlignment="1" applyProtection="1">
      <alignment vertical="top" wrapText="1"/>
    </xf>
    <xf numFmtId="2" fontId="7" fillId="2" borderId="2" xfId="24" applyNumberFormat="1" applyFont="1" applyFill="1" applyBorder="1" applyAlignment="1" applyProtection="1">
      <alignment vertical="top" wrapText="1"/>
    </xf>
    <xf numFmtId="2" fontId="7" fillId="2" borderId="4" xfId="24" applyNumberFormat="1" applyFont="1" applyFill="1" applyBorder="1" applyAlignment="1" applyProtection="1">
      <alignment vertical="center" wrapText="1"/>
    </xf>
    <xf numFmtId="2" fontId="7" fillId="0" borderId="8" xfId="24" applyNumberFormat="1" applyFont="1" applyFill="1" applyBorder="1" applyAlignment="1" applyProtection="1">
      <alignment vertical="center" wrapText="1"/>
    </xf>
    <xf numFmtId="2" fontId="7" fillId="0" borderId="3" xfId="24" applyNumberFormat="1" applyFont="1" applyFill="1" applyBorder="1" applyAlignment="1" applyProtection="1">
      <alignment vertical="center" wrapText="1"/>
    </xf>
    <xf numFmtId="2" fontId="7" fillId="0" borderId="4" xfId="24" applyNumberFormat="1" applyFont="1" applyFill="1" applyBorder="1" applyAlignment="1" applyProtection="1">
      <alignment vertical="center" wrapText="1"/>
    </xf>
    <xf numFmtId="2" fontId="7" fillId="3" borderId="8" xfId="24" applyNumberFormat="1" applyFont="1" applyFill="1" applyBorder="1" applyAlignment="1" applyProtection="1">
      <alignment vertical="top" wrapText="1"/>
    </xf>
    <xf numFmtId="0" fontId="7" fillId="0" borderId="8" xfId="10" applyFont="1" applyFill="1" applyBorder="1" applyAlignment="1" applyProtection="1">
      <alignment horizontal="left" vertical="top" wrapText="1"/>
    </xf>
    <xf numFmtId="0" fontId="10" fillId="0" borderId="0" xfId="15"/>
    <xf numFmtId="2" fontId="5" fillId="3" borderId="0" xfId="16" applyNumberFormat="1" applyFont="1" applyFill="1" applyAlignment="1">
      <alignment vertical="center"/>
    </xf>
    <xf numFmtId="0" fontId="32" fillId="0" borderId="0" xfId="0" applyFont="1"/>
    <xf numFmtId="2" fontId="32" fillId="0" borderId="0" xfId="0" applyNumberFormat="1" applyFont="1"/>
    <xf numFmtId="0" fontId="22" fillId="0" borderId="0" xfId="2" applyFont="1" applyBorder="1" applyAlignment="1">
      <alignment horizontal="center" wrapText="1"/>
    </xf>
    <xf numFmtId="0" fontId="22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0" fontId="24" fillId="3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4" fillId="3" borderId="0" xfId="16" applyNumberFormat="1" applyFont="1" applyFill="1" applyAlignment="1">
      <alignment horizontal="center"/>
    </xf>
    <xf numFmtId="0" fontId="24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right" vertical="top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</xf>
    <xf numFmtId="0" fontId="29" fillId="3" borderId="8" xfId="0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3" borderId="8" xfId="0" applyFont="1" applyFill="1" applyBorder="1" applyAlignment="1" applyProtection="1">
      <alignment horizontal="left" vertical="top" wrapText="1"/>
    </xf>
    <xf numFmtId="49" fontId="27" fillId="3" borderId="2" xfId="0" applyNumberFormat="1" applyFont="1" applyFill="1" applyBorder="1" applyAlignment="1">
      <alignment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27" fillId="0" borderId="2" xfId="0" applyFont="1" applyBorder="1" applyAlignment="1">
      <alignment wrapText="1"/>
    </xf>
    <xf numFmtId="0" fontId="27" fillId="0" borderId="2" xfId="0" applyNumberFormat="1" applyFont="1" applyBorder="1" applyAlignment="1">
      <alignment wrapText="1"/>
    </xf>
    <xf numFmtId="2" fontId="27" fillId="0" borderId="2" xfId="0" applyNumberFormat="1" applyFont="1" applyBorder="1" applyAlignment="1">
      <alignment wrapText="1"/>
    </xf>
    <xf numFmtId="0" fontId="27" fillId="0" borderId="2" xfId="0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wrapText="1"/>
    </xf>
    <xf numFmtId="0" fontId="29" fillId="3" borderId="3" xfId="0" applyFont="1" applyFill="1" applyBorder="1" applyAlignment="1" applyProtection="1">
      <alignment horizontal="center" vertical="top" wrapText="1"/>
    </xf>
    <xf numFmtId="0" fontId="7" fillId="3" borderId="8" xfId="0" applyFont="1" applyFill="1" applyBorder="1" applyAlignment="1" applyProtection="1">
      <alignment vertical="top" wrapText="1"/>
    </xf>
    <xf numFmtId="0" fontId="29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5" fillId="3" borderId="0" xfId="16" applyNumberFormat="1" applyFont="1" applyFill="1" applyAlignment="1">
      <alignment horizontal="center" vertical="center"/>
    </xf>
    <xf numFmtId="2" fontId="35" fillId="0" borderId="2" xfId="2" applyNumberFormat="1" applyFont="1" applyBorder="1" applyAlignment="1">
      <alignment horizontal="center" vertical="center"/>
    </xf>
    <xf numFmtId="2" fontId="36" fillId="0" borderId="2" xfId="2" applyNumberFormat="1" applyFont="1" applyBorder="1" applyAlignment="1">
      <alignment horizontal="center" vertical="center" wrapText="1"/>
    </xf>
    <xf numFmtId="2" fontId="36" fillId="0" borderId="2" xfId="2" applyNumberFormat="1" applyFont="1" applyBorder="1" applyAlignment="1">
      <alignment horizontal="center" vertical="center"/>
    </xf>
    <xf numFmtId="0" fontId="0" fillId="3" borderId="0" xfId="0" applyFill="1"/>
    <xf numFmtId="0" fontId="7" fillId="4" borderId="4" xfId="31" applyNumberFormat="1" applyFont="1" applyFill="1" applyBorder="1" applyAlignment="1" applyProtection="1">
      <alignment vertical="center" wrapText="1"/>
    </xf>
    <xf numFmtId="0" fontId="7" fillId="0" borderId="4" xfId="31" applyNumberFormat="1" applyFont="1" applyFill="1" applyBorder="1" applyAlignment="1" applyProtection="1">
      <alignment vertical="center" wrapText="1"/>
    </xf>
    <xf numFmtId="0" fontId="7" fillId="0" borderId="8" xfId="31" applyNumberFormat="1" applyFont="1" applyFill="1" applyBorder="1" applyAlignment="1" applyProtection="1">
      <alignment vertical="center" wrapText="1"/>
    </xf>
    <xf numFmtId="0" fontId="7" fillId="2" borderId="4" xfId="31" applyNumberFormat="1" applyFont="1" applyFill="1" applyBorder="1" applyAlignment="1" applyProtection="1">
      <alignment vertical="center" wrapText="1"/>
    </xf>
    <xf numFmtId="0" fontId="7" fillId="0" borderId="4" xfId="23" applyFont="1" applyFill="1" applyBorder="1" applyAlignment="1" applyProtection="1">
      <alignment horizontal="left" vertical="top" wrapText="1"/>
    </xf>
    <xf numFmtId="0" fontId="7" fillId="0" borderId="4" xfId="23" applyFont="1" applyFill="1" applyBorder="1" applyAlignment="1" applyProtection="1">
      <alignment horizontal="center" vertical="top" wrapText="1"/>
    </xf>
    <xf numFmtId="0" fontId="7" fillId="0" borderId="8" xfId="23" applyFont="1" applyFill="1" applyBorder="1" applyAlignment="1" applyProtection="1">
      <alignment horizontal="left" vertical="top" wrapText="1"/>
    </xf>
    <xf numFmtId="0" fontId="7" fillId="0" borderId="8" xfId="23" applyFont="1" applyFill="1" applyBorder="1" applyAlignment="1" applyProtection="1">
      <alignment horizontal="center" vertical="top" wrapText="1"/>
    </xf>
    <xf numFmtId="0" fontId="7" fillId="0" borderId="8" xfId="23" applyFont="1" applyBorder="1" applyAlignment="1" applyProtection="1">
      <alignment horizontal="left" vertical="top" wrapText="1"/>
    </xf>
    <xf numFmtId="0" fontId="7" fillId="0" borderId="3" xfId="23" applyFont="1" applyFill="1" applyBorder="1" applyAlignment="1" applyProtection="1">
      <alignment horizontal="center" vertical="top" wrapText="1"/>
    </xf>
    <xf numFmtId="0" fontId="7" fillId="0" borderId="8" xfId="23" applyFont="1" applyBorder="1" applyAlignment="1" applyProtection="1">
      <alignment horizontal="center" vertical="top" wrapText="1"/>
    </xf>
    <xf numFmtId="0" fontId="7" fillId="3" borderId="8" xfId="23" applyFont="1" applyFill="1" applyBorder="1" applyAlignment="1" applyProtection="1">
      <alignment horizontal="left" vertical="top" wrapText="1"/>
    </xf>
    <xf numFmtId="0" fontId="7" fillId="3" borderId="8" xfId="23" applyFont="1" applyFill="1" applyBorder="1" applyAlignment="1" applyProtection="1">
      <alignment horizontal="center" vertical="top" wrapText="1"/>
    </xf>
    <xf numFmtId="0" fontId="7" fillId="0" borderId="3" xfId="23" applyFont="1" applyBorder="1" applyAlignment="1" applyProtection="1">
      <alignment horizontal="left" vertical="top" wrapText="1"/>
    </xf>
    <xf numFmtId="0" fontId="7" fillId="0" borderId="3" xfId="23" applyFont="1" applyBorder="1" applyAlignment="1" applyProtection="1">
      <alignment horizontal="center" vertical="top" wrapText="1"/>
    </xf>
    <xf numFmtId="0" fontId="7" fillId="3" borderId="8" xfId="31" applyNumberFormat="1" applyFont="1" applyFill="1" applyBorder="1" applyAlignment="1" applyProtection="1">
      <alignment vertical="center" wrapText="1"/>
    </xf>
    <xf numFmtId="0" fontId="7" fillId="3" borderId="8" xfId="31" applyNumberFormat="1" applyFont="1" applyFill="1" applyBorder="1" applyAlignment="1">
      <alignment vertical="center" wrapText="1"/>
    </xf>
    <xf numFmtId="49" fontId="29" fillId="0" borderId="8" xfId="23" applyNumberFormat="1" applyFont="1" applyFill="1" applyBorder="1" applyAlignment="1" applyProtection="1">
      <alignment horizontal="center" vertical="top" wrapText="1"/>
    </xf>
    <xf numFmtId="49" fontId="29" fillId="3" borderId="4" xfId="0" quotePrefix="1" applyNumberFormat="1" applyFont="1" applyFill="1" applyBorder="1" applyAlignment="1" applyProtection="1">
      <alignment vertical="top" wrapText="1"/>
    </xf>
    <xf numFmtId="49" fontId="29" fillId="3" borderId="8" xfId="0" quotePrefix="1" applyNumberFormat="1" applyFont="1" applyFill="1" applyBorder="1" applyAlignment="1" applyProtection="1">
      <alignment vertical="top" wrapText="1"/>
    </xf>
    <xf numFmtId="49" fontId="29" fillId="3" borderId="3" xfId="0" quotePrefix="1" applyNumberFormat="1" applyFont="1" applyFill="1" applyBorder="1" applyAlignment="1" applyProtection="1">
      <alignment vertical="top" wrapText="1"/>
    </xf>
    <xf numFmtId="49" fontId="29" fillId="0" borderId="14" xfId="23" quotePrefix="1" applyNumberFormat="1" applyFont="1" applyFill="1" applyBorder="1" applyAlignment="1" applyProtection="1">
      <alignment horizontal="center" vertical="top" wrapText="1"/>
    </xf>
    <xf numFmtId="49" fontId="29" fillId="0" borderId="8" xfId="23" quotePrefix="1" applyNumberFormat="1" applyFont="1" applyFill="1" applyBorder="1" applyAlignment="1" applyProtection="1">
      <alignment horizontal="center" vertical="top" wrapText="1"/>
    </xf>
    <xf numFmtId="49" fontId="29" fillId="0" borderId="3" xfId="23" quotePrefix="1" applyNumberFormat="1" applyFont="1" applyFill="1" applyBorder="1" applyAlignment="1" applyProtection="1">
      <alignment horizontal="center" vertical="top" wrapText="1"/>
    </xf>
    <xf numFmtId="49" fontId="29" fillId="3" borderId="4" xfId="23" quotePrefix="1" applyNumberFormat="1" applyFont="1" applyFill="1" applyBorder="1" applyAlignment="1" applyProtection="1">
      <alignment horizontal="center" vertical="top" wrapText="1"/>
    </xf>
    <xf numFmtId="49" fontId="29" fillId="3" borderId="8" xfId="23" quotePrefix="1" applyNumberFormat="1" applyFont="1" applyFill="1" applyBorder="1" applyAlignment="1" applyProtection="1">
      <alignment horizontal="center" vertical="top" wrapText="1"/>
    </xf>
    <xf numFmtId="49" fontId="29" fillId="3" borderId="8" xfId="23" applyNumberFormat="1" applyFont="1" applyFill="1" applyBorder="1" applyAlignment="1" applyProtection="1">
      <alignment horizontal="center" vertical="top" wrapText="1"/>
    </xf>
    <xf numFmtId="49" fontId="29" fillId="3" borderId="3" xfId="23" quotePrefix="1" applyNumberFormat="1" applyFont="1" applyFill="1" applyBorder="1" applyAlignment="1" applyProtection="1">
      <alignment horizontal="center" vertical="top" wrapText="1"/>
    </xf>
    <xf numFmtId="49" fontId="29" fillId="3" borderId="8" xfId="0" applyNumberFormat="1" applyFont="1" applyFill="1" applyBorder="1" applyAlignment="1" applyProtection="1">
      <alignment vertical="top" wrapText="1"/>
    </xf>
    <xf numFmtId="0" fontId="0" fillId="0" borderId="0" xfId="0"/>
    <xf numFmtId="0" fontId="24" fillId="0" borderId="0" xfId="0" applyNumberFormat="1" applyFont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7" fillId="3" borderId="8" xfId="31" applyNumberFormat="1" applyFont="1" applyFill="1" applyBorder="1" applyAlignment="1" applyProtection="1">
      <alignment vertical="top" wrapText="1"/>
    </xf>
    <xf numFmtId="0" fontId="7" fillId="3" borderId="8" xfId="31" applyNumberFormat="1" applyFont="1" applyFill="1" applyBorder="1" applyAlignment="1">
      <alignment vertical="top" wrapText="1"/>
    </xf>
    <xf numFmtId="49" fontId="7" fillId="3" borderId="8" xfId="0" applyNumberFormat="1" applyFont="1" applyFill="1" applyBorder="1" applyAlignment="1">
      <alignment horizontal="center" vertical="top" wrapText="1"/>
    </xf>
    <xf numFmtId="0" fontId="41" fillId="3" borderId="8" xfId="0" quotePrefix="1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right" wrapText="1"/>
    </xf>
    <xf numFmtId="2" fontId="27" fillId="0" borderId="0" xfId="0" applyNumberFormat="1" applyFont="1" applyBorder="1" applyAlignment="1">
      <alignment wrapText="1"/>
    </xf>
    <xf numFmtId="0" fontId="7" fillId="3" borderId="8" xfId="0" applyFont="1" applyFill="1" applyBorder="1" applyAlignment="1">
      <alignment horizontal="center" vertical="top" wrapText="1"/>
    </xf>
    <xf numFmtId="0" fontId="0" fillId="0" borderId="0" xfId="0"/>
    <xf numFmtId="2" fontId="7" fillId="3" borderId="8" xfId="31" applyNumberFormat="1" applyFont="1" applyFill="1" applyBorder="1" applyAlignment="1">
      <alignment vertical="top" wrapText="1"/>
    </xf>
    <xf numFmtId="49" fontId="29" fillId="3" borderId="8" xfId="9" applyNumberFormat="1" applyFont="1" applyFill="1" applyBorder="1" applyAlignment="1" applyProtection="1">
      <alignment horizontal="center" vertical="top" wrapText="1"/>
    </xf>
    <xf numFmtId="9" fontId="7" fillId="3" borderId="2" xfId="13" applyFont="1" applyFill="1" applyBorder="1" applyAlignment="1" applyProtection="1">
      <alignment horizontal="center"/>
    </xf>
    <xf numFmtId="168" fontId="7" fillId="3" borderId="3" xfId="4" applyNumberFormat="1" applyFont="1" applyFill="1" applyBorder="1" applyAlignment="1" applyProtection="1">
      <alignment horizontal="center"/>
    </xf>
    <xf numFmtId="0" fontId="7" fillId="3" borderId="3" xfId="31" applyNumberFormat="1" applyFont="1" applyFill="1" applyBorder="1" applyAlignment="1" applyProtection="1">
      <alignment vertical="center"/>
    </xf>
    <xf numFmtId="0" fontId="7" fillId="3" borderId="2" xfId="9" applyFont="1" applyFill="1" applyBorder="1" applyAlignment="1" applyProtection="1">
      <alignment horizontal="left" wrapText="1"/>
    </xf>
    <xf numFmtId="0" fontId="7" fillId="3" borderId="2" xfId="9" applyFont="1" applyFill="1" applyBorder="1" applyAlignment="1" applyProtection="1">
      <alignment horizontal="right" wrapText="1"/>
    </xf>
    <xf numFmtId="0" fontId="46" fillId="0" borderId="2" xfId="2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top" wrapText="1"/>
    </xf>
    <xf numFmtId="49" fontId="7" fillId="3" borderId="8" xfId="0" applyNumberFormat="1" applyFont="1" applyFill="1" applyBorder="1" applyAlignment="1" applyProtection="1">
      <alignment horizontal="center" vertical="top" wrapText="1"/>
    </xf>
    <xf numFmtId="49" fontId="7" fillId="3" borderId="3" xfId="0" applyNumberFormat="1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4" fillId="3" borderId="2" xfId="0" quotePrefix="1" applyFont="1" applyFill="1" applyBorder="1" applyAlignment="1">
      <alignment horizontal="left" vertical="top" wrapText="1"/>
    </xf>
    <xf numFmtId="2" fontId="7" fillId="3" borderId="8" xfId="31" applyNumberFormat="1" applyFont="1" applyFill="1" applyBorder="1" applyAlignment="1" applyProtection="1">
      <alignment vertical="center" wrapText="1"/>
    </xf>
    <xf numFmtId="0" fontId="7" fillId="3" borderId="4" xfId="9" applyFont="1" applyFill="1" applyBorder="1" applyAlignment="1" applyProtection="1">
      <alignment horizontal="center" vertical="top" wrapText="1"/>
    </xf>
    <xf numFmtId="2" fontId="7" fillId="3" borderId="4" xfId="3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top" wrapText="1"/>
    </xf>
    <xf numFmtId="0" fontId="29" fillId="3" borderId="8" xfId="0" quotePrefix="1" applyFont="1" applyFill="1" applyBorder="1" applyAlignment="1">
      <alignment horizontal="center" vertical="top" wrapText="1"/>
    </xf>
    <xf numFmtId="0" fontId="29" fillId="3" borderId="4" xfId="0" quotePrefix="1" applyFont="1" applyFill="1" applyBorder="1" applyAlignment="1">
      <alignment horizontal="center" vertical="top" wrapText="1"/>
    </xf>
    <xf numFmtId="49" fontId="29" fillId="3" borderId="8" xfId="0" applyNumberFormat="1" applyFont="1" applyFill="1" applyBorder="1" applyAlignment="1">
      <alignment horizontal="center" vertical="top" wrapText="1"/>
    </xf>
    <xf numFmtId="0" fontId="29" fillId="3" borderId="6" xfId="0" applyFont="1" applyFill="1" applyBorder="1" applyAlignment="1">
      <alignment horizontal="center" vertical="top" wrapText="1"/>
    </xf>
    <xf numFmtId="49" fontId="29" fillId="3" borderId="7" xfId="0" applyNumberFormat="1" applyFont="1" applyFill="1" applyBorder="1" applyAlignment="1" applyProtection="1">
      <alignment horizontal="center" vertical="top" wrapText="1"/>
    </xf>
    <xf numFmtId="0" fontId="29" fillId="3" borderId="3" xfId="10" quotePrefix="1" applyFont="1" applyFill="1" applyBorder="1" applyAlignment="1" applyProtection="1">
      <alignment vertical="top" wrapText="1"/>
    </xf>
    <xf numFmtId="0" fontId="29" fillId="3" borderId="14" xfId="10" quotePrefix="1" applyFont="1" applyFill="1" applyBorder="1" applyAlignment="1" applyProtection="1">
      <alignment horizontal="center" vertical="top" wrapText="1"/>
    </xf>
    <xf numFmtId="49" fontId="28" fillId="3" borderId="9" xfId="9" applyNumberFormat="1" applyFont="1" applyFill="1" applyBorder="1" applyAlignment="1" applyProtection="1">
      <alignment horizontal="center" vertical="top" wrapText="1"/>
    </xf>
    <xf numFmtId="2" fontId="5" fillId="3" borderId="0" xfId="16" applyNumberFormat="1" applyFont="1" applyFill="1" applyAlignment="1">
      <alignment horizontal="center" vertical="center"/>
    </xf>
    <xf numFmtId="0" fontId="27" fillId="3" borderId="2" xfId="0" applyFont="1" applyFill="1" applyBorder="1" applyAlignment="1">
      <alignment wrapText="1"/>
    </xf>
    <xf numFmtId="0" fontId="0" fillId="0" borderId="0" xfId="0"/>
    <xf numFmtId="0" fontId="7" fillId="3" borderId="4" xfId="0" applyFont="1" applyFill="1" applyBorder="1" applyAlignment="1" applyProtection="1">
      <alignment horizontal="center" vertical="top" wrapText="1"/>
    </xf>
    <xf numFmtId="0" fontId="7" fillId="3" borderId="4" xfId="31" applyNumberFormat="1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horizontal="center" vertical="top" wrapText="1"/>
    </xf>
    <xf numFmtId="0" fontId="7" fillId="3" borderId="4" xfId="10" applyFont="1" applyFill="1" applyBorder="1" applyAlignment="1" applyProtection="1">
      <alignment horizontal="left" vertical="top" wrapText="1"/>
    </xf>
    <xf numFmtId="0" fontId="7" fillId="3" borderId="4" xfId="10" applyFont="1" applyFill="1" applyBorder="1" applyAlignment="1" applyProtection="1">
      <alignment horizontal="center" vertical="top" wrapText="1"/>
    </xf>
    <xf numFmtId="0" fontId="7" fillId="3" borderId="3" xfId="10" quotePrefix="1" applyFont="1" applyFill="1" applyBorder="1" applyAlignment="1" applyProtection="1">
      <alignment vertical="top" wrapText="1"/>
    </xf>
    <xf numFmtId="0" fontId="7" fillId="3" borderId="8" xfId="10" applyFont="1" applyFill="1" applyBorder="1" applyAlignment="1" applyProtection="1">
      <alignment horizontal="left" vertical="top" wrapText="1"/>
    </xf>
    <xf numFmtId="0" fontId="7" fillId="3" borderId="3" xfId="10" applyFont="1" applyFill="1" applyBorder="1" applyAlignment="1" applyProtection="1">
      <alignment horizontal="center" vertical="top" wrapText="1"/>
    </xf>
    <xf numFmtId="0" fontId="7" fillId="3" borderId="8" xfId="10" applyFont="1" applyFill="1" applyBorder="1" applyAlignment="1" applyProtection="1">
      <alignment horizontal="center" vertical="top" wrapText="1"/>
    </xf>
    <xf numFmtId="0" fontId="7" fillId="3" borderId="4" xfId="9" applyFont="1" applyFill="1" applyBorder="1" applyAlignment="1" applyProtection="1">
      <alignment horizontal="left" vertical="top" wrapText="1"/>
    </xf>
    <xf numFmtId="0" fontId="7" fillId="3" borderId="8" xfId="9" applyFont="1" applyFill="1" applyBorder="1" applyAlignment="1" applyProtection="1">
      <alignment horizontal="left" vertical="top" wrapText="1"/>
    </xf>
    <xf numFmtId="0" fontId="7" fillId="3" borderId="8" xfId="9" applyFont="1" applyFill="1" applyBorder="1" applyAlignment="1" applyProtection="1">
      <alignment horizontal="center" vertical="top" wrapText="1"/>
    </xf>
    <xf numFmtId="0" fontId="29" fillId="3" borderId="3" xfId="9" quotePrefix="1" applyFont="1" applyFill="1" applyBorder="1" applyAlignment="1" applyProtection="1">
      <alignment horizontal="center" vertical="top" wrapText="1"/>
    </xf>
    <xf numFmtId="0" fontId="7" fillId="3" borderId="7" xfId="10" quotePrefix="1" applyFont="1" applyFill="1" applyBorder="1" applyAlignment="1" applyProtection="1">
      <alignment vertical="top" wrapText="1"/>
    </xf>
    <xf numFmtId="0" fontId="28" fillId="3" borderId="9" xfId="9" quotePrefix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wrapText="1"/>
    </xf>
    <xf numFmtId="0" fontId="7" fillId="3" borderId="2" xfId="9" applyFont="1" applyFill="1" applyBorder="1" applyAlignment="1" applyProtection="1">
      <alignment horizontal="center" vertical="top" wrapText="1"/>
    </xf>
    <xf numFmtId="0" fontId="7" fillId="3" borderId="4" xfId="24" applyNumberFormat="1" applyFont="1" applyFill="1" applyBorder="1" applyAlignment="1" applyProtection="1">
      <alignment vertical="center" wrapText="1"/>
    </xf>
    <xf numFmtId="0" fontId="7" fillId="3" borderId="8" xfId="0" applyFont="1" applyFill="1" applyBorder="1" applyAlignment="1">
      <alignment vertical="top" wrapText="1"/>
    </xf>
    <xf numFmtId="0" fontId="7" fillId="3" borderId="8" xfId="31" applyNumberFormat="1" applyFont="1" applyFill="1" applyBorder="1" applyAlignment="1">
      <alignment horizontal="center" vertical="top" wrapText="1"/>
    </xf>
    <xf numFmtId="0" fontId="29" fillId="3" borderId="4" xfId="0" quotePrefix="1" applyFont="1" applyFill="1" applyBorder="1" applyAlignment="1" applyProtection="1">
      <alignment vertical="top" wrapText="1"/>
    </xf>
    <xf numFmtId="0" fontId="29" fillId="3" borderId="8" xfId="0" quotePrefix="1" applyFont="1" applyFill="1" applyBorder="1" applyAlignment="1" applyProtection="1">
      <alignment vertical="top" wrapText="1"/>
    </xf>
    <xf numFmtId="49" fontId="29" fillId="3" borderId="8" xfId="0" applyNumberFormat="1" applyFont="1" applyFill="1" applyBorder="1" applyAlignment="1" applyProtection="1">
      <alignment horizontal="center" vertical="top" wrapText="1"/>
    </xf>
    <xf numFmtId="0" fontId="29" fillId="3" borderId="3" xfId="0" quotePrefix="1" applyFont="1" applyFill="1" applyBorder="1" applyAlignment="1" applyProtection="1">
      <alignment vertical="top" wrapText="1"/>
    </xf>
    <xf numFmtId="0" fontId="7" fillId="3" borderId="3" xfId="0" applyFont="1" applyFill="1" applyBorder="1" applyAlignment="1" applyProtection="1">
      <alignment horizontal="left" vertical="top" wrapText="1"/>
    </xf>
    <xf numFmtId="0" fontId="7" fillId="3" borderId="3" xfId="31" applyNumberFormat="1" applyFont="1" applyFill="1" applyBorder="1" applyAlignment="1" applyProtection="1">
      <alignment vertical="center" wrapText="1"/>
    </xf>
    <xf numFmtId="0" fontId="7" fillId="3" borderId="8" xfId="31" applyNumberFormat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>
      <alignment horizontal="left" vertical="top" wrapText="1"/>
    </xf>
    <xf numFmtId="49" fontId="29" fillId="3" borderId="8" xfId="0" quotePrefix="1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49" fontId="29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2" fontId="7" fillId="3" borderId="3" xfId="31" applyNumberFormat="1" applyFont="1" applyFill="1" applyBorder="1" applyAlignment="1">
      <alignment vertical="top" wrapText="1"/>
    </xf>
    <xf numFmtId="49" fontId="29" fillId="3" borderId="4" xfId="0" quotePrefix="1" applyNumberFormat="1" applyFont="1" applyFill="1" applyBorder="1" applyAlignment="1" applyProtection="1">
      <alignment horizontal="center" vertical="top" wrapText="1"/>
    </xf>
    <xf numFmtId="0" fontId="7" fillId="3" borderId="4" xfId="31" applyNumberFormat="1" applyFont="1" applyFill="1" applyBorder="1" applyAlignment="1" applyProtection="1">
      <alignment horizontal="center" vertical="center" wrapText="1"/>
    </xf>
    <xf numFmtId="49" fontId="29" fillId="3" borderId="8" xfId="0" quotePrefix="1" applyNumberFormat="1" applyFont="1" applyFill="1" applyBorder="1" applyAlignment="1" applyProtection="1">
      <alignment horizontal="center" vertical="top" wrapText="1"/>
    </xf>
    <xf numFmtId="49" fontId="29" fillId="3" borderId="3" xfId="0" quotePrefix="1" applyNumberFormat="1" applyFont="1" applyFill="1" applyBorder="1" applyAlignment="1" applyProtection="1">
      <alignment horizontal="center" vertical="top" wrapText="1"/>
    </xf>
    <xf numFmtId="0" fontId="7" fillId="3" borderId="3" xfId="31" applyNumberFormat="1" applyFont="1" applyFill="1" applyBorder="1" applyAlignment="1" applyProtection="1">
      <alignment horizontal="center" vertical="center" wrapText="1"/>
    </xf>
    <xf numFmtId="0" fontId="29" fillId="3" borderId="8" xfId="0" applyFont="1" applyFill="1" applyBorder="1" applyAlignment="1" applyProtection="1">
      <alignment vertical="top" wrapText="1"/>
    </xf>
    <xf numFmtId="0" fontId="7" fillId="3" borderId="3" xfId="31" applyNumberFormat="1" applyFont="1" applyFill="1" applyBorder="1" applyAlignment="1" applyProtection="1">
      <alignment vertical="top" wrapText="1"/>
    </xf>
    <xf numFmtId="2" fontId="7" fillId="3" borderId="8" xfId="0" applyNumberFormat="1" applyFont="1" applyFill="1" applyBorder="1" applyAlignment="1" applyProtection="1">
      <alignment horizontal="center" vertical="top" wrapText="1"/>
    </xf>
    <xf numFmtId="0" fontId="29" fillId="3" borderId="7" xfId="0" applyFont="1" applyFill="1" applyBorder="1" applyAlignment="1" applyProtection="1">
      <alignment vertical="top" wrapText="1"/>
    </xf>
    <xf numFmtId="49" fontId="29" fillId="3" borderId="7" xfId="0" applyNumberFormat="1" applyFont="1" applyFill="1" applyBorder="1" applyAlignment="1" applyProtection="1">
      <alignment vertical="top" wrapText="1"/>
    </xf>
    <xf numFmtId="0" fontId="29" fillId="3" borderId="7" xfId="0" applyFont="1" applyFill="1" applyBorder="1" applyAlignment="1" applyProtection="1">
      <alignment horizontal="center" vertical="top" wrapText="1"/>
    </xf>
    <xf numFmtId="0" fontId="7" fillId="3" borderId="14" xfId="0" applyFont="1" applyFill="1" applyBorder="1" applyAlignment="1" applyProtection="1">
      <alignment horizontal="center" vertical="top" wrapText="1"/>
    </xf>
    <xf numFmtId="0" fontId="7" fillId="3" borderId="7" xfId="0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left" vertical="top" wrapText="1"/>
    </xf>
    <xf numFmtId="0" fontId="7" fillId="3" borderId="15" xfId="9" applyFont="1" applyFill="1" applyBorder="1" applyAlignment="1" applyProtection="1">
      <alignment horizontal="left" vertical="top" wrapText="1"/>
    </xf>
    <xf numFmtId="0" fontId="7" fillId="3" borderId="16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center" vertical="top" wrapText="1"/>
    </xf>
    <xf numFmtId="166" fontId="7" fillId="3" borderId="8" xfId="0" applyNumberFormat="1" applyFont="1" applyFill="1" applyBorder="1" applyAlignment="1" applyProtection="1">
      <alignment horizontal="center" vertical="top" wrapText="1"/>
    </xf>
    <xf numFmtId="49" fontId="31" fillId="3" borderId="8" xfId="0" applyNumberFormat="1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horizontal="left" vertical="top" wrapText="1"/>
    </xf>
    <xf numFmtId="0" fontId="8" fillId="3" borderId="8" xfId="0" applyFont="1" applyFill="1" applyBorder="1" applyAlignment="1" applyProtection="1">
      <alignment horizontal="center" vertical="top" wrapText="1"/>
    </xf>
    <xf numFmtId="0" fontId="8" fillId="3" borderId="8" xfId="31" applyNumberFormat="1" applyFont="1" applyFill="1" applyBorder="1" applyAlignment="1" applyProtection="1">
      <alignment vertical="center" wrapText="1"/>
    </xf>
    <xf numFmtId="49" fontId="31" fillId="3" borderId="8" xfId="0" quotePrefix="1" applyNumberFormat="1" applyFont="1" applyFill="1" applyBorder="1" applyAlignment="1" applyProtection="1">
      <alignment horizontal="center" vertical="top" wrapText="1"/>
    </xf>
    <xf numFmtId="49" fontId="31" fillId="3" borderId="3" xfId="0" applyNumberFormat="1" applyFont="1" applyFill="1" applyBorder="1" applyAlignment="1" applyProtection="1">
      <alignment horizontal="center" vertical="top" wrapText="1"/>
    </xf>
    <xf numFmtId="0" fontId="7" fillId="3" borderId="8" xfId="9" applyFont="1" applyFill="1" applyBorder="1" applyAlignment="1" applyProtection="1">
      <alignment vertical="top" wrapText="1"/>
    </xf>
    <xf numFmtId="0" fontId="29" fillId="3" borderId="7" xfId="0" quotePrefix="1" applyFont="1" applyFill="1" applyBorder="1" applyAlignment="1" applyProtection="1">
      <alignment vertical="top" wrapText="1"/>
    </xf>
    <xf numFmtId="0" fontId="7" fillId="3" borderId="8" xfId="0" applyNumberFormat="1" applyFont="1" applyFill="1" applyBorder="1" applyAlignment="1">
      <alignment horizontal="center" vertical="top" wrapText="1"/>
    </xf>
    <xf numFmtId="166" fontId="7" fillId="3" borderId="8" xfId="0" applyNumberFormat="1" applyFont="1" applyFill="1" applyBorder="1" applyAlignment="1">
      <alignment horizontal="center" vertical="top" wrapText="1"/>
    </xf>
    <xf numFmtId="0" fontId="29" fillId="3" borderId="3" xfId="0" quotePrefix="1" applyFont="1" applyFill="1" applyBorder="1" applyAlignment="1">
      <alignment horizontal="center" vertical="top" wrapText="1"/>
    </xf>
    <xf numFmtId="0" fontId="7" fillId="3" borderId="4" xfId="0" applyFont="1" applyFill="1" applyBorder="1" applyAlignment="1" applyProtection="1">
      <alignment vertical="top" wrapText="1"/>
    </xf>
    <xf numFmtId="0" fontId="7" fillId="3" borderId="3" xfId="0" applyFont="1" applyFill="1" applyBorder="1" applyAlignment="1" applyProtection="1">
      <alignment vertical="top" wrapText="1"/>
    </xf>
    <xf numFmtId="49" fontId="29" fillId="3" borderId="8" xfId="9" quotePrefix="1" applyNumberFormat="1" applyFont="1" applyFill="1" applyBorder="1" applyAlignment="1" applyProtection="1">
      <alignment vertical="top" wrapText="1"/>
    </xf>
    <xf numFmtId="49" fontId="29" fillId="3" borderId="8" xfId="9" applyNumberFormat="1" applyFont="1" applyFill="1" applyBorder="1" applyAlignment="1" applyProtection="1">
      <alignment vertical="top" wrapText="1"/>
    </xf>
    <xf numFmtId="49" fontId="29" fillId="3" borderId="3" xfId="9" quotePrefix="1" applyNumberFormat="1" applyFont="1" applyFill="1" applyBorder="1" applyAlignment="1" applyProtection="1">
      <alignment vertical="top" wrapText="1"/>
    </xf>
    <xf numFmtId="49" fontId="29" fillId="3" borderId="7" xfId="9" quotePrefix="1" applyNumberFormat="1" applyFont="1" applyFill="1" applyBorder="1" applyAlignment="1" applyProtection="1">
      <alignment horizontal="center" vertical="top" wrapText="1"/>
    </xf>
    <xf numFmtId="49" fontId="29" fillId="3" borderId="8" xfId="9" quotePrefix="1" applyNumberFormat="1" applyFont="1" applyFill="1" applyBorder="1" applyAlignment="1" applyProtection="1">
      <alignment horizontal="center" vertical="top" wrapText="1"/>
    </xf>
    <xf numFmtId="49" fontId="29" fillId="3" borderId="3" xfId="9" quotePrefix="1" applyNumberFormat="1" applyFont="1" applyFill="1" applyBorder="1" applyAlignment="1" applyProtection="1">
      <alignment horizontal="center" vertical="top" wrapText="1"/>
    </xf>
    <xf numFmtId="0" fontId="29" fillId="3" borderId="8" xfId="9" quotePrefix="1" applyFont="1" applyFill="1" applyBorder="1" applyAlignment="1" applyProtection="1">
      <alignment vertical="top" wrapText="1"/>
    </xf>
    <xf numFmtId="49" fontId="29" fillId="3" borderId="7" xfId="9" applyNumberFormat="1" applyFont="1" applyFill="1" applyBorder="1" applyAlignment="1" applyProtection="1">
      <alignment vertical="top" wrapText="1"/>
    </xf>
    <xf numFmtId="0" fontId="29" fillId="3" borderId="3" xfId="9" quotePrefix="1" applyFont="1" applyFill="1" applyBorder="1" applyAlignment="1" applyProtection="1">
      <alignment vertical="top" wrapText="1"/>
    </xf>
    <xf numFmtId="0" fontId="7" fillId="3" borderId="3" xfId="9" applyFont="1" applyFill="1" applyBorder="1" applyAlignment="1" applyProtection="1">
      <alignment horizontal="left" vertical="top" wrapText="1"/>
    </xf>
    <xf numFmtId="0" fontId="7" fillId="3" borderId="3" xfId="9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49" fontId="29" fillId="3" borderId="3" xfId="0" quotePrefix="1" applyNumberFormat="1" applyFont="1" applyFill="1" applyBorder="1" applyAlignment="1">
      <alignment horizontal="center" vertical="top" wrapText="1"/>
    </xf>
    <xf numFmtId="0" fontId="29" fillId="3" borderId="8" xfId="10" quotePrefix="1" applyFont="1" applyFill="1" applyBorder="1" applyAlignment="1" applyProtection="1">
      <alignment vertical="top" wrapText="1"/>
    </xf>
    <xf numFmtId="0" fontId="29" fillId="3" borderId="7" xfId="10" applyFont="1" applyFill="1" applyBorder="1" applyAlignment="1" applyProtection="1">
      <alignment vertical="top" wrapText="1"/>
    </xf>
    <xf numFmtId="49" fontId="29" fillId="3" borderId="7" xfId="10" applyNumberFormat="1" applyFont="1" applyFill="1" applyBorder="1" applyAlignment="1" applyProtection="1">
      <alignment vertical="top" wrapText="1"/>
    </xf>
    <xf numFmtId="0" fontId="7" fillId="3" borderId="3" xfId="10" applyFont="1" applyFill="1" applyBorder="1" applyAlignment="1" applyProtection="1">
      <alignment horizontal="left" vertical="top" wrapText="1"/>
    </xf>
    <xf numFmtId="0" fontId="29" fillId="3" borderId="7" xfId="0" quotePrefix="1" applyFont="1" applyFill="1" applyBorder="1" applyAlignment="1" applyProtection="1">
      <alignment horizontal="center" vertical="top" wrapText="1"/>
    </xf>
    <xf numFmtId="167" fontId="7" fillId="3" borderId="2" xfId="31" applyNumberFormat="1" applyFont="1" applyFill="1" applyBorder="1" applyAlignment="1" applyProtection="1">
      <alignment vertical="center" wrapText="1"/>
    </xf>
    <xf numFmtId="49" fontId="7" fillId="3" borderId="7" xfId="9" applyNumberFormat="1" applyFont="1" applyFill="1" applyBorder="1" applyAlignment="1" applyProtection="1">
      <alignment horizontal="center" vertical="top" wrapText="1"/>
    </xf>
    <xf numFmtId="0" fontId="7" fillId="3" borderId="12" xfId="9" applyFont="1" applyFill="1" applyBorder="1" applyAlignment="1" applyProtection="1">
      <alignment horizontal="left" vertical="top" wrapText="1"/>
    </xf>
    <xf numFmtId="0" fontId="7" fillId="3" borderId="14" xfId="9" applyFont="1" applyFill="1" applyBorder="1" applyAlignment="1" applyProtection="1">
      <alignment horizontal="center" vertical="center" wrapText="1"/>
    </xf>
    <xf numFmtId="49" fontId="7" fillId="3" borderId="8" xfId="9" applyNumberFormat="1" applyFont="1" applyFill="1" applyBorder="1" applyAlignment="1" applyProtection="1">
      <alignment horizontal="center" vertical="top" wrapText="1"/>
    </xf>
    <xf numFmtId="0" fontId="7" fillId="3" borderId="15" xfId="9" applyFont="1" applyFill="1" applyBorder="1" applyAlignment="1" applyProtection="1">
      <alignment vertical="top" wrapText="1"/>
    </xf>
    <xf numFmtId="0" fontId="7" fillId="3" borderId="7" xfId="9" applyFont="1" applyFill="1" applyBorder="1" applyAlignment="1" applyProtection="1">
      <alignment horizontal="center" vertical="center" wrapText="1"/>
    </xf>
    <xf numFmtId="49" fontId="7" fillId="3" borderId="14" xfId="9" applyNumberFormat="1" applyFont="1" applyFill="1" applyBorder="1" applyAlignment="1" applyProtection="1">
      <alignment horizontal="center" vertical="top" wrapText="1"/>
    </xf>
    <xf numFmtId="0" fontId="7" fillId="3" borderId="4" xfId="9" applyFont="1" applyFill="1" applyBorder="1" applyAlignment="1" applyProtection="1">
      <alignment horizontal="center" vertical="center" wrapText="1"/>
    </xf>
    <xf numFmtId="0" fontId="7" fillId="3" borderId="8" xfId="9" applyFont="1" applyFill="1" applyBorder="1" applyAlignment="1" applyProtection="1">
      <alignment horizontal="center" vertical="center" wrapText="1"/>
    </xf>
    <xf numFmtId="49" fontId="7" fillId="3" borderId="3" xfId="9" applyNumberFormat="1" applyFont="1" applyFill="1" applyBorder="1" applyAlignment="1" applyProtection="1">
      <alignment horizontal="center" vertical="top" wrapText="1"/>
    </xf>
    <xf numFmtId="0" fontId="7" fillId="3" borderId="4" xfId="9" applyFont="1" applyFill="1" applyBorder="1" applyAlignment="1" applyProtection="1">
      <alignment vertical="top" wrapText="1"/>
    </xf>
    <xf numFmtId="49" fontId="7" fillId="3" borderId="4" xfId="9" applyNumberFormat="1" applyFont="1" applyFill="1" applyBorder="1" applyAlignment="1" applyProtection="1">
      <alignment vertical="top" wrapText="1"/>
    </xf>
    <xf numFmtId="0" fontId="7" fillId="3" borderId="4" xfId="0" applyFont="1" applyFill="1" applyBorder="1" applyAlignment="1">
      <alignment vertical="top" wrapText="1"/>
    </xf>
    <xf numFmtId="49" fontId="7" fillId="3" borderId="8" xfId="9" applyNumberFormat="1" applyFont="1" applyFill="1" applyBorder="1" applyAlignment="1" applyProtection="1">
      <alignment vertical="top" wrapText="1"/>
    </xf>
    <xf numFmtId="49" fontId="7" fillId="3" borderId="3" xfId="9" applyNumberFormat="1" applyFont="1" applyFill="1" applyBorder="1" applyAlignment="1" applyProtection="1">
      <alignment vertical="top" wrapText="1"/>
    </xf>
    <xf numFmtId="0" fontId="7" fillId="3" borderId="4" xfId="0" applyFont="1" applyFill="1" applyBorder="1" applyAlignment="1">
      <alignment vertical="center" wrapText="1"/>
    </xf>
    <xf numFmtId="0" fontId="7" fillId="3" borderId="4" xfId="10" applyFont="1" applyFill="1" applyBorder="1" applyAlignment="1" applyProtection="1">
      <alignment vertical="center" wrapText="1"/>
    </xf>
    <xf numFmtId="0" fontId="7" fillId="3" borderId="3" xfId="9" applyFont="1" applyFill="1" applyBorder="1" applyAlignment="1" applyProtection="1">
      <alignment vertical="top" wrapText="1"/>
    </xf>
    <xf numFmtId="0" fontId="7" fillId="3" borderId="3" xfId="9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top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49" fontId="7" fillId="3" borderId="4" xfId="0" quotePrefix="1" applyNumberFormat="1" applyFont="1" applyFill="1" applyBorder="1" applyAlignment="1" applyProtection="1">
      <alignment horizontal="center" vertical="top" wrapText="1"/>
    </xf>
    <xf numFmtId="49" fontId="7" fillId="3" borderId="8" xfId="0" quotePrefix="1" applyNumberFormat="1" applyFont="1" applyFill="1" applyBorder="1" applyAlignment="1" applyProtection="1">
      <alignment horizontal="center" vertical="top" wrapText="1"/>
    </xf>
    <xf numFmtId="49" fontId="7" fillId="3" borderId="3" xfId="0" quotePrefix="1" applyNumberFormat="1" applyFont="1" applyFill="1" applyBorder="1" applyAlignment="1" applyProtection="1">
      <alignment horizontal="center" vertical="top" wrapText="1"/>
    </xf>
    <xf numFmtId="0" fontId="7" fillId="3" borderId="7" xfId="0" applyFont="1" applyFill="1" applyBorder="1" applyAlignment="1" applyProtection="1">
      <alignment horizontal="center" vertical="center" wrapText="1"/>
    </xf>
    <xf numFmtId="49" fontId="8" fillId="3" borderId="8" xfId="0" applyNumberFormat="1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vertical="top" wrapText="1"/>
    </xf>
    <xf numFmtId="49" fontId="8" fillId="3" borderId="3" xfId="0" applyNumberFormat="1" applyFont="1" applyFill="1" applyBorder="1" applyAlignment="1" applyProtection="1">
      <alignment horizontal="center" vertical="top" wrapText="1"/>
    </xf>
    <xf numFmtId="0" fontId="8" fillId="3" borderId="3" xfId="0" applyFont="1" applyFill="1" applyBorder="1" applyAlignment="1" applyProtection="1">
      <alignment vertical="top" wrapText="1"/>
    </xf>
    <xf numFmtId="0" fontId="8" fillId="3" borderId="3" xfId="0" applyFont="1" applyFill="1" applyBorder="1" applyAlignment="1" applyProtection="1">
      <alignment horizontal="center" vertical="top" wrapText="1"/>
    </xf>
    <xf numFmtId="0" fontId="8" fillId="3" borderId="4" xfId="0" applyFont="1" applyFill="1" applyBorder="1" applyAlignment="1" applyProtection="1">
      <alignment horizontal="center" vertical="top" wrapText="1"/>
    </xf>
    <xf numFmtId="49" fontId="31" fillId="3" borderId="8" xfId="9" applyNumberFormat="1" applyFont="1" applyFill="1" applyBorder="1" applyAlignment="1" applyProtection="1">
      <alignment horizontal="center" vertical="top" wrapText="1"/>
    </xf>
    <xf numFmtId="0" fontId="8" fillId="3" borderId="8" xfId="9" applyFont="1" applyFill="1" applyBorder="1" applyAlignment="1" applyProtection="1">
      <alignment horizontal="left" vertical="top" wrapText="1"/>
    </xf>
    <xf numFmtId="0" fontId="8" fillId="3" borderId="8" xfId="9" applyFont="1" applyFill="1" applyBorder="1" applyAlignment="1" applyProtection="1">
      <alignment horizontal="center" vertical="top" wrapText="1"/>
    </xf>
    <xf numFmtId="49" fontId="31" fillId="3" borderId="8" xfId="9" quotePrefix="1" applyNumberFormat="1" applyFont="1" applyFill="1" applyBorder="1" applyAlignment="1" applyProtection="1">
      <alignment horizontal="center" vertical="top" wrapText="1"/>
    </xf>
    <xf numFmtId="0" fontId="8" fillId="3" borderId="8" xfId="9" applyFont="1" applyFill="1" applyBorder="1" applyAlignment="1" applyProtection="1">
      <alignment horizontal="left" vertical="center" wrapText="1"/>
    </xf>
    <xf numFmtId="0" fontId="8" fillId="3" borderId="8" xfId="9" applyFont="1" applyFill="1" applyBorder="1" applyAlignment="1" applyProtection="1">
      <alignment vertical="top" wrapText="1"/>
    </xf>
    <xf numFmtId="49" fontId="31" fillId="3" borderId="7" xfId="9" quotePrefix="1" applyNumberFormat="1" applyFont="1" applyFill="1" applyBorder="1" applyAlignment="1" applyProtection="1">
      <alignment horizontal="center" vertical="top" wrapText="1"/>
    </xf>
    <xf numFmtId="49" fontId="31" fillId="3" borderId="7" xfId="9" applyNumberFormat="1" applyFont="1" applyFill="1" applyBorder="1" applyAlignment="1" applyProtection="1">
      <alignment horizontal="center" vertical="top" wrapText="1"/>
    </xf>
    <xf numFmtId="49" fontId="31" fillId="3" borderId="2" xfId="9" applyNumberFormat="1" applyFont="1" applyFill="1" applyBorder="1" applyAlignment="1" applyProtection="1">
      <alignment horizontal="center" vertical="top" wrapText="1"/>
    </xf>
    <xf numFmtId="49" fontId="29" fillId="3" borderId="14" xfId="0" quotePrefix="1" applyNumberFormat="1" applyFont="1" applyFill="1" applyBorder="1" applyAlignment="1" applyProtection="1">
      <alignment horizontal="center" vertical="top" wrapText="1"/>
    </xf>
    <xf numFmtId="49" fontId="29" fillId="3" borderId="12" xfId="0" quotePrefix="1" applyNumberFormat="1" applyFont="1" applyFill="1" applyBorder="1" applyAlignment="1" applyProtection="1">
      <alignment horizontal="center" vertical="top" wrapText="1"/>
    </xf>
    <xf numFmtId="49" fontId="29" fillId="3" borderId="0" xfId="0" applyNumberFormat="1" applyFont="1" applyFill="1" applyBorder="1" applyAlignment="1" applyProtection="1">
      <alignment horizontal="center" vertical="top" wrapText="1"/>
    </xf>
    <xf numFmtId="49" fontId="29" fillId="3" borderId="14" xfId="9" quotePrefix="1" applyNumberFormat="1" applyFont="1" applyFill="1" applyBorder="1" applyAlignment="1" applyProtection="1">
      <alignment horizontal="center" vertical="top" wrapText="1"/>
    </xf>
    <xf numFmtId="49" fontId="29" fillId="3" borderId="9" xfId="0" applyNumberFormat="1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left" vertical="top" wrapText="1"/>
    </xf>
    <xf numFmtId="0" fontId="29" fillId="3" borderId="4" xfId="9" quotePrefix="1" applyFont="1" applyFill="1" applyBorder="1" applyAlignment="1" applyProtection="1">
      <alignment vertical="top" wrapText="1"/>
    </xf>
    <xf numFmtId="49" fontId="29" fillId="3" borderId="7" xfId="9" applyNumberFormat="1" applyFont="1" applyFill="1" applyBorder="1" applyAlignment="1" applyProtection="1">
      <alignment horizontal="center" vertical="top" wrapText="1"/>
    </xf>
    <xf numFmtId="0" fontId="27" fillId="3" borderId="10" xfId="0" applyFont="1" applyFill="1" applyBorder="1" applyAlignment="1">
      <alignment wrapText="1"/>
    </xf>
    <xf numFmtId="0" fontId="7" fillId="3" borderId="2" xfId="0" applyFont="1" applyFill="1" applyBorder="1" applyAlignment="1" applyProtection="1">
      <alignment horizontal="right" vertical="top" wrapText="1"/>
    </xf>
    <xf numFmtId="49" fontId="8" fillId="3" borderId="4" xfId="0" applyNumberFormat="1" applyFont="1" applyFill="1" applyBorder="1" applyAlignment="1" applyProtection="1">
      <alignment horizontal="center" vertical="top" wrapText="1"/>
    </xf>
    <xf numFmtId="0" fontId="8" fillId="3" borderId="4" xfId="0" applyFont="1" applyFill="1" applyBorder="1" applyAlignment="1" applyProtection="1">
      <alignment vertical="top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4" xfId="31" applyNumberFormat="1" applyFont="1" applyFill="1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49" fontId="29" fillId="3" borderId="7" xfId="0" quotePrefix="1" applyNumberFormat="1" applyFont="1" applyFill="1" applyBorder="1" applyAlignment="1" applyProtection="1">
      <alignment horizontal="center" vertical="top" wrapText="1"/>
    </xf>
    <xf numFmtId="49" fontId="29" fillId="3" borderId="6" xfId="0" applyNumberFormat="1" applyFont="1" applyFill="1" applyBorder="1" applyAlignment="1" applyProtection="1">
      <alignment horizontal="center" vertical="top" wrapText="1"/>
    </xf>
    <xf numFmtId="49" fontId="7" fillId="3" borderId="8" xfId="10" applyNumberFormat="1" applyFont="1" applyFill="1" applyBorder="1" applyAlignment="1" applyProtection="1">
      <alignment horizontal="center" vertical="top" wrapText="1"/>
    </xf>
    <xf numFmtId="49" fontId="7" fillId="3" borderId="8" xfId="0" applyNumberFormat="1" applyFont="1" applyFill="1" applyBorder="1" applyAlignment="1" applyProtection="1">
      <alignment vertical="top" wrapText="1"/>
    </xf>
    <xf numFmtId="0" fontId="7" fillId="3" borderId="8" xfId="10" applyFont="1" applyFill="1" applyBorder="1" applyAlignment="1" applyProtection="1">
      <alignment horizontal="center" vertical="center" wrapText="1"/>
    </xf>
    <xf numFmtId="49" fontId="7" fillId="3" borderId="8" xfId="10" applyNumberFormat="1" applyFont="1" applyFill="1" applyBorder="1" applyAlignment="1" applyProtection="1">
      <alignment vertical="top" wrapText="1"/>
    </xf>
    <xf numFmtId="0" fontId="7" fillId="3" borderId="8" xfId="10" applyFont="1" applyFill="1" applyBorder="1" applyAlignment="1" applyProtection="1">
      <alignment vertical="top" wrapText="1"/>
    </xf>
    <xf numFmtId="49" fontId="7" fillId="3" borderId="3" xfId="10" applyNumberFormat="1" applyFont="1" applyFill="1" applyBorder="1" applyAlignment="1" applyProtection="1">
      <alignment vertical="top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4" xfId="0" quotePrefix="1" applyNumberFormat="1" applyFont="1" applyFill="1" applyBorder="1" applyAlignment="1" applyProtection="1">
      <alignment vertical="top" wrapText="1"/>
    </xf>
    <xf numFmtId="49" fontId="7" fillId="3" borderId="8" xfId="0" quotePrefix="1" applyNumberFormat="1" applyFont="1" applyFill="1" applyBorder="1" applyAlignment="1" applyProtection="1">
      <alignment vertical="top" wrapText="1"/>
    </xf>
    <xf numFmtId="49" fontId="7" fillId="3" borderId="3" xfId="0" quotePrefix="1" applyNumberFormat="1" applyFont="1" applyFill="1" applyBorder="1" applyAlignment="1" applyProtection="1">
      <alignment vertical="top" wrapText="1"/>
    </xf>
    <xf numFmtId="49" fontId="7" fillId="3" borderId="3" xfId="9" applyNumberFormat="1" applyFont="1" applyFill="1" applyBorder="1" applyAlignment="1" applyProtection="1">
      <alignment horizontal="center"/>
    </xf>
    <xf numFmtId="0" fontId="41" fillId="3" borderId="4" xfId="0" quotePrefix="1" applyFont="1" applyFill="1" applyBorder="1" applyAlignment="1">
      <alignment horizontal="center" vertical="top" wrapText="1"/>
    </xf>
    <xf numFmtId="49" fontId="41" fillId="3" borderId="4" xfId="31" quotePrefix="1" applyNumberFormat="1" applyFont="1" applyFill="1" applyBorder="1" applyAlignment="1">
      <alignment horizontal="center" vertical="top" wrapText="1"/>
    </xf>
    <xf numFmtId="2" fontId="7" fillId="3" borderId="8" xfId="31" applyNumberFormat="1" applyFont="1" applyFill="1" applyBorder="1" applyAlignment="1">
      <alignment horizontal="center" vertical="top" wrapText="1"/>
    </xf>
    <xf numFmtId="0" fontId="29" fillId="3" borderId="8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2" fontId="7" fillId="3" borderId="4" xfId="31" applyNumberFormat="1" applyFont="1" applyFill="1" applyBorder="1" applyAlignment="1" applyProtection="1">
      <alignment horizontal="center" vertical="center" wrapText="1"/>
    </xf>
    <xf numFmtId="49" fontId="29" fillId="3" borderId="4" xfId="0" quotePrefix="1" applyNumberFormat="1" applyFont="1" applyFill="1" applyBorder="1" applyAlignment="1">
      <alignment horizontal="center" vertical="top" wrapText="1"/>
    </xf>
    <xf numFmtId="2" fontId="7" fillId="3" borderId="8" xfId="31" applyNumberFormat="1" applyFont="1" applyFill="1" applyBorder="1" applyAlignment="1" applyProtection="1">
      <alignment horizontal="center" vertical="center" wrapText="1"/>
    </xf>
    <xf numFmtId="2" fontId="7" fillId="3" borderId="3" xfId="31" applyNumberFormat="1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>
      <alignment horizontal="center" vertical="top" wrapText="1"/>
    </xf>
    <xf numFmtId="2" fontId="7" fillId="3" borderId="3" xfId="31" applyNumberFormat="1" applyFont="1" applyFill="1" applyBorder="1" applyAlignment="1">
      <alignment horizontal="center" vertical="top" wrapText="1"/>
    </xf>
    <xf numFmtId="167" fontId="7" fillId="3" borderId="8" xfId="31" applyNumberFormat="1" applyFont="1" applyFill="1" applyBorder="1" applyAlignment="1">
      <alignment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2" fontId="7" fillId="3" borderId="8" xfId="31" applyNumberFormat="1" applyFont="1" applyFill="1" applyBorder="1" applyAlignment="1">
      <alignment horizontal="center" vertical="center" wrapText="1"/>
    </xf>
    <xf numFmtId="49" fontId="41" fillId="3" borderId="8" xfId="0" quotePrefix="1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49" fontId="41" fillId="3" borderId="3" xfId="0" quotePrefix="1" applyNumberFormat="1" applyFont="1" applyFill="1" applyBorder="1" applyAlignment="1">
      <alignment horizontal="center" vertical="top" wrapText="1"/>
    </xf>
    <xf numFmtId="0" fontId="41" fillId="3" borderId="8" xfId="0" applyFont="1" applyFill="1" applyBorder="1" applyAlignment="1">
      <alignment horizontal="left" vertical="top" wrapText="1"/>
    </xf>
    <xf numFmtId="2" fontId="7" fillId="3" borderId="8" xfId="31" applyNumberFormat="1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41" fillId="3" borderId="3" xfId="0" quotePrefix="1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3" xfId="31" applyNumberFormat="1" applyFont="1" applyFill="1" applyBorder="1" applyAlignment="1">
      <alignment vertical="center" wrapText="1"/>
    </xf>
    <xf numFmtId="2" fontId="7" fillId="3" borderId="3" xfId="31" applyNumberFormat="1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top" wrapText="1"/>
    </xf>
    <xf numFmtId="0" fontId="41" fillId="3" borderId="3" xfId="0" applyFont="1" applyFill="1" applyBorder="1" applyAlignment="1">
      <alignment horizontal="center" vertical="top" wrapText="1"/>
    </xf>
    <xf numFmtId="49" fontId="7" fillId="3" borderId="2" xfId="9" applyNumberFormat="1" applyFont="1" applyFill="1" applyBorder="1" applyAlignment="1" applyProtection="1">
      <alignment horizontal="center"/>
    </xf>
    <xf numFmtId="0" fontId="7" fillId="3" borderId="2" xfId="7" applyFont="1" applyFill="1" applyBorder="1" applyAlignment="1" applyProtection="1">
      <alignment horizontal="left" wrapText="1"/>
    </xf>
    <xf numFmtId="9" fontId="7" fillId="3" borderId="2" xfId="0" applyNumberFormat="1" applyFont="1" applyFill="1" applyBorder="1" applyAlignment="1" applyProtection="1">
      <alignment horizontal="center" vertical="top" wrapText="1"/>
    </xf>
    <xf numFmtId="0" fontId="7" fillId="3" borderId="3" xfId="9" applyFont="1" applyFill="1" applyBorder="1" applyAlignment="1" applyProtection="1">
      <alignment horizontal="right" wrapText="1"/>
    </xf>
    <xf numFmtId="0" fontId="28" fillId="3" borderId="2" xfId="0" applyFont="1" applyFill="1" applyBorder="1" applyProtection="1"/>
    <xf numFmtId="0" fontId="7" fillId="3" borderId="3" xfId="9" applyFont="1" applyFill="1" applyBorder="1" applyAlignment="1" applyProtection="1">
      <alignment horizontal="left" wrapText="1"/>
    </xf>
    <xf numFmtId="0" fontId="47" fillId="3" borderId="0" xfId="0" applyFont="1" applyFill="1"/>
    <xf numFmtId="0" fontId="10" fillId="3" borderId="0" xfId="15" applyFont="1" applyFill="1"/>
    <xf numFmtId="0" fontId="49" fillId="3" borderId="2" xfId="0" applyNumberFormat="1" applyFont="1" applyFill="1" applyBorder="1" applyAlignment="1">
      <alignment horizontal="center" vertical="center" wrapText="1"/>
    </xf>
    <xf numFmtId="0" fontId="49" fillId="3" borderId="4" xfId="0" applyNumberFormat="1" applyFont="1" applyFill="1" applyBorder="1" applyAlignment="1">
      <alignment horizontal="center" vertical="center" wrapText="1"/>
    </xf>
    <xf numFmtId="0" fontId="49" fillId="3" borderId="14" xfId="0" applyNumberFormat="1" applyFont="1" applyFill="1" applyBorder="1" applyAlignment="1">
      <alignment horizontal="center" vertical="center" wrapText="1"/>
    </xf>
    <xf numFmtId="49" fontId="48" fillId="3" borderId="8" xfId="0" applyNumberFormat="1" applyFont="1" applyFill="1" applyBorder="1" applyAlignment="1">
      <alignment horizontal="center" vertical="center" wrapText="1"/>
    </xf>
    <xf numFmtId="0" fontId="29" fillId="3" borderId="4" xfId="9" quotePrefix="1" applyFont="1" applyFill="1" applyBorder="1" applyAlignment="1" applyProtection="1">
      <alignment horizontal="center" vertical="top" wrapText="1"/>
    </xf>
    <xf numFmtId="49" fontId="48" fillId="3" borderId="2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top" wrapText="1"/>
    </xf>
    <xf numFmtId="169" fontId="7" fillId="3" borderId="8" xfId="0" applyNumberFormat="1" applyFont="1" applyFill="1" applyBorder="1" applyAlignment="1" applyProtection="1">
      <alignment horizontal="center" vertical="top" wrapText="1"/>
    </xf>
    <xf numFmtId="165" fontId="7" fillId="3" borderId="8" xfId="0" applyNumberFormat="1" applyFont="1" applyFill="1" applyBorder="1" applyAlignment="1" applyProtection="1">
      <alignment horizontal="center" vertical="top" wrapText="1"/>
    </xf>
    <xf numFmtId="2" fontId="47" fillId="3" borderId="0" xfId="0" applyNumberFormat="1" applyFont="1" applyFill="1"/>
    <xf numFmtId="0" fontId="7" fillId="3" borderId="0" xfId="0" applyFont="1" applyFill="1" applyBorder="1" applyAlignment="1" applyProtection="1">
      <alignment horizontal="left" vertical="top" wrapText="1"/>
    </xf>
    <xf numFmtId="49" fontId="29" fillId="3" borderId="4" xfId="9" quotePrefix="1" applyNumberFormat="1" applyFont="1" applyFill="1" applyBorder="1" applyAlignment="1" applyProtection="1">
      <alignment horizontal="center" vertical="top" wrapText="1"/>
    </xf>
    <xf numFmtId="0" fontId="47" fillId="3" borderId="0" xfId="0" applyNumberFormat="1" applyFont="1" applyFill="1"/>
    <xf numFmtId="49" fontId="50" fillId="3" borderId="2" xfId="0" applyNumberFormat="1" applyFont="1" applyFill="1" applyBorder="1" applyAlignment="1">
      <alignment wrapText="1"/>
    </xf>
    <xf numFmtId="0" fontId="50" fillId="3" borderId="2" xfId="0" applyFont="1" applyFill="1" applyBorder="1" applyAlignment="1">
      <alignment wrapText="1"/>
    </xf>
    <xf numFmtId="0" fontId="50" fillId="3" borderId="3" xfId="0" applyFont="1" applyFill="1" applyBorder="1" applyAlignment="1">
      <alignment wrapText="1"/>
    </xf>
    <xf numFmtId="0" fontId="50" fillId="3" borderId="0" xfId="0" applyFont="1" applyFill="1" applyBorder="1" applyAlignment="1">
      <alignment wrapText="1"/>
    </xf>
    <xf numFmtId="0" fontId="50" fillId="3" borderId="7" xfId="0" applyFont="1" applyFill="1" applyBorder="1" applyAlignment="1">
      <alignment wrapText="1"/>
    </xf>
    <xf numFmtId="0" fontId="50" fillId="3" borderId="10" xfId="0" applyFont="1" applyFill="1" applyBorder="1" applyAlignment="1">
      <alignment wrapText="1"/>
    </xf>
    <xf numFmtId="0" fontId="50" fillId="3" borderId="9" xfId="0" applyFont="1" applyFill="1" applyBorder="1" applyAlignment="1">
      <alignment wrapText="1"/>
    </xf>
    <xf numFmtId="0" fontId="50" fillId="3" borderId="2" xfId="0" applyFont="1" applyFill="1" applyBorder="1" applyAlignment="1">
      <alignment horizontal="center" wrapText="1"/>
    </xf>
    <xf numFmtId="0" fontId="50" fillId="3" borderId="6" xfId="0" applyFont="1" applyFill="1" applyBorder="1" applyAlignment="1">
      <alignment wrapText="1"/>
    </xf>
    <xf numFmtId="0" fontId="47" fillId="3" borderId="6" xfId="0" applyFont="1" applyFill="1" applyBorder="1"/>
    <xf numFmtId="0" fontId="47" fillId="3" borderId="10" xfId="0" applyFont="1" applyFill="1" applyBorder="1"/>
    <xf numFmtId="0" fontId="47" fillId="3" borderId="0" xfId="0" applyFont="1" applyFill="1" applyBorder="1"/>
    <xf numFmtId="2" fontId="47" fillId="3" borderId="0" xfId="0" applyNumberFormat="1" applyFont="1" applyFill="1" applyBorder="1"/>
    <xf numFmtId="2" fontId="50" fillId="3" borderId="0" xfId="0" applyNumberFormat="1" applyFont="1" applyFill="1" applyBorder="1" applyAlignment="1">
      <alignment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50" fillId="3" borderId="2" xfId="0" applyNumberFormat="1" applyFont="1" applyFill="1" applyBorder="1" applyAlignment="1">
      <alignment horizontal="center" vertical="center" wrapText="1"/>
    </xf>
    <xf numFmtId="2" fontId="7" fillId="3" borderId="2" xfId="24" applyNumberFormat="1" applyFont="1" applyFill="1" applyBorder="1" applyAlignment="1" applyProtection="1">
      <alignment horizontal="center" vertical="center" wrapText="1"/>
    </xf>
    <xf numFmtId="2" fontId="7" fillId="3" borderId="4" xfId="31" applyNumberFormat="1" applyFont="1" applyFill="1" applyBorder="1" applyAlignment="1">
      <alignment horizontal="center" vertical="center" wrapText="1"/>
    </xf>
    <xf numFmtId="2" fontId="7" fillId="3" borderId="15" xfId="31" applyNumberFormat="1" applyFont="1" applyFill="1" applyBorder="1" applyAlignment="1">
      <alignment horizontal="center" vertical="center" wrapText="1"/>
    </xf>
    <xf numFmtId="2" fontId="7" fillId="3" borderId="7" xfId="31" applyNumberFormat="1" applyFont="1" applyFill="1" applyBorder="1" applyAlignment="1">
      <alignment horizontal="center" vertical="center" wrapText="1"/>
    </xf>
    <xf numFmtId="2" fontId="7" fillId="3" borderId="3" xfId="31" applyNumberFormat="1" applyFont="1" applyFill="1" applyBorder="1" applyAlignment="1">
      <alignment horizontal="center" vertical="center" wrapText="1"/>
    </xf>
    <xf numFmtId="2" fontId="8" fillId="3" borderId="8" xfId="31" applyNumberFormat="1" applyFont="1" applyFill="1" applyBorder="1" applyAlignment="1" applyProtection="1">
      <alignment horizontal="center" vertical="center" wrapText="1"/>
    </xf>
    <xf numFmtId="2" fontId="7" fillId="3" borderId="2" xfId="31" applyNumberFormat="1" applyFont="1" applyFill="1" applyBorder="1" applyAlignment="1" applyProtection="1">
      <alignment horizontal="center" vertical="center" wrapText="1"/>
    </xf>
    <xf numFmtId="2" fontId="7" fillId="3" borderId="2" xfId="31" applyNumberFormat="1" applyFont="1" applyFill="1" applyBorder="1" applyAlignment="1">
      <alignment horizontal="center" vertical="center" wrapText="1"/>
    </xf>
    <xf numFmtId="2" fontId="40" fillId="3" borderId="4" xfId="31" applyNumberFormat="1" applyFont="1" applyFill="1" applyBorder="1" applyAlignment="1" applyProtection="1">
      <alignment horizontal="center" vertical="center" wrapText="1"/>
    </xf>
    <xf numFmtId="2" fontId="40" fillId="3" borderId="8" xfId="31" applyNumberFormat="1" applyFont="1" applyFill="1" applyBorder="1" applyAlignment="1" applyProtection="1">
      <alignment horizontal="center" vertical="center" wrapText="1"/>
    </xf>
    <xf numFmtId="2" fontId="7" fillId="3" borderId="7" xfId="31" applyNumberFormat="1" applyFont="1" applyFill="1" applyBorder="1" applyAlignment="1" applyProtection="1">
      <alignment horizontal="center" vertical="center" wrapText="1"/>
    </xf>
    <xf numFmtId="2" fontId="7" fillId="3" borderId="6" xfId="31" applyNumberFormat="1" applyFont="1" applyFill="1" applyBorder="1" applyAlignment="1" applyProtection="1">
      <alignment horizontal="center" vertical="center" wrapText="1"/>
    </xf>
    <xf numFmtId="2" fontId="40" fillId="3" borderId="3" xfId="31" applyNumberFormat="1" applyFont="1" applyFill="1" applyBorder="1" applyAlignment="1" applyProtection="1">
      <alignment horizontal="center" vertical="center" wrapText="1"/>
    </xf>
    <xf numFmtId="2" fontId="8" fillId="3" borderId="4" xfId="31" applyNumberFormat="1" applyFont="1" applyFill="1" applyBorder="1" applyAlignment="1" applyProtection="1">
      <alignment horizontal="center" vertical="center" wrapText="1"/>
    </xf>
    <xf numFmtId="2" fontId="45" fillId="3" borderId="8" xfId="31" applyNumberFormat="1" applyFont="1" applyFill="1" applyBorder="1" applyAlignment="1" applyProtection="1">
      <alignment horizontal="center" vertical="center" wrapText="1"/>
    </xf>
    <xf numFmtId="2" fontId="7" fillId="3" borderId="14" xfId="31" applyNumberFormat="1" applyFont="1" applyFill="1" applyBorder="1" applyAlignment="1" applyProtection="1">
      <alignment horizontal="center" vertical="center" wrapText="1"/>
    </xf>
    <xf numFmtId="2" fontId="7" fillId="3" borderId="2" xfId="31" applyNumberFormat="1" applyFont="1" applyFill="1" applyBorder="1" applyAlignment="1" applyProtection="1">
      <alignment horizontal="center" vertical="center"/>
    </xf>
    <xf numFmtId="2" fontId="41" fillId="3" borderId="4" xfId="31" applyNumberFormat="1" applyFont="1" applyFill="1" applyBorder="1" applyAlignment="1">
      <alignment horizontal="center" vertical="center" wrapText="1"/>
    </xf>
    <xf numFmtId="2" fontId="41" fillId="3" borderId="4" xfId="31" quotePrefix="1" applyNumberFormat="1" applyFont="1" applyFill="1" applyBorder="1" applyAlignment="1">
      <alignment horizontal="center" vertical="center" wrapText="1"/>
    </xf>
    <xf numFmtId="2" fontId="40" fillId="3" borderId="8" xfId="31" applyNumberFormat="1" applyFont="1" applyFill="1" applyBorder="1" applyAlignment="1">
      <alignment horizontal="center" vertical="center" wrapText="1"/>
    </xf>
    <xf numFmtId="2" fontId="43" fillId="3" borderId="8" xfId="31" applyNumberFormat="1" applyFont="1" applyFill="1" applyBorder="1" applyAlignment="1">
      <alignment horizontal="center" vertical="center" wrapText="1"/>
    </xf>
    <xf numFmtId="2" fontId="7" fillId="3" borderId="4" xfId="24" applyNumberFormat="1" applyFont="1" applyFill="1" applyBorder="1" applyAlignment="1" applyProtection="1">
      <alignment horizontal="center" vertical="center" wrapText="1"/>
    </xf>
    <xf numFmtId="2" fontId="7" fillId="3" borderId="8" xfId="24" applyNumberFormat="1" applyFont="1" applyFill="1" applyBorder="1" applyAlignment="1" applyProtection="1">
      <alignment horizontal="center" vertical="center" wrapText="1"/>
    </xf>
    <xf numFmtId="2" fontId="7" fillId="3" borderId="3" xfId="31" applyNumberFormat="1" applyFont="1" applyFill="1" applyBorder="1" applyAlignment="1" applyProtection="1">
      <alignment horizontal="center" vertical="center"/>
    </xf>
    <xf numFmtId="165" fontId="7" fillId="3" borderId="3" xfId="31" applyNumberFormat="1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vertical="top" wrapText="1"/>
    </xf>
    <xf numFmtId="0" fontId="27" fillId="3" borderId="0" xfId="0" applyFont="1" applyFill="1" applyBorder="1" applyAlignment="1">
      <alignment horizontal="center" wrapText="1"/>
    </xf>
    <xf numFmtId="0" fontId="27" fillId="3" borderId="16" xfId="0" applyFont="1" applyFill="1" applyBorder="1" applyAlignment="1">
      <alignment wrapText="1"/>
    </xf>
    <xf numFmtId="0" fontId="26" fillId="3" borderId="2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vertical="top" wrapText="1"/>
    </xf>
    <xf numFmtId="0" fontId="11" fillId="3" borderId="4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>
      <alignment horizontal="center" vertical="top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vertical="center" wrapText="1"/>
    </xf>
    <xf numFmtId="0" fontId="34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2" fontId="34" fillId="3" borderId="8" xfId="0" applyNumberFormat="1" applyFont="1" applyFill="1" applyBorder="1" applyAlignment="1">
      <alignment horizontal="center" vertical="center"/>
    </xf>
    <xf numFmtId="0" fontId="29" fillId="3" borderId="4" xfId="0" applyFont="1" applyFill="1" applyBorder="1" applyAlignment="1" applyProtection="1">
      <alignment horizontal="center" vertical="top" wrapText="1"/>
    </xf>
    <xf numFmtId="0" fontId="0" fillId="3" borderId="3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wrapText="1"/>
    </xf>
    <xf numFmtId="0" fontId="4" fillId="3" borderId="4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6" fillId="3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wrapText="1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wrapText="1"/>
    </xf>
    <xf numFmtId="0" fontId="4" fillId="3" borderId="3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center" vertical="top" wrapText="1"/>
    </xf>
    <xf numFmtId="0" fontId="7" fillId="3" borderId="8" xfId="0" quotePrefix="1" applyFont="1" applyFill="1" applyBorder="1" applyAlignment="1" applyProtection="1">
      <alignment vertical="top" wrapText="1"/>
    </xf>
    <xf numFmtId="0" fontId="7" fillId="3" borderId="8" xfId="0" quotePrefix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166" fontId="4" fillId="3" borderId="8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7" fillId="3" borderId="2" xfId="24" applyNumberFormat="1" applyFont="1" applyFill="1" applyBorder="1" applyAlignment="1" applyProtection="1">
      <alignment vertical="center" wrapText="1"/>
    </xf>
    <xf numFmtId="0" fontId="27" fillId="3" borderId="2" xfId="0" applyNumberFormat="1" applyFont="1" applyFill="1" applyBorder="1" applyAlignment="1">
      <alignment wrapText="1"/>
    </xf>
    <xf numFmtId="0" fontId="27" fillId="3" borderId="2" xfId="0" applyFont="1" applyFill="1" applyBorder="1" applyAlignment="1">
      <alignment horizontal="right" wrapText="1"/>
    </xf>
    <xf numFmtId="2" fontId="7" fillId="3" borderId="3" xfId="24" applyNumberFormat="1" applyFont="1" applyFill="1" applyBorder="1" applyAlignment="1" applyProtection="1">
      <alignment horizontal="center" vertical="center" wrapText="1"/>
    </xf>
    <xf numFmtId="2" fontId="27" fillId="3" borderId="2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left" vertical="top" wrapText="1"/>
    </xf>
    <xf numFmtId="49" fontId="31" fillId="3" borderId="8" xfId="0" applyNumberFormat="1" applyFont="1" applyFill="1" applyBorder="1" applyAlignment="1" applyProtection="1">
      <alignment vertical="top" wrapText="1"/>
    </xf>
    <xf numFmtId="49" fontId="0" fillId="3" borderId="0" xfId="0" applyNumberFormat="1" applyFill="1"/>
    <xf numFmtId="49" fontId="4" fillId="3" borderId="8" xfId="0" applyNumberFormat="1" applyFont="1" applyFill="1" applyBorder="1" applyAlignment="1" applyProtection="1">
      <alignment vertical="top" wrapText="1"/>
    </xf>
    <xf numFmtId="2" fontId="7" fillId="3" borderId="8" xfId="0" applyNumberFormat="1" applyFont="1" applyFill="1" applyBorder="1" applyAlignment="1">
      <alignment horizontal="center" vertical="top" wrapText="1"/>
    </xf>
    <xf numFmtId="2" fontId="0" fillId="3" borderId="0" xfId="0" applyNumberFormat="1" applyFill="1"/>
    <xf numFmtId="2" fontId="0" fillId="0" borderId="0" xfId="0" applyNumberFormat="1"/>
    <xf numFmtId="0" fontId="0" fillId="3" borderId="8" xfId="0" applyFill="1" applyBorder="1" applyAlignment="1">
      <alignment horizontal="center" vertical="center"/>
    </xf>
    <xf numFmtId="0" fontId="0" fillId="0" borderId="0" xfId="0"/>
    <xf numFmtId="0" fontId="29" fillId="3" borderId="8" xfId="9" quotePrefix="1" applyFont="1" applyFill="1" applyBorder="1" applyAlignment="1" applyProtection="1">
      <alignment horizontal="center" vertical="top" wrapText="1"/>
    </xf>
    <xf numFmtId="49" fontId="50" fillId="3" borderId="8" xfId="0" applyNumberFormat="1" applyFont="1" applyFill="1" applyBorder="1" applyAlignment="1">
      <alignment horizontal="center" vertical="center" wrapText="1"/>
    </xf>
    <xf numFmtId="49" fontId="50" fillId="3" borderId="3" xfId="0" applyNumberFormat="1" applyFont="1" applyFill="1" applyBorder="1" applyAlignment="1">
      <alignment horizontal="center" vertical="center" wrapText="1"/>
    </xf>
    <xf numFmtId="0" fontId="29" fillId="3" borderId="8" xfId="0" quotePrefix="1" applyFont="1" applyFill="1" applyBorder="1" applyAlignment="1" applyProtection="1">
      <alignment horizontal="center" vertical="top" wrapText="1"/>
    </xf>
    <xf numFmtId="0" fontId="49" fillId="3" borderId="0" xfId="0" applyNumberFormat="1" applyFont="1" applyFill="1" applyAlignment="1">
      <alignment horizontal="center" vertical="center" wrapText="1"/>
    </xf>
    <xf numFmtId="49" fontId="48" fillId="3" borderId="4" xfId="0" applyNumberFormat="1" applyFont="1" applyFill="1" applyBorder="1" applyAlignment="1">
      <alignment horizontal="center" vertical="center" wrapText="1"/>
    </xf>
    <xf numFmtId="49" fontId="48" fillId="3" borderId="3" xfId="0" applyNumberFormat="1" applyFont="1" applyFill="1" applyBorder="1" applyAlignment="1">
      <alignment horizontal="center" vertical="center" wrapText="1"/>
    </xf>
    <xf numFmtId="0" fontId="29" fillId="3" borderId="4" xfId="0" quotePrefix="1" applyFont="1" applyFill="1" applyBorder="1" applyAlignment="1" applyProtection="1">
      <alignment horizontal="center" vertical="top" wrapText="1"/>
    </xf>
    <xf numFmtId="0" fontId="29" fillId="3" borderId="3" xfId="0" quotePrefix="1" applyFont="1" applyFill="1" applyBorder="1" applyAlignment="1" applyProtection="1">
      <alignment horizontal="center" vertical="top" wrapText="1"/>
    </xf>
    <xf numFmtId="2" fontId="53" fillId="3" borderId="8" xfId="31" applyNumberFormat="1" applyFont="1" applyFill="1" applyBorder="1" applyAlignment="1" applyProtection="1">
      <alignment horizontal="center" vertical="center" wrapText="1"/>
    </xf>
    <xf numFmtId="49" fontId="53" fillId="3" borderId="8" xfId="9" applyNumberFormat="1" applyFont="1" applyFill="1" applyBorder="1" applyAlignment="1" applyProtection="1">
      <alignment horizontal="center" vertical="top" wrapText="1"/>
    </xf>
    <xf numFmtId="49" fontId="54" fillId="3" borderId="8" xfId="9" applyNumberFormat="1" applyFont="1" applyFill="1" applyBorder="1" applyAlignment="1" applyProtection="1">
      <alignment horizontal="center" vertical="top" wrapText="1"/>
    </xf>
    <xf numFmtId="167" fontId="7" fillId="3" borderId="4" xfId="31" applyNumberFormat="1" applyFont="1" applyFill="1" applyBorder="1" applyAlignment="1" applyProtection="1">
      <alignment vertical="center" wrapText="1"/>
    </xf>
    <xf numFmtId="0" fontId="29" fillId="3" borderId="3" xfId="0" applyFont="1" applyFill="1" applyBorder="1" applyAlignment="1" applyProtection="1">
      <alignment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2" xfId="31" applyNumberFormat="1" applyFont="1" applyFill="1" applyBorder="1" applyAlignment="1">
      <alignment vertical="top" wrapText="1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2" xfId="9" applyFont="1" applyFill="1" applyBorder="1" applyAlignment="1" applyProtection="1">
      <alignment horizontal="center" vertical="top" wrapText="1"/>
    </xf>
    <xf numFmtId="0" fontId="8" fillId="3" borderId="2" xfId="31" applyNumberFormat="1" applyFont="1" applyFill="1" applyBorder="1" applyAlignment="1" applyProtection="1">
      <alignment vertical="center" wrapText="1"/>
    </xf>
    <xf numFmtId="2" fontId="8" fillId="3" borderId="2" xfId="31" applyNumberFormat="1" applyFont="1" applyFill="1" applyBorder="1" applyAlignment="1" applyProtection="1">
      <alignment horizontal="center" vertical="center" wrapText="1"/>
    </xf>
    <xf numFmtId="0" fontId="7" fillId="3" borderId="2" xfId="31" applyNumberFormat="1" applyFont="1" applyFill="1" applyBorder="1" applyAlignment="1" applyProtection="1">
      <alignment vertical="center" wrapText="1"/>
    </xf>
    <xf numFmtId="168" fontId="7" fillId="3" borderId="2" xfId="4" applyNumberFormat="1" applyFont="1" applyFill="1" applyBorder="1" applyAlignment="1" applyProtection="1">
      <alignment horizontal="center"/>
    </xf>
    <xf numFmtId="0" fontId="7" fillId="3" borderId="2" xfId="31" applyNumberFormat="1" applyFont="1" applyFill="1" applyBorder="1" applyAlignment="1" applyProtection="1">
      <alignment vertical="center"/>
    </xf>
    <xf numFmtId="2" fontId="7" fillId="3" borderId="2" xfId="24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5" xfId="0" applyBorder="1"/>
    <xf numFmtId="0" fontId="0" fillId="0" borderId="0" xfId="0"/>
    <xf numFmtId="0" fontId="11" fillId="3" borderId="0" xfId="2" applyFont="1" applyFill="1" applyBorder="1" applyAlignment="1">
      <alignment horizontal="center" vertical="center" wrapText="1"/>
    </xf>
    <xf numFmtId="0" fontId="22" fillId="3" borderId="0" xfId="2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left" vertical="center" wrapText="1"/>
    </xf>
    <xf numFmtId="0" fontId="18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top" wrapText="1"/>
    </xf>
    <xf numFmtId="0" fontId="18" fillId="0" borderId="8" xfId="2" applyFont="1" applyBorder="1" applyAlignment="1">
      <alignment horizontal="center" vertical="top" wrapText="1"/>
    </xf>
    <xf numFmtId="2" fontId="3" fillId="0" borderId="2" xfId="2" applyNumberFormat="1" applyFont="1" applyBorder="1" applyAlignment="1">
      <alignment horizontal="center" vertical="center"/>
    </xf>
    <xf numFmtId="2" fontId="18" fillId="0" borderId="2" xfId="2" applyNumberFormat="1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/>
    </xf>
    <xf numFmtId="0" fontId="22" fillId="0" borderId="0" xfId="2" applyFont="1" applyBorder="1" applyAlignment="1">
      <alignment horizontal="right" vertical="center" wrapText="1"/>
    </xf>
    <xf numFmtId="11" fontId="18" fillId="0" borderId="2" xfId="2" applyNumberFormat="1" applyFont="1" applyBorder="1" applyAlignment="1">
      <alignment horizontal="center" vertical="top"/>
    </xf>
    <xf numFmtId="0" fontId="37" fillId="0" borderId="0" xfId="0" applyFont="1"/>
    <xf numFmtId="0" fontId="0" fillId="0" borderId="0" xfId="0" applyAlignment="1">
      <alignment horizontal="center" vertical="center"/>
    </xf>
    <xf numFmtId="49" fontId="24" fillId="0" borderId="0" xfId="19" applyNumberFormat="1" applyFont="1" applyBorder="1" applyAlignment="1">
      <alignment horizontal="center" vertical="center" wrapText="1"/>
    </xf>
    <xf numFmtId="0" fontId="32" fillId="3" borderId="0" xfId="0" applyFont="1" applyFill="1" applyAlignment="1">
      <alignment vertical="center"/>
    </xf>
    <xf numFmtId="0" fontId="32" fillId="0" borderId="0" xfId="0" applyFont="1" applyAlignment="1">
      <alignment horizontal="right"/>
    </xf>
    <xf numFmtId="0" fontId="32" fillId="0" borderId="0" xfId="0" applyFont="1"/>
    <xf numFmtId="49" fontId="26" fillId="0" borderId="5" xfId="0" applyNumberFormat="1" applyFont="1" applyBorder="1" applyAlignment="1">
      <alignment horizontal="right" vertical="center" wrapText="1"/>
    </xf>
    <xf numFmtId="49" fontId="26" fillId="0" borderId="11" xfId="0" applyNumberFormat="1" applyFont="1" applyBorder="1" applyAlignment="1">
      <alignment horizontal="right" vertical="center" wrapText="1"/>
    </xf>
    <xf numFmtId="49" fontId="26" fillId="0" borderId="9" xfId="0" applyNumberFormat="1" applyFont="1" applyBorder="1" applyAlignment="1">
      <alignment horizontal="right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6" fillId="3" borderId="5" xfId="0" applyNumberFormat="1" applyFont="1" applyFill="1" applyBorder="1" applyAlignment="1">
      <alignment horizontal="center" vertical="center" wrapText="1"/>
    </xf>
    <xf numFmtId="49" fontId="26" fillId="3" borderId="11" xfId="0" applyNumberFormat="1" applyFont="1" applyFill="1" applyBorder="1" applyAlignment="1">
      <alignment horizontal="center" vertical="center" wrapText="1"/>
    </xf>
    <xf numFmtId="49" fontId="26" fillId="3" borderId="9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48" fillId="3" borderId="5" xfId="0" applyNumberFormat="1" applyFont="1" applyFill="1" applyBorder="1" applyAlignment="1">
      <alignment horizontal="center" vertical="center" wrapText="1"/>
    </xf>
    <xf numFmtId="0" fontId="48" fillId="3" borderId="9" xfId="0" applyNumberFormat="1" applyFont="1" applyFill="1" applyBorder="1" applyAlignment="1">
      <alignment horizontal="center" vertical="center" wrapText="1"/>
    </xf>
    <xf numFmtId="0" fontId="48" fillId="3" borderId="4" xfId="0" applyNumberFormat="1" applyFont="1" applyFill="1" applyBorder="1" applyAlignment="1">
      <alignment horizontal="center" vertical="center" wrapText="1"/>
    </xf>
    <xf numFmtId="0" fontId="48" fillId="3" borderId="3" xfId="0" applyNumberFormat="1" applyFont="1" applyFill="1" applyBorder="1" applyAlignment="1">
      <alignment horizontal="center" vertical="center" wrapText="1"/>
    </xf>
    <xf numFmtId="0" fontId="29" fillId="3" borderId="14" xfId="9" quotePrefix="1" applyFont="1" applyFill="1" applyBorder="1" applyAlignment="1" applyProtection="1">
      <alignment horizontal="center" vertical="top" wrapText="1"/>
    </xf>
    <xf numFmtId="0" fontId="29" fillId="3" borderId="8" xfId="9" quotePrefix="1" applyFont="1" applyFill="1" applyBorder="1" applyAlignment="1" applyProtection="1">
      <alignment horizontal="center" vertical="top" wrapText="1"/>
    </xf>
    <xf numFmtId="49" fontId="50" fillId="3" borderId="4" xfId="0" applyNumberFormat="1" applyFont="1" applyFill="1" applyBorder="1" applyAlignment="1">
      <alignment horizontal="center" vertical="center" wrapText="1"/>
    </xf>
    <xf numFmtId="49" fontId="50" fillId="3" borderId="8" xfId="0" applyNumberFormat="1" applyFont="1" applyFill="1" applyBorder="1" applyAlignment="1">
      <alignment horizontal="center" vertical="center" wrapText="1"/>
    </xf>
    <xf numFmtId="49" fontId="50" fillId="3" borderId="3" xfId="0" applyNumberFormat="1" applyFont="1" applyFill="1" applyBorder="1" applyAlignment="1">
      <alignment horizontal="center" vertical="center" wrapText="1"/>
    </xf>
    <xf numFmtId="0" fontId="48" fillId="3" borderId="8" xfId="0" applyNumberFormat="1" applyFont="1" applyFill="1" applyBorder="1" applyAlignment="1">
      <alignment horizontal="center" vertical="center" wrapText="1"/>
    </xf>
    <xf numFmtId="0" fontId="29" fillId="3" borderId="14" xfId="0" quotePrefix="1" applyFont="1" applyFill="1" applyBorder="1" applyAlignment="1" applyProtection="1">
      <alignment horizontal="center" vertical="top" wrapText="1"/>
    </xf>
    <xf numFmtId="0" fontId="29" fillId="3" borderId="8" xfId="0" quotePrefix="1" applyFont="1" applyFill="1" applyBorder="1" applyAlignment="1" applyProtection="1">
      <alignment horizontal="center" vertical="top" wrapText="1"/>
    </xf>
    <xf numFmtId="0" fontId="48" fillId="3" borderId="0" xfId="0" applyNumberFormat="1" applyFont="1" applyFill="1" applyAlignment="1">
      <alignment horizontal="center" vertical="center" wrapText="1"/>
    </xf>
    <xf numFmtId="0" fontId="49" fillId="3" borderId="0" xfId="0" applyNumberFormat="1" applyFont="1" applyFill="1" applyAlignment="1">
      <alignment horizontal="center" vertical="center" wrapText="1"/>
    </xf>
    <xf numFmtId="0" fontId="8" fillId="3" borderId="0" xfId="16" applyNumberFormat="1" applyFont="1" applyFill="1" applyAlignment="1">
      <alignment horizontal="left"/>
    </xf>
    <xf numFmtId="0" fontId="4" fillId="3" borderId="0" xfId="16" applyNumberFormat="1" applyFont="1" applyFill="1" applyBorder="1" applyAlignment="1">
      <alignment horizontal="center" vertical="top"/>
    </xf>
    <xf numFmtId="49" fontId="48" fillId="3" borderId="4" xfId="0" applyNumberFormat="1" applyFont="1" applyFill="1" applyBorder="1" applyAlignment="1">
      <alignment horizontal="center" vertical="center" wrapText="1"/>
    </xf>
    <xf numFmtId="49" fontId="48" fillId="3" borderId="3" xfId="0" applyNumberFormat="1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wrapText="1"/>
    </xf>
    <xf numFmtId="0" fontId="29" fillId="3" borderId="4" xfId="0" quotePrefix="1" applyFont="1" applyFill="1" applyBorder="1" applyAlignment="1" applyProtection="1">
      <alignment horizontal="center" vertical="top" wrapText="1"/>
    </xf>
    <xf numFmtId="0" fontId="29" fillId="3" borderId="3" xfId="0" quotePrefix="1" applyFont="1" applyFill="1" applyBorder="1" applyAlignment="1" applyProtection="1">
      <alignment horizontal="center" vertical="top" wrapText="1"/>
    </xf>
    <xf numFmtId="0" fontId="7" fillId="3" borderId="8" xfId="9" quotePrefix="1" applyFont="1" applyFill="1" applyBorder="1" applyAlignment="1" applyProtection="1">
      <alignment horizontal="center" vertical="top" wrapText="1"/>
    </xf>
    <xf numFmtId="0" fontId="27" fillId="3" borderId="0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37" fillId="3" borderId="0" xfId="0" applyNumberFormat="1" applyFont="1" applyFill="1"/>
    <xf numFmtId="0" fontId="26" fillId="3" borderId="0" xfId="0" applyNumberFormat="1" applyFont="1" applyFill="1" applyAlignment="1">
      <alignment horizontal="center" vertical="center" wrapText="1"/>
    </xf>
    <xf numFmtId="0" fontId="24" fillId="3" borderId="0" xfId="0" applyNumberFormat="1" applyFont="1" applyFill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6" fillId="3" borderId="5" xfId="0" applyNumberFormat="1" applyFont="1" applyFill="1" applyBorder="1" applyAlignment="1">
      <alignment horizontal="center" vertical="center" wrapText="1"/>
    </xf>
    <xf numFmtId="0" fontId="26" fillId="3" borderId="9" xfId="0" applyNumberFormat="1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8" xfId="0" applyNumberFormat="1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</cellXfs>
  <cellStyles count="32">
    <cellStyle name="Comma" xfId="31" builtinId="3"/>
    <cellStyle name="Comma 13" xfId="24"/>
    <cellStyle name="Comma 14" xfId="26"/>
    <cellStyle name="Comma 15" xfId="28"/>
    <cellStyle name="Comma 16" xfId="30"/>
    <cellStyle name="Comma 2 2" xfId="3"/>
    <cellStyle name="Comma 3" xfId="4"/>
    <cellStyle name="Comma 4" xfId="5"/>
    <cellStyle name="Comma 5" xfId="6"/>
    <cellStyle name="Comma 7" xfId="17"/>
    <cellStyle name="Heading 3" xfId="1" builtinId="18" hidden="1"/>
    <cellStyle name="Normal" xfId="0" builtinId="0"/>
    <cellStyle name="Normal 10" xfId="7"/>
    <cellStyle name="Normal 11" xfId="22"/>
    <cellStyle name="Normal 12" xfId="23"/>
    <cellStyle name="Normal 13" xfId="25"/>
    <cellStyle name="Normal 14" xfId="27"/>
    <cellStyle name="Normal 15" xfId="29"/>
    <cellStyle name="Normal 2" xfId="2"/>
    <cellStyle name="Normal 2 2" xfId="8"/>
    <cellStyle name="Normal 3" xfId="9"/>
    <cellStyle name="Normal 3 2" xfId="10"/>
    <cellStyle name="Normal 4" xfId="11"/>
    <cellStyle name="Normal 6" xfId="18"/>
    <cellStyle name="Normal 7" xfId="19"/>
    <cellStyle name="Normal 8" xfId="20"/>
    <cellStyle name="Normal 9" xfId="21"/>
    <cellStyle name="Percent 2 2" xfId="12"/>
    <cellStyle name="Percent 3" xfId="13"/>
    <cellStyle name="Percent 4" xfId="14"/>
    <cellStyle name="Обычный 2" xfId="15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3"/>
  <sheetViews>
    <sheetView workbookViewId="0">
      <selection activeCell="C71" sqref="A70:M71"/>
    </sheetView>
  </sheetViews>
  <sheetFormatPr defaultRowHeight="15"/>
  <cols>
    <col min="2" max="2" width="15.7109375" customWidth="1"/>
    <col min="3" max="3" width="40.85546875" customWidth="1"/>
    <col min="4" max="4" width="11.7109375" customWidth="1"/>
    <col min="5" max="5" width="11.5703125" customWidth="1"/>
    <col min="6" max="6" width="13.28515625" customWidth="1"/>
    <col min="7" max="8" width="10.7109375" customWidth="1"/>
    <col min="9" max="9" width="0.140625" customWidth="1"/>
    <col min="10" max="12" width="9.140625" hidden="1" customWidth="1"/>
  </cols>
  <sheetData>
    <row r="1" spans="1:8" s="461" customFormat="1">
      <c r="F1" s="486" t="s">
        <v>587</v>
      </c>
      <c r="G1" s="486"/>
      <c r="H1" s="486"/>
    </row>
    <row r="2" spans="1:8" s="461" customFormat="1">
      <c r="F2" s="486" t="s">
        <v>588</v>
      </c>
      <c r="G2" s="486"/>
      <c r="H2" s="486"/>
    </row>
    <row r="3" spans="1:8" s="157" customFormat="1">
      <c r="A3" s="504" t="s">
        <v>586</v>
      </c>
      <c r="B3" s="504"/>
      <c r="C3" s="504"/>
      <c r="D3" s="504"/>
      <c r="E3" s="504"/>
      <c r="F3" s="504"/>
      <c r="G3" s="504"/>
      <c r="H3" s="504"/>
    </row>
    <row r="4" spans="1:8" ht="7.5" customHeight="1">
      <c r="A4" s="490" t="s">
        <v>579</v>
      </c>
      <c r="B4" s="491"/>
      <c r="C4" s="491"/>
      <c r="D4" s="491"/>
      <c r="E4" s="491"/>
      <c r="F4" s="491"/>
      <c r="G4" s="491"/>
      <c r="H4" s="491"/>
    </row>
    <row r="5" spans="1:8" ht="7.5" customHeight="1">
      <c r="A5" s="491"/>
      <c r="B5" s="491"/>
      <c r="C5" s="491"/>
      <c r="D5" s="491"/>
      <c r="E5" s="491"/>
      <c r="F5" s="491"/>
      <c r="G5" s="491"/>
      <c r="H5" s="491"/>
    </row>
    <row r="6" spans="1:8" ht="7.5" customHeight="1">
      <c r="A6" s="491"/>
      <c r="B6" s="491"/>
      <c r="C6" s="491"/>
      <c r="D6" s="491"/>
      <c r="E6" s="491"/>
      <c r="F6" s="491"/>
      <c r="G6" s="491"/>
      <c r="H6" s="491"/>
    </row>
    <row r="7" spans="1:8" ht="7.5" customHeight="1">
      <c r="A7" s="491"/>
      <c r="B7" s="491"/>
      <c r="C7" s="491"/>
      <c r="D7" s="491"/>
      <c r="E7" s="491"/>
      <c r="F7" s="491"/>
      <c r="G7" s="491"/>
      <c r="H7" s="491"/>
    </row>
    <row r="8" spans="1:8" ht="7.5" customHeight="1">
      <c r="A8" s="491"/>
      <c r="B8" s="491"/>
      <c r="C8" s="491"/>
      <c r="D8" s="491"/>
      <c r="E8" s="491"/>
      <c r="F8" s="491"/>
      <c r="G8" s="491"/>
      <c r="H8" s="491"/>
    </row>
    <row r="9" spans="1:8" ht="7.5" customHeight="1">
      <c r="A9" s="491"/>
      <c r="B9" s="491"/>
      <c r="C9" s="491"/>
      <c r="D9" s="491"/>
      <c r="E9" s="491"/>
      <c r="F9" s="491"/>
      <c r="G9" s="491"/>
      <c r="H9" s="491"/>
    </row>
    <row r="10" spans="1:8">
      <c r="A10" s="492" t="s">
        <v>152</v>
      </c>
      <c r="B10" s="492"/>
      <c r="C10" s="492"/>
      <c r="D10" s="47"/>
      <c r="E10" s="48"/>
      <c r="F10" s="48"/>
      <c r="G10" s="48"/>
      <c r="H10" s="48"/>
    </row>
    <row r="11" spans="1:8">
      <c r="A11" s="48"/>
      <c r="B11" s="48"/>
      <c r="C11" s="501" t="s">
        <v>0</v>
      </c>
      <c r="D11" s="501"/>
      <c r="E11" s="501"/>
      <c r="F11" s="501"/>
      <c r="G11" s="19">
        <f>H68</f>
        <v>0</v>
      </c>
      <c r="H11" s="48" t="s">
        <v>1</v>
      </c>
    </row>
    <row r="12" spans="1:8">
      <c r="A12" s="500" t="s">
        <v>2</v>
      </c>
      <c r="B12" s="493" t="s">
        <v>496</v>
      </c>
      <c r="C12" s="493" t="s">
        <v>3</v>
      </c>
      <c r="D12" s="502" t="s">
        <v>4</v>
      </c>
      <c r="E12" s="502"/>
      <c r="F12" s="502"/>
      <c r="G12" s="502"/>
      <c r="H12" s="493" t="s">
        <v>5</v>
      </c>
    </row>
    <row r="13" spans="1:8" ht="39">
      <c r="A13" s="500"/>
      <c r="B13" s="493"/>
      <c r="C13" s="493"/>
      <c r="D13" s="49" t="s">
        <v>6</v>
      </c>
      <c r="E13" s="1" t="s">
        <v>7</v>
      </c>
      <c r="F13" s="1" t="s">
        <v>8</v>
      </c>
      <c r="G13" s="1" t="s">
        <v>9</v>
      </c>
      <c r="H13" s="493"/>
    </row>
    <row r="14" spans="1:8">
      <c r="A14" s="50">
        <v>1</v>
      </c>
      <c r="B14" s="2">
        <v>2</v>
      </c>
      <c r="C14" s="3">
        <v>3</v>
      </c>
      <c r="D14" s="4">
        <v>4</v>
      </c>
      <c r="E14" s="5">
        <v>5</v>
      </c>
      <c r="F14" s="5">
        <v>6</v>
      </c>
      <c r="G14" s="5">
        <v>7</v>
      </c>
      <c r="H14" s="2">
        <v>8</v>
      </c>
    </row>
    <row r="15" spans="1:8" ht="25.5">
      <c r="A15" s="50">
        <v>1</v>
      </c>
      <c r="B15" s="2"/>
      <c r="C15" s="6" t="s">
        <v>10</v>
      </c>
      <c r="D15" s="17"/>
      <c r="E15" s="17"/>
      <c r="F15" s="17"/>
      <c r="G15" s="17"/>
      <c r="H15" s="18"/>
    </row>
    <row r="16" spans="1:8">
      <c r="A16" s="50"/>
      <c r="B16" s="2"/>
      <c r="C16" s="3" t="s">
        <v>11</v>
      </c>
      <c r="D16" s="17"/>
      <c r="E16" s="17"/>
      <c r="F16" s="17"/>
      <c r="G16" s="17"/>
      <c r="H16" s="18"/>
    </row>
    <row r="17" spans="1:8">
      <c r="A17" s="50"/>
      <c r="B17" s="2"/>
      <c r="C17" s="7" t="s">
        <v>12</v>
      </c>
      <c r="D17" s="17"/>
      <c r="E17" s="17"/>
      <c r="F17" s="17"/>
      <c r="G17" s="17"/>
      <c r="H17" s="18"/>
    </row>
    <row r="18" spans="1:8">
      <c r="A18" s="494">
        <v>2</v>
      </c>
      <c r="B18" s="495"/>
      <c r="C18" s="496" t="s">
        <v>13</v>
      </c>
      <c r="D18" s="498"/>
      <c r="E18" s="499"/>
      <c r="F18" s="499"/>
      <c r="G18" s="499"/>
      <c r="H18" s="498"/>
    </row>
    <row r="19" spans="1:8">
      <c r="A19" s="494"/>
      <c r="B19" s="495"/>
      <c r="C19" s="497"/>
      <c r="D19" s="498"/>
      <c r="E19" s="499"/>
      <c r="F19" s="499"/>
      <c r="G19" s="499"/>
      <c r="H19" s="498"/>
    </row>
    <row r="20" spans="1:8" ht="42.75" customHeight="1">
      <c r="A20" s="51"/>
      <c r="B20" s="8" t="s">
        <v>14</v>
      </c>
      <c r="C20" s="15" t="s">
        <v>433</v>
      </c>
      <c r="D20" s="82">
        <f>'საობიექტო ხარჯ'!G12</f>
        <v>0</v>
      </c>
      <c r="E20" s="83">
        <f>'საობიექტო ხარჯ'!H12</f>
        <v>0</v>
      </c>
      <c r="F20" s="83"/>
      <c r="G20" s="83"/>
      <c r="H20" s="82">
        <f>D20+E20</f>
        <v>0</v>
      </c>
    </row>
    <row r="21" spans="1:8" hidden="1">
      <c r="A21" s="51"/>
      <c r="B21" s="8"/>
      <c r="C21" s="16"/>
      <c r="D21" s="82"/>
      <c r="E21" s="83"/>
      <c r="F21" s="83"/>
      <c r="G21" s="83"/>
      <c r="H21" s="82"/>
    </row>
    <row r="22" spans="1:8" hidden="1">
      <c r="A22" s="51"/>
      <c r="B22" s="8"/>
      <c r="C22" s="16"/>
      <c r="D22" s="82"/>
      <c r="E22" s="83"/>
      <c r="F22" s="83"/>
      <c r="G22" s="83"/>
      <c r="H22" s="82"/>
    </row>
    <row r="23" spans="1:8">
      <c r="A23" s="51"/>
      <c r="B23" s="8"/>
      <c r="C23" s="1" t="s">
        <v>15</v>
      </c>
      <c r="D23" s="82">
        <f>D20+D21</f>
        <v>0</v>
      </c>
      <c r="E23" s="83">
        <f>E20+E21</f>
        <v>0</v>
      </c>
      <c r="F23" s="83"/>
      <c r="G23" s="83"/>
      <c r="H23" s="82">
        <f>H20+H21</f>
        <v>0</v>
      </c>
    </row>
    <row r="24" spans="1:8" ht="25.5">
      <c r="A24" s="51">
        <v>3</v>
      </c>
      <c r="B24" s="8"/>
      <c r="C24" s="9" t="s">
        <v>16</v>
      </c>
      <c r="D24" s="82"/>
      <c r="E24" s="83"/>
      <c r="F24" s="83"/>
      <c r="G24" s="83"/>
      <c r="H24" s="82"/>
    </row>
    <row r="25" spans="1:8">
      <c r="A25" s="51"/>
      <c r="B25" s="8"/>
      <c r="C25" s="1" t="s">
        <v>11</v>
      </c>
      <c r="D25" s="82"/>
      <c r="E25" s="83"/>
      <c r="F25" s="83"/>
      <c r="G25" s="83"/>
      <c r="H25" s="82"/>
    </row>
    <row r="26" spans="1:8">
      <c r="A26" s="51"/>
      <c r="B26" s="8"/>
      <c r="C26" s="10" t="s">
        <v>17</v>
      </c>
      <c r="D26" s="82"/>
      <c r="E26" s="83"/>
      <c r="F26" s="83"/>
      <c r="G26" s="83"/>
      <c r="H26" s="82"/>
    </row>
    <row r="27" spans="1:8">
      <c r="A27" s="51">
        <v>4</v>
      </c>
      <c r="B27" s="8"/>
      <c r="C27" s="11" t="s">
        <v>18</v>
      </c>
      <c r="D27" s="82"/>
      <c r="E27" s="83"/>
      <c r="F27" s="83"/>
      <c r="G27" s="83"/>
      <c r="H27" s="82"/>
    </row>
    <row r="28" spans="1:8">
      <c r="A28" s="51"/>
      <c r="B28" s="8"/>
      <c r="C28" s="12" t="s">
        <v>19</v>
      </c>
      <c r="D28" s="82"/>
      <c r="E28" s="83"/>
      <c r="F28" s="83"/>
      <c r="G28" s="83"/>
      <c r="H28" s="82"/>
    </row>
    <row r="29" spans="1:8">
      <c r="A29" s="51"/>
      <c r="B29" s="8"/>
      <c r="C29" s="1" t="s">
        <v>11</v>
      </c>
      <c r="D29" s="82"/>
      <c r="E29" s="83"/>
      <c r="F29" s="83"/>
      <c r="G29" s="83"/>
      <c r="H29" s="82"/>
    </row>
    <row r="30" spans="1:8">
      <c r="A30" s="51"/>
      <c r="B30" s="8"/>
      <c r="C30" s="1" t="s">
        <v>20</v>
      </c>
      <c r="D30" s="82"/>
      <c r="E30" s="83"/>
      <c r="F30" s="83"/>
      <c r="G30" s="83"/>
      <c r="H30" s="82"/>
    </row>
    <row r="31" spans="1:8">
      <c r="A31" s="51">
        <v>5</v>
      </c>
      <c r="B31" s="8"/>
      <c r="C31" s="11" t="s">
        <v>21</v>
      </c>
      <c r="D31" s="82"/>
      <c r="E31" s="83"/>
      <c r="F31" s="83"/>
      <c r="G31" s="83"/>
      <c r="H31" s="82"/>
    </row>
    <row r="32" spans="1:8" ht="25.5">
      <c r="A32" s="51"/>
      <c r="B32" s="8"/>
      <c r="C32" s="12" t="s">
        <v>22</v>
      </c>
      <c r="D32" s="82"/>
      <c r="E32" s="83"/>
      <c r="F32" s="83"/>
      <c r="G32" s="83"/>
      <c r="H32" s="82"/>
    </row>
    <row r="33" spans="1:12">
      <c r="A33" s="51"/>
      <c r="B33" s="8"/>
      <c r="C33" s="1" t="s">
        <v>11</v>
      </c>
      <c r="D33" s="82"/>
      <c r="E33" s="83"/>
      <c r="F33" s="83"/>
      <c r="G33" s="83"/>
      <c r="H33" s="82"/>
    </row>
    <row r="34" spans="1:12">
      <c r="A34" s="51"/>
      <c r="B34" s="8"/>
      <c r="C34" s="1" t="s">
        <v>23</v>
      </c>
      <c r="D34" s="82"/>
      <c r="E34" s="83"/>
      <c r="F34" s="83"/>
      <c r="G34" s="83"/>
      <c r="H34" s="82"/>
    </row>
    <row r="35" spans="1:12">
      <c r="A35" s="51">
        <v>6</v>
      </c>
      <c r="B35" s="8"/>
      <c r="C35" s="11" t="s">
        <v>24</v>
      </c>
      <c r="D35" s="82"/>
      <c r="E35" s="83"/>
      <c r="F35" s="83"/>
      <c r="G35" s="83"/>
      <c r="H35" s="82"/>
    </row>
    <row r="36" spans="1:12" ht="38.25">
      <c r="A36" s="51"/>
      <c r="B36" s="8"/>
      <c r="C36" s="13" t="s">
        <v>25</v>
      </c>
      <c r="D36" s="82"/>
      <c r="E36" s="83"/>
      <c r="F36" s="83"/>
      <c r="G36" s="83"/>
      <c r="H36" s="82"/>
    </row>
    <row r="37" spans="1:12">
      <c r="A37" s="51"/>
      <c r="B37" s="136"/>
      <c r="C37" s="1" t="s">
        <v>11</v>
      </c>
      <c r="D37" s="82"/>
      <c r="E37" s="83"/>
      <c r="F37" s="83"/>
      <c r="G37" s="83"/>
      <c r="H37" s="82"/>
    </row>
    <row r="38" spans="1:12">
      <c r="A38" s="51"/>
      <c r="B38" s="8"/>
      <c r="C38" s="1" t="s">
        <v>26</v>
      </c>
      <c r="D38" s="82"/>
      <c r="E38" s="83"/>
      <c r="F38" s="83"/>
      <c r="G38" s="83"/>
      <c r="H38" s="82"/>
    </row>
    <row r="39" spans="1:12" ht="25.5">
      <c r="A39" s="51">
        <v>7</v>
      </c>
      <c r="B39" s="8"/>
      <c r="C39" s="9" t="s">
        <v>27</v>
      </c>
      <c r="D39" s="82"/>
      <c r="E39" s="83"/>
      <c r="F39" s="83"/>
      <c r="G39" s="83"/>
      <c r="H39" s="82"/>
    </row>
    <row r="40" spans="1:12">
      <c r="A40" s="51"/>
      <c r="B40" s="8"/>
      <c r="C40" s="1" t="s">
        <v>11</v>
      </c>
      <c r="D40" s="82"/>
      <c r="E40" s="83"/>
      <c r="F40" s="83"/>
      <c r="G40" s="83"/>
      <c r="H40" s="82"/>
    </row>
    <row r="41" spans="1:12">
      <c r="A41" s="51"/>
      <c r="B41" s="8"/>
      <c r="C41" s="1" t="s">
        <v>28</v>
      </c>
      <c r="D41" s="82"/>
      <c r="E41" s="83"/>
      <c r="F41" s="83"/>
      <c r="G41" s="83"/>
      <c r="H41" s="82"/>
    </row>
    <row r="42" spans="1:12">
      <c r="A42" s="51"/>
      <c r="B42" s="8"/>
      <c r="C42" s="1" t="s">
        <v>29</v>
      </c>
      <c r="D42" s="82"/>
      <c r="E42" s="83"/>
      <c r="F42" s="83"/>
      <c r="G42" s="83"/>
      <c r="H42" s="82"/>
    </row>
    <row r="43" spans="1:12">
      <c r="A43" s="51">
        <v>8</v>
      </c>
      <c r="B43" s="8"/>
      <c r="C43" s="11" t="s">
        <v>30</v>
      </c>
      <c r="D43" s="82"/>
      <c r="E43" s="83"/>
      <c r="F43" s="83"/>
      <c r="G43" s="83"/>
      <c r="H43" s="82"/>
    </row>
    <row r="44" spans="1:12">
      <c r="A44" s="51"/>
      <c r="B44" s="8"/>
      <c r="C44" s="12" t="s">
        <v>31</v>
      </c>
      <c r="D44" s="82"/>
      <c r="E44" s="83"/>
      <c r="F44" s="83"/>
      <c r="G44" s="83"/>
      <c r="H44" s="82"/>
    </row>
    <row r="45" spans="1:12">
      <c r="A45" s="51"/>
      <c r="B45" s="8"/>
      <c r="C45" s="1" t="s">
        <v>11</v>
      </c>
      <c r="D45" s="82"/>
      <c r="E45" s="83"/>
      <c r="F45" s="83"/>
      <c r="G45" s="83"/>
      <c r="H45" s="82"/>
    </row>
    <row r="46" spans="1:12">
      <c r="A46" s="51"/>
      <c r="B46" s="8"/>
      <c r="C46" s="1" t="s">
        <v>32</v>
      </c>
      <c r="D46" s="82"/>
      <c r="E46" s="83"/>
      <c r="F46" s="83"/>
      <c r="G46" s="83"/>
      <c r="H46" s="82"/>
    </row>
    <row r="47" spans="1:12" ht="25.5">
      <c r="A47" s="51">
        <v>9</v>
      </c>
      <c r="B47" s="8"/>
      <c r="C47" s="9" t="s">
        <v>33</v>
      </c>
      <c r="D47" s="82"/>
      <c r="E47" s="83"/>
      <c r="F47" s="83"/>
      <c r="G47" s="83"/>
      <c r="H47" s="82"/>
      <c r="I47" s="488"/>
      <c r="J47" s="489"/>
      <c r="K47" s="489"/>
      <c r="L47" s="489"/>
    </row>
    <row r="48" spans="1:12">
      <c r="A48" s="51"/>
      <c r="B48" s="8"/>
      <c r="C48" s="1" t="s">
        <v>11</v>
      </c>
      <c r="D48" s="82"/>
      <c r="E48" s="83"/>
      <c r="F48" s="83"/>
      <c r="G48" s="83"/>
      <c r="H48" s="82"/>
    </row>
    <row r="49" spans="1:13">
      <c r="A49" s="51"/>
      <c r="B49" s="8"/>
      <c r="C49" s="1" t="s">
        <v>34</v>
      </c>
      <c r="D49" s="82"/>
      <c r="E49" s="83"/>
      <c r="F49" s="83"/>
      <c r="G49" s="83"/>
      <c r="H49" s="82"/>
    </row>
    <row r="50" spans="1:13">
      <c r="A50" s="51"/>
      <c r="B50" s="8"/>
      <c r="C50" s="1" t="s">
        <v>35</v>
      </c>
      <c r="D50" s="82">
        <f>D23</f>
        <v>0</v>
      </c>
      <c r="E50" s="83">
        <f>E23</f>
        <v>0</v>
      </c>
      <c r="F50" s="83"/>
      <c r="G50" s="83"/>
      <c r="H50" s="82">
        <f>H23</f>
        <v>0</v>
      </c>
    </row>
    <row r="51" spans="1:13">
      <c r="A51" s="51">
        <v>10</v>
      </c>
      <c r="B51" s="8"/>
      <c r="C51" s="11" t="s">
        <v>36</v>
      </c>
      <c r="D51" s="82"/>
      <c r="E51" s="83"/>
      <c r="F51" s="83"/>
      <c r="G51" s="83"/>
      <c r="H51" s="82"/>
    </row>
    <row r="52" spans="1:13" ht="25.5">
      <c r="A52" s="51"/>
      <c r="B52" s="8"/>
      <c r="C52" s="12" t="s">
        <v>37</v>
      </c>
      <c r="D52" s="82"/>
      <c r="E52" s="83"/>
      <c r="F52" s="83"/>
      <c r="G52" s="83"/>
      <c r="H52" s="82"/>
    </row>
    <row r="53" spans="1:13">
      <c r="A53" s="51"/>
      <c r="B53" s="8"/>
      <c r="C53" s="1" t="s">
        <v>11</v>
      </c>
      <c r="D53" s="82"/>
      <c r="E53" s="83"/>
      <c r="F53" s="83"/>
      <c r="G53" s="83"/>
      <c r="H53" s="82"/>
    </row>
    <row r="54" spans="1:13">
      <c r="A54" s="51"/>
      <c r="B54" s="8"/>
      <c r="C54" s="1" t="s">
        <v>38</v>
      </c>
      <c r="D54" s="82"/>
      <c r="E54" s="83"/>
      <c r="F54" s="83"/>
      <c r="G54" s="83"/>
      <c r="H54" s="82"/>
    </row>
    <row r="55" spans="1:13">
      <c r="A55" s="51">
        <v>11</v>
      </c>
      <c r="B55" s="8"/>
      <c r="C55" s="11" t="s">
        <v>39</v>
      </c>
      <c r="D55" s="82"/>
      <c r="E55" s="83"/>
      <c r="F55" s="83"/>
      <c r="G55" s="83"/>
      <c r="H55" s="82"/>
    </row>
    <row r="56" spans="1:13">
      <c r="A56" s="51"/>
      <c r="B56" s="8"/>
      <c r="C56" s="12" t="s">
        <v>40</v>
      </c>
      <c r="D56" s="82"/>
      <c r="E56" s="83"/>
      <c r="F56" s="83"/>
      <c r="G56" s="83"/>
      <c r="H56" s="82"/>
    </row>
    <row r="57" spans="1:13">
      <c r="A57" s="51"/>
      <c r="B57" s="8"/>
      <c r="C57" s="1" t="s">
        <v>11</v>
      </c>
      <c r="D57" s="82"/>
      <c r="E57" s="83"/>
      <c r="F57" s="83"/>
      <c r="G57" s="83"/>
      <c r="H57" s="82"/>
    </row>
    <row r="58" spans="1:13">
      <c r="A58" s="51"/>
      <c r="B58" s="8"/>
      <c r="C58" s="1" t="s">
        <v>41</v>
      </c>
      <c r="D58" s="82"/>
      <c r="E58" s="83"/>
      <c r="F58" s="83"/>
      <c r="G58" s="83"/>
      <c r="H58" s="82"/>
    </row>
    <row r="59" spans="1:13" ht="25.5">
      <c r="A59" s="51">
        <v>12</v>
      </c>
      <c r="B59" s="8"/>
      <c r="C59" s="9" t="s">
        <v>42</v>
      </c>
      <c r="D59" s="83"/>
      <c r="E59" s="83"/>
      <c r="F59" s="83"/>
      <c r="G59" s="83"/>
      <c r="H59" s="84"/>
    </row>
    <row r="60" spans="1:13">
      <c r="A60" s="51"/>
      <c r="B60" s="8"/>
      <c r="C60" s="1" t="s">
        <v>11</v>
      </c>
      <c r="D60" s="83"/>
      <c r="E60" s="83"/>
      <c r="F60" s="83"/>
      <c r="G60" s="83"/>
      <c r="H60" s="83"/>
    </row>
    <row r="61" spans="1:13">
      <c r="A61" s="51"/>
      <c r="B61" s="8"/>
      <c r="C61" s="1" t="s">
        <v>43</v>
      </c>
      <c r="D61" s="83"/>
      <c r="E61" s="83"/>
      <c r="F61" s="83"/>
      <c r="G61" s="83"/>
      <c r="H61" s="83"/>
    </row>
    <row r="62" spans="1:13">
      <c r="A62" s="51"/>
      <c r="B62" s="8"/>
      <c r="C62" s="1" t="s">
        <v>44</v>
      </c>
      <c r="D62" s="83">
        <f>D50</f>
        <v>0</v>
      </c>
      <c r="E62" s="83">
        <f>E50</f>
        <v>0</v>
      </c>
      <c r="F62" s="83"/>
      <c r="G62" s="83"/>
      <c r="H62" s="84">
        <f>H50</f>
        <v>0</v>
      </c>
      <c r="M62" s="459"/>
    </row>
    <row r="63" spans="1:13" ht="25.5">
      <c r="A63" s="51">
        <v>13</v>
      </c>
      <c r="B63" s="52"/>
      <c r="C63" s="14" t="s">
        <v>45</v>
      </c>
      <c r="D63" s="82">
        <f>D62*3%</f>
        <v>0</v>
      </c>
      <c r="E63" s="82">
        <f>E62*3%</f>
        <v>0</v>
      </c>
      <c r="F63" s="82"/>
      <c r="G63" s="82"/>
      <c r="H63" s="82">
        <f>H62*3%</f>
        <v>0</v>
      </c>
      <c r="J63">
        <f>სამშენ.სამ!J535</f>
        <v>0</v>
      </c>
      <c r="M63" s="459"/>
    </row>
    <row r="64" spans="1:13">
      <c r="A64" s="51"/>
      <c r="B64" s="52"/>
      <c r="C64" s="51" t="s">
        <v>46</v>
      </c>
      <c r="D64" s="82">
        <f>D62+D63</f>
        <v>0</v>
      </c>
      <c r="E64" s="82">
        <f>E62+E63</f>
        <v>0</v>
      </c>
      <c r="F64" s="82"/>
      <c r="G64" s="82"/>
      <c r="H64" s="82">
        <f>H62+H63</f>
        <v>0</v>
      </c>
      <c r="J64">
        <f>' ელსამ სამ'!J71</f>
        <v>0</v>
      </c>
      <c r="M64" s="459"/>
    </row>
    <row r="65" spans="1:14" ht="25.5">
      <c r="A65" s="51">
        <v>14</v>
      </c>
      <c r="B65" s="52"/>
      <c r="C65" s="14" t="s">
        <v>47</v>
      </c>
      <c r="D65" s="82"/>
      <c r="E65" s="82"/>
      <c r="F65" s="82"/>
      <c r="G65" s="82">
        <f>L67*2%</f>
        <v>0</v>
      </c>
      <c r="H65" s="82">
        <f>G65</f>
        <v>0</v>
      </c>
      <c r="J65">
        <f>J63+J64</f>
        <v>0</v>
      </c>
      <c r="L65">
        <f>სამშენ.სამ!J535</f>
        <v>0</v>
      </c>
      <c r="M65" s="459"/>
      <c r="N65" s="459"/>
    </row>
    <row r="66" spans="1:14">
      <c r="A66" s="51"/>
      <c r="B66" s="52"/>
      <c r="C66" s="51" t="s">
        <v>46</v>
      </c>
      <c r="D66" s="82"/>
      <c r="E66" s="82"/>
      <c r="F66" s="82"/>
      <c r="G66" s="82"/>
      <c r="H66" s="82">
        <f>H64+H65</f>
        <v>0</v>
      </c>
      <c r="J66">
        <f>J65*2%</f>
        <v>0</v>
      </c>
      <c r="L66">
        <f>' ელსამ სამ'!J71</f>
        <v>0</v>
      </c>
      <c r="M66" s="459"/>
    </row>
    <row r="67" spans="1:14">
      <c r="A67" s="51">
        <v>15</v>
      </c>
      <c r="B67" s="52"/>
      <c r="C67" s="51" t="s">
        <v>48</v>
      </c>
      <c r="D67" s="82"/>
      <c r="E67" s="82"/>
      <c r="F67" s="82"/>
      <c r="G67" s="82"/>
      <c r="H67" s="82">
        <f>H66*18%</f>
        <v>0</v>
      </c>
      <c r="L67">
        <f>L65+L66</f>
        <v>0</v>
      </c>
      <c r="M67" s="459"/>
    </row>
    <row r="68" spans="1:14">
      <c r="A68" s="52"/>
      <c r="B68" s="52"/>
      <c r="C68" s="51" t="s">
        <v>46</v>
      </c>
      <c r="D68" s="82"/>
      <c r="E68" s="82"/>
      <c r="F68" s="82"/>
      <c r="G68" s="82"/>
      <c r="H68" s="82">
        <f>H66+H67</f>
        <v>0</v>
      </c>
      <c r="L68">
        <v>61672.83</v>
      </c>
      <c r="M68" s="459"/>
    </row>
    <row r="69" spans="1:14">
      <c r="A69" s="53"/>
      <c r="B69" s="53"/>
      <c r="C69" s="54"/>
      <c r="D69" s="55"/>
      <c r="E69" s="55"/>
      <c r="F69" s="55"/>
      <c r="G69" s="55"/>
      <c r="H69" s="55"/>
    </row>
    <row r="70" spans="1:14">
      <c r="A70" s="487"/>
      <c r="B70" s="487"/>
      <c r="C70" s="487"/>
      <c r="D70" s="487"/>
      <c r="E70" s="487"/>
      <c r="F70" s="487"/>
      <c r="G70" s="487"/>
      <c r="H70" s="487"/>
      <c r="I70" s="487"/>
      <c r="J70" s="487"/>
      <c r="K70" s="487"/>
      <c r="L70" s="487"/>
      <c r="M70" s="487"/>
    </row>
    <row r="73" spans="1:14">
      <c r="C73" s="503"/>
      <c r="D73" s="503"/>
    </row>
  </sheetData>
  <mergeCells count="22">
    <mergeCell ref="A3:H3"/>
    <mergeCell ref="C11:F11"/>
    <mergeCell ref="B12:B13"/>
    <mergeCell ref="C12:C13"/>
    <mergeCell ref="D12:G12"/>
    <mergeCell ref="C73:D73"/>
    <mergeCell ref="F1:H1"/>
    <mergeCell ref="F2:H2"/>
    <mergeCell ref="A70:M70"/>
    <mergeCell ref="I47:L47"/>
    <mergeCell ref="A4:H9"/>
    <mergeCell ref="A10:C10"/>
    <mergeCell ref="H12:H13"/>
    <mergeCell ref="A18:A19"/>
    <mergeCell ref="B18:B19"/>
    <mergeCell ref="C18:C19"/>
    <mergeCell ref="D18:D19"/>
    <mergeCell ref="E18:E19"/>
    <mergeCell ref="F18:F19"/>
    <mergeCell ref="G18:G19"/>
    <mergeCell ref="H18:H19"/>
    <mergeCell ref="A12:A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110" zoomScaleSheetLayoutView="110" workbookViewId="0">
      <selection activeCell="A14" sqref="A14:M14"/>
    </sheetView>
  </sheetViews>
  <sheetFormatPr defaultRowHeight="15"/>
  <cols>
    <col min="1" max="1" width="3.85546875" customWidth="1"/>
    <col min="2" max="2" width="10.7109375" customWidth="1"/>
    <col min="3" max="3" width="18.42578125" customWidth="1"/>
    <col min="7" max="8" width="12" customWidth="1"/>
    <col min="9" max="10" width="11.5703125" customWidth="1"/>
    <col min="12" max="12" width="9.140625" customWidth="1"/>
    <col min="13" max="13" width="9.140625" hidden="1" customWidth="1"/>
  </cols>
  <sheetData>
    <row r="1" spans="1:13">
      <c r="C1" s="504" t="s">
        <v>130</v>
      </c>
      <c r="D1" s="504"/>
      <c r="E1" s="504"/>
      <c r="F1" s="504"/>
      <c r="G1" s="504"/>
      <c r="H1" s="504"/>
      <c r="I1" s="504"/>
      <c r="J1" s="504"/>
    </row>
    <row r="2" spans="1:13" ht="27" customHeight="1">
      <c r="C2" s="506" t="s">
        <v>580</v>
      </c>
      <c r="D2" s="506"/>
      <c r="E2" s="506"/>
      <c r="F2" s="506"/>
      <c r="G2" s="506"/>
      <c r="H2" s="506"/>
      <c r="I2" s="506"/>
      <c r="J2" s="506"/>
      <c r="K2" s="506"/>
    </row>
    <row r="3" spans="1:13" ht="31.5" customHeight="1">
      <c r="C3" s="504" t="s">
        <v>149</v>
      </c>
      <c r="D3" s="504"/>
      <c r="E3" s="504"/>
      <c r="F3" s="504"/>
      <c r="G3" s="504"/>
      <c r="H3" s="504"/>
      <c r="I3" s="504"/>
      <c r="J3" s="504"/>
    </row>
    <row r="4" spans="1:13">
      <c r="B4" s="508" t="s">
        <v>159</v>
      </c>
      <c r="C4" s="508"/>
      <c r="D4" s="508"/>
      <c r="E4" s="45"/>
      <c r="F4" s="45"/>
      <c r="G4" s="507" t="s">
        <v>163</v>
      </c>
      <c r="H4" s="507"/>
      <c r="I4" s="507"/>
      <c r="J4" s="46">
        <f>K12</f>
        <v>0</v>
      </c>
      <c r="K4" s="45" t="s">
        <v>151</v>
      </c>
    </row>
    <row r="5" spans="1:13">
      <c r="A5" s="21"/>
      <c r="B5" s="505"/>
      <c r="C5" s="505"/>
      <c r="D5" s="505"/>
      <c r="E5" s="505"/>
      <c r="F5" s="505"/>
      <c r="G5" s="505"/>
      <c r="H5" s="505"/>
      <c r="I5" s="505"/>
      <c r="J5" s="505"/>
      <c r="K5" s="20"/>
    </row>
    <row r="6" spans="1:13">
      <c r="A6" s="518" t="s">
        <v>122</v>
      </c>
      <c r="B6" s="518" t="s">
        <v>123</v>
      </c>
      <c r="C6" s="521" t="s">
        <v>504</v>
      </c>
      <c r="D6" s="522"/>
      <c r="E6" s="522"/>
      <c r="F6" s="523"/>
      <c r="G6" s="530" t="s">
        <v>124</v>
      </c>
      <c r="H6" s="531"/>
      <c r="I6" s="531"/>
      <c r="J6" s="532"/>
      <c r="K6" s="518" t="s">
        <v>125</v>
      </c>
    </row>
    <row r="7" spans="1:13">
      <c r="A7" s="519"/>
      <c r="B7" s="519"/>
      <c r="C7" s="524"/>
      <c r="D7" s="525"/>
      <c r="E7" s="525"/>
      <c r="F7" s="526"/>
      <c r="G7" s="518" t="s">
        <v>126</v>
      </c>
      <c r="H7" s="518" t="s">
        <v>127</v>
      </c>
      <c r="I7" s="518" t="s">
        <v>128</v>
      </c>
      <c r="J7" s="518" t="s">
        <v>129</v>
      </c>
      <c r="K7" s="519"/>
    </row>
    <row r="8" spans="1:13">
      <c r="A8" s="520"/>
      <c r="B8" s="520"/>
      <c r="C8" s="527"/>
      <c r="D8" s="528"/>
      <c r="E8" s="528"/>
      <c r="F8" s="529"/>
      <c r="G8" s="520"/>
      <c r="H8" s="520"/>
      <c r="I8" s="520"/>
      <c r="J8" s="520"/>
      <c r="K8" s="520"/>
    </row>
    <row r="9" spans="1:13">
      <c r="A9" s="56" t="s">
        <v>61</v>
      </c>
      <c r="B9" s="56" t="s">
        <v>62</v>
      </c>
      <c r="C9" s="512" t="s">
        <v>63</v>
      </c>
      <c r="D9" s="513"/>
      <c r="E9" s="513"/>
      <c r="F9" s="514"/>
      <c r="G9" s="56" t="s">
        <v>64</v>
      </c>
      <c r="H9" s="56" t="s">
        <v>65</v>
      </c>
      <c r="I9" s="56" t="s">
        <v>66</v>
      </c>
      <c r="J9" s="56" t="s">
        <v>67</v>
      </c>
      <c r="K9" s="56" t="s">
        <v>68</v>
      </c>
    </row>
    <row r="10" spans="1:13" ht="30.75" customHeight="1">
      <c r="A10" s="56" t="s">
        <v>61</v>
      </c>
      <c r="B10" s="56" t="s">
        <v>160</v>
      </c>
      <c r="C10" s="515" t="s">
        <v>503</v>
      </c>
      <c r="D10" s="516"/>
      <c r="E10" s="516"/>
      <c r="F10" s="517"/>
      <c r="G10" s="57">
        <f>სამშენ.სამ!M541</f>
        <v>0</v>
      </c>
      <c r="H10" s="57"/>
      <c r="I10" s="57"/>
      <c r="J10" s="57"/>
      <c r="K10" s="57">
        <f>G10</f>
        <v>0</v>
      </c>
    </row>
    <row r="11" spans="1:13" ht="32.25" customHeight="1">
      <c r="A11" s="56" t="s">
        <v>62</v>
      </c>
      <c r="B11" s="56" t="s">
        <v>161</v>
      </c>
      <c r="C11" s="515" t="s">
        <v>394</v>
      </c>
      <c r="D11" s="516"/>
      <c r="E11" s="516"/>
      <c r="F11" s="517"/>
      <c r="G11" s="57"/>
      <c r="H11" s="57">
        <f>' ელსამ სამ'!M77</f>
        <v>0</v>
      </c>
      <c r="I11" s="57"/>
      <c r="J11" s="57"/>
      <c r="K11" s="57">
        <f>H11</f>
        <v>0</v>
      </c>
    </row>
    <row r="12" spans="1:13" ht="21.75" customHeight="1">
      <c r="A12" s="56"/>
      <c r="B12" s="56"/>
      <c r="C12" s="509" t="s">
        <v>46</v>
      </c>
      <c r="D12" s="510"/>
      <c r="E12" s="510"/>
      <c r="F12" s="511"/>
      <c r="G12" s="57">
        <f>G10</f>
        <v>0</v>
      </c>
      <c r="H12" s="57">
        <f>H11</f>
        <v>0</v>
      </c>
      <c r="I12" s="57"/>
      <c r="J12" s="57"/>
      <c r="K12" s="57">
        <f>K10+K11</f>
        <v>0</v>
      </c>
    </row>
    <row r="14" spans="1:13">
      <c r="A14" s="487"/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</row>
    <row r="16" spans="1:13">
      <c r="C16" s="503"/>
      <c r="D16" s="503"/>
      <c r="E16" s="503"/>
      <c r="F16" s="503"/>
      <c r="G16" s="503"/>
    </row>
  </sheetData>
  <mergeCells count="21">
    <mergeCell ref="K6:K8"/>
    <mergeCell ref="G7:G8"/>
    <mergeCell ref="H7:H8"/>
    <mergeCell ref="I7:I8"/>
    <mergeCell ref="J7:J8"/>
    <mergeCell ref="C16:G16"/>
    <mergeCell ref="B5:J5"/>
    <mergeCell ref="C1:J1"/>
    <mergeCell ref="C3:J3"/>
    <mergeCell ref="C2:K2"/>
    <mergeCell ref="G4:I4"/>
    <mergeCell ref="B4:D4"/>
    <mergeCell ref="C12:F12"/>
    <mergeCell ref="C9:F9"/>
    <mergeCell ref="C10:F10"/>
    <mergeCell ref="C11:F11"/>
    <mergeCell ref="A14:M14"/>
    <mergeCell ref="A6:A8"/>
    <mergeCell ref="B6:B8"/>
    <mergeCell ref="C6:F8"/>
    <mergeCell ref="G6:J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4"/>
  <sheetViews>
    <sheetView view="pageBreakPreview" topLeftCell="A517" zoomScaleSheetLayoutView="100" workbookViewId="0">
      <selection activeCell="A543" sqref="A543:M543"/>
    </sheetView>
  </sheetViews>
  <sheetFormatPr defaultRowHeight="15"/>
  <cols>
    <col min="1" max="1" width="4.42578125" style="347" customWidth="1"/>
    <col min="2" max="2" width="11.140625" style="347" customWidth="1"/>
    <col min="3" max="3" width="42.28515625" style="347" customWidth="1"/>
    <col min="4" max="4" width="6.7109375" style="347" customWidth="1"/>
    <col min="5" max="5" width="9.7109375" style="347" customWidth="1"/>
    <col min="6" max="7" width="6.7109375" style="347" customWidth="1"/>
    <col min="8" max="8" width="8.42578125" style="347" customWidth="1"/>
    <col min="9" max="9" width="6.7109375" style="347" customWidth="1"/>
    <col min="10" max="10" width="8.42578125" style="347" customWidth="1"/>
    <col min="11" max="11" width="5.7109375" style="347" customWidth="1"/>
    <col min="12" max="12" width="7.5703125" style="347" customWidth="1"/>
    <col min="13" max="13" width="10.5703125" style="347" customWidth="1"/>
    <col min="14" max="14" width="5.85546875" style="347" hidden="1" customWidth="1"/>
    <col min="15" max="18" width="9.140625" style="347" hidden="1" customWidth="1"/>
    <col min="19" max="19" width="0.140625" style="347" hidden="1" customWidth="1"/>
    <col min="20" max="24" width="9.140625" style="347" hidden="1" customWidth="1"/>
    <col min="25" max="16384" width="9.140625" style="347"/>
  </cols>
  <sheetData>
    <row r="1" spans="1:14">
      <c r="C1" s="545" t="s">
        <v>581</v>
      </c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ht="15" customHeight="1">
      <c r="A2" s="546" t="s">
        <v>164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466"/>
    </row>
    <row r="3" spans="1:14" ht="15" customHeight="1">
      <c r="A3" s="466"/>
      <c r="B3" s="466"/>
      <c r="C3" s="546" t="s">
        <v>6</v>
      </c>
      <c r="D3" s="546"/>
      <c r="E3" s="546"/>
      <c r="F3" s="546"/>
      <c r="G3" s="546"/>
      <c r="H3" s="546"/>
      <c r="I3" s="546"/>
      <c r="J3" s="466"/>
      <c r="K3" s="466"/>
      <c r="L3" s="466"/>
      <c r="M3" s="466"/>
    </row>
    <row r="4" spans="1:14" ht="15" customHeigh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466"/>
    </row>
    <row r="5" spans="1:14">
      <c r="A5" s="348"/>
      <c r="B5" s="547" t="s">
        <v>150</v>
      </c>
      <c r="C5" s="547"/>
      <c r="H5" s="548" t="s">
        <v>49</v>
      </c>
      <c r="I5" s="548"/>
      <c r="J5" s="548"/>
      <c r="K5" s="548"/>
      <c r="L5" s="155">
        <f>M541</f>
        <v>0</v>
      </c>
      <c r="M5" s="60" t="s">
        <v>1</v>
      </c>
    </row>
    <row r="6" spans="1:14">
      <c r="A6" s="535" t="s">
        <v>50</v>
      </c>
      <c r="B6" s="535" t="s">
        <v>495</v>
      </c>
      <c r="C6" s="535" t="s">
        <v>52</v>
      </c>
      <c r="D6" s="535" t="s">
        <v>53</v>
      </c>
      <c r="E6" s="533" t="s">
        <v>212</v>
      </c>
      <c r="F6" s="534"/>
      <c r="G6" s="533" t="s">
        <v>54</v>
      </c>
      <c r="H6" s="534"/>
      <c r="I6" s="533" t="s">
        <v>55</v>
      </c>
      <c r="J6" s="534"/>
      <c r="K6" s="533" t="s">
        <v>56</v>
      </c>
      <c r="L6" s="534"/>
      <c r="M6" s="535" t="s">
        <v>57</v>
      </c>
    </row>
    <row r="7" spans="1:14" ht="15" customHeight="1">
      <c r="A7" s="542"/>
      <c r="B7" s="542"/>
      <c r="C7" s="542"/>
      <c r="D7" s="542"/>
      <c r="E7" s="535" t="s">
        <v>213</v>
      </c>
      <c r="F7" s="535" t="s">
        <v>214</v>
      </c>
      <c r="G7" s="535" t="s">
        <v>58</v>
      </c>
      <c r="H7" s="535" t="s">
        <v>46</v>
      </c>
      <c r="I7" s="535" t="s">
        <v>59</v>
      </c>
      <c r="J7" s="535" t="s">
        <v>46</v>
      </c>
      <c r="K7" s="535" t="s">
        <v>60</v>
      </c>
      <c r="L7" s="535" t="s">
        <v>46</v>
      </c>
      <c r="M7" s="542"/>
    </row>
    <row r="8" spans="1:14" ht="15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</row>
    <row r="9" spans="1:14">
      <c r="A9" s="349" t="s">
        <v>61</v>
      </c>
      <c r="B9" s="349" t="s">
        <v>62</v>
      </c>
      <c r="C9" s="349" t="s">
        <v>63</v>
      </c>
      <c r="D9" s="349" t="s">
        <v>64</v>
      </c>
      <c r="E9" s="349" t="s">
        <v>65</v>
      </c>
      <c r="F9" s="349" t="s">
        <v>66</v>
      </c>
      <c r="G9" s="349" t="s">
        <v>67</v>
      </c>
      <c r="H9" s="349" t="s">
        <v>68</v>
      </c>
      <c r="I9" s="349" t="s">
        <v>69</v>
      </c>
      <c r="J9" s="349" t="s">
        <v>70</v>
      </c>
      <c r="K9" s="349" t="s">
        <v>71</v>
      </c>
      <c r="L9" s="349" t="s">
        <v>72</v>
      </c>
      <c r="M9" s="349" t="s">
        <v>73</v>
      </c>
    </row>
    <row r="10" spans="1:14">
      <c r="A10" s="350"/>
      <c r="B10" s="351"/>
      <c r="C10" s="350" t="s">
        <v>441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</row>
    <row r="11" spans="1:14">
      <c r="A11" s="352" t="s">
        <v>61</v>
      </c>
      <c r="B11" s="543" t="s">
        <v>439</v>
      </c>
      <c r="C11" s="64" t="s">
        <v>440</v>
      </c>
      <c r="D11" s="158" t="s">
        <v>83</v>
      </c>
      <c r="E11" s="158"/>
      <c r="F11" s="159">
        <v>1.8</v>
      </c>
      <c r="G11" s="318"/>
      <c r="H11" s="318"/>
      <c r="I11" s="318"/>
      <c r="J11" s="318"/>
      <c r="K11" s="318"/>
      <c r="L11" s="318"/>
      <c r="M11" s="318"/>
    </row>
    <row r="12" spans="1:14" ht="27">
      <c r="A12" s="352"/>
      <c r="B12" s="544"/>
      <c r="C12" s="67" t="s">
        <v>80</v>
      </c>
      <c r="D12" s="137" t="s">
        <v>76</v>
      </c>
      <c r="E12" s="137">
        <v>6.5</v>
      </c>
      <c r="F12" s="101">
        <f>F11*E12</f>
        <v>11.700000000000001</v>
      </c>
      <c r="G12" s="320"/>
      <c r="H12" s="320"/>
      <c r="I12" s="320"/>
      <c r="J12" s="320"/>
      <c r="K12" s="320"/>
      <c r="L12" s="320"/>
      <c r="M12" s="320"/>
    </row>
    <row r="13" spans="1:14">
      <c r="A13" s="468"/>
      <c r="B13" s="544"/>
      <c r="C13" s="67" t="s">
        <v>105</v>
      </c>
      <c r="D13" s="160" t="s">
        <v>78</v>
      </c>
      <c r="E13" s="137">
        <v>1.8</v>
      </c>
      <c r="F13" s="101">
        <f>F11*E13</f>
        <v>3.24</v>
      </c>
      <c r="G13" s="320"/>
      <c r="H13" s="320"/>
      <c r="I13" s="320"/>
      <c r="J13" s="320"/>
      <c r="K13" s="320"/>
      <c r="L13" s="320"/>
      <c r="M13" s="320"/>
    </row>
    <row r="14" spans="1:14" ht="10.5" customHeight="1">
      <c r="A14" s="352"/>
      <c r="B14" s="353"/>
      <c r="C14" s="161"/>
      <c r="D14" s="162"/>
      <c r="E14" s="162"/>
      <c r="F14" s="159"/>
      <c r="G14" s="318"/>
      <c r="H14" s="318"/>
      <c r="I14" s="318"/>
      <c r="J14" s="318"/>
      <c r="K14" s="318"/>
      <c r="L14" s="318"/>
      <c r="M14" s="318"/>
    </row>
    <row r="15" spans="1:14" hidden="1">
      <c r="A15" s="468"/>
      <c r="B15" s="163"/>
      <c r="C15" s="164"/>
      <c r="D15" s="165"/>
      <c r="E15" s="166"/>
      <c r="F15" s="101"/>
      <c r="G15" s="320"/>
      <c r="H15" s="320"/>
      <c r="I15" s="320"/>
      <c r="J15" s="320"/>
      <c r="K15" s="320"/>
      <c r="L15" s="320"/>
      <c r="M15" s="320"/>
    </row>
    <row r="16" spans="1:14">
      <c r="A16" s="352"/>
      <c r="B16" s="462"/>
      <c r="C16" s="167"/>
      <c r="D16" s="158"/>
      <c r="E16" s="143"/>
      <c r="F16" s="159"/>
      <c r="G16" s="318"/>
      <c r="H16" s="318"/>
      <c r="I16" s="318"/>
      <c r="J16" s="318"/>
      <c r="K16" s="318"/>
      <c r="L16" s="318"/>
      <c r="M16" s="318"/>
    </row>
    <row r="17" spans="1:13" hidden="1">
      <c r="A17" s="352"/>
      <c r="B17" s="462"/>
      <c r="C17" s="168"/>
      <c r="D17" s="137"/>
      <c r="E17" s="169"/>
      <c r="F17" s="101"/>
      <c r="G17" s="320"/>
      <c r="H17" s="320"/>
      <c r="I17" s="320"/>
      <c r="J17" s="320"/>
      <c r="K17" s="320"/>
      <c r="L17" s="320"/>
      <c r="M17" s="320"/>
    </row>
    <row r="18" spans="1:13" hidden="1">
      <c r="A18" s="468"/>
      <c r="B18" s="170"/>
      <c r="C18" s="168"/>
      <c r="D18" s="160"/>
      <c r="E18" s="169"/>
      <c r="F18" s="101"/>
      <c r="G18" s="320"/>
      <c r="H18" s="320"/>
      <c r="I18" s="320"/>
      <c r="J18" s="320"/>
      <c r="K18" s="320"/>
      <c r="L18" s="320"/>
      <c r="M18" s="320"/>
    </row>
    <row r="19" spans="1:13">
      <c r="A19" s="352" t="s">
        <v>62</v>
      </c>
      <c r="B19" s="537" t="s">
        <v>434</v>
      </c>
      <c r="C19" s="167" t="s">
        <v>564</v>
      </c>
      <c r="D19" s="143" t="s">
        <v>74</v>
      </c>
      <c r="E19" s="143"/>
      <c r="F19" s="159">
        <v>3.28</v>
      </c>
      <c r="G19" s="318"/>
      <c r="H19" s="318"/>
      <c r="I19" s="318"/>
      <c r="J19" s="318"/>
      <c r="K19" s="318"/>
      <c r="L19" s="318"/>
      <c r="M19" s="318"/>
    </row>
    <row r="20" spans="1:13" ht="27">
      <c r="A20" s="352"/>
      <c r="B20" s="538"/>
      <c r="C20" s="168" t="s">
        <v>75</v>
      </c>
      <c r="D20" s="169" t="s">
        <v>76</v>
      </c>
      <c r="E20" s="169">
        <v>1.56</v>
      </c>
      <c r="F20" s="101">
        <f>F19*E20</f>
        <v>5.1167999999999996</v>
      </c>
      <c r="G20" s="320"/>
      <c r="H20" s="320"/>
      <c r="I20" s="320"/>
      <c r="J20" s="320"/>
      <c r="K20" s="320"/>
      <c r="L20" s="320"/>
      <c r="M20" s="320"/>
    </row>
    <row r="21" spans="1:13">
      <c r="A21" s="352"/>
      <c r="B21" s="538"/>
      <c r="C21" s="168" t="s">
        <v>77</v>
      </c>
      <c r="D21" s="137" t="s">
        <v>78</v>
      </c>
      <c r="E21" s="169">
        <v>9.8400000000000001E-2</v>
      </c>
      <c r="F21" s="101">
        <f>F19*E21</f>
        <v>0.32275199999999998</v>
      </c>
      <c r="G21" s="320"/>
      <c r="H21" s="320"/>
      <c r="I21" s="320"/>
      <c r="J21" s="320"/>
      <c r="K21" s="320"/>
      <c r="L21" s="320"/>
      <c r="M21" s="320"/>
    </row>
    <row r="22" spans="1:13">
      <c r="A22" s="352"/>
      <c r="B22" s="171"/>
      <c r="C22" s="164"/>
      <c r="D22" s="165"/>
      <c r="E22" s="166"/>
      <c r="F22" s="101"/>
      <c r="G22" s="320"/>
      <c r="H22" s="320"/>
      <c r="I22" s="320"/>
      <c r="J22" s="320"/>
      <c r="K22" s="320"/>
      <c r="L22" s="320"/>
      <c r="M22" s="320"/>
    </row>
    <row r="23" spans="1:13">
      <c r="A23" s="354"/>
      <c r="B23" s="172"/>
      <c r="C23" s="173" t="s">
        <v>310</v>
      </c>
      <c r="D23" s="174"/>
      <c r="E23" s="174"/>
      <c r="F23" s="175"/>
      <c r="G23" s="378"/>
      <c r="H23" s="378"/>
      <c r="I23" s="378"/>
      <c r="J23" s="378"/>
      <c r="K23" s="378"/>
      <c r="L23" s="378"/>
      <c r="M23" s="378"/>
    </row>
    <row r="24" spans="1:13" ht="33" customHeight="1">
      <c r="A24" s="467" t="s">
        <v>63</v>
      </c>
      <c r="B24" s="148" t="s">
        <v>256</v>
      </c>
      <c r="C24" s="145" t="s">
        <v>416</v>
      </c>
      <c r="D24" s="146" t="s">
        <v>83</v>
      </c>
      <c r="E24" s="146"/>
      <c r="F24" s="159">
        <v>6.2</v>
      </c>
      <c r="G24" s="379"/>
      <c r="H24" s="379"/>
      <c r="I24" s="379"/>
      <c r="J24" s="379"/>
      <c r="K24" s="379"/>
      <c r="L24" s="379"/>
      <c r="M24" s="379"/>
    </row>
    <row r="25" spans="1:13" ht="27">
      <c r="A25" s="468"/>
      <c r="B25" s="147"/>
      <c r="C25" s="176" t="s">
        <v>415</v>
      </c>
      <c r="D25" s="127" t="s">
        <v>76</v>
      </c>
      <c r="E25" s="127">
        <v>3.2349999999999999</v>
      </c>
      <c r="F25" s="177">
        <f>F24*E25</f>
        <v>20.056999999999999</v>
      </c>
      <c r="G25" s="327"/>
      <c r="H25" s="327"/>
      <c r="I25" s="327"/>
      <c r="J25" s="327"/>
      <c r="K25" s="327"/>
      <c r="L25" s="327"/>
      <c r="M25" s="327"/>
    </row>
    <row r="26" spans="1:13" ht="27">
      <c r="A26" s="467" t="s">
        <v>64</v>
      </c>
      <c r="B26" s="178" t="s">
        <v>418</v>
      </c>
      <c r="C26" s="64" t="s">
        <v>565</v>
      </c>
      <c r="D26" s="158" t="s">
        <v>83</v>
      </c>
      <c r="E26" s="158"/>
      <c r="F26" s="159">
        <v>6.2</v>
      </c>
      <c r="G26" s="318"/>
      <c r="H26" s="318"/>
      <c r="I26" s="318"/>
      <c r="J26" s="318"/>
      <c r="K26" s="318"/>
      <c r="L26" s="318"/>
      <c r="M26" s="318"/>
    </row>
    <row r="27" spans="1:13" ht="27">
      <c r="A27" s="352"/>
      <c r="B27" s="179"/>
      <c r="C27" s="67" t="s">
        <v>80</v>
      </c>
      <c r="D27" s="137" t="s">
        <v>76</v>
      </c>
      <c r="E27" s="137">
        <v>3.78</v>
      </c>
      <c r="F27" s="101">
        <f>F26*E27</f>
        <v>23.436</v>
      </c>
      <c r="G27" s="320"/>
      <c r="H27" s="320"/>
      <c r="I27" s="320"/>
      <c r="J27" s="320"/>
      <c r="K27" s="320"/>
      <c r="L27" s="320"/>
      <c r="M27" s="320"/>
    </row>
    <row r="28" spans="1:13">
      <c r="A28" s="352"/>
      <c r="B28" s="179"/>
      <c r="C28" s="67" t="s">
        <v>77</v>
      </c>
      <c r="D28" s="137" t="s">
        <v>78</v>
      </c>
      <c r="E28" s="137">
        <v>0.92</v>
      </c>
      <c r="F28" s="101">
        <f>F26*E28</f>
        <v>5.7040000000000006</v>
      </c>
      <c r="G28" s="320"/>
      <c r="H28" s="320"/>
      <c r="I28" s="320"/>
      <c r="J28" s="320"/>
      <c r="K28" s="320"/>
      <c r="L28" s="320"/>
      <c r="M28" s="320"/>
    </row>
    <row r="29" spans="1:13">
      <c r="A29" s="352"/>
      <c r="B29" s="179"/>
      <c r="C29" s="164" t="s">
        <v>81</v>
      </c>
      <c r="D29" s="137"/>
      <c r="E29" s="137"/>
      <c r="F29" s="101"/>
      <c r="G29" s="320"/>
      <c r="H29" s="320"/>
      <c r="I29" s="320"/>
      <c r="J29" s="320"/>
      <c r="K29" s="320"/>
      <c r="L29" s="320"/>
      <c r="M29" s="320"/>
    </row>
    <row r="30" spans="1:13">
      <c r="A30" s="352"/>
      <c r="B30" s="65" t="s">
        <v>281</v>
      </c>
      <c r="C30" s="67" t="s">
        <v>90</v>
      </c>
      <c r="D30" s="137" t="s">
        <v>83</v>
      </c>
      <c r="E30" s="137">
        <v>1.0149999999999999</v>
      </c>
      <c r="F30" s="101">
        <f>F26*E30</f>
        <v>6.2929999999999993</v>
      </c>
      <c r="G30" s="320"/>
      <c r="H30" s="320"/>
      <c r="I30" s="320"/>
      <c r="J30" s="320"/>
      <c r="K30" s="320"/>
      <c r="L30" s="320"/>
      <c r="M30" s="320"/>
    </row>
    <row r="31" spans="1:13" ht="1.5" customHeight="1">
      <c r="A31" s="352"/>
      <c r="B31" s="65"/>
      <c r="C31" s="67"/>
      <c r="D31" s="137"/>
      <c r="E31" s="137"/>
      <c r="F31" s="101"/>
      <c r="G31" s="320"/>
      <c r="H31" s="320"/>
      <c r="I31" s="320"/>
      <c r="J31" s="320"/>
      <c r="K31" s="320"/>
      <c r="L31" s="320"/>
      <c r="M31" s="320"/>
    </row>
    <row r="32" spans="1:13" hidden="1">
      <c r="A32" s="352"/>
      <c r="B32" s="180"/>
      <c r="C32" s="67"/>
      <c r="D32" s="137"/>
      <c r="E32" s="137"/>
      <c r="F32" s="101"/>
      <c r="G32" s="320"/>
      <c r="H32" s="320"/>
      <c r="I32" s="320"/>
      <c r="J32" s="320"/>
      <c r="K32" s="320"/>
      <c r="L32" s="320"/>
      <c r="M32" s="320"/>
    </row>
    <row r="33" spans="1:13">
      <c r="A33" s="468"/>
      <c r="B33" s="181"/>
      <c r="C33" s="182" t="s">
        <v>82</v>
      </c>
      <c r="D33" s="160" t="s">
        <v>78</v>
      </c>
      <c r="E33" s="160">
        <v>0.6</v>
      </c>
      <c r="F33" s="183">
        <f>F26*E33</f>
        <v>3.7199999999999998</v>
      </c>
      <c r="G33" s="321"/>
      <c r="H33" s="321"/>
      <c r="I33" s="321"/>
      <c r="J33" s="321"/>
      <c r="K33" s="321"/>
      <c r="L33" s="321"/>
      <c r="M33" s="321"/>
    </row>
    <row r="34" spans="1:13" ht="27">
      <c r="A34" s="467" t="s">
        <v>65</v>
      </c>
      <c r="B34" s="148" t="s">
        <v>417</v>
      </c>
      <c r="C34" s="67" t="s">
        <v>566</v>
      </c>
      <c r="D34" s="127" t="s">
        <v>83</v>
      </c>
      <c r="E34" s="127"/>
      <c r="F34" s="184">
        <v>4.2</v>
      </c>
      <c r="G34" s="327"/>
      <c r="H34" s="327"/>
      <c r="I34" s="327"/>
      <c r="J34" s="327"/>
      <c r="K34" s="327"/>
      <c r="L34" s="327"/>
      <c r="M34" s="327"/>
    </row>
    <row r="35" spans="1:13" ht="27">
      <c r="A35" s="352"/>
      <c r="B35" s="147"/>
      <c r="C35" s="185" t="s">
        <v>80</v>
      </c>
      <c r="D35" s="127" t="s">
        <v>76</v>
      </c>
      <c r="E35" s="127">
        <v>8.5399999999999991</v>
      </c>
      <c r="F35" s="101">
        <f>F34*E35</f>
        <v>35.867999999999995</v>
      </c>
      <c r="G35" s="327"/>
      <c r="H35" s="327"/>
      <c r="I35" s="327"/>
      <c r="J35" s="327"/>
      <c r="K35" s="327"/>
      <c r="L35" s="327"/>
      <c r="M35" s="327"/>
    </row>
    <row r="36" spans="1:13">
      <c r="A36" s="352"/>
      <c r="B36" s="147"/>
      <c r="C36" s="185" t="s">
        <v>77</v>
      </c>
      <c r="D36" s="127" t="s">
        <v>78</v>
      </c>
      <c r="E36" s="127">
        <v>1.06</v>
      </c>
      <c r="F36" s="101">
        <f>F34*E36</f>
        <v>4.4520000000000008</v>
      </c>
      <c r="G36" s="381"/>
      <c r="H36" s="327"/>
      <c r="I36" s="327"/>
      <c r="J36" s="327"/>
      <c r="K36" s="327"/>
      <c r="L36" s="327"/>
      <c r="M36" s="327"/>
    </row>
    <row r="37" spans="1:13">
      <c r="A37" s="352"/>
      <c r="B37" s="147"/>
      <c r="C37" s="185" t="s">
        <v>81</v>
      </c>
      <c r="D37" s="127"/>
      <c r="E37" s="127"/>
      <c r="F37" s="101"/>
      <c r="G37" s="381"/>
      <c r="H37" s="327"/>
      <c r="I37" s="327"/>
      <c r="J37" s="327"/>
      <c r="K37" s="327"/>
      <c r="L37" s="327"/>
      <c r="M37" s="327"/>
    </row>
    <row r="38" spans="1:13">
      <c r="A38" s="352"/>
      <c r="B38" s="149" t="s">
        <v>279</v>
      </c>
      <c r="C38" s="67" t="s">
        <v>327</v>
      </c>
      <c r="D38" s="127" t="s">
        <v>83</v>
      </c>
      <c r="E38" s="127">
        <v>1.0149999999999999</v>
      </c>
      <c r="F38" s="101">
        <f>F34*E38</f>
        <v>4.2629999999999999</v>
      </c>
      <c r="G38" s="381"/>
      <c r="H38" s="327"/>
      <c r="I38" s="327"/>
      <c r="J38" s="327"/>
      <c r="K38" s="327"/>
      <c r="L38" s="327"/>
      <c r="M38" s="327"/>
    </row>
    <row r="39" spans="1:13">
      <c r="A39" s="352"/>
      <c r="B39" s="149" t="s">
        <v>314</v>
      </c>
      <c r="C39" s="185" t="s">
        <v>238</v>
      </c>
      <c r="D39" s="127" t="s">
        <v>74</v>
      </c>
      <c r="E39" s="127">
        <v>1.4</v>
      </c>
      <c r="F39" s="101">
        <f>F34*E39</f>
        <v>5.88</v>
      </c>
      <c r="G39" s="327"/>
      <c r="H39" s="327"/>
      <c r="I39" s="327"/>
      <c r="J39" s="327"/>
      <c r="K39" s="327"/>
      <c r="L39" s="327"/>
      <c r="M39" s="327"/>
    </row>
    <row r="40" spans="1:13" ht="13.5" customHeight="1">
      <c r="A40" s="352"/>
      <c r="B40" s="149" t="s">
        <v>300</v>
      </c>
      <c r="C40" s="185" t="s">
        <v>252</v>
      </c>
      <c r="D40" s="127" t="s">
        <v>83</v>
      </c>
      <c r="E40" s="127">
        <v>1.4500000000000001E-2</v>
      </c>
      <c r="F40" s="101">
        <f>F34*E40</f>
        <v>6.0900000000000003E-2</v>
      </c>
      <c r="G40" s="327"/>
      <c r="H40" s="327"/>
      <c r="I40" s="327"/>
      <c r="J40" s="327"/>
      <c r="K40" s="327"/>
      <c r="L40" s="327"/>
      <c r="M40" s="327"/>
    </row>
    <row r="41" spans="1:13" hidden="1">
      <c r="A41" s="352"/>
      <c r="B41" s="149"/>
      <c r="C41" s="185"/>
      <c r="D41" s="127"/>
      <c r="E41" s="127"/>
      <c r="F41" s="101"/>
      <c r="G41" s="327"/>
      <c r="H41" s="327"/>
      <c r="I41" s="327"/>
      <c r="J41" s="327"/>
      <c r="K41" s="327"/>
      <c r="L41" s="327"/>
      <c r="M41" s="327"/>
    </row>
    <row r="42" spans="1:13">
      <c r="A42" s="352"/>
      <c r="B42" s="186"/>
      <c r="C42" s="185" t="s">
        <v>82</v>
      </c>
      <c r="D42" s="127" t="s">
        <v>78</v>
      </c>
      <c r="E42" s="127">
        <v>0.74</v>
      </c>
      <c r="F42" s="101">
        <f>F34*E42</f>
        <v>3.1080000000000001</v>
      </c>
      <c r="G42" s="327"/>
      <c r="H42" s="327"/>
      <c r="I42" s="327"/>
      <c r="J42" s="327"/>
      <c r="K42" s="327"/>
      <c r="L42" s="327"/>
      <c r="M42" s="327"/>
    </row>
    <row r="43" spans="1:13" hidden="1">
      <c r="A43" s="352"/>
      <c r="B43" s="149" t="s">
        <v>419</v>
      </c>
      <c r="C43" s="176" t="s">
        <v>435</v>
      </c>
      <c r="D43" s="187" t="s">
        <v>79</v>
      </c>
      <c r="E43" s="127"/>
      <c r="F43" s="101">
        <v>4.5999999999999999E-2</v>
      </c>
      <c r="G43" s="327"/>
      <c r="H43" s="380"/>
      <c r="I43" s="381"/>
      <c r="J43" s="327"/>
      <c r="K43" s="327"/>
      <c r="L43" s="327"/>
      <c r="M43" s="327"/>
    </row>
    <row r="44" spans="1:13" hidden="1">
      <c r="A44" s="468"/>
      <c r="B44" s="188" t="s">
        <v>505</v>
      </c>
      <c r="C44" s="189" t="s">
        <v>442</v>
      </c>
      <c r="D44" s="187" t="s">
        <v>79</v>
      </c>
      <c r="E44" s="190"/>
      <c r="F44" s="101">
        <v>0.14249999999999999</v>
      </c>
      <c r="G44" s="382"/>
      <c r="H44" s="382"/>
      <c r="I44" s="382"/>
      <c r="J44" s="382"/>
      <c r="K44" s="382"/>
      <c r="L44" s="382"/>
      <c r="M44" s="382"/>
    </row>
    <row r="45" spans="1:13" ht="27">
      <c r="A45" s="467" t="s">
        <v>66</v>
      </c>
      <c r="B45" s="192" t="s">
        <v>317</v>
      </c>
      <c r="C45" s="64" t="s">
        <v>567</v>
      </c>
      <c r="D45" s="158" t="s">
        <v>83</v>
      </c>
      <c r="E45" s="158"/>
      <c r="F45" s="193">
        <v>5</v>
      </c>
      <c r="G45" s="318"/>
      <c r="H45" s="318"/>
      <c r="I45" s="318"/>
      <c r="J45" s="318"/>
      <c r="K45" s="318"/>
      <c r="L45" s="318"/>
      <c r="M45" s="318"/>
    </row>
    <row r="46" spans="1:13" ht="27">
      <c r="A46" s="467"/>
      <c r="B46" s="194"/>
      <c r="C46" s="67" t="s">
        <v>80</v>
      </c>
      <c r="D46" s="137" t="s">
        <v>76</v>
      </c>
      <c r="E46" s="137">
        <v>0.89</v>
      </c>
      <c r="F46" s="184">
        <f>F45*E46</f>
        <v>4.45</v>
      </c>
      <c r="G46" s="320"/>
      <c r="H46" s="320"/>
      <c r="I46" s="320"/>
      <c r="J46" s="320"/>
      <c r="K46" s="320"/>
      <c r="L46" s="320"/>
      <c r="M46" s="320"/>
    </row>
    <row r="47" spans="1:13">
      <c r="A47" s="467"/>
      <c r="B47" s="194"/>
      <c r="C47" s="67" t="s">
        <v>77</v>
      </c>
      <c r="D47" s="137" t="s">
        <v>78</v>
      </c>
      <c r="E47" s="137">
        <v>0.37</v>
      </c>
      <c r="F47" s="184">
        <f>F45*E47</f>
        <v>1.85</v>
      </c>
      <c r="G47" s="320"/>
      <c r="H47" s="320"/>
      <c r="I47" s="320"/>
      <c r="J47" s="320"/>
      <c r="K47" s="320"/>
      <c r="L47" s="320"/>
      <c r="M47" s="320"/>
    </row>
    <row r="48" spans="1:13">
      <c r="A48" s="467"/>
      <c r="B48" s="194"/>
      <c r="C48" s="164" t="s">
        <v>81</v>
      </c>
      <c r="D48" s="137"/>
      <c r="E48" s="137"/>
      <c r="F48" s="101"/>
      <c r="G48" s="320"/>
      <c r="H48" s="320"/>
      <c r="I48" s="320"/>
      <c r="J48" s="320"/>
      <c r="K48" s="320"/>
      <c r="L48" s="320"/>
      <c r="M48" s="320"/>
    </row>
    <row r="49" spans="1:13">
      <c r="A49" s="467"/>
      <c r="B49" s="180" t="s">
        <v>384</v>
      </c>
      <c r="C49" s="67" t="s">
        <v>366</v>
      </c>
      <c r="D49" s="137" t="s">
        <v>83</v>
      </c>
      <c r="E49" s="137">
        <v>1.1499999999999999</v>
      </c>
      <c r="F49" s="184">
        <f>F45*E49</f>
        <v>5.75</v>
      </c>
      <c r="G49" s="320"/>
      <c r="H49" s="320"/>
      <c r="I49" s="320"/>
      <c r="J49" s="320"/>
      <c r="K49" s="320"/>
      <c r="L49" s="320"/>
      <c r="M49" s="320"/>
    </row>
    <row r="50" spans="1:13">
      <c r="A50" s="467"/>
      <c r="B50" s="195"/>
      <c r="C50" s="182" t="s">
        <v>82</v>
      </c>
      <c r="D50" s="160" t="s">
        <v>78</v>
      </c>
      <c r="E50" s="160">
        <v>0.02</v>
      </c>
      <c r="F50" s="196">
        <f>F45*E50</f>
        <v>0.1</v>
      </c>
      <c r="G50" s="321"/>
      <c r="H50" s="321"/>
      <c r="I50" s="321"/>
      <c r="J50" s="321"/>
      <c r="K50" s="321"/>
      <c r="L50" s="321"/>
      <c r="M50" s="321"/>
    </row>
    <row r="51" spans="1:13" ht="27">
      <c r="A51" s="467" t="s">
        <v>67</v>
      </c>
      <c r="B51" s="178" t="s">
        <v>87</v>
      </c>
      <c r="C51" s="64" t="s">
        <v>520</v>
      </c>
      <c r="D51" s="158" t="s">
        <v>83</v>
      </c>
      <c r="E51" s="158"/>
      <c r="F51" s="159">
        <v>3.4</v>
      </c>
      <c r="G51" s="318"/>
      <c r="H51" s="318"/>
      <c r="I51" s="318"/>
      <c r="J51" s="318"/>
      <c r="K51" s="318"/>
      <c r="L51" s="318"/>
      <c r="M51" s="318"/>
    </row>
    <row r="52" spans="1:13" ht="27">
      <c r="A52" s="467"/>
      <c r="B52" s="179"/>
      <c r="C52" s="67" t="s">
        <v>80</v>
      </c>
      <c r="D52" s="137" t="s">
        <v>76</v>
      </c>
      <c r="E52" s="137">
        <v>3.52</v>
      </c>
      <c r="F52" s="101">
        <f>F51*E52</f>
        <v>11.968</v>
      </c>
      <c r="G52" s="320"/>
      <c r="H52" s="320"/>
      <c r="I52" s="320"/>
      <c r="J52" s="320"/>
      <c r="K52" s="320"/>
      <c r="L52" s="320"/>
      <c r="M52" s="320"/>
    </row>
    <row r="53" spans="1:13">
      <c r="A53" s="467"/>
      <c r="B53" s="179"/>
      <c r="C53" s="67" t="s">
        <v>77</v>
      </c>
      <c r="D53" s="137" t="s">
        <v>78</v>
      </c>
      <c r="E53" s="137">
        <v>1.06</v>
      </c>
      <c r="F53" s="101">
        <f>F51*E53</f>
        <v>3.6040000000000001</v>
      </c>
      <c r="G53" s="320"/>
      <c r="H53" s="320"/>
      <c r="I53" s="320"/>
      <c r="J53" s="320"/>
      <c r="K53" s="320"/>
      <c r="L53" s="320"/>
      <c r="M53" s="320"/>
    </row>
    <row r="54" spans="1:13">
      <c r="A54" s="467"/>
      <c r="B54" s="179"/>
      <c r="C54" s="168" t="s">
        <v>81</v>
      </c>
      <c r="D54" s="137"/>
      <c r="E54" s="137"/>
      <c r="F54" s="101"/>
      <c r="G54" s="320"/>
      <c r="H54" s="320"/>
      <c r="I54" s="320"/>
      <c r="J54" s="320"/>
      <c r="K54" s="320"/>
      <c r="L54" s="320"/>
      <c r="M54" s="320"/>
    </row>
    <row r="55" spans="1:13">
      <c r="A55" s="467"/>
      <c r="B55" s="65" t="s">
        <v>280</v>
      </c>
      <c r="C55" s="67" t="s">
        <v>88</v>
      </c>
      <c r="D55" s="137" t="s">
        <v>83</v>
      </c>
      <c r="E55" s="137">
        <v>1.24</v>
      </c>
      <c r="F55" s="101">
        <f>F51*E55</f>
        <v>4.2160000000000002</v>
      </c>
      <c r="G55" s="320"/>
      <c r="H55" s="320"/>
      <c r="I55" s="320"/>
      <c r="J55" s="320"/>
      <c r="K55" s="320"/>
      <c r="L55" s="320"/>
      <c r="M55" s="320"/>
    </row>
    <row r="56" spans="1:13">
      <c r="A56" s="467"/>
      <c r="B56" s="181"/>
      <c r="C56" s="67" t="s">
        <v>82</v>
      </c>
      <c r="D56" s="160" t="s">
        <v>78</v>
      </c>
      <c r="E56" s="137">
        <v>0.02</v>
      </c>
      <c r="F56" s="101">
        <f>F51*E56</f>
        <v>6.8000000000000005E-2</v>
      </c>
      <c r="G56" s="320"/>
      <c r="H56" s="320"/>
      <c r="I56" s="320"/>
      <c r="J56" s="320"/>
      <c r="K56" s="320"/>
      <c r="L56" s="320"/>
      <c r="M56" s="320"/>
    </row>
    <row r="57" spans="1:13" ht="40.5">
      <c r="A57" s="467" t="s">
        <v>68</v>
      </c>
      <c r="B57" s="178" t="s">
        <v>89</v>
      </c>
      <c r="C57" s="64" t="s">
        <v>521</v>
      </c>
      <c r="D57" s="158" t="s">
        <v>83</v>
      </c>
      <c r="E57" s="158"/>
      <c r="F57" s="159">
        <v>4</v>
      </c>
      <c r="G57" s="318"/>
      <c r="H57" s="318"/>
      <c r="I57" s="318"/>
      <c r="J57" s="318"/>
      <c r="K57" s="318"/>
      <c r="L57" s="318"/>
      <c r="M57" s="318"/>
    </row>
    <row r="58" spans="1:13" ht="27">
      <c r="A58" s="467"/>
      <c r="B58" s="179"/>
      <c r="C58" s="67" t="s">
        <v>80</v>
      </c>
      <c r="D58" s="137" t="s">
        <v>76</v>
      </c>
      <c r="E58" s="137">
        <v>2.9</v>
      </c>
      <c r="F58" s="101">
        <f>F57*E58</f>
        <v>11.6</v>
      </c>
      <c r="G58" s="320"/>
      <c r="H58" s="320"/>
      <c r="I58" s="320"/>
      <c r="J58" s="320"/>
      <c r="K58" s="320"/>
      <c r="L58" s="320"/>
      <c r="M58" s="320"/>
    </row>
    <row r="59" spans="1:13">
      <c r="A59" s="467"/>
      <c r="B59" s="179"/>
      <c r="C59" s="164" t="s">
        <v>81</v>
      </c>
      <c r="D59" s="137"/>
      <c r="E59" s="137"/>
      <c r="F59" s="101"/>
      <c r="G59" s="320"/>
      <c r="H59" s="320"/>
      <c r="I59" s="320"/>
      <c r="J59" s="320"/>
      <c r="K59" s="320"/>
      <c r="L59" s="320"/>
      <c r="M59" s="320"/>
    </row>
    <row r="60" spans="1:13">
      <c r="A60" s="467"/>
      <c r="B60" s="197" t="s">
        <v>281</v>
      </c>
      <c r="C60" s="67" t="s">
        <v>90</v>
      </c>
      <c r="D60" s="137" t="s">
        <v>83</v>
      </c>
      <c r="E60" s="137">
        <v>1.02</v>
      </c>
      <c r="F60" s="101">
        <f>F57*E60</f>
        <v>4.08</v>
      </c>
      <c r="G60" s="320"/>
      <c r="H60" s="320"/>
      <c r="I60" s="320"/>
      <c r="J60" s="320"/>
      <c r="K60" s="320"/>
      <c r="L60" s="320"/>
      <c r="M60" s="320"/>
    </row>
    <row r="61" spans="1:13">
      <c r="A61" s="467"/>
      <c r="B61" s="181"/>
      <c r="C61" s="67" t="s">
        <v>82</v>
      </c>
      <c r="D61" s="160" t="s">
        <v>78</v>
      </c>
      <c r="E61" s="160">
        <v>0.88</v>
      </c>
      <c r="F61" s="183">
        <f>F57*E61</f>
        <v>3.52</v>
      </c>
      <c r="G61" s="321"/>
      <c r="H61" s="321"/>
      <c r="I61" s="321"/>
      <c r="J61" s="321"/>
      <c r="K61" s="321"/>
      <c r="L61" s="321"/>
      <c r="M61" s="321"/>
    </row>
    <row r="62" spans="1:13" ht="25.5">
      <c r="A62" s="467" t="s">
        <v>69</v>
      </c>
      <c r="B62" s="178" t="s">
        <v>91</v>
      </c>
      <c r="C62" s="453" t="s">
        <v>557</v>
      </c>
      <c r="D62" s="158" t="s">
        <v>79</v>
      </c>
      <c r="E62" s="137"/>
      <c r="F62" s="101">
        <v>0.35499999999999998</v>
      </c>
      <c r="G62" s="320"/>
      <c r="H62" s="320"/>
      <c r="I62" s="320"/>
      <c r="J62" s="320"/>
      <c r="K62" s="320"/>
      <c r="L62" s="320"/>
      <c r="M62" s="320"/>
    </row>
    <row r="63" spans="1:13" ht="27">
      <c r="A63" s="467"/>
      <c r="B63" s="179"/>
      <c r="C63" s="67" t="s">
        <v>80</v>
      </c>
      <c r="D63" s="137" t="s">
        <v>76</v>
      </c>
      <c r="E63" s="137">
        <v>12.3</v>
      </c>
      <c r="F63" s="101">
        <f>F62*E63</f>
        <v>4.3665000000000003</v>
      </c>
      <c r="G63" s="320"/>
      <c r="H63" s="320"/>
      <c r="I63" s="320"/>
      <c r="J63" s="320"/>
      <c r="K63" s="320"/>
      <c r="L63" s="320"/>
      <c r="M63" s="320"/>
    </row>
    <row r="64" spans="1:13">
      <c r="A64" s="467"/>
      <c r="B64" s="179"/>
      <c r="C64" s="67" t="s">
        <v>77</v>
      </c>
      <c r="D64" s="137" t="s">
        <v>78</v>
      </c>
      <c r="E64" s="137">
        <v>1.4</v>
      </c>
      <c r="F64" s="101">
        <f>F62*E64</f>
        <v>0.49699999999999994</v>
      </c>
      <c r="G64" s="320"/>
      <c r="H64" s="320"/>
      <c r="I64" s="320"/>
      <c r="J64" s="320"/>
      <c r="K64" s="320"/>
      <c r="L64" s="320"/>
      <c r="M64" s="320"/>
    </row>
    <row r="65" spans="1:13">
      <c r="A65" s="467"/>
      <c r="B65" s="179"/>
      <c r="C65" s="164" t="s">
        <v>81</v>
      </c>
      <c r="D65" s="137"/>
      <c r="E65" s="137"/>
      <c r="F65" s="101"/>
      <c r="G65" s="320"/>
      <c r="H65" s="320"/>
      <c r="I65" s="320"/>
      <c r="J65" s="320"/>
      <c r="K65" s="320"/>
      <c r="L65" s="320"/>
      <c r="M65" s="320"/>
    </row>
    <row r="66" spans="1:13">
      <c r="A66" s="467"/>
      <c r="B66" s="114" t="s">
        <v>505</v>
      </c>
      <c r="C66" s="67" t="s">
        <v>497</v>
      </c>
      <c r="D66" s="137" t="s">
        <v>79</v>
      </c>
      <c r="E66" s="137">
        <v>1</v>
      </c>
      <c r="F66" s="101">
        <f>F62*E66</f>
        <v>0.35499999999999998</v>
      </c>
      <c r="G66" s="320"/>
      <c r="H66" s="320"/>
      <c r="I66" s="320"/>
      <c r="J66" s="320"/>
      <c r="K66" s="320"/>
      <c r="L66" s="320"/>
      <c r="M66" s="320"/>
    </row>
    <row r="67" spans="1:13">
      <c r="A67" s="467"/>
      <c r="B67" s="454" t="s">
        <v>95</v>
      </c>
      <c r="C67" s="211" t="s">
        <v>523</v>
      </c>
      <c r="D67" s="137" t="s">
        <v>451</v>
      </c>
      <c r="E67" s="137"/>
      <c r="F67" s="101">
        <v>2</v>
      </c>
      <c r="G67" s="320"/>
      <c r="H67" s="320"/>
      <c r="I67" s="320"/>
      <c r="J67" s="320"/>
      <c r="K67" s="320"/>
      <c r="L67" s="320"/>
      <c r="M67" s="320"/>
    </row>
    <row r="68" spans="1:13">
      <c r="A68" s="467"/>
      <c r="B68" s="181"/>
      <c r="C68" s="182" t="s">
        <v>522</v>
      </c>
      <c r="D68" s="160" t="s">
        <v>78</v>
      </c>
      <c r="E68" s="160">
        <v>7.15</v>
      </c>
      <c r="F68" s="183">
        <f>F62*E68</f>
        <v>2.5382500000000001</v>
      </c>
      <c r="G68" s="321"/>
      <c r="H68" s="321"/>
      <c r="I68" s="321"/>
      <c r="J68" s="321"/>
      <c r="K68" s="321"/>
      <c r="L68" s="321"/>
      <c r="M68" s="321"/>
    </row>
    <row r="69" spans="1:13" ht="27">
      <c r="A69" s="539" t="s">
        <v>70</v>
      </c>
      <c r="B69" s="469" t="s">
        <v>169</v>
      </c>
      <c r="C69" s="64" t="s">
        <v>436</v>
      </c>
      <c r="D69" s="158" t="s">
        <v>83</v>
      </c>
      <c r="E69" s="158"/>
      <c r="F69" s="159">
        <v>21</v>
      </c>
      <c r="G69" s="318"/>
      <c r="H69" s="318"/>
      <c r="I69" s="318"/>
      <c r="J69" s="318"/>
      <c r="K69" s="318"/>
      <c r="L69" s="318"/>
      <c r="M69" s="318"/>
    </row>
    <row r="70" spans="1:13" ht="27">
      <c r="A70" s="540"/>
      <c r="B70" s="465"/>
      <c r="C70" s="67" t="s">
        <v>80</v>
      </c>
      <c r="D70" s="137" t="s">
        <v>76</v>
      </c>
      <c r="E70" s="137">
        <v>3.36</v>
      </c>
      <c r="F70" s="101">
        <f>F69*E70</f>
        <v>70.56</v>
      </c>
      <c r="G70" s="320"/>
      <c r="H70" s="320"/>
      <c r="I70" s="320"/>
      <c r="J70" s="320"/>
      <c r="K70" s="320"/>
      <c r="L70" s="320"/>
      <c r="M70" s="320"/>
    </row>
    <row r="71" spans="1:13">
      <c r="A71" s="540"/>
      <c r="B71" s="465"/>
      <c r="C71" s="67" t="s">
        <v>77</v>
      </c>
      <c r="D71" s="137" t="s">
        <v>78</v>
      </c>
      <c r="E71" s="137">
        <v>0.92</v>
      </c>
      <c r="F71" s="101">
        <f>F69*E71</f>
        <v>19.32</v>
      </c>
      <c r="G71" s="320"/>
      <c r="H71" s="320"/>
      <c r="I71" s="320"/>
      <c r="J71" s="320"/>
      <c r="K71" s="320"/>
      <c r="L71" s="320"/>
      <c r="M71" s="320"/>
    </row>
    <row r="72" spans="1:13">
      <c r="A72" s="540"/>
      <c r="B72" s="465"/>
      <c r="C72" s="168" t="s">
        <v>81</v>
      </c>
      <c r="D72" s="137"/>
      <c r="E72" s="137"/>
      <c r="F72" s="101"/>
      <c r="G72" s="320"/>
      <c r="H72" s="320"/>
      <c r="I72" s="320"/>
      <c r="J72" s="320"/>
      <c r="K72" s="320"/>
      <c r="L72" s="320"/>
      <c r="M72" s="320"/>
    </row>
    <row r="73" spans="1:13">
      <c r="A73" s="540"/>
      <c r="B73" s="65" t="s">
        <v>277</v>
      </c>
      <c r="C73" s="67" t="s">
        <v>278</v>
      </c>
      <c r="D73" s="137" t="s">
        <v>83</v>
      </c>
      <c r="E73" s="137">
        <v>0.11</v>
      </c>
      <c r="F73" s="101">
        <f>F69*E73</f>
        <v>2.31</v>
      </c>
      <c r="G73" s="320"/>
      <c r="H73" s="320"/>
      <c r="I73" s="320"/>
      <c r="J73" s="320"/>
      <c r="K73" s="320"/>
      <c r="L73" s="320"/>
      <c r="M73" s="320"/>
    </row>
    <row r="74" spans="1:13">
      <c r="A74" s="540"/>
      <c r="B74" s="180" t="s">
        <v>459</v>
      </c>
      <c r="C74" s="67" t="s">
        <v>361</v>
      </c>
      <c r="D74" s="137" t="s">
        <v>107</v>
      </c>
      <c r="E74" s="355">
        <f>0.92/0.39/0.19/0.19</f>
        <v>65.345550110093043</v>
      </c>
      <c r="F74" s="101">
        <f>F69*E74</f>
        <v>1372.256552311954</v>
      </c>
      <c r="G74" s="320"/>
      <c r="H74" s="320"/>
      <c r="I74" s="320"/>
      <c r="J74" s="320"/>
      <c r="K74" s="320"/>
      <c r="L74" s="320"/>
      <c r="M74" s="320"/>
    </row>
    <row r="75" spans="1:13">
      <c r="A75" s="541"/>
      <c r="B75" s="470"/>
      <c r="C75" s="67" t="s">
        <v>82</v>
      </c>
      <c r="D75" s="160" t="s">
        <v>78</v>
      </c>
      <c r="E75" s="199">
        <v>0.16</v>
      </c>
      <c r="F75" s="101">
        <f>F69*E75</f>
        <v>3.36</v>
      </c>
      <c r="G75" s="320"/>
      <c r="H75" s="320"/>
      <c r="I75" s="320"/>
      <c r="J75" s="320"/>
      <c r="K75" s="320"/>
      <c r="L75" s="320"/>
      <c r="M75" s="320"/>
    </row>
    <row r="76" spans="1:13" ht="27">
      <c r="A76" s="463" t="s">
        <v>71</v>
      </c>
      <c r="B76" s="178" t="s">
        <v>417</v>
      </c>
      <c r="C76" s="64" t="s">
        <v>558</v>
      </c>
      <c r="D76" s="158" t="s">
        <v>83</v>
      </c>
      <c r="E76" s="158"/>
      <c r="F76" s="159">
        <v>0.28999999999999998</v>
      </c>
      <c r="G76" s="318"/>
      <c r="H76" s="318"/>
      <c r="I76" s="318"/>
      <c r="J76" s="318"/>
      <c r="K76" s="318"/>
      <c r="L76" s="318"/>
      <c r="M76" s="318"/>
    </row>
    <row r="77" spans="1:13" ht="27">
      <c r="A77" s="463"/>
      <c r="B77" s="179"/>
      <c r="C77" s="67" t="s">
        <v>80</v>
      </c>
      <c r="D77" s="137" t="s">
        <v>76</v>
      </c>
      <c r="E77" s="137">
        <v>8.5399999999999991</v>
      </c>
      <c r="F77" s="101">
        <f>F76*E77</f>
        <v>2.4765999999999995</v>
      </c>
      <c r="G77" s="320"/>
      <c r="H77" s="320"/>
      <c r="I77" s="320"/>
      <c r="J77" s="320"/>
      <c r="K77" s="320"/>
      <c r="L77" s="320"/>
      <c r="M77" s="320"/>
    </row>
    <row r="78" spans="1:13">
      <c r="A78" s="463"/>
      <c r="B78" s="179"/>
      <c r="C78" s="67" t="s">
        <v>77</v>
      </c>
      <c r="D78" s="137" t="s">
        <v>78</v>
      </c>
      <c r="E78" s="137">
        <v>1.06</v>
      </c>
      <c r="F78" s="101">
        <f>F76*E78</f>
        <v>0.30740000000000001</v>
      </c>
      <c r="G78" s="320"/>
      <c r="H78" s="320"/>
      <c r="I78" s="320"/>
      <c r="J78" s="320"/>
      <c r="K78" s="320"/>
      <c r="L78" s="320"/>
      <c r="M78" s="320"/>
    </row>
    <row r="79" spans="1:13">
      <c r="A79" s="463"/>
      <c r="B79" s="179"/>
      <c r="C79" s="168" t="s">
        <v>81</v>
      </c>
      <c r="D79" s="137"/>
      <c r="E79" s="137"/>
      <c r="F79" s="101"/>
      <c r="G79" s="320"/>
      <c r="H79" s="320"/>
      <c r="I79" s="320"/>
      <c r="J79" s="320"/>
      <c r="K79" s="320"/>
      <c r="L79" s="320"/>
      <c r="M79" s="320"/>
    </row>
    <row r="80" spans="1:13">
      <c r="A80" s="463"/>
      <c r="B80" s="200" t="s">
        <v>281</v>
      </c>
      <c r="C80" s="67" t="s">
        <v>421</v>
      </c>
      <c r="D80" s="137" t="s">
        <v>83</v>
      </c>
      <c r="E80" s="137">
        <v>1.0149999999999999</v>
      </c>
      <c r="F80" s="101">
        <f>F76*E80</f>
        <v>0.29434999999999995</v>
      </c>
      <c r="G80" s="320"/>
      <c r="H80" s="320"/>
      <c r="I80" s="320"/>
      <c r="J80" s="320"/>
      <c r="K80" s="320"/>
      <c r="L80" s="320"/>
      <c r="M80" s="320"/>
    </row>
    <row r="81" spans="1:23">
      <c r="A81" s="463"/>
      <c r="B81" s="200" t="s">
        <v>314</v>
      </c>
      <c r="C81" s="67" t="s">
        <v>238</v>
      </c>
      <c r="D81" s="137" t="s">
        <v>74</v>
      </c>
      <c r="E81" s="137">
        <v>1.4</v>
      </c>
      <c r="F81" s="101">
        <f>F76*E81</f>
        <v>0.40599999999999997</v>
      </c>
      <c r="G81" s="320"/>
      <c r="H81" s="320"/>
      <c r="I81" s="320"/>
      <c r="J81" s="320"/>
      <c r="K81" s="320"/>
      <c r="L81" s="320"/>
      <c r="M81" s="320"/>
    </row>
    <row r="82" spans="1:23">
      <c r="A82" s="463"/>
      <c r="B82" s="201" t="s">
        <v>300</v>
      </c>
      <c r="C82" s="67" t="s">
        <v>252</v>
      </c>
      <c r="D82" s="137" t="s">
        <v>83</v>
      </c>
      <c r="E82" s="137">
        <v>1.4500000000000001E-2</v>
      </c>
      <c r="F82" s="101">
        <f>F76*E82</f>
        <v>4.2049999999999995E-3</v>
      </c>
      <c r="G82" s="320"/>
      <c r="H82" s="320"/>
      <c r="I82" s="320"/>
      <c r="J82" s="320"/>
      <c r="K82" s="320"/>
      <c r="L82" s="320"/>
      <c r="M82" s="320"/>
    </row>
    <row r="83" spans="1:23">
      <c r="A83" s="463"/>
      <c r="B83" s="201" t="s">
        <v>457</v>
      </c>
      <c r="C83" s="67" t="s">
        <v>99</v>
      </c>
      <c r="D83" s="137" t="s">
        <v>84</v>
      </c>
      <c r="E83" s="137">
        <v>2.5</v>
      </c>
      <c r="F83" s="101">
        <f>F76*E83</f>
        <v>0.72499999999999998</v>
      </c>
      <c r="G83" s="320"/>
      <c r="H83" s="320"/>
      <c r="I83" s="320"/>
      <c r="J83" s="320"/>
      <c r="K83" s="320"/>
      <c r="L83" s="320"/>
      <c r="M83" s="320"/>
    </row>
    <row r="84" spans="1:23">
      <c r="A84" s="463"/>
      <c r="B84" s="201" t="s">
        <v>419</v>
      </c>
      <c r="C84" s="67" t="s">
        <v>498</v>
      </c>
      <c r="D84" s="137" t="s">
        <v>84</v>
      </c>
      <c r="E84" s="137"/>
      <c r="F84" s="101">
        <v>9</v>
      </c>
      <c r="G84" s="320"/>
      <c r="H84" s="320"/>
      <c r="I84" s="320"/>
      <c r="J84" s="320"/>
      <c r="K84" s="320"/>
      <c r="L84" s="320"/>
      <c r="M84" s="320"/>
    </row>
    <row r="85" spans="1:23">
      <c r="A85" s="463"/>
      <c r="B85" s="201" t="s">
        <v>248</v>
      </c>
      <c r="C85" s="67" t="s">
        <v>499</v>
      </c>
      <c r="D85" s="137" t="s">
        <v>115</v>
      </c>
      <c r="E85" s="137"/>
      <c r="F85" s="101">
        <v>40</v>
      </c>
      <c r="G85" s="320"/>
      <c r="H85" s="320"/>
      <c r="I85" s="320"/>
      <c r="J85" s="320"/>
      <c r="K85" s="320"/>
      <c r="L85" s="320"/>
      <c r="M85" s="320"/>
    </row>
    <row r="86" spans="1:23">
      <c r="A86" s="464"/>
      <c r="B86" s="181"/>
      <c r="C86" s="182" t="s">
        <v>82</v>
      </c>
      <c r="D86" s="160" t="s">
        <v>78</v>
      </c>
      <c r="E86" s="160">
        <v>0.74</v>
      </c>
      <c r="F86" s="183">
        <f>F76*E86</f>
        <v>0.21459999999999999</v>
      </c>
      <c r="G86" s="321"/>
      <c r="H86" s="321"/>
      <c r="I86" s="321"/>
      <c r="J86" s="321"/>
      <c r="K86" s="321"/>
      <c r="L86" s="321"/>
      <c r="M86" s="321"/>
    </row>
    <row r="87" spans="1:23" ht="27">
      <c r="A87" s="463" t="s">
        <v>72</v>
      </c>
      <c r="B87" s="178" t="s">
        <v>417</v>
      </c>
      <c r="C87" s="64" t="s">
        <v>524</v>
      </c>
      <c r="D87" s="158" t="s">
        <v>83</v>
      </c>
      <c r="E87" s="158"/>
      <c r="F87" s="159">
        <v>1.7</v>
      </c>
      <c r="G87" s="318"/>
      <c r="H87" s="318"/>
      <c r="I87" s="318"/>
      <c r="J87" s="318"/>
      <c r="K87" s="318"/>
      <c r="L87" s="318"/>
      <c r="M87" s="318"/>
    </row>
    <row r="88" spans="1:23" ht="27">
      <c r="A88" s="463"/>
      <c r="B88" s="179"/>
      <c r="C88" s="67" t="s">
        <v>80</v>
      </c>
      <c r="D88" s="137" t="s">
        <v>76</v>
      </c>
      <c r="E88" s="137">
        <v>8.5399999999999991</v>
      </c>
      <c r="F88" s="101">
        <f>F87*E88</f>
        <v>14.517999999999999</v>
      </c>
      <c r="G88" s="320"/>
      <c r="H88" s="320"/>
      <c r="I88" s="320"/>
      <c r="J88" s="320"/>
      <c r="K88" s="320"/>
      <c r="L88" s="320"/>
      <c r="M88" s="320"/>
    </row>
    <row r="89" spans="1:23">
      <c r="A89" s="463"/>
      <c r="B89" s="179"/>
      <c r="C89" s="67" t="s">
        <v>77</v>
      </c>
      <c r="D89" s="137" t="s">
        <v>78</v>
      </c>
      <c r="E89" s="137">
        <v>1.06</v>
      </c>
      <c r="F89" s="101">
        <f>F87*E89</f>
        <v>1.802</v>
      </c>
      <c r="G89" s="320"/>
      <c r="H89" s="320"/>
      <c r="I89" s="320"/>
      <c r="J89" s="320"/>
      <c r="K89" s="320"/>
      <c r="L89" s="320"/>
      <c r="M89" s="320"/>
    </row>
    <row r="90" spans="1:23">
      <c r="A90" s="463"/>
      <c r="B90" s="179"/>
      <c r="C90" s="168" t="s">
        <v>81</v>
      </c>
      <c r="D90" s="137"/>
      <c r="E90" s="137"/>
      <c r="F90" s="101"/>
      <c r="G90" s="320"/>
      <c r="H90" s="320"/>
      <c r="I90" s="320"/>
      <c r="J90" s="320"/>
      <c r="K90" s="320"/>
      <c r="L90" s="320"/>
      <c r="M90" s="320"/>
    </row>
    <row r="91" spans="1:23">
      <c r="A91" s="463"/>
      <c r="B91" s="200" t="s">
        <v>281</v>
      </c>
      <c r="C91" s="67" t="s">
        <v>421</v>
      </c>
      <c r="D91" s="137" t="s">
        <v>83</v>
      </c>
      <c r="E91" s="137">
        <v>1.0149999999999999</v>
      </c>
      <c r="F91" s="101">
        <f>F87*E91</f>
        <v>1.7254999999999998</v>
      </c>
      <c r="G91" s="320"/>
      <c r="H91" s="320"/>
      <c r="I91" s="320"/>
      <c r="J91" s="320"/>
      <c r="K91" s="320"/>
      <c r="L91" s="320"/>
      <c r="M91" s="320"/>
    </row>
    <row r="92" spans="1:23">
      <c r="A92" s="463"/>
      <c r="B92" s="200" t="s">
        <v>314</v>
      </c>
      <c r="C92" s="67" t="s">
        <v>238</v>
      </c>
      <c r="D92" s="137" t="s">
        <v>74</v>
      </c>
      <c r="E92" s="137">
        <v>1.4</v>
      </c>
      <c r="F92" s="101">
        <f>F87*E92</f>
        <v>2.38</v>
      </c>
      <c r="G92" s="320"/>
      <c r="H92" s="320"/>
      <c r="I92" s="320"/>
      <c r="J92" s="320"/>
      <c r="K92" s="320"/>
      <c r="L92" s="320"/>
      <c r="M92" s="320"/>
    </row>
    <row r="93" spans="1:23">
      <c r="A93" s="463"/>
      <c r="B93" s="201" t="s">
        <v>300</v>
      </c>
      <c r="C93" s="67" t="s">
        <v>252</v>
      </c>
      <c r="D93" s="137" t="s">
        <v>83</v>
      </c>
      <c r="E93" s="137">
        <v>1.4500000000000001E-2</v>
      </c>
      <c r="F93" s="101">
        <f>F87*E93</f>
        <v>2.4650000000000002E-2</v>
      </c>
      <c r="G93" s="320"/>
      <c r="H93" s="320"/>
      <c r="I93" s="320"/>
      <c r="J93" s="320"/>
      <c r="K93" s="320"/>
      <c r="L93" s="320"/>
      <c r="M93" s="320"/>
    </row>
    <row r="94" spans="1:23">
      <c r="A94" s="463"/>
      <c r="B94" s="201" t="s">
        <v>457</v>
      </c>
      <c r="C94" s="67" t="s">
        <v>99</v>
      </c>
      <c r="D94" s="137" t="s">
        <v>84</v>
      </c>
      <c r="E94" s="137">
        <v>2.5</v>
      </c>
      <c r="F94" s="101">
        <f>F87*E94</f>
        <v>4.25</v>
      </c>
      <c r="G94" s="471"/>
      <c r="H94" s="320"/>
      <c r="I94" s="320"/>
      <c r="J94" s="320"/>
      <c r="K94" s="320"/>
      <c r="L94" s="320"/>
      <c r="M94" s="320"/>
    </row>
    <row r="95" spans="1:23">
      <c r="A95" s="463"/>
      <c r="B95" s="201" t="s">
        <v>419</v>
      </c>
      <c r="C95" s="67" t="s">
        <v>568</v>
      </c>
      <c r="D95" s="137" t="s">
        <v>84</v>
      </c>
      <c r="E95" s="137"/>
      <c r="F95" s="101">
        <v>38</v>
      </c>
      <c r="G95" s="320"/>
      <c r="H95" s="320"/>
      <c r="I95" s="320"/>
      <c r="J95" s="320"/>
      <c r="K95" s="320"/>
      <c r="L95" s="320"/>
      <c r="M95" s="320"/>
      <c r="W95" s="347">
        <f>F95*G95</f>
        <v>0</v>
      </c>
    </row>
    <row r="96" spans="1:23">
      <c r="A96" s="463"/>
      <c r="B96" s="201" t="s">
        <v>248</v>
      </c>
      <c r="C96" s="67" t="s">
        <v>569</v>
      </c>
      <c r="D96" s="137" t="s">
        <v>115</v>
      </c>
      <c r="E96" s="137"/>
      <c r="F96" s="101">
        <v>170</v>
      </c>
      <c r="G96" s="320"/>
      <c r="H96" s="320"/>
      <c r="I96" s="320"/>
      <c r="J96" s="320"/>
      <c r="K96" s="320"/>
      <c r="L96" s="320"/>
      <c r="M96" s="320"/>
    </row>
    <row r="97" spans="1:13">
      <c r="A97" s="464"/>
      <c r="B97" s="181"/>
      <c r="C97" s="182" t="s">
        <v>82</v>
      </c>
      <c r="D97" s="160" t="s">
        <v>78</v>
      </c>
      <c r="E97" s="160">
        <v>0.74</v>
      </c>
      <c r="F97" s="183">
        <f>F87*E97</f>
        <v>1.258</v>
      </c>
      <c r="G97" s="321"/>
      <c r="H97" s="321"/>
      <c r="I97" s="321"/>
      <c r="J97" s="321"/>
      <c r="K97" s="321"/>
      <c r="L97" s="321"/>
      <c r="M97" s="321"/>
    </row>
    <row r="98" spans="1:13" ht="27">
      <c r="A98" s="463" t="s">
        <v>73</v>
      </c>
      <c r="B98" s="469" t="s">
        <v>169</v>
      </c>
      <c r="C98" s="64" t="s">
        <v>443</v>
      </c>
      <c r="D98" s="158" t="s">
        <v>83</v>
      </c>
      <c r="E98" s="158"/>
      <c r="F98" s="159">
        <v>1.5</v>
      </c>
      <c r="G98" s="318"/>
      <c r="H98" s="318"/>
      <c r="I98" s="318"/>
      <c r="J98" s="318"/>
      <c r="K98" s="318"/>
      <c r="L98" s="318"/>
      <c r="M98" s="318"/>
    </row>
    <row r="99" spans="1:13" ht="27">
      <c r="A99" s="463"/>
      <c r="B99" s="465"/>
      <c r="C99" s="67" t="s">
        <v>80</v>
      </c>
      <c r="D99" s="137" t="s">
        <v>76</v>
      </c>
      <c r="E99" s="137">
        <v>3.36</v>
      </c>
      <c r="F99" s="101">
        <f>F98*E99</f>
        <v>5.04</v>
      </c>
      <c r="G99" s="320"/>
      <c r="H99" s="320"/>
      <c r="I99" s="320"/>
      <c r="J99" s="320"/>
      <c r="K99" s="320"/>
      <c r="L99" s="320"/>
      <c r="M99" s="320"/>
    </row>
    <row r="100" spans="1:13">
      <c r="A100" s="463"/>
      <c r="B100" s="465"/>
      <c r="C100" s="67" t="s">
        <v>77</v>
      </c>
      <c r="D100" s="137" t="s">
        <v>78</v>
      </c>
      <c r="E100" s="137">
        <v>0.92</v>
      </c>
      <c r="F100" s="101">
        <f>F98*E100</f>
        <v>1.3800000000000001</v>
      </c>
      <c r="G100" s="320"/>
      <c r="H100" s="320"/>
      <c r="I100" s="320"/>
      <c r="J100" s="320"/>
      <c r="K100" s="320"/>
      <c r="L100" s="320"/>
      <c r="M100" s="320"/>
    </row>
    <row r="101" spans="1:13">
      <c r="A101" s="463"/>
      <c r="B101" s="465"/>
      <c r="C101" s="168" t="s">
        <v>81</v>
      </c>
      <c r="D101" s="137"/>
      <c r="E101" s="137"/>
      <c r="F101" s="101"/>
      <c r="G101" s="320"/>
      <c r="H101" s="320"/>
      <c r="I101" s="320"/>
      <c r="J101" s="320"/>
      <c r="K101" s="320"/>
      <c r="L101" s="320"/>
      <c r="M101" s="320"/>
    </row>
    <row r="102" spans="1:13">
      <c r="A102" s="463"/>
      <c r="B102" s="202" t="s">
        <v>458</v>
      </c>
      <c r="C102" s="67" t="s">
        <v>460</v>
      </c>
      <c r="D102" s="137" t="s">
        <v>83</v>
      </c>
      <c r="E102" s="137">
        <v>0.11</v>
      </c>
      <c r="F102" s="101">
        <f>F98*E102</f>
        <v>0.16500000000000001</v>
      </c>
      <c r="G102" s="320"/>
      <c r="H102" s="320"/>
      <c r="I102" s="320"/>
      <c r="J102" s="320"/>
      <c r="K102" s="320"/>
      <c r="L102" s="320"/>
      <c r="M102" s="320"/>
    </row>
    <row r="103" spans="1:13">
      <c r="A103" s="463"/>
      <c r="B103" s="151" t="s">
        <v>459</v>
      </c>
      <c r="C103" s="67" t="s">
        <v>525</v>
      </c>
      <c r="D103" s="137" t="s">
        <v>107</v>
      </c>
      <c r="E103" s="356">
        <v>130.69999999999999</v>
      </c>
      <c r="F103" s="101">
        <f>F98*E103</f>
        <v>196.04999999999998</v>
      </c>
      <c r="G103" s="320"/>
      <c r="H103" s="320"/>
      <c r="I103" s="320"/>
      <c r="J103" s="320"/>
      <c r="K103" s="320"/>
      <c r="L103" s="320"/>
      <c r="M103" s="320"/>
    </row>
    <row r="104" spans="1:13">
      <c r="A104" s="464"/>
      <c r="B104" s="470"/>
      <c r="C104" s="67" t="s">
        <v>82</v>
      </c>
      <c r="D104" s="160" t="s">
        <v>78</v>
      </c>
      <c r="E104" s="199">
        <v>0.16</v>
      </c>
      <c r="F104" s="101">
        <f>F98*E104</f>
        <v>0.24</v>
      </c>
      <c r="G104" s="320"/>
      <c r="H104" s="320"/>
      <c r="I104" s="320"/>
      <c r="J104" s="320"/>
      <c r="K104" s="320"/>
      <c r="L104" s="320"/>
      <c r="M104" s="320"/>
    </row>
    <row r="105" spans="1:13" ht="52.5">
      <c r="A105" s="463" t="s">
        <v>93</v>
      </c>
      <c r="B105" s="465" t="s">
        <v>422</v>
      </c>
      <c r="C105" s="64" t="s">
        <v>570</v>
      </c>
      <c r="D105" s="158" t="s">
        <v>83</v>
      </c>
      <c r="E105" s="203"/>
      <c r="F105" s="159">
        <v>1.56</v>
      </c>
      <c r="G105" s="318"/>
      <c r="H105" s="318"/>
      <c r="I105" s="318"/>
      <c r="J105" s="318"/>
      <c r="K105" s="318"/>
      <c r="L105" s="318"/>
      <c r="M105" s="318"/>
    </row>
    <row r="106" spans="1:13" ht="27">
      <c r="A106" s="463"/>
      <c r="B106" s="179"/>
      <c r="C106" s="67" t="s">
        <v>80</v>
      </c>
      <c r="D106" s="137" t="s">
        <v>76</v>
      </c>
      <c r="E106" s="204">
        <v>23.8</v>
      </c>
      <c r="F106" s="101">
        <f>F105*E106</f>
        <v>37.128</v>
      </c>
      <c r="G106" s="320"/>
      <c r="H106" s="320"/>
      <c r="I106" s="320"/>
      <c r="J106" s="320"/>
      <c r="K106" s="320"/>
      <c r="L106" s="320"/>
      <c r="M106" s="320"/>
    </row>
    <row r="107" spans="1:13">
      <c r="A107" s="463"/>
      <c r="B107" s="179"/>
      <c r="C107" s="205" t="s">
        <v>77</v>
      </c>
      <c r="D107" s="137" t="s">
        <v>78</v>
      </c>
      <c r="E107" s="204">
        <v>2.1</v>
      </c>
      <c r="F107" s="101">
        <f>F105*E107</f>
        <v>3.2760000000000002</v>
      </c>
      <c r="G107" s="320"/>
      <c r="H107" s="320"/>
      <c r="I107" s="320"/>
      <c r="J107" s="320"/>
      <c r="K107" s="320"/>
      <c r="L107" s="320"/>
      <c r="M107" s="320"/>
    </row>
    <row r="108" spans="1:13">
      <c r="A108" s="463"/>
      <c r="B108" s="179"/>
      <c r="C108" s="206" t="s">
        <v>81</v>
      </c>
      <c r="D108" s="137"/>
      <c r="E108" s="204"/>
      <c r="F108" s="101"/>
      <c r="G108" s="320"/>
      <c r="H108" s="320"/>
      <c r="I108" s="320"/>
      <c r="J108" s="320"/>
      <c r="K108" s="320"/>
      <c r="L108" s="320"/>
      <c r="M108" s="320"/>
    </row>
    <row r="109" spans="1:13">
      <c r="A109" s="463"/>
      <c r="B109" s="201" t="s">
        <v>296</v>
      </c>
      <c r="C109" s="205" t="s">
        <v>239</v>
      </c>
      <c r="D109" s="137" t="s">
        <v>83</v>
      </c>
      <c r="E109" s="204">
        <v>1</v>
      </c>
      <c r="F109" s="101">
        <v>1.52</v>
      </c>
      <c r="G109" s="320"/>
      <c r="H109" s="320"/>
      <c r="I109" s="320"/>
      <c r="J109" s="320"/>
      <c r="K109" s="320"/>
      <c r="L109" s="320"/>
      <c r="M109" s="320"/>
    </row>
    <row r="110" spans="1:13" ht="3" customHeight="1">
      <c r="A110" s="463"/>
      <c r="B110" s="201"/>
      <c r="C110" s="205"/>
      <c r="D110" s="137"/>
      <c r="E110" s="204"/>
      <c r="F110" s="101"/>
      <c r="G110" s="320"/>
      <c r="H110" s="320"/>
      <c r="I110" s="320"/>
      <c r="J110" s="320"/>
      <c r="K110" s="320"/>
      <c r="L110" s="320"/>
      <c r="M110" s="320"/>
    </row>
    <row r="111" spans="1:13" hidden="1">
      <c r="A111" s="463"/>
      <c r="B111" s="201"/>
      <c r="C111" s="205"/>
      <c r="D111" s="137"/>
      <c r="E111" s="204"/>
      <c r="F111" s="101"/>
      <c r="G111" s="320"/>
      <c r="H111" s="320"/>
      <c r="I111" s="320"/>
      <c r="J111" s="320"/>
      <c r="K111" s="320"/>
      <c r="L111" s="320"/>
      <c r="M111" s="320"/>
    </row>
    <row r="112" spans="1:13">
      <c r="A112" s="463"/>
      <c r="B112" s="201" t="s">
        <v>461</v>
      </c>
      <c r="C112" s="205" t="s">
        <v>423</v>
      </c>
      <c r="D112" s="137" t="s">
        <v>74</v>
      </c>
      <c r="E112" s="204">
        <v>3.38</v>
      </c>
      <c r="F112" s="101">
        <f>F105*E112</f>
        <v>5.2728000000000002</v>
      </c>
      <c r="G112" s="320"/>
      <c r="H112" s="320"/>
      <c r="I112" s="320"/>
      <c r="J112" s="320"/>
      <c r="K112" s="320"/>
      <c r="L112" s="320"/>
      <c r="M112" s="320"/>
    </row>
    <row r="113" spans="1:13">
      <c r="A113" s="463"/>
      <c r="B113" s="201" t="s">
        <v>419</v>
      </c>
      <c r="C113" s="205" t="s">
        <v>424</v>
      </c>
      <c r="D113" s="137" t="s">
        <v>84</v>
      </c>
      <c r="E113" s="204">
        <v>4.38</v>
      </c>
      <c r="F113" s="101">
        <f>F105*E113</f>
        <v>6.8327999999999998</v>
      </c>
      <c r="G113" s="320"/>
      <c r="H113" s="320"/>
      <c r="I113" s="320"/>
      <c r="J113" s="320"/>
      <c r="K113" s="320"/>
      <c r="L113" s="320"/>
      <c r="M113" s="320"/>
    </row>
    <row r="114" spans="1:13">
      <c r="A114" s="463"/>
      <c r="B114" s="201" t="s">
        <v>462</v>
      </c>
      <c r="C114" s="205" t="s">
        <v>425</v>
      </c>
      <c r="D114" s="137" t="s">
        <v>84</v>
      </c>
      <c r="E114" s="204">
        <v>7.2</v>
      </c>
      <c r="F114" s="101">
        <f>F105*E114</f>
        <v>11.232000000000001</v>
      </c>
      <c r="G114" s="320"/>
      <c r="H114" s="320"/>
      <c r="I114" s="320"/>
      <c r="J114" s="320"/>
      <c r="K114" s="320"/>
      <c r="L114" s="320"/>
      <c r="M114" s="320"/>
    </row>
    <row r="115" spans="1:13">
      <c r="A115" s="464"/>
      <c r="B115" s="181"/>
      <c r="C115" s="207" t="s">
        <v>82</v>
      </c>
      <c r="D115" s="160" t="s">
        <v>78</v>
      </c>
      <c r="E115" s="208">
        <v>3.44</v>
      </c>
      <c r="F115" s="183">
        <f>F105*E115</f>
        <v>5.3664000000000005</v>
      </c>
      <c r="G115" s="321"/>
      <c r="H115" s="321"/>
      <c r="I115" s="321"/>
      <c r="J115" s="321"/>
      <c r="K115" s="321"/>
      <c r="L115" s="321"/>
      <c r="M115" s="321"/>
    </row>
    <row r="116" spans="1:13" ht="27">
      <c r="A116" s="463" t="s">
        <v>96</v>
      </c>
      <c r="B116" s="178" t="s">
        <v>426</v>
      </c>
      <c r="C116" s="67" t="s">
        <v>526</v>
      </c>
      <c r="D116" s="137" t="s">
        <v>155</v>
      </c>
      <c r="E116" s="137"/>
      <c r="F116" s="101">
        <v>49</v>
      </c>
      <c r="G116" s="320"/>
      <c r="H116" s="320"/>
      <c r="I116" s="320"/>
      <c r="J116" s="320"/>
      <c r="K116" s="320"/>
      <c r="L116" s="320"/>
      <c r="M116" s="320"/>
    </row>
    <row r="117" spans="1:13" ht="27">
      <c r="A117" s="463"/>
      <c r="B117" s="179"/>
      <c r="C117" s="67" t="s">
        <v>80</v>
      </c>
      <c r="D117" s="137" t="s">
        <v>76</v>
      </c>
      <c r="E117" s="137">
        <v>0.24199999999999999</v>
      </c>
      <c r="F117" s="101">
        <f>F116*E117</f>
        <v>11.858000000000001</v>
      </c>
      <c r="G117" s="320"/>
      <c r="H117" s="320"/>
      <c r="I117" s="320"/>
      <c r="J117" s="320"/>
      <c r="K117" s="320"/>
      <c r="L117" s="320"/>
      <c r="M117" s="320"/>
    </row>
    <row r="118" spans="1:13">
      <c r="A118" s="463"/>
      <c r="B118" s="179"/>
      <c r="C118" s="67" t="s">
        <v>77</v>
      </c>
      <c r="D118" s="137" t="s">
        <v>78</v>
      </c>
      <c r="E118" s="137">
        <v>4.2999999999999997E-2</v>
      </c>
      <c r="F118" s="101">
        <f>F116*E118</f>
        <v>2.1069999999999998</v>
      </c>
      <c r="G118" s="320"/>
      <c r="H118" s="320"/>
      <c r="I118" s="320"/>
      <c r="J118" s="320"/>
      <c r="K118" s="320"/>
      <c r="L118" s="320"/>
      <c r="M118" s="320"/>
    </row>
    <row r="119" spans="1:13">
      <c r="A119" s="463"/>
      <c r="B119" s="179"/>
      <c r="C119" s="168" t="s">
        <v>81</v>
      </c>
      <c r="D119" s="137"/>
      <c r="E119" s="137"/>
      <c r="F119" s="101"/>
      <c r="G119" s="320"/>
      <c r="H119" s="320"/>
      <c r="I119" s="320"/>
      <c r="J119" s="320"/>
      <c r="K119" s="320"/>
      <c r="L119" s="320"/>
      <c r="M119" s="320"/>
    </row>
    <row r="120" spans="1:13">
      <c r="A120" s="463"/>
      <c r="B120" s="201" t="s">
        <v>297</v>
      </c>
      <c r="C120" s="67" t="s">
        <v>562</v>
      </c>
      <c r="D120" s="137" t="s">
        <v>83</v>
      </c>
      <c r="E120" s="357">
        <v>4.2999999999999997E-2</v>
      </c>
      <c r="F120" s="101">
        <f>F116*E120</f>
        <v>2.1069999999999998</v>
      </c>
      <c r="G120" s="320"/>
      <c r="H120" s="320"/>
      <c r="I120" s="320"/>
      <c r="J120" s="320"/>
      <c r="K120" s="320"/>
      <c r="L120" s="320"/>
      <c r="M120" s="320"/>
    </row>
    <row r="121" spans="1:13">
      <c r="A121" s="463"/>
      <c r="B121" s="201" t="s">
        <v>383</v>
      </c>
      <c r="C121" s="67" t="s">
        <v>420</v>
      </c>
      <c r="D121" s="137" t="s">
        <v>84</v>
      </c>
      <c r="E121" s="137">
        <v>0.112</v>
      </c>
      <c r="F121" s="101">
        <f>F116*E121</f>
        <v>5.4880000000000004</v>
      </c>
      <c r="G121" s="320"/>
      <c r="H121" s="320"/>
      <c r="I121" s="320"/>
      <c r="J121" s="320"/>
      <c r="K121" s="320"/>
      <c r="L121" s="320"/>
      <c r="M121" s="320"/>
    </row>
    <row r="122" spans="1:13">
      <c r="A122" s="464"/>
      <c r="B122" s="181"/>
      <c r="C122" s="67" t="s">
        <v>82</v>
      </c>
      <c r="D122" s="160" t="s">
        <v>78</v>
      </c>
      <c r="E122" s="209">
        <v>4.8399999999999999E-2</v>
      </c>
      <c r="F122" s="101">
        <f>F116*E122</f>
        <v>2.3715999999999999</v>
      </c>
      <c r="G122" s="320"/>
      <c r="H122" s="320"/>
      <c r="I122" s="320"/>
      <c r="J122" s="320"/>
      <c r="K122" s="320"/>
      <c r="L122" s="320"/>
      <c r="M122" s="320"/>
    </row>
    <row r="123" spans="1:13">
      <c r="A123" s="463"/>
      <c r="B123" s="178" t="s">
        <v>527</v>
      </c>
      <c r="C123" s="64" t="s">
        <v>528</v>
      </c>
      <c r="D123" s="158" t="s">
        <v>83</v>
      </c>
      <c r="E123" s="158"/>
      <c r="F123" s="159">
        <v>1.56</v>
      </c>
      <c r="G123" s="159"/>
      <c r="H123" s="159"/>
      <c r="I123" s="159"/>
      <c r="J123" s="159"/>
      <c r="K123" s="159"/>
      <c r="L123" s="159"/>
      <c r="M123" s="159"/>
    </row>
    <row r="124" spans="1:13" ht="27">
      <c r="A124" s="463" t="s">
        <v>98</v>
      </c>
      <c r="B124" s="179"/>
      <c r="C124" s="67" t="s">
        <v>80</v>
      </c>
      <c r="D124" s="137" t="s">
        <v>76</v>
      </c>
      <c r="E124" s="137">
        <v>0.87</v>
      </c>
      <c r="F124" s="101">
        <f>F123*E124</f>
        <v>1.3572</v>
      </c>
      <c r="G124" s="101"/>
      <c r="H124" s="101"/>
      <c r="I124" s="101"/>
      <c r="J124" s="101"/>
      <c r="K124" s="101"/>
      <c r="L124" s="101"/>
      <c r="M124" s="101"/>
    </row>
    <row r="125" spans="1:13">
      <c r="A125" s="463"/>
      <c r="B125" s="179"/>
      <c r="C125" s="67" t="s">
        <v>77</v>
      </c>
      <c r="D125" s="137" t="s">
        <v>78</v>
      </c>
      <c r="E125" s="137">
        <v>0.13</v>
      </c>
      <c r="F125" s="101">
        <f>F123*E125</f>
        <v>0.20280000000000001</v>
      </c>
      <c r="G125" s="101"/>
      <c r="H125" s="101"/>
      <c r="I125" s="101"/>
      <c r="J125" s="101"/>
      <c r="K125" s="101"/>
      <c r="L125" s="101"/>
      <c r="M125" s="101"/>
    </row>
    <row r="126" spans="1:13">
      <c r="A126" s="463"/>
      <c r="B126" s="179"/>
      <c r="C126" s="168" t="s">
        <v>81</v>
      </c>
      <c r="D126" s="137"/>
      <c r="E126" s="137"/>
      <c r="F126" s="101"/>
      <c r="G126" s="101"/>
      <c r="H126" s="101"/>
      <c r="I126" s="101"/>
      <c r="J126" s="101"/>
      <c r="K126" s="101"/>
      <c r="L126" s="101"/>
      <c r="M126" s="101"/>
    </row>
    <row r="127" spans="1:13">
      <c r="A127" s="463"/>
      <c r="B127" s="197" t="s">
        <v>95</v>
      </c>
      <c r="C127" s="67" t="s">
        <v>529</v>
      </c>
      <c r="D127" s="137" t="s">
        <v>84</v>
      </c>
      <c r="E127" s="137">
        <v>7.2</v>
      </c>
      <c r="F127" s="101">
        <f>F123*E127</f>
        <v>11.232000000000001</v>
      </c>
      <c r="G127" s="101"/>
      <c r="H127" s="101"/>
      <c r="I127" s="101"/>
      <c r="J127" s="101"/>
      <c r="K127" s="101"/>
      <c r="L127" s="101"/>
      <c r="M127" s="101"/>
    </row>
    <row r="128" spans="1:13">
      <c r="A128" s="463"/>
      <c r="B128" s="197" t="s">
        <v>95</v>
      </c>
      <c r="C128" s="67" t="s">
        <v>530</v>
      </c>
      <c r="D128" s="137" t="s">
        <v>84</v>
      </c>
      <c r="E128" s="137">
        <v>1.79</v>
      </c>
      <c r="F128" s="101">
        <f>F123*E128</f>
        <v>2.7924000000000002</v>
      </c>
      <c r="G128" s="101"/>
      <c r="H128" s="101"/>
      <c r="I128" s="101"/>
      <c r="J128" s="101"/>
      <c r="K128" s="101"/>
      <c r="L128" s="101"/>
      <c r="M128" s="101"/>
    </row>
    <row r="129" spans="1:13">
      <c r="A129" s="463"/>
      <c r="B129" s="197" t="s">
        <v>95</v>
      </c>
      <c r="C129" s="67" t="s">
        <v>531</v>
      </c>
      <c r="D129" s="137" t="s">
        <v>84</v>
      </c>
      <c r="E129" s="137">
        <v>1.07</v>
      </c>
      <c r="F129" s="101">
        <f>F123*E129</f>
        <v>1.6692000000000002</v>
      </c>
      <c r="G129" s="101"/>
      <c r="H129" s="101"/>
      <c r="I129" s="101"/>
      <c r="J129" s="101"/>
      <c r="K129" s="101"/>
      <c r="L129" s="101"/>
      <c r="M129" s="101"/>
    </row>
    <row r="130" spans="1:13">
      <c r="A130" s="464"/>
      <c r="B130" s="181"/>
      <c r="C130" s="182" t="s">
        <v>82</v>
      </c>
      <c r="D130" s="160" t="s">
        <v>78</v>
      </c>
      <c r="E130" s="160">
        <v>0.1</v>
      </c>
      <c r="F130" s="183">
        <f>F123*E130</f>
        <v>0.15600000000000003</v>
      </c>
      <c r="G130" s="183"/>
      <c r="H130" s="183"/>
      <c r="I130" s="183"/>
      <c r="J130" s="183"/>
      <c r="K130" s="183"/>
      <c r="L130" s="183"/>
      <c r="M130" s="183"/>
    </row>
    <row r="131" spans="1:13">
      <c r="A131" s="463" t="s">
        <v>100</v>
      </c>
      <c r="B131" s="178" t="s">
        <v>532</v>
      </c>
      <c r="C131" s="64" t="s">
        <v>533</v>
      </c>
      <c r="D131" s="158" t="s">
        <v>74</v>
      </c>
      <c r="E131" s="158"/>
      <c r="F131" s="159">
        <v>49</v>
      </c>
      <c r="G131" s="159"/>
      <c r="H131" s="159"/>
      <c r="I131" s="159"/>
      <c r="J131" s="159"/>
      <c r="K131" s="159"/>
      <c r="L131" s="159"/>
      <c r="M131" s="159"/>
    </row>
    <row r="132" spans="1:13" ht="27">
      <c r="A132" s="463"/>
      <c r="B132" s="179"/>
      <c r="C132" s="67" t="s">
        <v>80</v>
      </c>
      <c r="D132" s="137" t="s">
        <v>76</v>
      </c>
      <c r="E132" s="137">
        <v>3.0300000000000001E-2</v>
      </c>
      <c r="F132" s="101">
        <f>F131*E132</f>
        <v>1.4847000000000001</v>
      </c>
      <c r="G132" s="101"/>
      <c r="H132" s="101"/>
      <c r="I132" s="101"/>
      <c r="J132" s="101"/>
      <c r="K132" s="101"/>
      <c r="L132" s="101"/>
      <c r="M132" s="101"/>
    </row>
    <row r="133" spans="1:13">
      <c r="A133" s="463"/>
      <c r="B133" s="179"/>
      <c r="C133" s="67" t="s">
        <v>77</v>
      </c>
      <c r="D133" s="137" t="s">
        <v>78</v>
      </c>
      <c r="E133" s="137">
        <v>4.1000000000000003E-3</v>
      </c>
      <c r="F133" s="101">
        <f>F131*E133</f>
        <v>0.20090000000000002</v>
      </c>
      <c r="G133" s="101"/>
      <c r="H133" s="101"/>
      <c r="I133" s="101"/>
      <c r="J133" s="101"/>
      <c r="K133" s="101"/>
      <c r="L133" s="101"/>
      <c r="M133" s="101"/>
    </row>
    <row r="134" spans="1:13">
      <c r="A134" s="463"/>
      <c r="B134" s="179"/>
      <c r="C134" s="168" t="s">
        <v>81</v>
      </c>
      <c r="D134" s="137"/>
      <c r="E134" s="137"/>
      <c r="F134" s="101"/>
      <c r="G134" s="101"/>
      <c r="H134" s="101"/>
      <c r="I134" s="101"/>
      <c r="J134" s="101"/>
      <c r="K134" s="101"/>
      <c r="L134" s="101"/>
      <c r="M134" s="101"/>
    </row>
    <row r="135" spans="1:13">
      <c r="A135" s="463"/>
      <c r="B135" s="197" t="s">
        <v>95</v>
      </c>
      <c r="C135" s="67" t="s">
        <v>529</v>
      </c>
      <c r="D135" s="137" t="s">
        <v>84</v>
      </c>
      <c r="E135" s="137">
        <v>0.23100000000000001</v>
      </c>
      <c r="F135" s="101">
        <f>F131*E135</f>
        <v>11.319000000000001</v>
      </c>
      <c r="G135" s="101"/>
      <c r="H135" s="101"/>
      <c r="I135" s="101"/>
      <c r="J135" s="101"/>
      <c r="K135" s="101"/>
      <c r="L135" s="101"/>
      <c r="M135" s="101"/>
    </row>
    <row r="136" spans="1:13">
      <c r="A136" s="463"/>
      <c r="B136" s="197" t="s">
        <v>95</v>
      </c>
      <c r="C136" s="67" t="s">
        <v>530</v>
      </c>
      <c r="D136" s="137" t="s">
        <v>84</v>
      </c>
      <c r="E136" s="137">
        <v>5.8000000000000003E-2</v>
      </c>
      <c r="F136" s="101">
        <f>F131*E136</f>
        <v>2.8420000000000001</v>
      </c>
      <c r="G136" s="101"/>
      <c r="H136" s="101"/>
      <c r="I136" s="101"/>
      <c r="J136" s="101"/>
      <c r="K136" s="101"/>
      <c r="L136" s="101"/>
      <c r="M136" s="101"/>
    </row>
    <row r="137" spans="1:13">
      <c r="A137" s="463"/>
      <c r="B137" s="197" t="s">
        <v>95</v>
      </c>
      <c r="C137" s="67" t="s">
        <v>531</v>
      </c>
      <c r="D137" s="137" t="s">
        <v>84</v>
      </c>
      <c r="E137" s="137">
        <v>3.5000000000000003E-2</v>
      </c>
      <c r="F137" s="101">
        <f>F131*E137</f>
        <v>1.7150000000000001</v>
      </c>
      <c r="G137" s="101"/>
      <c r="H137" s="101"/>
      <c r="I137" s="101"/>
      <c r="J137" s="101"/>
      <c r="K137" s="101"/>
      <c r="L137" s="101"/>
      <c r="M137" s="101"/>
    </row>
    <row r="138" spans="1:13">
      <c r="A138" s="464"/>
      <c r="B138" s="181"/>
      <c r="C138" s="67" t="s">
        <v>82</v>
      </c>
      <c r="D138" s="160" t="s">
        <v>78</v>
      </c>
      <c r="E138" s="137">
        <v>4.0000000000000002E-4</v>
      </c>
      <c r="F138" s="101">
        <f>F131*E138</f>
        <v>1.9599999999999999E-2</v>
      </c>
      <c r="G138" s="101"/>
      <c r="H138" s="101"/>
      <c r="I138" s="101"/>
      <c r="J138" s="101"/>
      <c r="K138" s="101"/>
      <c r="L138" s="101"/>
      <c r="M138" s="101"/>
    </row>
    <row r="139" spans="1:13">
      <c r="A139" s="463" t="s">
        <v>101</v>
      </c>
      <c r="B139" s="178" t="s">
        <v>534</v>
      </c>
      <c r="C139" s="64" t="s">
        <v>535</v>
      </c>
      <c r="D139" s="158" t="s">
        <v>74</v>
      </c>
      <c r="E139" s="158"/>
      <c r="F139" s="159">
        <v>49</v>
      </c>
      <c r="G139" s="474"/>
      <c r="H139" s="474"/>
      <c r="I139" s="474"/>
      <c r="J139" s="474"/>
      <c r="K139" s="474"/>
      <c r="L139" s="474"/>
      <c r="M139" s="474"/>
    </row>
    <row r="140" spans="1:13" ht="27">
      <c r="A140" s="463"/>
      <c r="B140" s="179"/>
      <c r="C140" s="67" t="s">
        <v>80</v>
      </c>
      <c r="D140" s="137" t="s">
        <v>76</v>
      </c>
      <c r="E140" s="137">
        <v>6.9199999999999998E-2</v>
      </c>
      <c r="F140" s="101">
        <f>F139*E140</f>
        <v>3.3908</v>
      </c>
      <c r="G140" s="101"/>
      <c r="H140" s="101"/>
      <c r="I140" s="101"/>
      <c r="J140" s="101"/>
      <c r="K140" s="101"/>
      <c r="L140" s="101"/>
      <c r="M140" s="101"/>
    </row>
    <row r="141" spans="1:13">
      <c r="A141" s="463"/>
      <c r="B141" s="179"/>
      <c r="C141" s="67" t="s">
        <v>77</v>
      </c>
      <c r="D141" s="137" t="s">
        <v>78</v>
      </c>
      <c r="E141" s="137">
        <v>1.6000000000000001E-3</v>
      </c>
      <c r="F141" s="101">
        <f>F139*E141</f>
        <v>7.8399999999999997E-2</v>
      </c>
      <c r="G141" s="101"/>
      <c r="H141" s="101"/>
      <c r="I141" s="101"/>
      <c r="J141" s="101"/>
      <c r="K141" s="101"/>
      <c r="L141" s="101"/>
      <c r="M141" s="101"/>
    </row>
    <row r="142" spans="1:13">
      <c r="A142" s="463"/>
      <c r="B142" s="179"/>
      <c r="C142" s="168" t="s">
        <v>81</v>
      </c>
      <c r="D142" s="137"/>
      <c r="E142" s="137"/>
      <c r="F142" s="101"/>
      <c r="G142" s="101"/>
      <c r="H142" s="101"/>
      <c r="I142" s="101"/>
      <c r="J142" s="101"/>
      <c r="K142" s="101"/>
      <c r="L142" s="101"/>
      <c r="M142" s="101"/>
    </row>
    <row r="143" spans="1:13">
      <c r="A143" s="464"/>
      <c r="B143" s="475" t="s">
        <v>95</v>
      </c>
      <c r="C143" s="182" t="s">
        <v>536</v>
      </c>
      <c r="D143" s="160" t="s">
        <v>84</v>
      </c>
      <c r="E143" s="137">
        <v>0.4</v>
      </c>
      <c r="F143" s="101">
        <f>F139*E143</f>
        <v>19.600000000000001</v>
      </c>
      <c r="G143" s="101"/>
      <c r="H143" s="101"/>
      <c r="I143" s="101"/>
      <c r="J143" s="101"/>
      <c r="K143" s="101"/>
      <c r="L143" s="101"/>
      <c r="M143" s="101"/>
    </row>
    <row r="144" spans="1:13" ht="27">
      <c r="A144" s="463" t="s">
        <v>103</v>
      </c>
      <c r="B144" s="179" t="s">
        <v>427</v>
      </c>
      <c r="C144" s="67" t="s">
        <v>537</v>
      </c>
      <c r="D144" s="158" t="s">
        <v>74</v>
      </c>
      <c r="E144" s="158"/>
      <c r="F144" s="159">
        <v>49</v>
      </c>
      <c r="G144" s="318"/>
      <c r="H144" s="318"/>
      <c r="I144" s="318"/>
      <c r="J144" s="318"/>
      <c r="K144" s="318"/>
      <c r="L144" s="318"/>
      <c r="M144" s="318"/>
    </row>
    <row r="145" spans="1:13" ht="27">
      <c r="A145" s="463"/>
      <c r="B145" s="179"/>
      <c r="C145" s="67" t="s">
        <v>80</v>
      </c>
      <c r="D145" s="137" t="s">
        <v>76</v>
      </c>
      <c r="E145" s="137">
        <v>0.83</v>
      </c>
      <c r="F145" s="101">
        <f>F144*E145</f>
        <v>40.669999999999995</v>
      </c>
      <c r="G145" s="320"/>
      <c r="H145" s="320"/>
      <c r="I145" s="320"/>
      <c r="J145" s="320"/>
      <c r="K145" s="320"/>
      <c r="L145" s="320"/>
      <c r="M145" s="320"/>
    </row>
    <row r="146" spans="1:13">
      <c r="A146" s="463"/>
      <c r="B146" s="179"/>
      <c r="C146" s="67" t="s">
        <v>77</v>
      </c>
      <c r="D146" s="137" t="s">
        <v>78</v>
      </c>
      <c r="E146" s="137">
        <v>4.1000000000000003E-3</v>
      </c>
      <c r="F146" s="101">
        <f>F144*E146</f>
        <v>0.20090000000000002</v>
      </c>
      <c r="G146" s="320"/>
      <c r="H146" s="320"/>
      <c r="I146" s="320"/>
      <c r="J146" s="320"/>
      <c r="K146" s="320"/>
      <c r="L146" s="320"/>
      <c r="M146" s="320"/>
    </row>
    <row r="147" spans="1:13">
      <c r="A147" s="463"/>
      <c r="B147" s="179"/>
      <c r="C147" s="168" t="s">
        <v>81</v>
      </c>
      <c r="D147" s="137"/>
      <c r="E147" s="137"/>
      <c r="F147" s="101"/>
      <c r="G147" s="320"/>
      <c r="H147" s="320"/>
      <c r="I147" s="320"/>
      <c r="J147" s="320"/>
      <c r="K147" s="320"/>
      <c r="L147" s="320"/>
      <c r="M147" s="320"/>
    </row>
    <row r="148" spans="1:13">
      <c r="A148" s="463"/>
      <c r="B148" s="201" t="s">
        <v>463</v>
      </c>
      <c r="C148" s="67" t="s">
        <v>444</v>
      </c>
      <c r="D148" s="137" t="s">
        <v>74</v>
      </c>
      <c r="E148" s="137">
        <v>1.22</v>
      </c>
      <c r="F148" s="101">
        <f>F144*E148</f>
        <v>59.78</v>
      </c>
      <c r="G148" s="320"/>
      <c r="H148" s="320"/>
      <c r="I148" s="320"/>
      <c r="J148" s="320"/>
      <c r="K148" s="320"/>
      <c r="L148" s="320"/>
      <c r="M148" s="320"/>
    </row>
    <row r="149" spans="1:13">
      <c r="A149" s="463"/>
      <c r="B149" s="201" t="s">
        <v>539</v>
      </c>
      <c r="C149" s="67" t="s">
        <v>538</v>
      </c>
      <c r="D149" s="137" t="s">
        <v>132</v>
      </c>
      <c r="E149" s="137"/>
      <c r="F149" s="101">
        <f>49*6</f>
        <v>294</v>
      </c>
      <c r="G149" s="320"/>
      <c r="H149" s="320"/>
      <c r="I149" s="320"/>
      <c r="J149" s="320"/>
      <c r="K149" s="320"/>
      <c r="L149" s="320"/>
      <c r="M149" s="320"/>
    </row>
    <row r="150" spans="1:13">
      <c r="A150" s="464"/>
      <c r="B150" s="181"/>
      <c r="C150" s="67" t="s">
        <v>82</v>
      </c>
      <c r="D150" s="160" t="s">
        <v>78</v>
      </c>
      <c r="E150" s="137">
        <v>7.8E-2</v>
      </c>
      <c r="F150" s="101">
        <f>F144*E150</f>
        <v>3.8220000000000001</v>
      </c>
      <c r="G150" s="320"/>
      <c r="H150" s="320"/>
      <c r="I150" s="320"/>
      <c r="J150" s="320"/>
      <c r="K150" s="320"/>
      <c r="L150" s="320"/>
      <c r="M150" s="320"/>
    </row>
    <row r="151" spans="1:13">
      <c r="A151" s="463" t="s">
        <v>106</v>
      </c>
      <c r="B151" s="179" t="s">
        <v>427</v>
      </c>
      <c r="C151" s="64" t="s">
        <v>437</v>
      </c>
      <c r="D151" s="158" t="s">
        <v>74</v>
      </c>
      <c r="E151" s="158"/>
      <c r="F151" s="159">
        <v>4.05</v>
      </c>
      <c r="G151" s="318"/>
      <c r="H151" s="318"/>
      <c r="I151" s="318"/>
      <c r="J151" s="318"/>
      <c r="K151" s="318"/>
      <c r="L151" s="318"/>
      <c r="M151" s="318"/>
    </row>
    <row r="152" spans="1:13" ht="27">
      <c r="A152" s="463"/>
      <c r="B152" s="179"/>
      <c r="C152" s="67" t="s">
        <v>80</v>
      </c>
      <c r="D152" s="137" t="s">
        <v>76</v>
      </c>
      <c r="E152" s="137">
        <v>0.83</v>
      </c>
      <c r="F152" s="101">
        <f>F151*E152</f>
        <v>3.3614999999999995</v>
      </c>
      <c r="G152" s="320"/>
      <c r="H152" s="320"/>
      <c r="I152" s="320"/>
      <c r="J152" s="320"/>
      <c r="K152" s="320"/>
      <c r="L152" s="320"/>
      <c r="M152" s="320"/>
    </row>
    <row r="153" spans="1:13">
      <c r="A153" s="463"/>
      <c r="B153" s="179"/>
      <c r="C153" s="67" t="s">
        <v>77</v>
      </c>
      <c r="D153" s="137" t="s">
        <v>78</v>
      </c>
      <c r="E153" s="137">
        <v>4.1000000000000003E-3</v>
      </c>
      <c r="F153" s="101">
        <f>F151*E153</f>
        <v>1.6605000000000002E-2</v>
      </c>
      <c r="G153" s="320"/>
      <c r="H153" s="320"/>
      <c r="I153" s="320"/>
      <c r="J153" s="320"/>
      <c r="K153" s="320"/>
      <c r="L153" s="320"/>
      <c r="M153" s="320"/>
    </row>
    <row r="154" spans="1:13">
      <c r="A154" s="463"/>
      <c r="B154" s="179"/>
      <c r="C154" s="168" t="s">
        <v>81</v>
      </c>
      <c r="D154" s="137"/>
      <c r="E154" s="137"/>
      <c r="F154" s="101"/>
      <c r="G154" s="320"/>
      <c r="H154" s="320"/>
      <c r="I154" s="320"/>
      <c r="J154" s="320"/>
      <c r="K154" s="320"/>
      <c r="L154" s="320"/>
      <c r="M154" s="320"/>
    </row>
    <row r="155" spans="1:13">
      <c r="A155" s="463"/>
      <c r="B155" s="201" t="s">
        <v>95</v>
      </c>
      <c r="C155" s="67" t="s">
        <v>559</v>
      </c>
      <c r="D155" s="137" t="s">
        <v>74</v>
      </c>
      <c r="E155" s="137">
        <v>1.22</v>
      </c>
      <c r="F155" s="101">
        <f>F151*E155</f>
        <v>4.9409999999999998</v>
      </c>
      <c r="G155" s="320"/>
      <c r="H155" s="320"/>
      <c r="I155" s="320"/>
      <c r="J155" s="320"/>
      <c r="K155" s="320"/>
      <c r="L155" s="320"/>
      <c r="M155" s="320"/>
    </row>
    <row r="156" spans="1:13">
      <c r="A156" s="463"/>
      <c r="B156" s="201" t="s">
        <v>539</v>
      </c>
      <c r="C156" s="67" t="s">
        <v>538</v>
      </c>
      <c r="D156" s="137" t="s">
        <v>132</v>
      </c>
      <c r="E156" s="137"/>
      <c r="F156" s="101">
        <v>24</v>
      </c>
      <c r="G156" s="320"/>
      <c r="H156" s="320"/>
      <c r="I156" s="320"/>
      <c r="J156" s="320"/>
      <c r="K156" s="320"/>
      <c r="L156" s="320"/>
      <c r="M156" s="320"/>
    </row>
    <row r="157" spans="1:13">
      <c r="A157" s="464"/>
      <c r="B157" s="181"/>
      <c r="C157" s="182" t="s">
        <v>82</v>
      </c>
      <c r="D157" s="160" t="s">
        <v>78</v>
      </c>
      <c r="E157" s="160">
        <v>7.8E-2</v>
      </c>
      <c r="F157" s="183">
        <f>F151*E157</f>
        <v>0.31589999999999996</v>
      </c>
      <c r="G157" s="321"/>
      <c r="H157" s="321"/>
      <c r="I157" s="321"/>
      <c r="J157" s="321"/>
      <c r="K157" s="321"/>
      <c r="L157" s="321"/>
      <c r="M157" s="321"/>
    </row>
    <row r="158" spans="1:13" ht="25.5">
      <c r="A158" s="463" t="s">
        <v>108</v>
      </c>
      <c r="B158" s="210" t="s">
        <v>427</v>
      </c>
      <c r="C158" s="211" t="s">
        <v>540</v>
      </c>
      <c r="D158" s="212" t="s">
        <v>155</v>
      </c>
      <c r="E158" s="212"/>
      <c r="F158" s="213">
        <v>9</v>
      </c>
      <c r="G158" s="383"/>
      <c r="H158" s="383"/>
      <c r="I158" s="383"/>
      <c r="J158" s="383"/>
      <c r="K158" s="383"/>
      <c r="L158" s="383"/>
      <c r="M158" s="383"/>
    </row>
    <row r="159" spans="1:13">
      <c r="A159" s="463"/>
      <c r="B159" s="210"/>
      <c r="C159" s="211" t="s">
        <v>320</v>
      </c>
      <c r="D159" s="212" t="s">
        <v>224</v>
      </c>
      <c r="E159" s="212">
        <v>0.83</v>
      </c>
      <c r="F159" s="213">
        <f>F158*E159</f>
        <v>7.47</v>
      </c>
      <c r="G159" s="383"/>
      <c r="H159" s="383"/>
      <c r="I159" s="383"/>
      <c r="J159" s="383"/>
      <c r="K159" s="383"/>
      <c r="L159" s="383"/>
      <c r="M159" s="383"/>
    </row>
    <row r="160" spans="1:13">
      <c r="A160" s="463"/>
      <c r="B160" s="214"/>
      <c r="C160" s="211" t="s">
        <v>225</v>
      </c>
      <c r="D160" s="212" t="s">
        <v>1</v>
      </c>
      <c r="E160" s="212">
        <v>4.1000000000000003E-3</v>
      </c>
      <c r="F160" s="213">
        <f>F158*E160</f>
        <v>3.6900000000000002E-2</v>
      </c>
      <c r="G160" s="383"/>
      <c r="H160" s="383"/>
      <c r="I160" s="383"/>
      <c r="J160" s="383"/>
      <c r="K160" s="383"/>
      <c r="L160" s="383"/>
      <c r="M160" s="383"/>
    </row>
    <row r="161" spans="1:13">
      <c r="A161" s="463"/>
      <c r="B161" s="214"/>
      <c r="C161" s="211" t="s">
        <v>226</v>
      </c>
      <c r="D161" s="212" t="s">
        <v>1</v>
      </c>
      <c r="E161" s="212">
        <v>7.8E-2</v>
      </c>
      <c r="F161" s="213">
        <f>F158*E161</f>
        <v>0.70199999999999996</v>
      </c>
      <c r="G161" s="383"/>
      <c r="H161" s="383"/>
      <c r="I161" s="383"/>
      <c r="J161" s="383"/>
      <c r="K161" s="383"/>
      <c r="L161" s="383"/>
      <c r="M161" s="383"/>
    </row>
    <row r="162" spans="1:13">
      <c r="A162" s="463"/>
      <c r="B162" s="210" t="s">
        <v>95</v>
      </c>
      <c r="C162" s="211" t="s">
        <v>541</v>
      </c>
      <c r="D162" s="212" t="s">
        <v>155</v>
      </c>
      <c r="E162" s="212">
        <v>1.1000000000000001</v>
      </c>
      <c r="F162" s="213">
        <f>F158*E162</f>
        <v>9.9</v>
      </c>
      <c r="G162" s="383"/>
      <c r="H162" s="383"/>
      <c r="I162" s="383"/>
      <c r="J162" s="383"/>
      <c r="K162" s="383"/>
      <c r="L162" s="383"/>
      <c r="M162" s="383"/>
    </row>
    <row r="163" spans="1:13">
      <c r="A163" s="464"/>
      <c r="B163" s="215" t="s">
        <v>300</v>
      </c>
      <c r="C163" s="211" t="s">
        <v>542</v>
      </c>
      <c r="D163" s="212" t="s">
        <v>319</v>
      </c>
      <c r="E163" s="212"/>
      <c r="F163" s="213">
        <v>0.1</v>
      </c>
      <c r="G163" s="383"/>
      <c r="H163" s="383"/>
      <c r="I163" s="383"/>
      <c r="J163" s="383"/>
      <c r="K163" s="383"/>
      <c r="L163" s="383"/>
      <c r="M163" s="383"/>
    </row>
    <row r="164" spans="1:13" ht="26.25">
      <c r="A164" s="463" t="s">
        <v>156</v>
      </c>
      <c r="B164" s="179" t="s">
        <v>167</v>
      </c>
      <c r="C164" s="167" t="s">
        <v>428</v>
      </c>
      <c r="D164" s="143" t="s">
        <v>74</v>
      </c>
      <c r="E164" s="143"/>
      <c r="F164" s="159">
        <v>175</v>
      </c>
      <c r="G164" s="318"/>
      <c r="H164" s="318"/>
      <c r="I164" s="318"/>
      <c r="J164" s="318"/>
      <c r="K164" s="318"/>
      <c r="L164" s="318"/>
      <c r="M164" s="318"/>
    </row>
    <row r="165" spans="1:13" ht="27">
      <c r="A165" s="463"/>
      <c r="B165" s="179"/>
      <c r="C165" s="216" t="s">
        <v>509</v>
      </c>
      <c r="D165" s="137" t="s">
        <v>76</v>
      </c>
      <c r="E165" s="137">
        <f>0.64*1.16</f>
        <v>0.74239999999999995</v>
      </c>
      <c r="F165" s="101">
        <f>F164*E165</f>
        <v>129.91999999999999</v>
      </c>
      <c r="G165" s="320"/>
      <c r="H165" s="320"/>
      <c r="I165" s="320"/>
      <c r="J165" s="320"/>
      <c r="K165" s="320"/>
      <c r="L165" s="320"/>
      <c r="M165" s="320"/>
    </row>
    <row r="166" spans="1:13" ht="27">
      <c r="A166" s="463"/>
      <c r="B166" s="200" t="s">
        <v>464</v>
      </c>
      <c r="C166" s="67" t="s">
        <v>510</v>
      </c>
      <c r="D166" s="137" t="s">
        <v>168</v>
      </c>
      <c r="E166" s="137">
        <f>0.041*1.15</f>
        <v>4.7149999999999997E-2</v>
      </c>
      <c r="F166" s="101">
        <f>F164*E166</f>
        <v>8.2512499999999989</v>
      </c>
      <c r="G166" s="320"/>
      <c r="H166" s="320"/>
      <c r="I166" s="320"/>
      <c r="J166" s="320"/>
      <c r="K166" s="320"/>
      <c r="L166" s="320"/>
      <c r="M166" s="320"/>
    </row>
    <row r="167" spans="1:13">
      <c r="A167" s="463"/>
      <c r="B167" s="217"/>
      <c r="C167" s="67" t="s">
        <v>77</v>
      </c>
      <c r="D167" s="137" t="s">
        <v>78</v>
      </c>
      <c r="E167" s="137">
        <v>2.1000000000000001E-2</v>
      </c>
      <c r="F167" s="101">
        <f>F164*E167</f>
        <v>3.6750000000000003</v>
      </c>
      <c r="G167" s="320"/>
      <c r="H167" s="320"/>
      <c r="I167" s="320"/>
      <c r="J167" s="320"/>
      <c r="K167" s="320"/>
      <c r="L167" s="320"/>
      <c r="M167" s="320"/>
    </row>
    <row r="168" spans="1:13">
      <c r="A168" s="463"/>
      <c r="B168" s="217"/>
      <c r="C168" s="168" t="s">
        <v>81</v>
      </c>
      <c r="D168" s="137"/>
      <c r="E168" s="137"/>
      <c r="F168" s="101"/>
      <c r="G168" s="320"/>
      <c r="H168" s="320"/>
      <c r="I168" s="320"/>
      <c r="J168" s="320"/>
      <c r="K168" s="320"/>
      <c r="L168" s="320"/>
      <c r="M168" s="320"/>
    </row>
    <row r="169" spans="1:13">
      <c r="A169" s="463"/>
      <c r="B169" s="200" t="s">
        <v>380</v>
      </c>
      <c r="C169" s="67" t="s">
        <v>511</v>
      </c>
      <c r="D169" s="137" t="s">
        <v>83</v>
      </c>
      <c r="E169" s="137">
        <f>0.0178*1.05</f>
        <v>1.8690000000000002E-2</v>
      </c>
      <c r="F169" s="101">
        <f>F164*E169</f>
        <v>3.2707500000000005</v>
      </c>
      <c r="G169" s="320"/>
      <c r="H169" s="320"/>
      <c r="I169" s="320"/>
      <c r="J169" s="320"/>
      <c r="K169" s="320"/>
      <c r="L169" s="320"/>
      <c r="M169" s="320"/>
    </row>
    <row r="170" spans="1:13">
      <c r="A170" s="464"/>
      <c r="B170" s="181"/>
      <c r="C170" s="182" t="s">
        <v>82</v>
      </c>
      <c r="D170" s="160" t="s">
        <v>78</v>
      </c>
      <c r="E170" s="160">
        <v>3.0000000000000001E-3</v>
      </c>
      <c r="F170" s="183">
        <f>F164*E170</f>
        <v>0.52500000000000002</v>
      </c>
      <c r="G170" s="321"/>
      <c r="H170" s="321"/>
      <c r="I170" s="321"/>
      <c r="J170" s="321"/>
      <c r="K170" s="321"/>
      <c r="L170" s="321"/>
      <c r="M170" s="321"/>
    </row>
    <row r="171" spans="1:13" ht="27">
      <c r="A171" s="463" t="s">
        <v>157</v>
      </c>
      <c r="B171" s="147" t="s">
        <v>372</v>
      </c>
      <c r="C171" s="64" t="s">
        <v>500</v>
      </c>
      <c r="D171" s="127" t="s">
        <v>74</v>
      </c>
      <c r="E171" s="127"/>
      <c r="F171" s="159">
        <v>61</v>
      </c>
      <c r="G171" s="376"/>
      <c r="H171" s="376"/>
      <c r="I171" s="376"/>
      <c r="J171" s="376"/>
      <c r="K171" s="376"/>
      <c r="L171" s="376"/>
      <c r="M171" s="376"/>
    </row>
    <row r="172" spans="1:13" ht="27">
      <c r="A172" s="463"/>
      <c r="B172" s="147"/>
      <c r="C172" s="176" t="s">
        <v>80</v>
      </c>
      <c r="D172" s="127" t="s">
        <v>76</v>
      </c>
      <c r="E172" s="127">
        <f>1.15*1.16</f>
        <v>1.3339999999999999</v>
      </c>
      <c r="F172" s="101">
        <f>F171*E172</f>
        <v>81.373999999999995</v>
      </c>
      <c r="G172" s="320"/>
      <c r="H172" s="320"/>
      <c r="I172" s="320"/>
      <c r="J172" s="320"/>
      <c r="K172" s="320"/>
      <c r="L172" s="320"/>
      <c r="M172" s="320"/>
    </row>
    <row r="173" spans="1:13">
      <c r="A173" s="463"/>
      <c r="B173" s="147"/>
      <c r="C173" s="176" t="s">
        <v>77</v>
      </c>
      <c r="D173" s="127" t="s">
        <v>78</v>
      </c>
      <c r="E173" s="127">
        <v>5.8999999999999997E-2</v>
      </c>
      <c r="F173" s="101">
        <f>F171*E173</f>
        <v>3.5989999999999998</v>
      </c>
      <c r="G173" s="320"/>
      <c r="H173" s="320"/>
      <c r="I173" s="320"/>
      <c r="J173" s="320"/>
      <c r="K173" s="320"/>
      <c r="L173" s="320"/>
      <c r="M173" s="320"/>
    </row>
    <row r="174" spans="1:13">
      <c r="A174" s="463"/>
      <c r="B174" s="147"/>
      <c r="C174" s="176" t="s">
        <v>81</v>
      </c>
      <c r="D174" s="127"/>
      <c r="E174" s="127"/>
      <c r="F174" s="101"/>
      <c r="G174" s="320"/>
      <c r="H174" s="320"/>
      <c r="I174" s="320"/>
      <c r="J174" s="320"/>
      <c r="K174" s="320"/>
      <c r="L174" s="320"/>
      <c r="M174" s="320"/>
    </row>
    <row r="175" spans="1:13">
      <c r="A175" s="463"/>
      <c r="B175" s="200" t="s">
        <v>380</v>
      </c>
      <c r="C175" s="176" t="s">
        <v>373</v>
      </c>
      <c r="D175" s="127" t="s">
        <v>83</v>
      </c>
      <c r="E175" s="219">
        <f>0.031*1.05</f>
        <v>3.2550000000000003E-2</v>
      </c>
      <c r="F175" s="101">
        <f>F171*E175</f>
        <v>1.9855500000000001</v>
      </c>
      <c r="G175" s="320"/>
      <c r="H175" s="320"/>
      <c r="I175" s="320"/>
      <c r="J175" s="320"/>
      <c r="K175" s="320"/>
      <c r="L175" s="320"/>
      <c r="M175" s="320"/>
    </row>
    <row r="176" spans="1:13">
      <c r="A176" s="464"/>
      <c r="B176" s="220"/>
      <c r="C176" s="189" t="s">
        <v>82</v>
      </c>
      <c r="D176" s="190" t="s">
        <v>78</v>
      </c>
      <c r="E176" s="190">
        <v>3.0000000000000001E-3</v>
      </c>
      <c r="F176" s="101">
        <f>F171*E176</f>
        <v>0.183</v>
      </c>
      <c r="G176" s="320"/>
      <c r="H176" s="320"/>
      <c r="I176" s="320"/>
      <c r="J176" s="320"/>
      <c r="K176" s="320"/>
      <c r="L176" s="320"/>
      <c r="M176" s="320"/>
    </row>
    <row r="177" spans="1:18" ht="27">
      <c r="A177" s="352" t="s">
        <v>158</v>
      </c>
      <c r="B177" s="465" t="s">
        <v>512</v>
      </c>
      <c r="C177" s="221" t="s">
        <v>183</v>
      </c>
      <c r="D177" s="158" t="s">
        <v>74</v>
      </c>
      <c r="E177" s="158"/>
      <c r="F177" s="159">
        <v>35</v>
      </c>
      <c r="G177" s="318"/>
      <c r="H177" s="318"/>
      <c r="I177" s="318"/>
      <c r="J177" s="318"/>
      <c r="K177" s="318"/>
      <c r="L177" s="318"/>
      <c r="M177" s="318"/>
    </row>
    <row r="178" spans="1:18">
      <c r="A178" s="352"/>
      <c r="B178" s="105"/>
      <c r="C178" s="78" t="s">
        <v>80</v>
      </c>
      <c r="D178" s="137" t="s">
        <v>74</v>
      </c>
      <c r="E178" s="137">
        <v>1</v>
      </c>
      <c r="F178" s="101">
        <f>F177*E178</f>
        <v>35</v>
      </c>
      <c r="G178" s="320"/>
      <c r="H178" s="320"/>
      <c r="I178" s="320"/>
      <c r="J178" s="320"/>
      <c r="K178" s="320"/>
      <c r="L178" s="320"/>
      <c r="M178" s="320"/>
    </row>
    <row r="179" spans="1:18">
      <c r="A179" s="352"/>
      <c r="B179" s="105"/>
      <c r="C179" s="216" t="s">
        <v>513</v>
      </c>
      <c r="D179" s="137" t="s">
        <v>78</v>
      </c>
      <c r="E179" s="137">
        <f>0.035+0.0039</f>
        <v>3.8900000000000004E-2</v>
      </c>
      <c r="F179" s="101">
        <f>F177*E179</f>
        <v>1.3615000000000002</v>
      </c>
      <c r="G179" s="320"/>
      <c r="H179" s="320"/>
      <c r="I179" s="320"/>
      <c r="J179" s="320"/>
      <c r="K179" s="320"/>
      <c r="L179" s="320"/>
      <c r="M179" s="320"/>
    </row>
    <row r="180" spans="1:18">
      <c r="A180" s="352"/>
      <c r="B180" s="105"/>
      <c r="C180" s="168" t="s">
        <v>81</v>
      </c>
      <c r="D180" s="137"/>
      <c r="E180" s="137"/>
      <c r="F180" s="101"/>
      <c r="G180" s="320"/>
      <c r="H180" s="320"/>
      <c r="I180" s="320"/>
      <c r="J180" s="320"/>
      <c r="K180" s="320"/>
      <c r="L180" s="320"/>
      <c r="M180" s="320"/>
    </row>
    <row r="181" spans="1:18">
      <c r="A181" s="352"/>
      <c r="B181" s="114" t="s">
        <v>95</v>
      </c>
      <c r="C181" s="78" t="s">
        <v>309</v>
      </c>
      <c r="D181" s="137" t="s">
        <v>74</v>
      </c>
      <c r="E181" s="137">
        <v>1.03</v>
      </c>
      <c r="F181" s="101">
        <f>F177*E181</f>
        <v>36.050000000000004</v>
      </c>
      <c r="G181" s="320"/>
      <c r="H181" s="320"/>
      <c r="I181" s="320"/>
      <c r="J181" s="320"/>
      <c r="K181" s="320"/>
      <c r="L181" s="320"/>
      <c r="M181" s="320"/>
    </row>
    <row r="182" spans="1:18">
      <c r="A182" s="468"/>
      <c r="B182" s="106"/>
      <c r="C182" s="222" t="s">
        <v>514</v>
      </c>
      <c r="D182" s="160" t="s">
        <v>78</v>
      </c>
      <c r="E182" s="160">
        <f>0.389+0.016</f>
        <v>0.40500000000000003</v>
      </c>
      <c r="F182" s="183">
        <f>F177*E182</f>
        <v>14.175000000000001</v>
      </c>
      <c r="G182" s="321"/>
      <c r="H182" s="321"/>
      <c r="I182" s="321"/>
      <c r="J182" s="321"/>
      <c r="K182" s="321"/>
      <c r="L182" s="321"/>
      <c r="M182" s="321"/>
    </row>
    <row r="183" spans="1:18" ht="40.5">
      <c r="A183" s="352" t="s">
        <v>395</v>
      </c>
      <c r="B183" s="223" t="s">
        <v>178</v>
      </c>
      <c r="C183" s="167" t="s">
        <v>362</v>
      </c>
      <c r="D183" s="143" t="s">
        <v>74</v>
      </c>
      <c r="E183" s="143"/>
      <c r="F183" s="159">
        <v>78</v>
      </c>
      <c r="G183" s="318"/>
      <c r="H183" s="318"/>
      <c r="I183" s="318"/>
      <c r="J183" s="318"/>
      <c r="K183" s="318"/>
      <c r="L183" s="318"/>
      <c r="M183" s="318"/>
    </row>
    <row r="184" spans="1:18" ht="27">
      <c r="A184" s="352"/>
      <c r="B184" s="223"/>
      <c r="C184" s="168" t="s">
        <v>80</v>
      </c>
      <c r="D184" s="169" t="s">
        <v>76</v>
      </c>
      <c r="E184" s="169">
        <v>1.7</v>
      </c>
      <c r="F184" s="101">
        <f>F183*E184</f>
        <v>132.6</v>
      </c>
      <c r="G184" s="320"/>
      <c r="H184" s="320"/>
      <c r="I184" s="320"/>
      <c r="J184" s="320"/>
      <c r="K184" s="320"/>
      <c r="L184" s="320"/>
      <c r="M184" s="320"/>
    </row>
    <row r="185" spans="1:18">
      <c r="A185" s="352"/>
      <c r="B185" s="223"/>
      <c r="C185" s="216" t="s">
        <v>94</v>
      </c>
      <c r="D185" s="137" t="s">
        <v>78</v>
      </c>
      <c r="E185" s="169">
        <v>0.02</v>
      </c>
      <c r="F185" s="101">
        <f>F183*E185</f>
        <v>1.56</v>
      </c>
      <c r="G185" s="320"/>
      <c r="H185" s="320"/>
      <c r="I185" s="320"/>
      <c r="J185" s="320"/>
      <c r="K185" s="320"/>
      <c r="L185" s="320"/>
      <c r="M185" s="320"/>
    </row>
    <row r="186" spans="1:18">
      <c r="A186" s="352"/>
      <c r="B186" s="223"/>
      <c r="C186" s="168" t="s">
        <v>81</v>
      </c>
      <c r="D186" s="169"/>
      <c r="E186" s="169"/>
      <c r="F186" s="101"/>
      <c r="G186" s="320"/>
      <c r="H186" s="320"/>
      <c r="I186" s="320"/>
      <c r="J186" s="320"/>
      <c r="K186" s="320"/>
      <c r="L186" s="320"/>
      <c r="M186" s="320"/>
    </row>
    <row r="187" spans="1:18">
      <c r="A187" s="352"/>
      <c r="B187" s="224" t="s">
        <v>515</v>
      </c>
      <c r="C187" s="216" t="s">
        <v>134</v>
      </c>
      <c r="D187" s="169" t="s">
        <v>84</v>
      </c>
      <c r="E187" s="169">
        <v>5</v>
      </c>
      <c r="F187" s="101">
        <f>F183*E187</f>
        <v>390</v>
      </c>
      <c r="G187" s="320"/>
      <c r="H187" s="320"/>
      <c r="I187" s="320"/>
      <c r="J187" s="320"/>
      <c r="K187" s="320"/>
      <c r="L187" s="320"/>
      <c r="M187" s="320"/>
    </row>
    <row r="188" spans="1:18">
      <c r="A188" s="352"/>
      <c r="B188" s="224" t="s">
        <v>501</v>
      </c>
      <c r="C188" s="216" t="s">
        <v>179</v>
      </c>
      <c r="D188" s="169" t="s">
        <v>74</v>
      </c>
      <c r="E188" s="169">
        <v>1.02</v>
      </c>
      <c r="F188" s="101">
        <f>F183*E188</f>
        <v>79.56</v>
      </c>
      <c r="G188" s="320"/>
      <c r="H188" s="320"/>
      <c r="I188" s="320"/>
      <c r="J188" s="320"/>
      <c r="K188" s="320"/>
      <c r="L188" s="320"/>
      <c r="M188" s="320"/>
    </row>
    <row r="189" spans="1:18">
      <c r="A189" s="468"/>
      <c r="B189" s="225"/>
      <c r="C189" s="216" t="s">
        <v>104</v>
      </c>
      <c r="D189" s="160" t="s">
        <v>78</v>
      </c>
      <c r="E189" s="169">
        <v>7.0000000000000001E-3</v>
      </c>
      <c r="F189" s="101">
        <f>F183*E189</f>
        <v>0.54600000000000004</v>
      </c>
      <c r="G189" s="320"/>
      <c r="H189" s="320"/>
      <c r="I189" s="320"/>
      <c r="J189" s="320"/>
      <c r="K189" s="320"/>
      <c r="L189" s="320"/>
      <c r="M189" s="320"/>
    </row>
    <row r="190" spans="1:18" ht="27">
      <c r="A190" s="352" t="s">
        <v>480</v>
      </c>
      <c r="B190" s="226" t="s">
        <v>170</v>
      </c>
      <c r="C190" s="64" t="s">
        <v>429</v>
      </c>
      <c r="D190" s="143" t="s">
        <v>74</v>
      </c>
      <c r="E190" s="143"/>
      <c r="F190" s="159">
        <v>5.84</v>
      </c>
      <c r="G190" s="318"/>
      <c r="H190" s="318"/>
      <c r="I190" s="318"/>
      <c r="J190" s="318"/>
      <c r="K190" s="318"/>
      <c r="L190" s="318"/>
      <c r="M190" s="318"/>
      <c r="O190" s="347">
        <v>1.2</v>
      </c>
      <c r="P190" s="347">
        <v>1.7</v>
      </c>
      <c r="Q190" s="347">
        <v>1</v>
      </c>
      <c r="R190" s="347">
        <f>O190*P190*Q190</f>
        <v>2.04</v>
      </c>
    </row>
    <row r="191" spans="1:18" ht="27">
      <c r="A191" s="352"/>
      <c r="B191" s="227"/>
      <c r="C191" s="168" t="s">
        <v>80</v>
      </c>
      <c r="D191" s="169" t="s">
        <v>76</v>
      </c>
      <c r="E191" s="169">
        <v>2.72</v>
      </c>
      <c r="F191" s="101">
        <f>F190*E191</f>
        <v>15.8848</v>
      </c>
      <c r="G191" s="320"/>
      <c r="H191" s="320"/>
      <c r="I191" s="320"/>
      <c r="J191" s="320"/>
      <c r="K191" s="320"/>
      <c r="L191" s="320"/>
      <c r="M191" s="320"/>
      <c r="O191" s="347">
        <v>0.8</v>
      </c>
      <c r="P191" s="347">
        <v>0.7</v>
      </c>
      <c r="Q191" s="347">
        <v>7</v>
      </c>
      <c r="R191" s="347">
        <f>O191*P191*Q191</f>
        <v>3.9199999999999995</v>
      </c>
    </row>
    <row r="192" spans="1:18">
      <c r="A192" s="352"/>
      <c r="B192" s="227"/>
      <c r="C192" s="216" t="s">
        <v>77</v>
      </c>
      <c r="D192" s="137" t="s">
        <v>78</v>
      </c>
      <c r="E192" s="169">
        <v>0.65</v>
      </c>
      <c r="F192" s="101">
        <f>F190*E192</f>
        <v>3.7959999999999998</v>
      </c>
      <c r="G192" s="320"/>
      <c r="H192" s="320"/>
      <c r="I192" s="320"/>
      <c r="J192" s="320"/>
      <c r="K192" s="320"/>
      <c r="L192" s="320"/>
      <c r="M192" s="320"/>
    </row>
    <row r="193" spans="1:18">
      <c r="A193" s="352"/>
      <c r="B193" s="227"/>
      <c r="C193" s="168" t="s">
        <v>81</v>
      </c>
      <c r="D193" s="169"/>
      <c r="E193" s="169"/>
      <c r="F193" s="101"/>
      <c r="G193" s="320"/>
      <c r="H193" s="320"/>
      <c r="I193" s="320"/>
      <c r="J193" s="320"/>
      <c r="K193" s="320"/>
      <c r="L193" s="320"/>
      <c r="M193" s="320"/>
    </row>
    <row r="194" spans="1:18">
      <c r="A194" s="352"/>
      <c r="B194" s="130" t="s">
        <v>382</v>
      </c>
      <c r="C194" s="168" t="s">
        <v>171</v>
      </c>
      <c r="D194" s="169" t="s">
        <v>74</v>
      </c>
      <c r="E194" s="169">
        <v>1</v>
      </c>
      <c r="F194" s="101">
        <f>F190*E194</f>
        <v>5.84</v>
      </c>
      <c r="G194" s="320"/>
      <c r="H194" s="320"/>
      <c r="I194" s="320"/>
      <c r="J194" s="320"/>
      <c r="K194" s="320"/>
      <c r="L194" s="320"/>
      <c r="M194" s="320"/>
    </row>
    <row r="195" spans="1:18">
      <c r="A195" s="468"/>
      <c r="B195" s="228"/>
      <c r="C195" s="168" t="s">
        <v>82</v>
      </c>
      <c r="D195" s="160" t="s">
        <v>78</v>
      </c>
      <c r="E195" s="169">
        <v>0.06</v>
      </c>
      <c r="F195" s="101">
        <f>F190*E195</f>
        <v>0.35039999999999999</v>
      </c>
      <c r="G195" s="320"/>
      <c r="H195" s="320"/>
      <c r="I195" s="320"/>
      <c r="J195" s="320"/>
      <c r="K195" s="320"/>
      <c r="L195" s="320"/>
      <c r="M195" s="320"/>
    </row>
    <row r="196" spans="1:18" ht="27">
      <c r="A196" s="352" t="s">
        <v>481</v>
      </c>
      <c r="B196" s="229" t="s">
        <v>170</v>
      </c>
      <c r="C196" s="167" t="s">
        <v>577</v>
      </c>
      <c r="D196" s="143" t="s">
        <v>74</v>
      </c>
      <c r="E196" s="143"/>
      <c r="F196" s="159">
        <v>15.04</v>
      </c>
      <c r="G196" s="318"/>
      <c r="H196" s="318"/>
      <c r="I196" s="318"/>
      <c r="J196" s="318"/>
      <c r="K196" s="318"/>
      <c r="L196" s="318"/>
      <c r="M196" s="318"/>
      <c r="O196" s="347">
        <v>0.8</v>
      </c>
      <c r="P196" s="347">
        <v>2.2000000000000002</v>
      </c>
      <c r="Q196" s="347">
        <v>4</v>
      </c>
      <c r="R196" s="347">
        <f>O196*P196*Q196</f>
        <v>7.0400000000000009</v>
      </c>
    </row>
    <row r="197" spans="1:18" ht="27">
      <c r="A197" s="352"/>
      <c r="B197" s="229"/>
      <c r="C197" s="168" t="s">
        <v>80</v>
      </c>
      <c r="D197" s="169" t="s">
        <v>76</v>
      </c>
      <c r="E197" s="169">
        <v>2.72</v>
      </c>
      <c r="F197" s="101">
        <f>F196*E197</f>
        <v>40.908799999999999</v>
      </c>
      <c r="G197" s="320"/>
      <c r="H197" s="320"/>
      <c r="I197" s="320"/>
      <c r="J197" s="320"/>
      <c r="K197" s="320"/>
      <c r="L197" s="320"/>
      <c r="M197" s="320"/>
      <c r="O197" s="347">
        <v>0.7</v>
      </c>
      <c r="P197" s="347">
        <v>1.8</v>
      </c>
      <c r="Q197" s="347">
        <v>6</v>
      </c>
      <c r="R197" s="347">
        <f t="shared" ref="R197:R198" si="0">O197*P197*Q197</f>
        <v>7.5600000000000005</v>
      </c>
    </row>
    <row r="198" spans="1:18">
      <c r="A198" s="352"/>
      <c r="B198" s="229"/>
      <c r="C198" s="216" t="s">
        <v>77</v>
      </c>
      <c r="D198" s="137" t="s">
        <v>78</v>
      </c>
      <c r="E198" s="169">
        <v>0.65</v>
      </c>
      <c r="F198" s="101">
        <f>F196*E198</f>
        <v>9.7759999999999998</v>
      </c>
      <c r="G198" s="320"/>
      <c r="H198" s="320"/>
      <c r="I198" s="320"/>
      <c r="J198" s="320"/>
      <c r="K198" s="320"/>
      <c r="L198" s="320"/>
      <c r="M198" s="320"/>
      <c r="O198" s="347">
        <v>1.1000000000000001</v>
      </c>
      <c r="P198" s="347">
        <v>2.2000000000000002</v>
      </c>
      <c r="Q198" s="347">
        <v>1</v>
      </c>
      <c r="R198" s="347">
        <f t="shared" si="0"/>
        <v>2.4200000000000004</v>
      </c>
    </row>
    <row r="199" spans="1:18">
      <c r="A199" s="352"/>
      <c r="B199" s="229"/>
      <c r="C199" s="168" t="s">
        <v>81</v>
      </c>
      <c r="D199" s="169"/>
      <c r="E199" s="169"/>
      <c r="F199" s="101"/>
      <c r="G199" s="320"/>
      <c r="H199" s="320"/>
      <c r="I199" s="320"/>
      <c r="J199" s="320"/>
      <c r="K199" s="320"/>
      <c r="L199" s="320"/>
      <c r="M199" s="320"/>
    </row>
    <row r="200" spans="1:18">
      <c r="A200" s="352"/>
      <c r="B200" s="230" t="s">
        <v>571</v>
      </c>
      <c r="C200" s="168" t="s">
        <v>184</v>
      </c>
      <c r="D200" s="169" t="s">
        <v>74</v>
      </c>
      <c r="E200" s="169">
        <v>1</v>
      </c>
      <c r="F200" s="101">
        <f>F196*E200</f>
        <v>15.04</v>
      </c>
      <c r="G200" s="320"/>
      <c r="H200" s="320"/>
      <c r="I200" s="320"/>
      <c r="J200" s="320"/>
      <c r="K200" s="320"/>
      <c r="L200" s="320"/>
      <c r="M200" s="320"/>
    </row>
    <row r="201" spans="1:18" ht="14.25" customHeight="1">
      <c r="A201" s="468"/>
      <c r="B201" s="231"/>
      <c r="C201" s="232" t="s">
        <v>82</v>
      </c>
      <c r="D201" s="160" t="s">
        <v>78</v>
      </c>
      <c r="E201" s="233">
        <v>0.06</v>
      </c>
      <c r="F201" s="183">
        <f>F196*E201</f>
        <v>0.90239999999999987</v>
      </c>
      <c r="G201" s="321"/>
      <c r="H201" s="321"/>
      <c r="I201" s="321"/>
      <c r="J201" s="321"/>
      <c r="K201" s="321"/>
      <c r="L201" s="321"/>
      <c r="M201" s="321"/>
    </row>
    <row r="202" spans="1:18" ht="2.25" customHeight="1">
      <c r="A202" s="352" t="s">
        <v>395</v>
      </c>
      <c r="B202" s="147"/>
      <c r="C202" s="185"/>
      <c r="D202" s="127"/>
      <c r="E202" s="127"/>
      <c r="F202" s="101"/>
      <c r="G202" s="327"/>
      <c r="H202" s="327"/>
      <c r="I202" s="327"/>
      <c r="J202" s="327"/>
      <c r="K202" s="327"/>
      <c r="L202" s="327"/>
      <c r="M202" s="327"/>
    </row>
    <row r="203" spans="1:18" hidden="1">
      <c r="A203" s="352"/>
      <c r="B203" s="147"/>
      <c r="C203" s="185"/>
      <c r="D203" s="127"/>
      <c r="E203" s="127"/>
      <c r="F203" s="218"/>
      <c r="G203" s="327"/>
      <c r="H203" s="327"/>
      <c r="I203" s="327"/>
      <c r="J203" s="327"/>
      <c r="K203" s="327"/>
      <c r="L203" s="327"/>
      <c r="M203" s="327"/>
    </row>
    <row r="204" spans="1:18" hidden="1">
      <c r="A204" s="352"/>
      <c r="B204" s="147"/>
      <c r="C204" s="185"/>
      <c r="D204" s="127"/>
      <c r="E204" s="127"/>
      <c r="F204" s="218"/>
      <c r="G204" s="327"/>
      <c r="H204" s="327"/>
      <c r="I204" s="327"/>
      <c r="J204" s="327"/>
      <c r="K204" s="327"/>
      <c r="L204" s="327"/>
      <c r="M204" s="327"/>
    </row>
    <row r="205" spans="1:18" hidden="1">
      <c r="A205" s="352"/>
      <c r="B205" s="147"/>
      <c r="C205" s="185"/>
      <c r="D205" s="127"/>
      <c r="E205" s="127"/>
      <c r="F205" s="218"/>
      <c r="G205" s="327"/>
      <c r="H205" s="327"/>
      <c r="I205" s="327"/>
      <c r="J205" s="327"/>
      <c r="K205" s="327"/>
      <c r="L205" s="327"/>
      <c r="M205" s="327"/>
    </row>
    <row r="206" spans="1:18" hidden="1">
      <c r="A206" s="468"/>
      <c r="B206" s="150"/>
      <c r="C206" s="234"/>
      <c r="D206" s="190"/>
      <c r="E206" s="190"/>
      <c r="F206" s="457"/>
      <c r="G206" s="402"/>
      <c r="H206" s="382"/>
      <c r="I206" s="382"/>
      <c r="J206" s="382"/>
      <c r="K206" s="382"/>
      <c r="L206" s="382"/>
      <c r="M206" s="382"/>
    </row>
    <row r="207" spans="1:18">
      <c r="A207" s="352" t="s">
        <v>482</v>
      </c>
      <c r="B207" s="186" t="s">
        <v>133</v>
      </c>
      <c r="C207" s="235" t="s">
        <v>180</v>
      </c>
      <c r="D207" s="127" t="s">
        <v>74</v>
      </c>
      <c r="E207" s="127"/>
      <c r="F207" s="101">
        <v>33</v>
      </c>
      <c r="G207" s="376"/>
      <c r="H207" s="376"/>
      <c r="I207" s="376"/>
      <c r="J207" s="376"/>
      <c r="K207" s="376"/>
      <c r="L207" s="376"/>
      <c r="M207" s="376"/>
    </row>
    <row r="208" spans="1:18" ht="27">
      <c r="A208" s="352"/>
      <c r="B208" s="186"/>
      <c r="C208" s="176" t="s">
        <v>80</v>
      </c>
      <c r="D208" s="127" t="s">
        <v>76</v>
      </c>
      <c r="E208" s="127">
        <v>1.08</v>
      </c>
      <c r="F208" s="101">
        <f>F207*E208</f>
        <v>35.64</v>
      </c>
      <c r="G208" s="320"/>
      <c r="H208" s="320"/>
      <c r="I208" s="320"/>
      <c r="J208" s="320"/>
      <c r="K208" s="320"/>
      <c r="L208" s="320"/>
      <c r="M208" s="320"/>
    </row>
    <row r="209" spans="1:13">
      <c r="A209" s="352"/>
      <c r="B209" s="186"/>
      <c r="C209" s="176" t="s">
        <v>77</v>
      </c>
      <c r="D209" s="127" t="s">
        <v>78</v>
      </c>
      <c r="E209" s="127">
        <v>4.5199999999999997E-2</v>
      </c>
      <c r="F209" s="101">
        <f>F207*E209</f>
        <v>1.4915999999999998</v>
      </c>
      <c r="G209" s="320"/>
      <c r="H209" s="320"/>
      <c r="I209" s="320"/>
      <c r="J209" s="320"/>
      <c r="K209" s="320"/>
      <c r="L209" s="320"/>
      <c r="M209" s="320"/>
    </row>
    <row r="210" spans="1:13">
      <c r="A210" s="352"/>
      <c r="B210" s="186"/>
      <c r="C210" s="176" t="s">
        <v>81</v>
      </c>
      <c r="D210" s="127"/>
      <c r="E210" s="127"/>
      <c r="F210" s="101"/>
      <c r="G210" s="320"/>
      <c r="H210" s="320"/>
      <c r="I210" s="320"/>
      <c r="J210" s="320"/>
      <c r="K210" s="320"/>
      <c r="L210" s="320"/>
      <c r="M210" s="320"/>
    </row>
    <row r="211" spans="1:13">
      <c r="A211" s="352"/>
      <c r="B211" s="149" t="s">
        <v>381</v>
      </c>
      <c r="C211" s="176" t="s">
        <v>181</v>
      </c>
      <c r="D211" s="127" t="s">
        <v>83</v>
      </c>
      <c r="E211" s="127">
        <v>2.23E-2</v>
      </c>
      <c r="F211" s="101">
        <f>F207*E211</f>
        <v>0.7359</v>
      </c>
      <c r="G211" s="320"/>
      <c r="H211" s="320"/>
      <c r="I211" s="320"/>
      <c r="J211" s="320"/>
      <c r="K211" s="320"/>
      <c r="L211" s="320"/>
      <c r="M211" s="320"/>
    </row>
    <row r="212" spans="1:13">
      <c r="A212" s="352"/>
      <c r="B212" s="149" t="s">
        <v>502</v>
      </c>
      <c r="C212" s="176" t="s">
        <v>182</v>
      </c>
      <c r="D212" s="127" t="s">
        <v>74</v>
      </c>
      <c r="E212" s="127">
        <v>1.02</v>
      </c>
      <c r="F212" s="101">
        <f>F207*E212</f>
        <v>33.660000000000004</v>
      </c>
      <c r="G212" s="320"/>
      <c r="H212" s="320"/>
      <c r="I212" s="320"/>
      <c r="J212" s="320"/>
      <c r="K212" s="320"/>
      <c r="L212" s="320"/>
      <c r="M212" s="320"/>
    </row>
    <row r="213" spans="1:13">
      <c r="A213" s="468"/>
      <c r="B213" s="236"/>
      <c r="C213" s="176" t="s">
        <v>82</v>
      </c>
      <c r="D213" s="127" t="s">
        <v>78</v>
      </c>
      <c r="E213" s="127">
        <v>4.6600000000000003E-2</v>
      </c>
      <c r="F213" s="101">
        <f>F207*E213</f>
        <v>1.5378000000000001</v>
      </c>
      <c r="G213" s="320"/>
      <c r="H213" s="320"/>
      <c r="I213" s="320"/>
      <c r="J213" s="320"/>
      <c r="K213" s="320"/>
      <c r="L213" s="320"/>
      <c r="M213" s="320"/>
    </row>
    <row r="214" spans="1:13" ht="67.5">
      <c r="A214" s="352" t="s">
        <v>483</v>
      </c>
      <c r="B214" s="105" t="s">
        <v>86</v>
      </c>
      <c r="C214" s="64" t="s">
        <v>445</v>
      </c>
      <c r="D214" s="143" t="s">
        <v>74</v>
      </c>
      <c r="E214" s="143"/>
      <c r="F214" s="159">
        <v>68</v>
      </c>
      <c r="G214" s="318"/>
      <c r="H214" s="318"/>
      <c r="I214" s="318"/>
      <c r="J214" s="318"/>
      <c r="K214" s="318"/>
      <c r="L214" s="318"/>
      <c r="M214" s="318"/>
    </row>
    <row r="215" spans="1:13" ht="27">
      <c r="A215" s="352"/>
      <c r="B215" s="105"/>
      <c r="C215" s="67" t="s">
        <v>80</v>
      </c>
      <c r="D215" s="169" t="s">
        <v>76</v>
      </c>
      <c r="E215" s="137">
        <v>0.41</v>
      </c>
      <c r="F215" s="101">
        <f>F214*E215</f>
        <v>27.88</v>
      </c>
      <c r="G215" s="320"/>
      <c r="H215" s="320"/>
      <c r="I215" s="320"/>
      <c r="J215" s="320"/>
      <c r="K215" s="320"/>
      <c r="L215" s="320"/>
      <c r="M215" s="320"/>
    </row>
    <row r="216" spans="1:13">
      <c r="A216" s="352"/>
      <c r="B216" s="105"/>
      <c r="C216" s="168" t="s">
        <v>77</v>
      </c>
      <c r="D216" s="137" t="s">
        <v>78</v>
      </c>
      <c r="E216" s="169">
        <v>8.9999999999999993E-3</v>
      </c>
      <c r="F216" s="101">
        <f>F214*E216</f>
        <v>0.61199999999999999</v>
      </c>
      <c r="G216" s="320"/>
      <c r="H216" s="320"/>
      <c r="I216" s="320"/>
      <c r="J216" s="320"/>
      <c r="K216" s="320"/>
      <c r="L216" s="320"/>
      <c r="M216" s="320"/>
    </row>
    <row r="217" spans="1:13">
      <c r="A217" s="352"/>
      <c r="B217" s="105"/>
      <c r="C217" s="168" t="s">
        <v>81</v>
      </c>
      <c r="D217" s="169"/>
      <c r="E217" s="169"/>
      <c r="F217" s="101"/>
      <c r="G217" s="320"/>
      <c r="H217" s="320"/>
      <c r="I217" s="320"/>
      <c r="J217" s="320"/>
      <c r="K217" s="320"/>
      <c r="L217" s="320"/>
      <c r="M217" s="320"/>
    </row>
    <row r="218" spans="1:13">
      <c r="A218" s="352"/>
      <c r="B218" s="114" t="s">
        <v>282</v>
      </c>
      <c r="C218" s="168" t="s">
        <v>172</v>
      </c>
      <c r="D218" s="169" t="s">
        <v>84</v>
      </c>
      <c r="E218" s="169">
        <v>0.63</v>
      </c>
      <c r="F218" s="101">
        <f>F214*E218</f>
        <v>42.84</v>
      </c>
      <c r="G218" s="320"/>
      <c r="H218" s="320"/>
      <c r="I218" s="320"/>
      <c r="J218" s="320"/>
      <c r="K218" s="320"/>
      <c r="L218" s="320"/>
      <c r="M218" s="320"/>
    </row>
    <row r="219" spans="1:13">
      <c r="A219" s="352"/>
      <c r="B219" s="114" t="s">
        <v>283</v>
      </c>
      <c r="C219" s="168" t="s">
        <v>85</v>
      </c>
      <c r="D219" s="169" t="s">
        <v>84</v>
      </c>
      <c r="E219" s="169">
        <v>0.51</v>
      </c>
      <c r="F219" s="101">
        <f>F214*E219</f>
        <v>34.68</v>
      </c>
      <c r="G219" s="320"/>
      <c r="H219" s="320"/>
      <c r="I219" s="320"/>
      <c r="J219" s="320"/>
      <c r="K219" s="320"/>
      <c r="L219" s="320"/>
      <c r="M219" s="320"/>
    </row>
    <row r="220" spans="1:13">
      <c r="A220" s="468"/>
      <c r="B220" s="106"/>
      <c r="C220" s="168" t="s">
        <v>82</v>
      </c>
      <c r="D220" s="160" t="s">
        <v>78</v>
      </c>
      <c r="E220" s="169">
        <v>7.0000000000000001E-3</v>
      </c>
      <c r="F220" s="101">
        <f>F214*E220</f>
        <v>0.47600000000000003</v>
      </c>
      <c r="G220" s="320"/>
      <c r="H220" s="320"/>
      <c r="I220" s="320"/>
      <c r="J220" s="320"/>
      <c r="K220" s="320"/>
      <c r="L220" s="320"/>
      <c r="M220" s="320"/>
    </row>
    <row r="221" spans="1:13" ht="27">
      <c r="A221" s="352" t="s">
        <v>484</v>
      </c>
      <c r="B221" s="237" t="s">
        <v>446</v>
      </c>
      <c r="C221" s="161" t="s">
        <v>506</v>
      </c>
      <c r="D221" s="162" t="s">
        <v>74</v>
      </c>
      <c r="E221" s="162"/>
      <c r="F221" s="159">
        <v>61</v>
      </c>
      <c r="G221" s="318"/>
      <c r="H221" s="318"/>
      <c r="I221" s="318"/>
      <c r="J221" s="318"/>
      <c r="K221" s="318"/>
      <c r="L221" s="318"/>
      <c r="M221" s="318"/>
    </row>
    <row r="222" spans="1:13" ht="27">
      <c r="A222" s="352"/>
      <c r="B222" s="237"/>
      <c r="C222" s="67" t="s">
        <v>80</v>
      </c>
      <c r="D222" s="166" t="s">
        <v>76</v>
      </c>
      <c r="E222" s="137">
        <v>0.25</v>
      </c>
      <c r="F222" s="101">
        <f>F221*E222</f>
        <v>15.25</v>
      </c>
      <c r="G222" s="320"/>
      <c r="H222" s="320"/>
      <c r="I222" s="320"/>
      <c r="J222" s="320"/>
      <c r="K222" s="320"/>
      <c r="L222" s="320"/>
      <c r="M222" s="320"/>
    </row>
    <row r="223" spans="1:13">
      <c r="A223" s="352"/>
      <c r="B223" s="237"/>
      <c r="C223" s="164" t="s">
        <v>77</v>
      </c>
      <c r="D223" s="137" t="s">
        <v>78</v>
      </c>
      <c r="E223" s="166">
        <v>0.58299999999999996</v>
      </c>
      <c r="F223" s="101">
        <f>F221*E223</f>
        <v>35.562999999999995</v>
      </c>
      <c r="G223" s="320"/>
      <c r="H223" s="320"/>
      <c r="I223" s="320"/>
      <c r="J223" s="320"/>
      <c r="K223" s="320"/>
      <c r="L223" s="320"/>
      <c r="M223" s="320"/>
    </row>
    <row r="224" spans="1:13">
      <c r="A224" s="352"/>
      <c r="B224" s="237"/>
      <c r="C224" s="164" t="s">
        <v>81</v>
      </c>
      <c r="D224" s="166"/>
      <c r="E224" s="166"/>
      <c r="F224" s="101"/>
      <c r="G224" s="320"/>
      <c r="H224" s="320"/>
      <c r="I224" s="320"/>
      <c r="J224" s="320"/>
      <c r="K224" s="320"/>
      <c r="L224" s="320"/>
      <c r="M224" s="320"/>
    </row>
    <row r="225" spans="1:13">
      <c r="A225" s="352"/>
      <c r="B225" s="238" t="s">
        <v>380</v>
      </c>
      <c r="C225" s="164" t="s">
        <v>447</v>
      </c>
      <c r="D225" s="166" t="s">
        <v>83</v>
      </c>
      <c r="E225" s="166">
        <v>5.0000000000000001E-3</v>
      </c>
      <c r="F225" s="101">
        <f>F221*E225</f>
        <v>0.30499999999999999</v>
      </c>
      <c r="G225" s="320"/>
      <c r="H225" s="320"/>
      <c r="I225" s="320"/>
      <c r="J225" s="320"/>
      <c r="K225" s="320"/>
      <c r="L225" s="320"/>
      <c r="M225" s="320"/>
    </row>
    <row r="226" spans="1:13">
      <c r="A226" s="352"/>
      <c r="B226" s="239" t="s">
        <v>516</v>
      </c>
      <c r="C226" s="168" t="s">
        <v>507</v>
      </c>
      <c r="D226" s="169" t="s">
        <v>84</v>
      </c>
      <c r="E226" s="169">
        <v>0.63</v>
      </c>
      <c r="F226" s="101">
        <f>F221*E226</f>
        <v>38.43</v>
      </c>
      <c r="G226" s="320"/>
      <c r="H226" s="320"/>
      <c r="I226" s="320"/>
      <c r="J226" s="320"/>
      <c r="K226" s="320"/>
      <c r="L226" s="320"/>
      <c r="M226" s="320"/>
    </row>
    <row r="227" spans="1:13">
      <c r="A227" s="352"/>
      <c r="B227" s="239" t="s">
        <v>466</v>
      </c>
      <c r="C227" s="168" t="s">
        <v>448</v>
      </c>
      <c r="D227" s="169" t="s">
        <v>84</v>
      </c>
      <c r="E227" s="169">
        <v>0.15</v>
      </c>
      <c r="F227" s="101">
        <f>F221*E227</f>
        <v>9.15</v>
      </c>
      <c r="G227" s="320"/>
      <c r="H227" s="320"/>
      <c r="I227" s="320"/>
      <c r="J227" s="320"/>
      <c r="K227" s="320"/>
      <c r="L227" s="320"/>
      <c r="M227" s="320"/>
    </row>
    <row r="228" spans="1:13">
      <c r="A228" s="468"/>
      <c r="B228" s="152"/>
      <c r="C228" s="240" t="s">
        <v>82</v>
      </c>
      <c r="D228" s="160" t="s">
        <v>78</v>
      </c>
      <c r="E228" s="165">
        <v>4.1999999999999997E-3</v>
      </c>
      <c r="F228" s="183">
        <f>F221*E228</f>
        <v>0.25619999999999998</v>
      </c>
      <c r="G228" s="321"/>
      <c r="H228" s="321"/>
      <c r="I228" s="321"/>
      <c r="J228" s="321"/>
      <c r="K228" s="321"/>
      <c r="L228" s="321"/>
      <c r="M228" s="321"/>
    </row>
    <row r="229" spans="1:13" ht="27">
      <c r="A229" s="352" t="s">
        <v>485</v>
      </c>
      <c r="B229" s="229" t="s">
        <v>427</v>
      </c>
      <c r="C229" s="167" t="s">
        <v>430</v>
      </c>
      <c r="D229" s="143" t="s">
        <v>74</v>
      </c>
      <c r="E229" s="143"/>
      <c r="F229" s="159">
        <v>1.2</v>
      </c>
      <c r="G229" s="318"/>
      <c r="H229" s="318"/>
      <c r="I229" s="318"/>
      <c r="J229" s="318"/>
      <c r="K229" s="318"/>
      <c r="L229" s="318"/>
      <c r="M229" s="318"/>
    </row>
    <row r="230" spans="1:13" ht="27">
      <c r="A230" s="352"/>
      <c r="B230" s="229"/>
      <c r="C230" s="67" t="s">
        <v>80</v>
      </c>
      <c r="D230" s="137" t="s">
        <v>76</v>
      </c>
      <c r="E230" s="137">
        <v>0.83</v>
      </c>
      <c r="F230" s="101">
        <f>F229*E230</f>
        <v>0.99599999999999989</v>
      </c>
      <c r="G230" s="320"/>
      <c r="H230" s="320"/>
      <c r="I230" s="320"/>
      <c r="J230" s="320"/>
      <c r="K230" s="320"/>
      <c r="L230" s="320"/>
      <c r="M230" s="320"/>
    </row>
    <row r="231" spans="1:13">
      <c r="A231" s="352"/>
      <c r="B231" s="229"/>
      <c r="C231" s="67" t="s">
        <v>77</v>
      </c>
      <c r="D231" s="137" t="s">
        <v>78</v>
      </c>
      <c r="E231" s="137">
        <v>4.1000000000000003E-3</v>
      </c>
      <c r="F231" s="101">
        <f>F229*E231</f>
        <v>4.9199999999999999E-3</v>
      </c>
      <c r="G231" s="320"/>
      <c r="H231" s="320"/>
      <c r="I231" s="320"/>
      <c r="J231" s="320"/>
      <c r="K231" s="320"/>
      <c r="L231" s="320"/>
      <c r="M231" s="320"/>
    </row>
    <row r="232" spans="1:13">
      <c r="A232" s="352"/>
      <c r="B232" s="229"/>
      <c r="C232" s="168" t="s">
        <v>81</v>
      </c>
      <c r="D232" s="137"/>
      <c r="E232" s="137"/>
      <c r="F232" s="101"/>
      <c r="G232" s="320"/>
      <c r="H232" s="320"/>
      <c r="I232" s="320"/>
      <c r="J232" s="320"/>
      <c r="K232" s="320"/>
      <c r="L232" s="320"/>
      <c r="M232" s="320"/>
    </row>
    <row r="233" spans="1:13">
      <c r="A233" s="352"/>
      <c r="B233" s="230" t="s">
        <v>95</v>
      </c>
      <c r="C233" s="67" t="s">
        <v>559</v>
      </c>
      <c r="D233" s="137" t="s">
        <v>155</v>
      </c>
      <c r="E233" s="137">
        <v>4.1000000000000003E-3</v>
      </c>
      <c r="F233" s="101">
        <f>F229*E233</f>
        <v>4.9199999999999999E-3</v>
      </c>
      <c r="G233" s="320"/>
      <c r="H233" s="320"/>
      <c r="I233" s="320"/>
      <c r="J233" s="320"/>
      <c r="K233" s="320"/>
      <c r="L233" s="320"/>
      <c r="M233" s="320"/>
    </row>
    <row r="234" spans="1:13">
      <c r="A234" s="468"/>
      <c r="B234" s="229"/>
      <c r="C234" s="67" t="s">
        <v>82</v>
      </c>
      <c r="D234" s="160" t="s">
        <v>78</v>
      </c>
      <c r="E234" s="137">
        <v>7.8E-2</v>
      </c>
      <c r="F234" s="101">
        <f>F229*E234</f>
        <v>9.3600000000000003E-2</v>
      </c>
      <c r="G234" s="320"/>
      <c r="H234" s="320"/>
      <c r="I234" s="320"/>
      <c r="J234" s="320"/>
      <c r="K234" s="320"/>
      <c r="L234" s="320"/>
      <c r="M234" s="320"/>
    </row>
    <row r="235" spans="1:13">
      <c r="A235" s="354"/>
      <c r="B235" s="241"/>
      <c r="C235" s="173" t="s">
        <v>431</v>
      </c>
      <c r="D235" s="173"/>
      <c r="E235" s="173"/>
      <c r="F235" s="242"/>
      <c r="G235" s="384"/>
      <c r="H235" s="384"/>
      <c r="I235" s="384"/>
      <c r="J235" s="384"/>
      <c r="K235" s="384"/>
      <c r="L235" s="384"/>
      <c r="M235" s="384"/>
    </row>
    <row r="236" spans="1:13">
      <c r="A236" s="352" t="s">
        <v>396</v>
      </c>
      <c r="B236" s="552" t="s">
        <v>438</v>
      </c>
      <c r="C236" s="67" t="s">
        <v>325</v>
      </c>
      <c r="D236" s="137" t="s">
        <v>83</v>
      </c>
      <c r="E236" s="137"/>
      <c r="F236" s="101">
        <v>1.44</v>
      </c>
      <c r="G236" s="320"/>
      <c r="H236" s="320"/>
      <c r="I236" s="320"/>
      <c r="J236" s="320"/>
      <c r="K236" s="320"/>
      <c r="L236" s="320"/>
      <c r="M236" s="320"/>
    </row>
    <row r="237" spans="1:13" ht="27">
      <c r="A237" s="468"/>
      <c r="B237" s="553"/>
      <c r="C237" s="222" t="s">
        <v>326</v>
      </c>
      <c r="D237" s="160" t="s">
        <v>76</v>
      </c>
      <c r="E237" s="160">
        <f>2.78*0.8</f>
        <v>2.2239999999999998</v>
      </c>
      <c r="F237" s="183">
        <f>F236*E237</f>
        <v>3.2025599999999996</v>
      </c>
      <c r="G237" s="321"/>
      <c r="H237" s="321"/>
      <c r="I237" s="321"/>
      <c r="J237" s="321"/>
      <c r="K237" s="321"/>
      <c r="L237" s="321"/>
      <c r="M237" s="321"/>
    </row>
    <row r="238" spans="1:13">
      <c r="A238" s="352" t="s">
        <v>397</v>
      </c>
      <c r="B238" s="178" t="s">
        <v>87</v>
      </c>
      <c r="C238" s="64" t="s">
        <v>560</v>
      </c>
      <c r="D238" s="158" t="s">
        <v>83</v>
      </c>
      <c r="E238" s="158"/>
      <c r="F238" s="159">
        <v>2</v>
      </c>
      <c r="G238" s="318"/>
      <c r="H238" s="318"/>
      <c r="I238" s="318"/>
      <c r="J238" s="318"/>
      <c r="K238" s="318"/>
      <c r="L238" s="318"/>
      <c r="M238" s="318"/>
    </row>
    <row r="239" spans="1:13" ht="27">
      <c r="A239" s="352"/>
      <c r="B239" s="179"/>
      <c r="C239" s="67" t="s">
        <v>80</v>
      </c>
      <c r="D239" s="137" t="s">
        <v>76</v>
      </c>
      <c r="E239" s="137">
        <v>3.52</v>
      </c>
      <c r="F239" s="101">
        <f>F238*E239</f>
        <v>7.04</v>
      </c>
      <c r="G239" s="320"/>
      <c r="H239" s="320"/>
      <c r="I239" s="320"/>
      <c r="J239" s="320"/>
      <c r="K239" s="320"/>
      <c r="L239" s="320"/>
      <c r="M239" s="320"/>
    </row>
    <row r="240" spans="1:13">
      <c r="A240" s="352"/>
      <c r="B240" s="179"/>
      <c r="C240" s="67" t="s">
        <v>77</v>
      </c>
      <c r="D240" s="137" t="s">
        <v>78</v>
      </c>
      <c r="E240" s="137">
        <v>1.06</v>
      </c>
      <c r="F240" s="101">
        <f>F238*E240</f>
        <v>2.12</v>
      </c>
      <c r="G240" s="320"/>
      <c r="H240" s="320"/>
      <c r="I240" s="320"/>
      <c r="J240" s="320"/>
      <c r="K240" s="320"/>
      <c r="L240" s="320"/>
      <c r="M240" s="320"/>
    </row>
    <row r="241" spans="1:16">
      <c r="A241" s="352"/>
      <c r="B241" s="179"/>
      <c r="C241" s="168" t="s">
        <v>81</v>
      </c>
      <c r="D241" s="137"/>
      <c r="E241" s="137"/>
      <c r="F241" s="101"/>
      <c r="G241" s="320"/>
      <c r="H241" s="320"/>
      <c r="I241" s="320"/>
      <c r="J241" s="320"/>
      <c r="K241" s="320"/>
      <c r="L241" s="320"/>
      <c r="M241" s="320"/>
    </row>
    <row r="242" spans="1:16">
      <c r="A242" s="352"/>
      <c r="B242" s="200" t="s">
        <v>280</v>
      </c>
      <c r="C242" s="67" t="s">
        <v>88</v>
      </c>
      <c r="D242" s="137" t="s">
        <v>83</v>
      </c>
      <c r="E242" s="137">
        <v>1.24</v>
      </c>
      <c r="F242" s="101">
        <f>F238*E242</f>
        <v>2.48</v>
      </c>
      <c r="G242" s="320"/>
      <c r="H242" s="320"/>
      <c r="I242" s="320"/>
      <c r="J242" s="320"/>
      <c r="K242" s="320"/>
      <c r="L242" s="320"/>
      <c r="M242" s="320"/>
    </row>
    <row r="243" spans="1:16">
      <c r="A243" s="352"/>
      <c r="B243" s="181"/>
      <c r="C243" s="67" t="s">
        <v>82</v>
      </c>
      <c r="D243" s="160" t="s">
        <v>78</v>
      </c>
      <c r="E243" s="137">
        <v>0.02</v>
      </c>
      <c r="F243" s="101">
        <f>F238*E243</f>
        <v>0.04</v>
      </c>
      <c r="G243" s="320"/>
      <c r="H243" s="320"/>
      <c r="I243" s="320"/>
      <c r="J243" s="320"/>
      <c r="K243" s="320"/>
      <c r="L243" s="320"/>
      <c r="M243" s="320"/>
    </row>
    <row r="244" spans="1:16" ht="27">
      <c r="A244" s="467" t="s">
        <v>398</v>
      </c>
      <c r="B244" s="469" t="s">
        <v>89</v>
      </c>
      <c r="C244" s="64" t="s">
        <v>572</v>
      </c>
      <c r="D244" s="158" t="s">
        <v>83</v>
      </c>
      <c r="E244" s="158"/>
      <c r="F244" s="159">
        <v>1.44</v>
      </c>
      <c r="G244" s="318"/>
      <c r="H244" s="318"/>
      <c r="I244" s="318"/>
      <c r="J244" s="318"/>
      <c r="K244" s="318"/>
      <c r="L244" s="318"/>
      <c r="M244" s="318"/>
    </row>
    <row r="245" spans="1:16" ht="27">
      <c r="A245" s="352"/>
      <c r="B245" s="465"/>
      <c r="C245" s="67" t="s">
        <v>80</v>
      </c>
      <c r="D245" s="137" t="s">
        <v>76</v>
      </c>
      <c r="E245" s="137">
        <v>2.9</v>
      </c>
      <c r="F245" s="121">
        <f>F244*E245</f>
        <v>4.1760000000000002</v>
      </c>
      <c r="G245" s="320"/>
      <c r="H245" s="320"/>
      <c r="I245" s="320"/>
      <c r="J245" s="320"/>
      <c r="K245" s="320"/>
      <c r="L245" s="320"/>
      <c r="M245" s="320"/>
    </row>
    <row r="246" spans="1:16">
      <c r="A246" s="352"/>
      <c r="B246" s="465"/>
      <c r="C246" s="67" t="s">
        <v>81</v>
      </c>
      <c r="D246" s="137"/>
      <c r="E246" s="137"/>
      <c r="F246" s="121">
        <f>E246*235.6</f>
        <v>0</v>
      </c>
      <c r="G246" s="320"/>
      <c r="H246" s="320"/>
      <c r="I246" s="320"/>
      <c r="J246" s="320"/>
      <c r="K246" s="320"/>
      <c r="L246" s="320"/>
      <c r="M246" s="320"/>
    </row>
    <row r="247" spans="1:16">
      <c r="A247" s="352"/>
      <c r="B247" s="151" t="s">
        <v>467</v>
      </c>
      <c r="C247" s="67" t="s">
        <v>355</v>
      </c>
      <c r="D247" s="137" t="s">
        <v>83</v>
      </c>
      <c r="E247" s="137">
        <v>1.02</v>
      </c>
      <c r="F247" s="121">
        <f>F244*E247</f>
        <v>1.4687999999999999</v>
      </c>
      <c r="G247" s="320"/>
      <c r="H247" s="320"/>
      <c r="I247" s="320"/>
      <c r="J247" s="320"/>
      <c r="K247" s="320"/>
      <c r="L247" s="320"/>
      <c r="M247" s="320"/>
    </row>
    <row r="248" spans="1:16">
      <c r="A248" s="468"/>
      <c r="B248" s="470"/>
      <c r="C248" s="182" t="s">
        <v>82</v>
      </c>
      <c r="D248" s="160" t="s">
        <v>78</v>
      </c>
      <c r="E248" s="160">
        <v>0.88</v>
      </c>
      <c r="F248" s="198">
        <f>F244*E248</f>
        <v>1.2671999999999999</v>
      </c>
      <c r="G248" s="321"/>
      <c r="H248" s="321"/>
      <c r="I248" s="321"/>
      <c r="J248" s="321"/>
      <c r="K248" s="321"/>
      <c r="L248" s="321"/>
      <c r="M248" s="320"/>
    </row>
    <row r="249" spans="1:16">
      <c r="A249" s="354"/>
      <c r="B249" s="236"/>
      <c r="C249" s="476" t="s">
        <v>471</v>
      </c>
      <c r="D249" s="187"/>
      <c r="E249" s="187"/>
      <c r="F249" s="477"/>
      <c r="G249" s="385"/>
      <c r="H249" s="385"/>
      <c r="I249" s="385"/>
      <c r="J249" s="385"/>
      <c r="K249" s="385"/>
      <c r="L249" s="385"/>
      <c r="M249" s="385"/>
    </row>
    <row r="250" spans="1:16">
      <c r="A250" s="352" t="s">
        <v>399</v>
      </c>
      <c r="B250" s="186"/>
      <c r="C250" s="127" t="s">
        <v>472</v>
      </c>
      <c r="D250" s="127"/>
      <c r="E250" s="127"/>
      <c r="F250" s="122"/>
      <c r="G250" s="327"/>
      <c r="H250" s="327"/>
      <c r="I250" s="327"/>
      <c r="J250" s="327"/>
      <c r="K250" s="327"/>
      <c r="L250" s="327"/>
      <c r="M250" s="327"/>
      <c r="P250" s="358"/>
    </row>
    <row r="251" spans="1:16">
      <c r="A251" s="468"/>
      <c r="B251" s="236"/>
      <c r="C251" s="127" t="s">
        <v>312</v>
      </c>
      <c r="D251" s="127"/>
      <c r="E251" s="127"/>
      <c r="F251" s="122"/>
      <c r="G251" s="327"/>
      <c r="H251" s="327"/>
      <c r="I251" s="327"/>
      <c r="J251" s="327"/>
      <c r="K251" s="327"/>
      <c r="L251" s="327"/>
      <c r="M251" s="327"/>
    </row>
    <row r="252" spans="1:16" ht="26.25">
      <c r="A252" s="352" t="s">
        <v>400</v>
      </c>
      <c r="B252" s="243" t="s">
        <v>211</v>
      </c>
      <c r="C252" s="244" t="s">
        <v>543</v>
      </c>
      <c r="D252" s="143" t="s">
        <v>102</v>
      </c>
      <c r="E252" s="245"/>
      <c r="F252" s="159">
        <v>35</v>
      </c>
      <c r="G252" s="318"/>
      <c r="H252" s="386"/>
      <c r="I252" s="318"/>
      <c r="J252" s="318"/>
      <c r="K252" s="318"/>
      <c r="L252" s="318"/>
      <c r="M252" s="318"/>
    </row>
    <row r="253" spans="1:16" ht="27">
      <c r="A253" s="352"/>
      <c r="B253" s="246"/>
      <c r="C253" s="247" t="s">
        <v>80</v>
      </c>
      <c r="D253" s="169" t="s">
        <v>76</v>
      </c>
      <c r="E253" s="248">
        <v>1.35</v>
      </c>
      <c r="F253" s="101">
        <f>E253*F252</f>
        <v>47.25</v>
      </c>
      <c r="G253" s="320"/>
      <c r="H253" s="387"/>
      <c r="I253" s="320"/>
      <c r="J253" s="320"/>
      <c r="K253" s="320"/>
      <c r="L253" s="320"/>
      <c r="M253" s="320"/>
    </row>
    <row r="254" spans="1:16">
      <c r="A254" s="352"/>
      <c r="B254" s="246"/>
      <c r="C254" s="247" t="s">
        <v>105</v>
      </c>
      <c r="D254" s="137" t="s">
        <v>78</v>
      </c>
      <c r="E254" s="248">
        <v>3.1399999999999997E-2</v>
      </c>
      <c r="F254" s="101">
        <f>F252*E254</f>
        <v>1.099</v>
      </c>
      <c r="G254" s="320"/>
      <c r="H254" s="320"/>
      <c r="I254" s="320"/>
      <c r="J254" s="320"/>
      <c r="K254" s="320"/>
      <c r="L254" s="320"/>
      <c r="M254" s="320"/>
    </row>
    <row r="255" spans="1:16">
      <c r="A255" s="352"/>
      <c r="B255" s="246"/>
      <c r="C255" s="206" t="s">
        <v>81</v>
      </c>
      <c r="D255" s="169"/>
      <c r="E255" s="248"/>
      <c r="F255" s="101"/>
      <c r="G255" s="320"/>
      <c r="H255" s="320"/>
      <c r="I255" s="320"/>
      <c r="J255" s="320"/>
      <c r="K255" s="320"/>
      <c r="L255" s="320"/>
      <c r="M255" s="320"/>
    </row>
    <row r="256" spans="1:16">
      <c r="A256" s="352"/>
      <c r="B256" s="246" t="s">
        <v>95</v>
      </c>
      <c r="C256" s="247" t="s">
        <v>582</v>
      </c>
      <c r="D256" s="169" t="s">
        <v>102</v>
      </c>
      <c r="E256" s="248">
        <v>0.94599999999999995</v>
      </c>
      <c r="F256" s="101">
        <f>F252*E256</f>
        <v>33.11</v>
      </c>
      <c r="G256" s="320"/>
      <c r="H256" s="320"/>
      <c r="I256" s="320"/>
      <c r="J256" s="320"/>
      <c r="K256" s="320"/>
      <c r="L256" s="320"/>
      <c r="M256" s="320"/>
    </row>
    <row r="257" spans="1:13">
      <c r="A257" s="352"/>
      <c r="B257" s="246"/>
      <c r="C257" s="247" t="s">
        <v>82</v>
      </c>
      <c r="D257" s="160" t="s">
        <v>78</v>
      </c>
      <c r="E257" s="248">
        <v>6.5199999999999994E-2</v>
      </c>
      <c r="F257" s="101">
        <f>F252*E257</f>
        <v>2.2819999999999996</v>
      </c>
      <c r="G257" s="320"/>
      <c r="H257" s="320"/>
      <c r="I257" s="320"/>
      <c r="J257" s="320"/>
      <c r="K257" s="320"/>
      <c r="L257" s="320"/>
      <c r="M257" s="320"/>
    </row>
    <row r="258" spans="1:13">
      <c r="A258" s="467"/>
      <c r="B258" s="249" t="s">
        <v>185</v>
      </c>
      <c r="C258" s="167" t="s">
        <v>186</v>
      </c>
      <c r="D258" s="143" t="s">
        <v>102</v>
      </c>
      <c r="E258" s="250"/>
      <c r="F258" s="159">
        <v>20</v>
      </c>
      <c r="G258" s="318"/>
      <c r="H258" s="318"/>
      <c r="I258" s="318"/>
      <c r="J258" s="318"/>
      <c r="K258" s="318"/>
      <c r="L258" s="318"/>
      <c r="M258" s="318"/>
    </row>
    <row r="259" spans="1:13" ht="27">
      <c r="A259" s="352" t="s">
        <v>401</v>
      </c>
      <c r="B259" s="246"/>
      <c r="C259" s="216" t="s">
        <v>80</v>
      </c>
      <c r="D259" s="169" t="s">
        <v>76</v>
      </c>
      <c r="E259" s="251">
        <v>0.60899999999999999</v>
      </c>
      <c r="F259" s="101">
        <f>F258*E259</f>
        <v>12.18</v>
      </c>
      <c r="G259" s="320"/>
      <c r="H259" s="387"/>
      <c r="I259" s="320"/>
      <c r="J259" s="320"/>
      <c r="K259" s="320"/>
      <c r="L259" s="320"/>
      <c r="M259" s="320"/>
    </row>
    <row r="260" spans="1:13">
      <c r="A260" s="352"/>
      <c r="B260" s="246"/>
      <c r="C260" s="216" t="s">
        <v>105</v>
      </c>
      <c r="D260" s="137" t="s">
        <v>78</v>
      </c>
      <c r="E260" s="251">
        <v>2.0999999999999999E-3</v>
      </c>
      <c r="F260" s="101">
        <f>F258*E260</f>
        <v>4.1999999999999996E-2</v>
      </c>
      <c r="G260" s="320"/>
      <c r="H260" s="320"/>
      <c r="I260" s="320"/>
      <c r="J260" s="320"/>
      <c r="K260" s="320"/>
      <c r="L260" s="320"/>
      <c r="M260" s="320"/>
    </row>
    <row r="261" spans="1:13">
      <c r="A261" s="352"/>
      <c r="B261" s="246"/>
      <c r="C261" s="168" t="s">
        <v>81</v>
      </c>
      <c r="D261" s="169"/>
      <c r="E261" s="251"/>
      <c r="F261" s="101"/>
      <c r="G261" s="320"/>
      <c r="H261" s="320"/>
      <c r="I261" s="320"/>
      <c r="J261" s="320"/>
      <c r="K261" s="320"/>
      <c r="L261" s="320"/>
      <c r="M261" s="320"/>
    </row>
    <row r="262" spans="1:13">
      <c r="A262" s="352"/>
      <c r="B262" s="246" t="s">
        <v>95</v>
      </c>
      <c r="C262" s="216" t="s">
        <v>187</v>
      </c>
      <c r="D262" s="169" t="s">
        <v>102</v>
      </c>
      <c r="E262" s="251">
        <v>0.998</v>
      </c>
      <c r="F262" s="101">
        <f>F258*E262</f>
        <v>19.96</v>
      </c>
      <c r="G262" s="320"/>
      <c r="H262" s="320"/>
      <c r="I262" s="320"/>
      <c r="J262" s="320"/>
      <c r="K262" s="320"/>
      <c r="L262" s="320"/>
      <c r="M262" s="320"/>
    </row>
    <row r="263" spans="1:13">
      <c r="A263" s="352"/>
      <c r="B263" s="246" t="s">
        <v>95</v>
      </c>
      <c r="C263" s="216" t="s">
        <v>188</v>
      </c>
      <c r="D263" s="169" t="s">
        <v>84</v>
      </c>
      <c r="E263" s="251">
        <v>0.14000000000000001</v>
      </c>
      <c r="F263" s="101">
        <f>F258*E263</f>
        <v>2.8000000000000003</v>
      </c>
      <c r="G263" s="320"/>
      <c r="H263" s="320"/>
      <c r="I263" s="320"/>
      <c r="J263" s="320"/>
      <c r="K263" s="320"/>
      <c r="L263" s="320"/>
      <c r="M263" s="320"/>
    </row>
    <row r="264" spans="1:13">
      <c r="A264" s="468"/>
      <c r="B264" s="252"/>
      <c r="C264" s="216" t="s">
        <v>82</v>
      </c>
      <c r="D264" s="160" t="s">
        <v>78</v>
      </c>
      <c r="E264" s="251">
        <v>0.156</v>
      </c>
      <c r="F264" s="101">
        <f>F258*E264</f>
        <v>3.12</v>
      </c>
      <c r="G264" s="320"/>
      <c r="H264" s="320"/>
      <c r="I264" s="320"/>
      <c r="J264" s="320"/>
      <c r="K264" s="320"/>
      <c r="L264" s="320"/>
      <c r="M264" s="320"/>
    </row>
    <row r="265" spans="1:13" ht="27">
      <c r="A265" s="352" t="s">
        <v>402</v>
      </c>
      <c r="B265" s="243" t="s">
        <v>189</v>
      </c>
      <c r="C265" s="253" t="s">
        <v>190</v>
      </c>
      <c r="D265" s="143" t="s">
        <v>102</v>
      </c>
      <c r="E265" s="250"/>
      <c r="F265" s="159">
        <v>16</v>
      </c>
      <c r="G265" s="318"/>
      <c r="H265" s="318"/>
      <c r="I265" s="318"/>
      <c r="J265" s="318"/>
      <c r="K265" s="318"/>
      <c r="L265" s="318"/>
      <c r="M265" s="318"/>
    </row>
    <row r="266" spans="1:13" ht="27">
      <c r="A266" s="352"/>
      <c r="B266" s="246"/>
      <c r="C266" s="216" t="s">
        <v>80</v>
      </c>
      <c r="D266" s="169" t="s">
        <v>76</v>
      </c>
      <c r="E266" s="251">
        <v>0.58299999999999996</v>
      </c>
      <c r="F266" s="101">
        <f>F265*E266</f>
        <v>9.3279999999999994</v>
      </c>
      <c r="G266" s="320"/>
      <c r="H266" s="387"/>
      <c r="I266" s="320"/>
      <c r="J266" s="320"/>
      <c r="K266" s="320"/>
      <c r="L266" s="320"/>
      <c r="M266" s="320"/>
    </row>
    <row r="267" spans="1:13">
      <c r="A267" s="352"/>
      <c r="B267" s="246"/>
      <c r="C267" s="216" t="s">
        <v>105</v>
      </c>
      <c r="D267" s="137" t="s">
        <v>78</v>
      </c>
      <c r="E267" s="251">
        <v>4.5999999999999999E-3</v>
      </c>
      <c r="F267" s="101">
        <f>F265*E267</f>
        <v>7.3599999999999999E-2</v>
      </c>
      <c r="G267" s="320"/>
      <c r="H267" s="320"/>
      <c r="I267" s="320"/>
      <c r="J267" s="320"/>
      <c r="K267" s="320"/>
      <c r="L267" s="320"/>
      <c r="M267" s="320"/>
    </row>
    <row r="268" spans="1:13">
      <c r="A268" s="352"/>
      <c r="B268" s="246"/>
      <c r="C268" s="168" t="s">
        <v>81</v>
      </c>
      <c r="D268" s="169"/>
      <c r="E268" s="251"/>
      <c r="F268" s="101"/>
      <c r="G268" s="320"/>
      <c r="H268" s="320"/>
      <c r="I268" s="320"/>
      <c r="J268" s="320"/>
      <c r="K268" s="320"/>
      <c r="L268" s="320"/>
      <c r="M268" s="320"/>
    </row>
    <row r="269" spans="1:13">
      <c r="A269" s="352"/>
      <c r="B269" s="246" t="s">
        <v>140</v>
      </c>
      <c r="C269" s="216" t="s">
        <v>191</v>
      </c>
      <c r="D269" s="169" t="s">
        <v>102</v>
      </c>
      <c r="E269" s="251">
        <v>0.998</v>
      </c>
      <c r="F269" s="101">
        <f>F265*E269</f>
        <v>15.968</v>
      </c>
      <c r="G269" s="320"/>
      <c r="H269" s="320"/>
      <c r="I269" s="320"/>
      <c r="J269" s="320"/>
      <c r="K269" s="320"/>
      <c r="L269" s="320"/>
      <c r="M269" s="320"/>
    </row>
    <row r="270" spans="1:13">
      <c r="A270" s="352"/>
      <c r="B270" s="246" t="s">
        <v>95</v>
      </c>
      <c r="C270" s="216" t="s">
        <v>188</v>
      </c>
      <c r="D270" s="169" t="s">
        <v>84</v>
      </c>
      <c r="E270" s="251">
        <v>0.23499999999999999</v>
      </c>
      <c r="F270" s="101">
        <f>F265*E270</f>
        <v>3.76</v>
      </c>
      <c r="G270" s="320"/>
      <c r="H270" s="320"/>
      <c r="I270" s="320"/>
      <c r="J270" s="320"/>
      <c r="K270" s="320"/>
      <c r="L270" s="320"/>
      <c r="M270" s="320"/>
    </row>
    <row r="271" spans="1:13" ht="16.5" customHeight="1">
      <c r="A271" s="352"/>
      <c r="B271" s="246"/>
      <c r="C271" s="216" t="s">
        <v>82</v>
      </c>
      <c r="D271" s="137" t="s">
        <v>78</v>
      </c>
      <c r="E271" s="251">
        <v>0.20799999999999999</v>
      </c>
      <c r="F271" s="101">
        <f>F265*E271</f>
        <v>3.3279999999999998</v>
      </c>
      <c r="G271" s="320"/>
      <c r="H271" s="320"/>
      <c r="I271" s="320"/>
      <c r="J271" s="320"/>
      <c r="K271" s="320"/>
      <c r="L271" s="320"/>
      <c r="M271" s="320"/>
    </row>
    <row r="272" spans="1:13">
      <c r="A272" s="468"/>
      <c r="B272" s="252" t="s">
        <v>97</v>
      </c>
      <c r="C272" s="260" t="s">
        <v>192</v>
      </c>
      <c r="D272" s="160" t="s">
        <v>107</v>
      </c>
      <c r="E272" s="261"/>
      <c r="F272" s="183">
        <v>35</v>
      </c>
      <c r="G272" s="321"/>
      <c r="H272" s="321"/>
      <c r="I272" s="321"/>
      <c r="J272" s="321"/>
      <c r="K272" s="321"/>
      <c r="L272" s="321"/>
      <c r="M272" s="321"/>
    </row>
    <row r="273" spans="1:25" ht="27">
      <c r="A273" s="352" t="s">
        <v>403</v>
      </c>
      <c r="B273" s="254" t="s">
        <v>193</v>
      </c>
      <c r="C273" s="255" t="s">
        <v>194</v>
      </c>
      <c r="D273" s="169" t="s">
        <v>195</v>
      </c>
      <c r="E273" s="251"/>
      <c r="F273" s="101">
        <v>5</v>
      </c>
      <c r="G273" s="320"/>
      <c r="H273" s="320"/>
      <c r="I273" s="320"/>
      <c r="J273" s="320"/>
      <c r="K273" s="320"/>
      <c r="L273" s="320"/>
      <c r="M273" s="320"/>
    </row>
    <row r="274" spans="1:25">
      <c r="A274" s="352"/>
      <c r="B274" s="256" t="s">
        <v>221</v>
      </c>
      <c r="C274" s="216" t="s">
        <v>80</v>
      </c>
      <c r="D274" s="169" t="s">
        <v>195</v>
      </c>
      <c r="E274" s="251">
        <v>1</v>
      </c>
      <c r="F274" s="101">
        <f>F273*E274</f>
        <v>5</v>
      </c>
      <c r="G274" s="320"/>
      <c r="H274" s="387"/>
      <c r="I274" s="320"/>
      <c r="J274" s="320"/>
      <c r="K274" s="320"/>
      <c r="L274" s="320"/>
      <c r="M274" s="320"/>
    </row>
    <row r="275" spans="1:25">
      <c r="A275" s="352"/>
      <c r="B275" s="256"/>
      <c r="C275" s="216" t="s">
        <v>105</v>
      </c>
      <c r="D275" s="137" t="s">
        <v>78</v>
      </c>
      <c r="E275" s="251">
        <v>7.0000000000000007E-2</v>
      </c>
      <c r="F275" s="101">
        <f>F273*E275</f>
        <v>0.35000000000000003</v>
      </c>
      <c r="G275" s="320"/>
      <c r="H275" s="320"/>
      <c r="I275" s="320"/>
      <c r="J275" s="320"/>
      <c r="K275" s="320"/>
      <c r="L275" s="320"/>
      <c r="M275" s="320"/>
    </row>
    <row r="276" spans="1:25">
      <c r="A276" s="352"/>
      <c r="B276" s="256"/>
      <c r="C276" s="168" t="s">
        <v>81</v>
      </c>
      <c r="D276" s="169"/>
      <c r="E276" s="251"/>
      <c r="F276" s="101"/>
      <c r="G276" s="320"/>
      <c r="H276" s="320"/>
      <c r="I276" s="320"/>
      <c r="J276" s="320"/>
      <c r="K276" s="320"/>
      <c r="L276" s="320"/>
      <c r="M276" s="320"/>
    </row>
    <row r="277" spans="1:25">
      <c r="A277" s="352"/>
      <c r="B277" s="256" t="s">
        <v>289</v>
      </c>
      <c r="C277" s="168" t="s">
        <v>196</v>
      </c>
      <c r="D277" s="169" t="s">
        <v>195</v>
      </c>
      <c r="E277" s="251">
        <v>1</v>
      </c>
      <c r="F277" s="101">
        <f>F273*E277</f>
        <v>5</v>
      </c>
      <c r="G277" s="320"/>
      <c r="H277" s="320"/>
      <c r="I277" s="320"/>
      <c r="J277" s="320"/>
      <c r="K277" s="320"/>
      <c r="L277" s="320"/>
      <c r="M277" s="320"/>
      <c r="Y277" s="347">
        <v>125</v>
      </c>
    </row>
    <row r="278" spans="1:25">
      <c r="A278" s="468"/>
      <c r="B278" s="257"/>
      <c r="C278" s="216" t="s">
        <v>82</v>
      </c>
      <c r="D278" s="160" t="s">
        <v>78</v>
      </c>
      <c r="E278" s="251">
        <v>0.37</v>
      </c>
      <c r="F278" s="101">
        <f>F273*E278</f>
        <v>1.85</v>
      </c>
      <c r="G278" s="320"/>
      <c r="H278" s="320"/>
      <c r="I278" s="320"/>
      <c r="J278" s="320"/>
      <c r="K278" s="320"/>
      <c r="L278" s="320"/>
      <c r="M278" s="320"/>
    </row>
    <row r="279" spans="1:25" ht="67.5">
      <c r="A279" s="352" t="s">
        <v>404</v>
      </c>
      <c r="B279" s="256" t="s">
        <v>193</v>
      </c>
      <c r="C279" s="255" t="s">
        <v>197</v>
      </c>
      <c r="D279" s="143" t="s">
        <v>195</v>
      </c>
      <c r="E279" s="250"/>
      <c r="F279" s="159">
        <v>1</v>
      </c>
      <c r="G279" s="318"/>
      <c r="H279" s="318"/>
      <c r="I279" s="318"/>
      <c r="J279" s="318"/>
      <c r="K279" s="318"/>
      <c r="L279" s="318"/>
      <c r="M279" s="318"/>
    </row>
    <row r="280" spans="1:25">
      <c r="A280" s="352"/>
      <c r="B280" s="256" t="s">
        <v>221</v>
      </c>
      <c r="C280" s="216" t="s">
        <v>80</v>
      </c>
      <c r="D280" s="169" t="s">
        <v>195</v>
      </c>
      <c r="E280" s="251">
        <v>1</v>
      </c>
      <c r="F280" s="101">
        <f>F279*E280</f>
        <v>1</v>
      </c>
      <c r="G280" s="320"/>
      <c r="H280" s="387"/>
      <c r="I280" s="320"/>
      <c r="J280" s="320"/>
      <c r="K280" s="320"/>
      <c r="L280" s="320"/>
      <c r="M280" s="320"/>
    </row>
    <row r="281" spans="1:25">
      <c r="A281" s="352"/>
      <c r="B281" s="256"/>
      <c r="C281" s="216" t="s">
        <v>105</v>
      </c>
      <c r="D281" s="137" t="s">
        <v>78</v>
      </c>
      <c r="E281" s="251">
        <v>7.0000000000000007E-2</v>
      </c>
      <c r="F281" s="101">
        <f>F279*E281</f>
        <v>7.0000000000000007E-2</v>
      </c>
      <c r="G281" s="320"/>
      <c r="H281" s="320"/>
      <c r="I281" s="320"/>
      <c r="J281" s="320"/>
      <c r="K281" s="320"/>
      <c r="L281" s="320"/>
      <c r="M281" s="320"/>
    </row>
    <row r="282" spans="1:25">
      <c r="A282" s="352"/>
      <c r="B282" s="256"/>
      <c r="C282" s="168" t="s">
        <v>81</v>
      </c>
      <c r="D282" s="169"/>
      <c r="E282" s="251"/>
      <c r="F282" s="101"/>
      <c r="G282" s="320"/>
      <c r="H282" s="320"/>
      <c r="I282" s="320"/>
      <c r="J282" s="320"/>
      <c r="K282" s="320"/>
      <c r="L282" s="320"/>
      <c r="M282" s="320"/>
    </row>
    <row r="283" spans="1:25" ht="27">
      <c r="A283" s="352"/>
      <c r="B283" s="256" t="s">
        <v>288</v>
      </c>
      <c r="C283" s="168" t="s">
        <v>287</v>
      </c>
      <c r="D283" s="169" t="s">
        <v>195</v>
      </c>
      <c r="E283" s="251">
        <v>1</v>
      </c>
      <c r="F283" s="101">
        <f>F279*E283</f>
        <v>1</v>
      </c>
      <c r="G283" s="320"/>
      <c r="H283" s="320"/>
      <c r="I283" s="320"/>
      <c r="J283" s="320"/>
      <c r="K283" s="320"/>
      <c r="L283" s="320"/>
      <c r="M283" s="320"/>
    </row>
    <row r="284" spans="1:25">
      <c r="A284" s="468"/>
      <c r="B284" s="257"/>
      <c r="C284" s="216" t="s">
        <v>82</v>
      </c>
      <c r="D284" s="160" t="s">
        <v>78</v>
      </c>
      <c r="E284" s="251">
        <v>0.37</v>
      </c>
      <c r="F284" s="101">
        <f>F279*E284</f>
        <v>0.37</v>
      </c>
      <c r="G284" s="320"/>
      <c r="H284" s="320"/>
      <c r="I284" s="320"/>
      <c r="J284" s="320"/>
      <c r="K284" s="320"/>
      <c r="L284" s="320"/>
      <c r="M284" s="320"/>
    </row>
    <row r="285" spans="1:25">
      <c r="A285" s="352" t="s">
        <v>405</v>
      </c>
      <c r="B285" s="249" t="s">
        <v>198</v>
      </c>
      <c r="C285" s="253" t="s">
        <v>199</v>
      </c>
      <c r="D285" s="158" t="s">
        <v>107</v>
      </c>
      <c r="E285" s="143"/>
      <c r="F285" s="159">
        <v>6</v>
      </c>
      <c r="G285" s="318"/>
      <c r="H285" s="318"/>
      <c r="I285" s="318"/>
      <c r="J285" s="318"/>
      <c r="K285" s="318"/>
      <c r="L285" s="318"/>
      <c r="M285" s="318"/>
    </row>
    <row r="286" spans="1:25" ht="27">
      <c r="A286" s="352"/>
      <c r="B286" s="246"/>
      <c r="C286" s="216" t="s">
        <v>80</v>
      </c>
      <c r="D286" s="169" t="s">
        <v>76</v>
      </c>
      <c r="E286" s="251">
        <v>0.82</v>
      </c>
      <c r="F286" s="101">
        <f>F285*E286</f>
        <v>4.92</v>
      </c>
      <c r="G286" s="320"/>
      <c r="H286" s="387"/>
      <c r="I286" s="320"/>
      <c r="J286" s="320"/>
      <c r="K286" s="320"/>
      <c r="L286" s="320"/>
      <c r="M286" s="320"/>
    </row>
    <row r="287" spans="1:25">
      <c r="A287" s="352"/>
      <c r="B287" s="246"/>
      <c r="C287" s="216" t="s">
        <v>105</v>
      </c>
      <c r="D287" s="137" t="s">
        <v>78</v>
      </c>
      <c r="E287" s="251">
        <v>0.01</v>
      </c>
      <c r="F287" s="101">
        <f>F285*E287</f>
        <v>0.06</v>
      </c>
      <c r="G287" s="320"/>
      <c r="H287" s="320"/>
      <c r="I287" s="320"/>
      <c r="J287" s="320"/>
      <c r="K287" s="320"/>
      <c r="L287" s="320"/>
      <c r="M287" s="320"/>
    </row>
    <row r="288" spans="1:25">
      <c r="A288" s="352"/>
      <c r="B288" s="246"/>
      <c r="C288" s="168" t="s">
        <v>81</v>
      </c>
      <c r="D288" s="169"/>
      <c r="E288" s="251"/>
      <c r="F288" s="101"/>
      <c r="G288" s="320"/>
      <c r="H288" s="320"/>
      <c r="I288" s="320"/>
      <c r="J288" s="320"/>
      <c r="K288" s="320"/>
      <c r="L288" s="320"/>
      <c r="M288" s="320"/>
    </row>
    <row r="289" spans="1:13">
      <c r="A289" s="352"/>
      <c r="B289" s="246" t="s">
        <v>290</v>
      </c>
      <c r="C289" s="216" t="s">
        <v>200</v>
      </c>
      <c r="D289" s="137" t="s">
        <v>107</v>
      </c>
      <c r="E289" s="251">
        <v>1</v>
      </c>
      <c r="F289" s="101">
        <f>F285*E289</f>
        <v>6</v>
      </c>
      <c r="G289" s="320"/>
      <c r="H289" s="320"/>
      <c r="I289" s="320"/>
      <c r="J289" s="320"/>
      <c r="K289" s="320"/>
      <c r="L289" s="320"/>
      <c r="M289" s="320"/>
    </row>
    <row r="290" spans="1:13">
      <c r="A290" s="468"/>
      <c r="B290" s="246"/>
      <c r="C290" s="216" t="s">
        <v>82</v>
      </c>
      <c r="D290" s="160" t="s">
        <v>78</v>
      </c>
      <c r="E290" s="251">
        <v>7.0000000000000007E-2</v>
      </c>
      <c r="F290" s="101">
        <f>F285*E290</f>
        <v>0.42000000000000004</v>
      </c>
      <c r="G290" s="320"/>
      <c r="H290" s="320"/>
      <c r="I290" s="320"/>
      <c r="J290" s="320"/>
      <c r="K290" s="320"/>
      <c r="L290" s="320"/>
      <c r="M290" s="320"/>
    </row>
    <row r="291" spans="1:13" ht="27">
      <c r="A291" s="352" t="s">
        <v>406</v>
      </c>
      <c r="B291" s="249" t="s">
        <v>201</v>
      </c>
      <c r="C291" s="258" t="s">
        <v>202</v>
      </c>
      <c r="D291" s="143" t="s">
        <v>195</v>
      </c>
      <c r="E291" s="250"/>
      <c r="F291" s="159">
        <v>5</v>
      </c>
      <c r="G291" s="318"/>
      <c r="H291" s="318"/>
      <c r="I291" s="318"/>
      <c r="J291" s="318"/>
      <c r="K291" s="318"/>
      <c r="L291" s="318"/>
      <c r="M291" s="318"/>
    </row>
    <row r="292" spans="1:13">
      <c r="A292" s="352"/>
      <c r="B292" s="246" t="s">
        <v>221</v>
      </c>
      <c r="C292" s="216" t="s">
        <v>80</v>
      </c>
      <c r="D292" s="169" t="s">
        <v>195</v>
      </c>
      <c r="E292" s="251">
        <v>1</v>
      </c>
      <c r="F292" s="101">
        <f>F291*E292</f>
        <v>5</v>
      </c>
      <c r="G292" s="320"/>
      <c r="H292" s="387"/>
      <c r="I292" s="320"/>
      <c r="J292" s="320"/>
      <c r="K292" s="320"/>
      <c r="L292" s="320"/>
      <c r="M292" s="320"/>
    </row>
    <row r="293" spans="1:13">
      <c r="A293" s="352"/>
      <c r="B293" s="246"/>
      <c r="C293" s="216" t="s">
        <v>203</v>
      </c>
      <c r="D293" s="137" t="s">
        <v>78</v>
      </c>
      <c r="E293" s="251">
        <v>0.13</v>
      </c>
      <c r="F293" s="101">
        <f>F291*E293</f>
        <v>0.65</v>
      </c>
      <c r="G293" s="320"/>
      <c r="H293" s="320"/>
      <c r="I293" s="320"/>
      <c r="J293" s="320"/>
      <c r="K293" s="320"/>
      <c r="L293" s="320"/>
      <c r="M293" s="320"/>
    </row>
    <row r="294" spans="1:13">
      <c r="A294" s="352"/>
      <c r="B294" s="246"/>
      <c r="C294" s="168" t="s">
        <v>81</v>
      </c>
      <c r="D294" s="169"/>
      <c r="E294" s="251"/>
      <c r="F294" s="101"/>
      <c r="G294" s="320"/>
      <c r="H294" s="320"/>
      <c r="I294" s="320"/>
      <c r="J294" s="320"/>
      <c r="K294" s="320"/>
      <c r="L294" s="320"/>
      <c r="M294" s="320"/>
    </row>
    <row r="295" spans="1:13">
      <c r="A295" s="352"/>
      <c r="B295" s="246" t="s">
        <v>284</v>
      </c>
      <c r="C295" s="216" t="s">
        <v>204</v>
      </c>
      <c r="D295" s="169" t="s">
        <v>195</v>
      </c>
      <c r="E295" s="251">
        <v>1</v>
      </c>
      <c r="F295" s="101">
        <f>F291*E295</f>
        <v>5</v>
      </c>
      <c r="G295" s="320"/>
      <c r="H295" s="320"/>
      <c r="I295" s="320"/>
      <c r="J295" s="320"/>
      <c r="K295" s="320"/>
      <c r="L295" s="320"/>
      <c r="M295" s="320"/>
    </row>
    <row r="296" spans="1:13">
      <c r="A296" s="468"/>
      <c r="B296" s="246"/>
      <c r="C296" s="216" t="s">
        <v>82</v>
      </c>
      <c r="D296" s="160" t="s">
        <v>78</v>
      </c>
      <c r="E296" s="251">
        <v>0.94</v>
      </c>
      <c r="F296" s="101">
        <f>F291*E296</f>
        <v>4.6999999999999993</v>
      </c>
      <c r="G296" s="320"/>
      <c r="H296" s="320"/>
      <c r="I296" s="320"/>
      <c r="J296" s="320"/>
      <c r="K296" s="320"/>
      <c r="L296" s="320"/>
      <c r="M296" s="320"/>
    </row>
    <row r="297" spans="1:13" ht="67.5">
      <c r="A297" s="352" t="s">
        <v>407</v>
      </c>
      <c r="B297" s="249" t="s">
        <v>201</v>
      </c>
      <c r="C297" s="259" t="s">
        <v>205</v>
      </c>
      <c r="D297" s="143" t="s">
        <v>195</v>
      </c>
      <c r="E297" s="250"/>
      <c r="F297" s="159">
        <v>1</v>
      </c>
      <c r="G297" s="318"/>
      <c r="H297" s="318"/>
      <c r="I297" s="318"/>
      <c r="J297" s="318"/>
      <c r="K297" s="318"/>
      <c r="L297" s="318"/>
      <c r="M297" s="318"/>
    </row>
    <row r="298" spans="1:13">
      <c r="A298" s="352"/>
      <c r="B298" s="246" t="s">
        <v>221</v>
      </c>
      <c r="C298" s="216" t="s">
        <v>80</v>
      </c>
      <c r="D298" s="169" t="s">
        <v>195</v>
      </c>
      <c r="E298" s="251">
        <v>1</v>
      </c>
      <c r="F298" s="101">
        <f>F297*E298</f>
        <v>1</v>
      </c>
      <c r="G298" s="320"/>
      <c r="H298" s="387"/>
      <c r="I298" s="320"/>
      <c r="J298" s="320"/>
      <c r="K298" s="320"/>
      <c r="L298" s="320"/>
      <c r="M298" s="320"/>
    </row>
    <row r="299" spans="1:13">
      <c r="A299" s="352"/>
      <c r="B299" s="246"/>
      <c r="C299" s="216" t="s">
        <v>203</v>
      </c>
      <c r="D299" s="137" t="s">
        <v>78</v>
      </c>
      <c r="E299" s="251">
        <v>0.13</v>
      </c>
      <c r="F299" s="101">
        <f>F297*E299</f>
        <v>0.13</v>
      </c>
      <c r="G299" s="320"/>
      <c r="H299" s="320"/>
      <c r="I299" s="320"/>
      <c r="J299" s="320"/>
      <c r="K299" s="320"/>
      <c r="L299" s="320"/>
      <c r="M299" s="320"/>
    </row>
    <row r="300" spans="1:13">
      <c r="A300" s="352"/>
      <c r="B300" s="246"/>
      <c r="C300" s="168" t="s">
        <v>81</v>
      </c>
      <c r="D300" s="169"/>
      <c r="E300" s="251"/>
      <c r="F300" s="101"/>
      <c r="G300" s="320"/>
      <c r="H300" s="320"/>
      <c r="I300" s="320"/>
      <c r="J300" s="320"/>
      <c r="K300" s="320"/>
      <c r="L300" s="320"/>
      <c r="M300" s="320"/>
    </row>
    <row r="301" spans="1:13" ht="27">
      <c r="A301" s="352"/>
      <c r="B301" s="246" t="s">
        <v>285</v>
      </c>
      <c r="C301" s="216" t="s">
        <v>206</v>
      </c>
      <c r="D301" s="169" t="s">
        <v>195</v>
      </c>
      <c r="E301" s="251">
        <v>1</v>
      </c>
      <c r="F301" s="101">
        <f>F297*E301</f>
        <v>1</v>
      </c>
      <c r="G301" s="320"/>
      <c r="H301" s="320"/>
      <c r="I301" s="320"/>
      <c r="J301" s="320"/>
      <c r="K301" s="320"/>
      <c r="L301" s="320"/>
      <c r="M301" s="320"/>
    </row>
    <row r="302" spans="1:13">
      <c r="A302" s="468"/>
      <c r="B302" s="252"/>
      <c r="C302" s="216" t="s">
        <v>82</v>
      </c>
      <c r="D302" s="160" t="s">
        <v>78</v>
      </c>
      <c r="E302" s="251">
        <v>0.94</v>
      </c>
      <c r="F302" s="101">
        <f>F297*E302</f>
        <v>0.94</v>
      </c>
      <c r="G302" s="320"/>
      <c r="H302" s="320"/>
      <c r="I302" s="320"/>
      <c r="J302" s="320"/>
      <c r="K302" s="320"/>
      <c r="L302" s="320"/>
      <c r="M302" s="320"/>
    </row>
    <row r="303" spans="1:13">
      <c r="A303" s="352" t="s">
        <v>408</v>
      </c>
      <c r="B303" s="243" t="s">
        <v>207</v>
      </c>
      <c r="C303" s="167" t="s">
        <v>291</v>
      </c>
      <c r="D303" s="143" t="s">
        <v>195</v>
      </c>
      <c r="E303" s="250"/>
      <c r="F303" s="159">
        <v>4</v>
      </c>
      <c r="G303" s="318"/>
      <c r="H303" s="386"/>
      <c r="I303" s="318"/>
      <c r="J303" s="318"/>
      <c r="K303" s="318"/>
      <c r="L303" s="318"/>
      <c r="M303" s="318"/>
    </row>
    <row r="304" spans="1:13">
      <c r="A304" s="352"/>
      <c r="B304" s="246" t="s">
        <v>221</v>
      </c>
      <c r="C304" s="216" t="s">
        <v>80</v>
      </c>
      <c r="D304" s="169" t="s">
        <v>195</v>
      </c>
      <c r="E304" s="251">
        <v>1</v>
      </c>
      <c r="F304" s="101">
        <f>F303*E304</f>
        <v>4</v>
      </c>
      <c r="G304" s="320"/>
      <c r="H304" s="387"/>
      <c r="I304" s="320"/>
      <c r="J304" s="320"/>
      <c r="K304" s="320"/>
      <c r="L304" s="320"/>
      <c r="M304" s="320"/>
    </row>
    <row r="305" spans="1:13">
      <c r="A305" s="352"/>
      <c r="B305" s="246"/>
      <c r="C305" s="216" t="s">
        <v>105</v>
      </c>
      <c r="D305" s="137" t="s">
        <v>78</v>
      </c>
      <c r="E305" s="251">
        <v>0.02</v>
      </c>
      <c r="F305" s="101">
        <f>F303*E305</f>
        <v>0.08</v>
      </c>
      <c r="G305" s="320"/>
      <c r="H305" s="320"/>
      <c r="I305" s="320"/>
      <c r="J305" s="320"/>
      <c r="K305" s="320"/>
      <c r="L305" s="320"/>
      <c r="M305" s="320"/>
    </row>
    <row r="306" spans="1:13">
      <c r="A306" s="352"/>
      <c r="B306" s="246"/>
      <c r="C306" s="168" t="s">
        <v>81</v>
      </c>
      <c r="D306" s="169"/>
      <c r="E306" s="251"/>
      <c r="F306" s="101"/>
      <c r="G306" s="320"/>
      <c r="H306" s="320"/>
      <c r="I306" s="320"/>
      <c r="J306" s="320"/>
      <c r="K306" s="320"/>
      <c r="L306" s="320"/>
      <c r="M306" s="320"/>
    </row>
    <row r="307" spans="1:13">
      <c r="A307" s="352"/>
      <c r="B307" s="472" t="s">
        <v>585</v>
      </c>
      <c r="C307" s="216" t="s">
        <v>292</v>
      </c>
      <c r="D307" s="169" t="s">
        <v>195</v>
      </c>
      <c r="E307" s="251">
        <v>1</v>
      </c>
      <c r="F307" s="101">
        <f>F303*E307</f>
        <v>4</v>
      </c>
      <c r="G307" s="471"/>
      <c r="H307" s="320"/>
      <c r="I307" s="320"/>
      <c r="J307" s="320"/>
      <c r="K307" s="320"/>
      <c r="L307" s="320"/>
      <c r="M307" s="320"/>
    </row>
    <row r="308" spans="1:13">
      <c r="A308" s="468"/>
      <c r="B308" s="246"/>
      <c r="C308" s="260" t="s">
        <v>82</v>
      </c>
      <c r="D308" s="160" t="s">
        <v>78</v>
      </c>
      <c r="E308" s="261">
        <v>0.11</v>
      </c>
      <c r="F308" s="183">
        <f>F303*E308</f>
        <v>0.44</v>
      </c>
      <c r="G308" s="321"/>
      <c r="H308" s="321"/>
      <c r="I308" s="321"/>
      <c r="J308" s="321"/>
      <c r="K308" s="321"/>
      <c r="L308" s="321"/>
      <c r="M308" s="321"/>
    </row>
    <row r="309" spans="1:13">
      <c r="A309" s="352" t="s">
        <v>409</v>
      </c>
      <c r="B309" s="262" t="s">
        <v>208</v>
      </c>
      <c r="C309" s="78" t="s">
        <v>209</v>
      </c>
      <c r="D309" s="137" t="s">
        <v>107</v>
      </c>
      <c r="E309" s="263"/>
      <c r="F309" s="101">
        <v>5</v>
      </c>
      <c r="G309" s="388"/>
      <c r="H309" s="320"/>
      <c r="I309" s="320"/>
      <c r="J309" s="320"/>
      <c r="K309" s="320"/>
      <c r="L309" s="320"/>
      <c r="M309" s="320"/>
    </row>
    <row r="310" spans="1:13" ht="27">
      <c r="A310" s="352"/>
      <c r="B310" s="138"/>
      <c r="C310" s="78" t="s">
        <v>80</v>
      </c>
      <c r="D310" s="137" t="s">
        <v>76</v>
      </c>
      <c r="E310" s="263">
        <v>1</v>
      </c>
      <c r="F310" s="101">
        <f>F309*E310</f>
        <v>5</v>
      </c>
      <c r="G310" s="388"/>
      <c r="H310" s="387"/>
      <c r="I310" s="320"/>
      <c r="J310" s="320"/>
      <c r="K310" s="320"/>
      <c r="L310" s="320"/>
      <c r="M310" s="320"/>
    </row>
    <row r="311" spans="1:13">
      <c r="A311" s="468"/>
      <c r="B311" s="139"/>
      <c r="C311" s="222" t="s">
        <v>105</v>
      </c>
      <c r="D311" s="160" t="s">
        <v>78</v>
      </c>
      <c r="E311" s="264">
        <v>0.49299999999999999</v>
      </c>
      <c r="F311" s="183">
        <f>F309*E311</f>
        <v>2.4649999999999999</v>
      </c>
      <c r="G311" s="389"/>
      <c r="H311" s="321"/>
      <c r="I311" s="321"/>
      <c r="J311" s="321"/>
      <c r="K311" s="321"/>
      <c r="L311" s="321"/>
      <c r="M311" s="321"/>
    </row>
    <row r="312" spans="1:13">
      <c r="A312" s="352" t="s">
        <v>410</v>
      </c>
      <c r="B312" s="265" t="s">
        <v>293</v>
      </c>
      <c r="C312" s="64" t="s">
        <v>210</v>
      </c>
      <c r="D312" s="158" t="s">
        <v>83</v>
      </c>
      <c r="E312" s="158"/>
      <c r="F312" s="159">
        <f>F309*0.003</f>
        <v>1.4999999999999999E-2</v>
      </c>
      <c r="G312" s="318"/>
      <c r="H312" s="318"/>
      <c r="I312" s="318"/>
      <c r="J312" s="318"/>
      <c r="K312" s="318"/>
      <c r="L312" s="318"/>
      <c r="M312" s="318"/>
    </row>
    <row r="313" spans="1:13" ht="27">
      <c r="A313" s="352"/>
      <c r="B313" s="266"/>
      <c r="C313" s="78" t="s">
        <v>80</v>
      </c>
      <c r="D313" s="137" t="s">
        <v>76</v>
      </c>
      <c r="E313" s="137">
        <f>0.18/0.002</f>
        <v>90</v>
      </c>
      <c r="F313" s="101">
        <f>F312*E313</f>
        <v>1.3499999999999999</v>
      </c>
      <c r="G313" s="320"/>
      <c r="H313" s="320"/>
      <c r="I313" s="320"/>
      <c r="J313" s="320"/>
      <c r="K313" s="320"/>
      <c r="L313" s="320"/>
      <c r="M313" s="320"/>
    </row>
    <row r="314" spans="1:13">
      <c r="A314" s="352"/>
      <c r="B314" s="266"/>
      <c r="C314" s="168" t="s">
        <v>81</v>
      </c>
      <c r="D314" s="137"/>
      <c r="E314" s="137"/>
      <c r="F314" s="101"/>
      <c r="G314" s="320"/>
      <c r="H314" s="320"/>
      <c r="I314" s="320"/>
      <c r="J314" s="320"/>
      <c r="K314" s="320"/>
      <c r="L314" s="320"/>
      <c r="M314" s="320"/>
    </row>
    <row r="315" spans="1:13">
      <c r="A315" s="352"/>
      <c r="B315" s="138" t="s">
        <v>286</v>
      </c>
      <c r="C315" s="78" t="s">
        <v>460</v>
      </c>
      <c r="D315" s="137" t="s">
        <v>83</v>
      </c>
      <c r="E315" s="137">
        <v>1</v>
      </c>
      <c r="F315" s="101">
        <f>F312*E315</f>
        <v>1.4999999999999999E-2</v>
      </c>
      <c r="G315" s="320"/>
      <c r="H315" s="320"/>
      <c r="I315" s="320"/>
      <c r="J315" s="320"/>
      <c r="K315" s="320"/>
      <c r="L315" s="320"/>
      <c r="M315" s="320"/>
    </row>
    <row r="316" spans="1:13">
      <c r="A316" s="468"/>
      <c r="B316" s="267"/>
      <c r="C316" s="222" t="s">
        <v>82</v>
      </c>
      <c r="D316" s="160" t="s">
        <v>78</v>
      </c>
      <c r="E316" s="160">
        <f>0.01/0.2</f>
        <v>4.9999999999999996E-2</v>
      </c>
      <c r="F316" s="183">
        <f>F312*E316</f>
        <v>7.4999999999999991E-4</v>
      </c>
      <c r="G316" s="321"/>
      <c r="H316" s="321"/>
      <c r="I316" s="321"/>
      <c r="J316" s="321"/>
      <c r="K316" s="321"/>
      <c r="L316" s="321"/>
      <c r="M316" s="321"/>
    </row>
    <row r="317" spans="1:13">
      <c r="A317" s="352" t="s">
        <v>411</v>
      </c>
      <c r="B317" s="262"/>
      <c r="C317" s="359"/>
      <c r="D317" s="158"/>
      <c r="E317" s="268"/>
      <c r="F317" s="159"/>
      <c r="G317" s="388"/>
      <c r="H317" s="387"/>
      <c r="I317" s="320"/>
      <c r="J317" s="320"/>
      <c r="K317" s="320"/>
      <c r="L317" s="320"/>
      <c r="M317" s="320"/>
    </row>
    <row r="318" spans="1:13" ht="13.5" customHeight="1">
      <c r="A318" s="468"/>
      <c r="B318" s="139"/>
      <c r="C318" s="222"/>
      <c r="D318" s="160"/>
      <c r="E318" s="264"/>
      <c r="F318" s="183"/>
      <c r="G318" s="389"/>
      <c r="H318" s="390"/>
      <c r="I318" s="321"/>
      <c r="J318" s="321"/>
      <c r="K318" s="321"/>
      <c r="L318" s="321"/>
      <c r="M318" s="321"/>
    </row>
    <row r="319" spans="1:13" hidden="1">
      <c r="A319" s="352" t="s">
        <v>410</v>
      </c>
      <c r="B319" s="269"/>
      <c r="C319" s="270"/>
      <c r="D319" s="212"/>
      <c r="E319" s="263"/>
      <c r="F319" s="101"/>
      <c r="G319" s="388"/>
      <c r="H319" s="387"/>
      <c r="I319" s="320"/>
      <c r="J319" s="320"/>
      <c r="K319" s="320"/>
      <c r="L319" s="320"/>
      <c r="M319" s="320"/>
    </row>
    <row r="320" spans="1:13" hidden="1">
      <c r="A320" s="352"/>
      <c r="B320" s="269"/>
      <c r="C320" s="270"/>
      <c r="D320" s="212"/>
      <c r="E320" s="263"/>
      <c r="F320" s="101"/>
      <c r="G320" s="388"/>
      <c r="H320" s="387"/>
      <c r="I320" s="320"/>
      <c r="J320" s="320"/>
      <c r="K320" s="320"/>
      <c r="L320" s="320"/>
      <c r="M320" s="320"/>
    </row>
    <row r="321" spans="1:13" hidden="1">
      <c r="A321" s="352"/>
      <c r="B321" s="269"/>
      <c r="C321" s="270"/>
      <c r="D321" s="212"/>
      <c r="E321" s="263"/>
      <c r="F321" s="101"/>
      <c r="G321" s="388"/>
      <c r="H321" s="387"/>
      <c r="I321" s="320"/>
      <c r="J321" s="320"/>
      <c r="K321" s="320"/>
      <c r="L321" s="320"/>
      <c r="M321" s="320"/>
    </row>
    <row r="322" spans="1:13" hidden="1">
      <c r="A322" s="468"/>
      <c r="B322" s="271"/>
      <c r="C322" s="272"/>
      <c r="D322" s="273"/>
      <c r="E322" s="264"/>
      <c r="F322" s="183"/>
      <c r="G322" s="389"/>
      <c r="H322" s="321"/>
      <c r="I322" s="321"/>
      <c r="J322" s="321"/>
      <c r="K322" s="321"/>
      <c r="L322" s="321"/>
      <c r="M322" s="321"/>
    </row>
    <row r="323" spans="1:13">
      <c r="A323" s="352" t="s">
        <v>412</v>
      </c>
      <c r="B323" s="269" t="s">
        <v>230</v>
      </c>
      <c r="C323" s="270" t="s">
        <v>231</v>
      </c>
      <c r="D323" s="274" t="s">
        <v>228</v>
      </c>
      <c r="E323" s="263"/>
      <c r="F323" s="101">
        <v>4</v>
      </c>
      <c r="G323" s="388"/>
      <c r="H323" s="387"/>
      <c r="I323" s="320"/>
      <c r="J323" s="320"/>
      <c r="K323" s="320"/>
      <c r="L323" s="320"/>
      <c r="M323" s="320"/>
    </row>
    <row r="324" spans="1:13">
      <c r="A324" s="352"/>
      <c r="B324" s="269"/>
      <c r="C324" s="270" t="s">
        <v>223</v>
      </c>
      <c r="D324" s="212" t="s">
        <v>224</v>
      </c>
      <c r="E324" s="263">
        <v>3.8</v>
      </c>
      <c r="F324" s="101">
        <f>F323*E324</f>
        <v>15.2</v>
      </c>
      <c r="G324" s="388"/>
      <c r="H324" s="387"/>
      <c r="I324" s="320"/>
      <c r="J324" s="320"/>
      <c r="K324" s="320"/>
      <c r="L324" s="320"/>
      <c r="M324" s="320"/>
    </row>
    <row r="325" spans="1:13">
      <c r="A325" s="352"/>
      <c r="B325" s="269"/>
      <c r="C325" s="270" t="s">
        <v>229</v>
      </c>
      <c r="D325" s="212" t="s">
        <v>1</v>
      </c>
      <c r="E325" s="263">
        <v>0.08</v>
      </c>
      <c r="F325" s="101">
        <f>F323*E325</f>
        <v>0.32</v>
      </c>
      <c r="G325" s="388"/>
      <c r="H325" s="387"/>
      <c r="I325" s="320"/>
      <c r="J325" s="320"/>
      <c r="K325" s="320"/>
      <c r="L325" s="320"/>
      <c r="M325" s="320"/>
    </row>
    <row r="326" spans="1:13">
      <c r="A326" s="352"/>
      <c r="B326" s="269"/>
      <c r="C326" s="270" t="s">
        <v>226</v>
      </c>
      <c r="D326" s="212" t="s">
        <v>1</v>
      </c>
      <c r="E326" s="263">
        <v>0.66</v>
      </c>
      <c r="F326" s="101">
        <f>F323*E326</f>
        <v>2.64</v>
      </c>
      <c r="G326" s="388"/>
      <c r="H326" s="320"/>
      <c r="I326" s="320"/>
      <c r="J326" s="320"/>
      <c r="K326" s="320"/>
      <c r="L326" s="320"/>
      <c r="M326" s="320"/>
    </row>
    <row r="327" spans="1:13">
      <c r="A327" s="468"/>
      <c r="B327" s="271" t="s">
        <v>95</v>
      </c>
      <c r="C327" s="272" t="s">
        <v>232</v>
      </c>
      <c r="D327" s="273" t="s">
        <v>228</v>
      </c>
      <c r="E327" s="264"/>
      <c r="F327" s="183">
        <v>4</v>
      </c>
      <c r="G327" s="389"/>
      <c r="H327" s="321"/>
      <c r="I327" s="321"/>
      <c r="J327" s="321"/>
      <c r="K327" s="321"/>
      <c r="L327" s="321"/>
      <c r="M327" s="321"/>
    </row>
    <row r="328" spans="1:13">
      <c r="A328" s="352" t="s">
        <v>413</v>
      </c>
      <c r="B328" s="275" t="s">
        <v>221</v>
      </c>
      <c r="C328" s="276" t="s">
        <v>222</v>
      </c>
      <c r="D328" s="212" t="s">
        <v>132</v>
      </c>
      <c r="E328" s="277"/>
      <c r="F328" s="213">
        <v>2</v>
      </c>
      <c r="G328" s="383"/>
      <c r="H328" s="383"/>
      <c r="I328" s="383"/>
      <c r="J328" s="383"/>
      <c r="K328" s="383"/>
      <c r="L328" s="383"/>
      <c r="M328" s="383"/>
    </row>
    <row r="329" spans="1:13">
      <c r="A329" s="352"/>
      <c r="B329" s="278"/>
      <c r="C329" s="279" t="s">
        <v>223</v>
      </c>
      <c r="D329" s="277" t="s">
        <v>224</v>
      </c>
      <c r="E329" s="277">
        <v>1</v>
      </c>
      <c r="F329" s="213">
        <v>2</v>
      </c>
      <c r="G329" s="383"/>
      <c r="H329" s="383"/>
      <c r="I329" s="383"/>
      <c r="J329" s="383"/>
      <c r="K329" s="383"/>
      <c r="L329" s="383"/>
      <c r="M329" s="383"/>
    </row>
    <row r="330" spans="1:13">
      <c r="A330" s="352"/>
      <c r="B330" s="278"/>
      <c r="C330" s="280" t="s">
        <v>225</v>
      </c>
      <c r="D330" s="212" t="s">
        <v>1</v>
      </c>
      <c r="E330" s="277">
        <v>0.03</v>
      </c>
      <c r="F330" s="213">
        <f>F328*E330</f>
        <v>0.06</v>
      </c>
      <c r="G330" s="383"/>
      <c r="H330" s="383"/>
      <c r="I330" s="383"/>
      <c r="J330" s="383"/>
      <c r="K330" s="383"/>
      <c r="L330" s="383"/>
      <c r="M330" s="383"/>
    </row>
    <row r="331" spans="1:13">
      <c r="A331" s="352"/>
      <c r="B331" s="281"/>
      <c r="C331" s="280" t="s">
        <v>226</v>
      </c>
      <c r="D331" s="212" t="s">
        <v>1</v>
      </c>
      <c r="E331" s="277">
        <v>0.18</v>
      </c>
      <c r="F331" s="213">
        <f>F328*E331</f>
        <v>0.36</v>
      </c>
      <c r="G331" s="383"/>
      <c r="H331" s="383"/>
      <c r="I331" s="383"/>
      <c r="J331" s="383"/>
      <c r="K331" s="383"/>
      <c r="L331" s="383"/>
      <c r="M331" s="383"/>
    </row>
    <row r="332" spans="1:13">
      <c r="A332" s="468"/>
      <c r="B332" s="282" t="s">
        <v>95</v>
      </c>
      <c r="C332" s="280" t="s">
        <v>227</v>
      </c>
      <c r="D332" s="212" t="s">
        <v>228</v>
      </c>
      <c r="E332" s="277"/>
      <c r="F332" s="213">
        <v>2</v>
      </c>
      <c r="G332" s="383"/>
      <c r="H332" s="383"/>
      <c r="I332" s="383"/>
      <c r="J332" s="383"/>
      <c r="K332" s="383"/>
      <c r="L332" s="383"/>
      <c r="M332" s="383"/>
    </row>
    <row r="333" spans="1:13">
      <c r="A333" s="354"/>
      <c r="B333" s="283"/>
      <c r="C333" s="476" t="s">
        <v>311</v>
      </c>
      <c r="D333" s="478"/>
      <c r="E333" s="479"/>
      <c r="F333" s="480"/>
      <c r="G333" s="481"/>
      <c r="H333" s="481"/>
      <c r="I333" s="481"/>
      <c r="J333" s="481"/>
      <c r="K333" s="481"/>
      <c r="L333" s="481"/>
      <c r="M333" s="481"/>
    </row>
    <row r="334" spans="1:13">
      <c r="A334" s="352"/>
      <c r="B334" s="282"/>
      <c r="C334" s="277" t="s">
        <v>473</v>
      </c>
      <c r="D334" s="212"/>
      <c r="E334" s="277"/>
      <c r="F334" s="213"/>
      <c r="G334" s="383"/>
      <c r="H334" s="383"/>
      <c r="I334" s="383"/>
      <c r="J334" s="383"/>
      <c r="K334" s="383"/>
      <c r="L334" s="383"/>
      <c r="M334" s="383"/>
    </row>
    <row r="335" spans="1:13">
      <c r="A335" s="468"/>
      <c r="B335" s="282"/>
      <c r="C335" s="127" t="s">
        <v>313</v>
      </c>
      <c r="D335" s="212"/>
      <c r="E335" s="277"/>
      <c r="F335" s="213"/>
      <c r="G335" s="383"/>
      <c r="H335" s="383"/>
      <c r="I335" s="383"/>
      <c r="J335" s="383"/>
      <c r="K335" s="383"/>
      <c r="L335" s="383"/>
      <c r="M335" s="383"/>
    </row>
    <row r="336" spans="1:13">
      <c r="A336" s="352" t="s">
        <v>414</v>
      </c>
      <c r="B336" s="360"/>
      <c r="C336" s="167"/>
      <c r="D336" s="143"/>
      <c r="E336" s="143"/>
      <c r="F336" s="159"/>
      <c r="G336" s="318"/>
      <c r="H336" s="318"/>
      <c r="I336" s="318"/>
      <c r="J336" s="318"/>
      <c r="K336" s="318"/>
      <c r="L336" s="318"/>
      <c r="M336" s="318"/>
    </row>
    <row r="337" spans="1:14">
      <c r="A337" s="468"/>
      <c r="B337" s="106"/>
      <c r="C337" s="222"/>
      <c r="D337" s="160"/>
      <c r="E337" s="160"/>
      <c r="F337" s="183"/>
      <c r="G337" s="321"/>
      <c r="H337" s="321"/>
      <c r="I337" s="321"/>
      <c r="J337" s="321"/>
      <c r="K337" s="321"/>
      <c r="L337" s="321"/>
      <c r="M337" s="321"/>
    </row>
    <row r="338" spans="1:14" ht="26.25">
      <c r="A338" s="352" t="s">
        <v>486</v>
      </c>
      <c r="B338" s="194" t="s">
        <v>256</v>
      </c>
      <c r="C338" s="67" t="s">
        <v>432</v>
      </c>
      <c r="D338" s="137" t="s">
        <v>83</v>
      </c>
      <c r="E338" s="137"/>
      <c r="F338" s="101">
        <v>0.6</v>
      </c>
      <c r="G338" s="320"/>
      <c r="H338" s="320"/>
      <c r="I338" s="320"/>
      <c r="J338" s="320"/>
      <c r="K338" s="320"/>
      <c r="L338" s="320"/>
      <c r="M338" s="320"/>
      <c r="N338" s="361"/>
    </row>
    <row r="339" spans="1:14" ht="27">
      <c r="A339" s="468"/>
      <c r="B339" s="195"/>
      <c r="C339" s="222" t="s">
        <v>326</v>
      </c>
      <c r="D339" s="160" t="s">
        <v>76</v>
      </c>
      <c r="E339" s="160">
        <v>2.6960000000000002</v>
      </c>
      <c r="F339" s="183">
        <f>F338*E339</f>
        <v>1.6176000000000001</v>
      </c>
      <c r="G339" s="321"/>
      <c r="H339" s="321"/>
      <c r="I339" s="321"/>
      <c r="J339" s="321"/>
      <c r="K339" s="321"/>
      <c r="L339" s="321"/>
      <c r="M339" s="321"/>
      <c r="N339" s="361"/>
    </row>
    <row r="340" spans="1:14" ht="25.5" customHeight="1">
      <c r="A340" s="352" t="s">
        <v>487</v>
      </c>
      <c r="B340" s="284" t="s">
        <v>89</v>
      </c>
      <c r="C340" s="64" t="s">
        <v>368</v>
      </c>
      <c r="D340" s="158" t="s">
        <v>83</v>
      </c>
      <c r="E340" s="158"/>
      <c r="F340" s="159">
        <v>0.6</v>
      </c>
      <c r="G340" s="318"/>
      <c r="H340" s="318"/>
      <c r="I340" s="318"/>
      <c r="J340" s="318"/>
      <c r="K340" s="318"/>
      <c r="L340" s="318"/>
      <c r="M340" s="318"/>
      <c r="N340" s="361"/>
    </row>
    <row r="341" spans="1:14" ht="27">
      <c r="A341" s="352"/>
      <c r="B341" s="194"/>
      <c r="C341" s="67" t="s">
        <v>80</v>
      </c>
      <c r="D341" s="137" t="s">
        <v>76</v>
      </c>
      <c r="E341" s="137">
        <v>2.9</v>
      </c>
      <c r="F341" s="101">
        <f>F340*E341</f>
        <v>1.74</v>
      </c>
      <c r="G341" s="320"/>
      <c r="H341" s="320"/>
      <c r="I341" s="320"/>
      <c r="J341" s="320"/>
      <c r="K341" s="320"/>
      <c r="L341" s="320"/>
      <c r="M341" s="320"/>
      <c r="N341" s="361"/>
    </row>
    <row r="342" spans="1:14">
      <c r="A342" s="352"/>
      <c r="B342" s="194"/>
      <c r="C342" s="168" t="s">
        <v>81</v>
      </c>
      <c r="D342" s="137"/>
      <c r="E342" s="137"/>
      <c r="F342" s="101"/>
      <c r="G342" s="320"/>
      <c r="H342" s="320"/>
      <c r="I342" s="320"/>
      <c r="J342" s="320"/>
      <c r="K342" s="320"/>
      <c r="L342" s="320"/>
      <c r="M342" s="320"/>
      <c r="N342" s="361"/>
    </row>
    <row r="343" spans="1:14">
      <c r="A343" s="352"/>
      <c r="B343" s="180" t="s">
        <v>281</v>
      </c>
      <c r="C343" s="185" t="s">
        <v>363</v>
      </c>
      <c r="D343" s="137" t="s">
        <v>83</v>
      </c>
      <c r="E343" s="137">
        <v>1.02</v>
      </c>
      <c r="F343" s="101">
        <f>F340*E343</f>
        <v>0.61199999999999999</v>
      </c>
      <c r="G343" s="320"/>
      <c r="H343" s="320"/>
      <c r="I343" s="320"/>
      <c r="J343" s="320"/>
      <c r="K343" s="320"/>
      <c r="L343" s="320"/>
      <c r="M343" s="320"/>
      <c r="N343" s="361"/>
    </row>
    <row r="344" spans="1:14">
      <c r="A344" s="352"/>
      <c r="B344" s="195"/>
      <c r="C344" s="67" t="s">
        <v>82</v>
      </c>
      <c r="D344" s="160" t="s">
        <v>78</v>
      </c>
      <c r="E344" s="160">
        <v>0.88</v>
      </c>
      <c r="F344" s="183">
        <f>F340*E344</f>
        <v>0.52800000000000002</v>
      </c>
      <c r="G344" s="321"/>
      <c r="H344" s="321"/>
      <c r="I344" s="321"/>
      <c r="J344" s="321"/>
      <c r="K344" s="321"/>
      <c r="L344" s="321"/>
      <c r="M344" s="321"/>
      <c r="N344" s="361"/>
    </row>
    <row r="345" spans="1:14">
      <c r="A345" s="467" t="s">
        <v>488</v>
      </c>
      <c r="B345" s="285" t="s">
        <v>237</v>
      </c>
      <c r="C345" s="145" t="s">
        <v>369</v>
      </c>
      <c r="D345" s="203" t="s">
        <v>83</v>
      </c>
      <c r="E345" s="137"/>
      <c r="F345" s="101">
        <v>1.1000000000000001</v>
      </c>
      <c r="G345" s="320"/>
      <c r="H345" s="320"/>
      <c r="I345" s="320"/>
      <c r="J345" s="320"/>
      <c r="K345" s="320"/>
      <c r="L345" s="320"/>
      <c r="M345" s="320"/>
    </row>
    <row r="346" spans="1:14" ht="27">
      <c r="A346" s="352"/>
      <c r="B346" s="194"/>
      <c r="C346" s="67" t="s">
        <v>80</v>
      </c>
      <c r="D346" s="137" t="s">
        <v>76</v>
      </c>
      <c r="E346" s="137">
        <v>8.44</v>
      </c>
      <c r="F346" s="101">
        <f>F345*E346</f>
        <v>9.2840000000000007</v>
      </c>
      <c r="G346" s="320"/>
      <c r="H346" s="320"/>
      <c r="I346" s="320"/>
      <c r="J346" s="320"/>
      <c r="K346" s="320"/>
      <c r="L346" s="320"/>
      <c r="M346" s="320"/>
    </row>
    <row r="347" spans="1:14">
      <c r="A347" s="352"/>
      <c r="B347" s="194"/>
      <c r="C347" s="67" t="s">
        <v>77</v>
      </c>
      <c r="D347" s="137" t="s">
        <v>78</v>
      </c>
      <c r="E347" s="137">
        <v>1.1000000000000001</v>
      </c>
      <c r="F347" s="101">
        <f>F345*E347</f>
        <v>1.2100000000000002</v>
      </c>
      <c r="G347" s="320"/>
      <c r="H347" s="320"/>
      <c r="I347" s="320"/>
      <c r="J347" s="320"/>
      <c r="K347" s="320"/>
      <c r="L347" s="320"/>
      <c r="M347" s="320"/>
    </row>
    <row r="348" spans="1:14">
      <c r="A348" s="352"/>
      <c r="B348" s="194"/>
      <c r="C348" s="168" t="s">
        <v>81</v>
      </c>
      <c r="D348" s="137"/>
      <c r="E348" s="137"/>
      <c r="F348" s="101"/>
      <c r="G348" s="320"/>
      <c r="H348" s="320"/>
      <c r="I348" s="320"/>
      <c r="J348" s="320"/>
      <c r="K348" s="320"/>
      <c r="L348" s="320"/>
      <c r="M348" s="320"/>
    </row>
    <row r="349" spans="1:14">
      <c r="A349" s="352"/>
      <c r="B349" s="286" t="s">
        <v>315</v>
      </c>
      <c r="C349" s="185" t="s">
        <v>327</v>
      </c>
      <c r="D349" s="204" t="s">
        <v>83</v>
      </c>
      <c r="E349" s="137">
        <v>1.0149999999999999</v>
      </c>
      <c r="F349" s="101">
        <f>F345*E349</f>
        <v>1.1165</v>
      </c>
      <c r="G349" s="320"/>
      <c r="H349" s="320"/>
      <c r="I349" s="320"/>
      <c r="J349" s="320"/>
      <c r="K349" s="320"/>
      <c r="L349" s="320"/>
      <c r="M349" s="320"/>
    </row>
    <row r="350" spans="1:14">
      <c r="A350" s="352"/>
      <c r="B350" s="151" t="s">
        <v>314</v>
      </c>
      <c r="C350" s="67" t="s">
        <v>328</v>
      </c>
      <c r="D350" s="137" t="s">
        <v>74</v>
      </c>
      <c r="E350" s="137">
        <v>1.84</v>
      </c>
      <c r="F350" s="101">
        <f>F345*E350</f>
        <v>2.0240000000000005</v>
      </c>
      <c r="G350" s="320"/>
      <c r="H350" s="320"/>
      <c r="I350" s="320"/>
      <c r="J350" s="320"/>
      <c r="K350" s="320"/>
      <c r="L350" s="320"/>
      <c r="M350" s="320"/>
    </row>
    <row r="351" spans="1:14">
      <c r="A351" s="352"/>
      <c r="B351" s="151" t="s">
        <v>296</v>
      </c>
      <c r="C351" s="67" t="s">
        <v>239</v>
      </c>
      <c r="D351" s="137" t="s">
        <v>83</v>
      </c>
      <c r="E351" s="137">
        <v>3.3999999999999998E-3</v>
      </c>
      <c r="F351" s="101">
        <f>F345*E351</f>
        <v>3.7400000000000003E-3</v>
      </c>
      <c r="G351" s="320"/>
      <c r="H351" s="320"/>
      <c r="I351" s="320"/>
      <c r="J351" s="320"/>
      <c r="K351" s="320"/>
      <c r="L351" s="320"/>
      <c r="M351" s="320"/>
    </row>
    <row r="352" spans="1:14">
      <c r="A352" s="352"/>
      <c r="B352" s="151" t="s">
        <v>297</v>
      </c>
      <c r="C352" s="67" t="s">
        <v>329</v>
      </c>
      <c r="D352" s="137" t="s">
        <v>83</v>
      </c>
      <c r="E352" s="137">
        <v>3.9100000000000003E-2</v>
      </c>
      <c r="F352" s="101">
        <f>F345*E352</f>
        <v>4.3010000000000007E-2</v>
      </c>
      <c r="G352" s="320"/>
      <c r="H352" s="320"/>
      <c r="I352" s="320"/>
      <c r="J352" s="320"/>
      <c r="K352" s="320"/>
      <c r="L352" s="320"/>
      <c r="M352" s="320"/>
    </row>
    <row r="353" spans="1:13">
      <c r="A353" s="352"/>
      <c r="B353" s="151" t="s">
        <v>383</v>
      </c>
      <c r="C353" s="67" t="s">
        <v>241</v>
      </c>
      <c r="D353" s="137" t="s">
        <v>84</v>
      </c>
      <c r="E353" s="137">
        <v>2.2000000000000002</v>
      </c>
      <c r="F353" s="101">
        <f>F345*E353</f>
        <v>2.4200000000000004</v>
      </c>
      <c r="G353" s="320"/>
      <c r="H353" s="320"/>
      <c r="I353" s="320"/>
      <c r="J353" s="320"/>
      <c r="K353" s="320"/>
      <c r="L353" s="320"/>
      <c r="M353" s="320"/>
    </row>
    <row r="354" spans="1:13">
      <c r="A354" s="352"/>
      <c r="B354" s="151" t="s">
        <v>316</v>
      </c>
      <c r="C354" s="67" t="s">
        <v>99</v>
      </c>
      <c r="D354" s="137" t="s">
        <v>84</v>
      </c>
      <c r="E354" s="137">
        <v>1</v>
      </c>
      <c r="F354" s="101">
        <f>F345*E354</f>
        <v>1.1000000000000001</v>
      </c>
      <c r="G354" s="471"/>
      <c r="H354" s="320"/>
      <c r="I354" s="320"/>
      <c r="J354" s="320"/>
      <c r="K354" s="320"/>
      <c r="L354" s="320"/>
      <c r="M354" s="320"/>
    </row>
    <row r="355" spans="1:13">
      <c r="A355" s="352"/>
      <c r="B355" s="151" t="s">
        <v>552</v>
      </c>
      <c r="C355" s="67" t="s">
        <v>468</v>
      </c>
      <c r="D355" s="137" t="s">
        <v>115</v>
      </c>
      <c r="E355" s="137"/>
      <c r="F355" s="101">
        <v>102</v>
      </c>
      <c r="G355" s="320"/>
      <c r="H355" s="320"/>
      <c r="I355" s="320"/>
      <c r="J355" s="320"/>
      <c r="K355" s="320"/>
      <c r="L355" s="320"/>
      <c r="M355" s="320"/>
    </row>
    <row r="356" spans="1:13">
      <c r="A356" s="468"/>
      <c r="B356" s="151"/>
      <c r="C356" s="182" t="s">
        <v>82</v>
      </c>
      <c r="D356" s="160" t="s">
        <v>78</v>
      </c>
      <c r="E356" s="160">
        <v>0.46</v>
      </c>
      <c r="F356" s="183">
        <f>F345*E356</f>
        <v>0.50600000000000012</v>
      </c>
      <c r="G356" s="321"/>
      <c r="H356" s="321"/>
      <c r="I356" s="321"/>
      <c r="J356" s="321"/>
      <c r="K356" s="321"/>
      <c r="L356" s="321"/>
      <c r="M356" s="321"/>
    </row>
    <row r="357" spans="1:13">
      <c r="A357" s="352" t="s">
        <v>489</v>
      </c>
      <c r="B357" s="192" t="s">
        <v>317</v>
      </c>
      <c r="C357" s="64" t="s">
        <v>365</v>
      </c>
      <c r="D357" s="158" t="s">
        <v>83</v>
      </c>
      <c r="E357" s="158"/>
      <c r="F357" s="193">
        <v>2.5</v>
      </c>
      <c r="G357" s="318"/>
      <c r="H357" s="318"/>
      <c r="I357" s="318"/>
      <c r="J357" s="318"/>
      <c r="K357" s="318"/>
      <c r="L357" s="318"/>
      <c r="M357" s="318"/>
    </row>
    <row r="358" spans="1:13" ht="27">
      <c r="A358" s="352"/>
      <c r="B358" s="194"/>
      <c r="C358" s="67" t="s">
        <v>80</v>
      </c>
      <c r="D358" s="137" t="s">
        <v>76</v>
      </c>
      <c r="E358" s="137">
        <v>0.89</v>
      </c>
      <c r="F358" s="184">
        <f>F357*E358</f>
        <v>2.2250000000000001</v>
      </c>
      <c r="G358" s="320"/>
      <c r="H358" s="320"/>
      <c r="I358" s="320"/>
      <c r="J358" s="320"/>
      <c r="K358" s="320"/>
      <c r="L358" s="320"/>
      <c r="M358" s="320"/>
    </row>
    <row r="359" spans="1:13">
      <c r="A359" s="352"/>
      <c r="B359" s="194"/>
      <c r="C359" s="67" t="s">
        <v>77</v>
      </c>
      <c r="D359" s="137" t="s">
        <v>78</v>
      </c>
      <c r="E359" s="137">
        <v>0.37</v>
      </c>
      <c r="F359" s="184">
        <f>F357*E359</f>
        <v>0.92500000000000004</v>
      </c>
      <c r="G359" s="320"/>
      <c r="H359" s="320"/>
      <c r="I359" s="320"/>
      <c r="J359" s="320"/>
      <c r="K359" s="320"/>
      <c r="L359" s="320"/>
      <c r="M359" s="320"/>
    </row>
    <row r="360" spans="1:13">
      <c r="A360" s="352"/>
      <c r="B360" s="194"/>
      <c r="C360" s="164" t="s">
        <v>81</v>
      </c>
      <c r="D360" s="137"/>
      <c r="E360" s="137"/>
      <c r="F360" s="101"/>
      <c r="G360" s="320"/>
      <c r="H360" s="320"/>
      <c r="I360" s="320"/>
      <c r="J360" s="320"/>
      <c r="K360" s="320"/>
      <c r="L360" s="320"/>
      <c r="M360" s="320"/>
    </row>
    <row r="361" spans="1:13">
      <c r="A361" s="352"/>
      <c r="B361" s="180" t="s">
        <v>384</v>
      </c>
      <c r="C361" s="67" t="s">
        <v>366</v>
      </c>
      <c r="D361" s="137" t="s">
        <v>83</v>
      </c>
      <c r="E361" s="137">
        <v>1.1499999999999999</v>
      </c>
      <c r="F361" s="184">
        <f>F357*E361</f>
        <v>2.875</v>
      </c>
      <c r="G361" s="320"/>
      <c r="H361" s="320"/>
      <c r="I361" s="320"/>
      <c r="J361" s="320"/>
      <c r="K361" s="320"/>
      <c r="L361" s="320"/>
      <c r="M361" s="320"/>
    </row>
    <row r="362" spans="1:13">
      <c r="A362" s="468"/>
      <c r="B362" s="195"/>
      <c r="C362" s="182" t="s">
        <v>82</v>
      </c>
      <c r="D362" s="160" t="s">
        <v>78</v>
      </c>
      <c r="E362" s="160">
        <v>0.02</v>
      </c>
      <c r="F362" s="196">
        <f>F357*E362</f>
        <v>0.05</v>
      </c>
      <c r="G362" s="321"/>
      <c r="H362" s="321"/>
      <c r="I362" s="321"/>
      <c r="J362" s="321"/>
      <c r="K362" s="321"/>
      <c r="L362" s="321"/>
      <c r="M362" s="321"/>
    </row>
    <row r="363" spans="1:13" ht="27">
      <c r="A363" s="352" t="s">
        <v>490</v>
      </c>
      <c r="B363" s="192" t="s">
        <v>317</v>
      </c>
      <c r="C363" s="64" t="s">
        <v>367</v>
      </c>
      <c r="D363" s="158" t="s">
        <v>83</v>
      </c>
      <c r="E363" s="158"/>
      <c r="F363" s="193">
        <v>0.9</v>
      </c>
      <c r="G363" s="318"/>
      <c r="H363" s="318"/>
      <c r="I363" s="318"/>
      <c r="J363" s="318"/>
      <c r="K363" s="318"/>
      <c r="L363" s="318"/>
      <c r="M363" s="318"/>
    </row>
    <row r="364" spans="1:13" ht="27">
      <c r="A364" s="352"/>
      <c r="B364" s="194"/>
      <c r="C364" s="67" t="s">
        <v>80</v>
      </c>
      <c r="D364" s="137" t="s">
        <v>76</v>
      </c>
      <c r="E364" s="137">
        <v>0.89</v>
      </c>
      <c r="F364" s="184">
        <f>F363*E364</f>
        <v>0.80100000000000005</v>
      </c>
      <c r="G364" s="320"/>
      <c r="H364" s="320"/>
      <c r="I364" s="320"/>
      <c r="J364" s="320"/>
      <c r="K364" s="320"/>
      <c r="L364" s="320"/>
      <c r="M364" s="320"/>
    </row>
    <row r="365" spans="1:13">
      <c r="A365" s="352"/>
      <c r="B365" s="194"/>
      <c r="C365" s="67" t="s">
        <v>77</v>
      </c>
      <c r="D365" s="137" t="s">
        <v>78</v>
      </c>
      <c r="E365" s="137">
        <v>0.37</v>
      </c>
      <c r="F365" s="184">
        <f>F363*E365</f>
        <v>0.33300000000000002</v>
      </c>
      <c r="G365" s="320"/>
      <c r="H365" s="320"/>
      <c r="I365" s="320"/>
      <c r="J365" s="320"/>
      <c r="K365" s="320"/>
      <c r="L365" s="320"/>
      <c r="M365" s="320"/>
    </row>
    <row r="366" spans="1:13">
      <c r="A366" s="352"/>
      <c r="B366" s="194"/>
      <c r="C366" s="164" t="s">
        <v>81</v>
      </c>
      <c r="D366" s="137"/>
      <c r="E366" s="137"/>
      <c r="F366" s="101"/>
      <c r="G366" s="320"/>
      <c r="H366" s="320"/>
      <c r="I366" s="320"/>
      <c r="J366" s="320"/>
      <c r="K366" s="320"/>
      <c r="L366" s="320"/>
      <c r="M366" s="320"/>
    </row>
    <row r="367" spans="1:13">
      <c r="A367" s="352"/>
      <c r="B367" s="180" t="s">
        <v>280</v>
      </c>
      <c r="C367" s="67" t="s">
        <v>364</v>
      </c>
      <c r="D367" s="137" t="s">
        <v>83</v>
      </c>
      <c r="E367" s="137">
        <v>1.1499999999999999</v>
      </c>
      <c r="F367" s="184">
        <f>F363*E367</f>
        <v>1.0349999999999999</v>
      </c>
      <c r="G367" s="320"/>
      <c r="H367" s="320"/>
      <c r="I367" s="320"/>
      <c r="J367" s="320"/>
      <c r="K367" s="320"/>
      <c r="L367" s="320"/>
      <c r="M367" s="320"/>
    </row>
    <row r="368" spans="1:13">
      <c r="A368" s="468"/>
      <c r="B368" s="195"/>
      <c r="C368" s="182" t="s">
        <v>82</v>
      </c>
      <c r="D368" s="160" t="s">
        <v>78</v>
      </c>
      <c r="E368" s="160">
        <v>0.02</v>
      </c>
      <c r="F368" s="196">
        <f>F363*E368</f>
        <v>1.8000000000000002E-2</v>
      </c>
      <c r="G368" s="321"/>
      <c r="H368" s="321"/>
      <c r="I368" s="321"/>
      <c r="J368" s="321"/>
      <c r="K368" s="321"/>
      <c r="L368" s="321"/>
      <c r="M368" s="321"/>
    </row>
    <row r="369" spans="1:13" ht="27">
      <c r="A369" s="352" t="s">
        <v>491</v>
      </c>
      <c r="B369" s="192" t="s">
        <v>330</v>
      </c>
      <c r="C369" s="67" t="s">
        <v>546</v>
      </c>
      <c r="D369" s="158" t="s">
        <v>74</v>
      </c>
      <c r="E369" s="137"/>
      <c r="F369" s="101">
        <v>15</v>
      </c>
      <c r="G369" s="320"/>
      <c r="H369" s="320"/>
      <c r="I369" s="320"/>
      <c r="J369" s="320"/>
      <c r="K369" s="320"/>
      <c r="L369" s="320"/>
      <c r="M369" s="320"/>
    </row>
    <row r="370" spans="1:13" ht="27">
      <c r="A370" s="352"/>
      <c r="B370" s="194"/>
      <c r="C370" s="67" t="s">
        <v>80</v>
      </c>
      <c r="D370" s="137" t="s">
        <v>76</v>
      </c>
      <c r="E370" s="137">
        <v>0.188</v>
      </c>
      <c r="F370" s="101">
        <f>F369*E370</f>
        <v>2.82</v>
      </c>
      <c r="G370" s="320"/>
      <c r="H370" s="320"/>
      <c r="I370" s="320"/>
      <c r="J370" s="320"/>
      <c r="K370" s="320"/>
      <c r="L370" s="320"/>
      <c r="M370" s="320"/>
    </row>
    <row r="371" spans="1:13">
      <c r="A371" s="352"/>
      <c r="B371" s="194"/>
      <c r="C371" s="67" t="s">
        <v>77</v>
      </c>
      <c r="D371" s="137" t="s">
        <v>78</v>
      </c>
      <c r="E371" s="137">
        <v>9.4999999999999998E-3</v>
      </c>
      <c r="F371" s="101">
        <f>F369*E371</f>
        <v>0.14249999999999999</v>
      </c>
      <c r="G371" s="320"/>
      <c r="H371" s="320"/>
      <c r="I371" s="320"/>
      <c r="J371" s="320"/>
      <c r="K371" s="320"/>
      <c r="L371" s="320"/>
      <c r="M371" s="320"/>
    </row>
    <row r="372" spans="1:13">
      <c r="A372" s="352"/>
      <c r="B372" s="194"/>
      <c r="C372" s="168" t="s">
        <v>81</v>
      </c>
      <c r="D372" s="137"/>
      <c r="E372" s="137"/>
      <c r="F372" s="101"/>
      <c r="G372" s="320"/>
      <c r="H372" s="320"/>
      <c r="I372" s="320"/>
      <c r="J372" s="320"/>
      <c r="K372" s="320"/>
      <c r="L372" s="320"/>
      <c r="M372" s="320"/>
    </row>
    <row r="373" spans="1:13">
      <c r="A373" s="352"/>
      <c r="B373" s="180" t="s">
        <v>315</v>
      </c>
      <c r="C373" s="67" t="s">
        <v>370</v>
      </c>
      <c r="D373" s="137" t="s">
        <v>83</v>
      </c>
      <c r="E373" s="137">
        <v>2.0400000000000001E-2</v>
      </c>
      <c r="F373" s="101">
        <f>F369*E373</f>
        <v>0.30600000000000005</v>
      </c>
      <c r="G373" s="320"/>
      <c r="H373" s="320"/>
      <c r="I373" s="320"/>
      <c r="J373" s="320"/>
      <c r="K373" s="320"/>
      <c r="L373" s="320"/>
      <c r="M373" s="320"/>
    </row>
    <row r="374" spans="1:13">
      <c r="A374" s="352"/>
      <c r="B374" s="180" t="s">
        <v>545</v>
      </c>
      <c r="C374" s="67" t="s">
        <v>544</v>
      </c>
      <c r="D374" s="137" t="s">
        <v>155</v>
      </c>
      <c r="E374" s="137"/>
      <c r="F374" s="101">
        <v>15</v>
      </c>
      <c r="G374" s="320"/>
      <c r="H374" s="320"/>
      <c r="I374" s="320"/>
      <c r="J374" s="320"/>
      <c r="K374" s="320"/>
      <c r="L374" s="320"/>
      <c r="M374" s="320"/>
    </row>
    <row r="375" spans="1:13">
      <c r="A375" s="468"/>
      <c r="B375" s="195"/>
      <c r="C375" s="182" t="s">
        <v>82</v>
      </c>
      <c r="D375" s="160" t="s">
        <v>78</v>
      </c>
      <c r="E375" s="160">
        <v>6.3600000000000004E-2</v>
      </c>
      <c r="F375" s="183">
        <f>F369*E375</f>
        <v>0.95400000000000007</v>
      </c>
      <c r="G375" s="321"/>
      <c r="H375" s="321"/>
      <c r="I375" s="321"/>
      <c r="J375" s="321"/>
      <c r="K375" s="321"/>
      <c r="L375" s="321"/>
      <c r="M375" s="321"/>
    </row>
    <row r="376" spans="1:13" ht="27">
      <c r="A376" s="352" t="s">
        <v>563</v>
      </c>
      <c r="B376" s="287" t="s">
        <v>331</v>
      </c>
      <c r="C376" s="167" t="s">
        <v>371</v>
      </c>
      <c r="D376" s="143" t="s">
        <v>74</v>
      </c>
      <c r="E376" s="143"/>
      <c r="F376" s="159">
        <v>15</v>
      </c>
      <c r="G376" s="318"/>
      <c r="H376" s="318"/>
      <c r="I376" s="318"/>
      <c r="J376" s="318"/>
      <c r="K376" s="318"/>
      <c r="L376" s="318"/>
      <c r="M376" s="318"/>
    </row>
    <row r="377" spans="1:13" ht="27">
      <c r="A377" s="362"/>
      <c r="B377" s="227"/>
      <c r="C377" s="168" t="s">
        <v>80</v>
      </c>
      <c r="D377" s="169" t="s">
        <v>76</v>
      </c>
      <c r="E377" s="169">
        <v>3.86</v>
      </c>
      <c r="F377" s="101">
        <f>F376*E377</f>
        <v>57.9</v>
      </c>
      <c r="G377" s="320"/>
      <c r="H377" s="320"/>
      <c r="I377" s="320"/>
      <c r="J377" s="320"/>
      <c r="K377" s="320"/>
      <c r="L377" s="320"/>
      <c r="M377" s="320"/>
    </row>
    <row r="378" spans="1:13">
      <c r="A378" s="363"/>
      <c r="B378" s="227"/>
      <c r="C378" s="168" t="s">
        <v>77</v>
      </c>
      <c r="D378" s="137" t="s">
        <v>78</v>
      </c>
      <c r="E378" s="169">
        <v>3.5999999999999997E-2</v>
      </c>
      <c r="F378" s="101">
        <f>F376*E378</f>
        <v>0.53999999999999992</v>
      </c>
      <c r="G378" s="320"/>
      <c r="H378" s="320"/>
      <c r="I378" s="320"/>
      <c r="J378" s="320"/>
      <c r="K378" s="320"/>
      <c r="L378" s="320"/>
      <c r="M378" s="320"/>
    </row>
    <row r="379" spans="1:13">
      <c r="A379" s="363"/>
      <c r="B379" s="227"/>
      <c r="C379" s="168" t="s">
        <v>81</v>
      </c>
      <c r="D379" s="169"/>
      <c r="E379" s="169"/>
      <c r="F379" s="101"/>
      <c r="G379" s="320"/>
      <c r="H379" s="320"/>
      <c r="I379" s="320"/>
      <c r="J379" s="320"/>
      <c r="K379" s="320"/>
      <c r="L379" s="320"/>
      <c r="M379" s="320"/>
    </row>
    <row r="380" spans="1:13">
      <c r="A380" s="363"/>
      <c r="B380" s="130" t="s">
        <v>95</v>
      </c>
      <c r="C380" s="168" t="s">
        <v>573</v>
      </c>
      <c r="D380" s="169" t="s">
        <v>74</v>
      </c>
      <c r="E380" s="169">
        <v>1</v>
      </c>
      <c r="F380" s="101">
        <f>F376*E380</f>
        <v>15</v>
      </c>
      <c r="G380" s="320"/>
      <c r="H380" s="320"/>
      <c r="I380" s="320"/>
      <c r="J380" s="320"/>
      <c r="K380" s="320"/>
      <c r="L380" s="320"/>
      <c r="M380" s="320"/>
    </row>
    <row r="381" spans="1:13">
      <c r="A381" s="363"/>
      <c r="B381" s="473" t="s">
        <v>381</v>
      </c>
      <c r="C381" s="67" t="s">
        <v>181</v>
      </c>
      <c r="D381" s="137" t="s">
        <v>83</v>
      </c>
      <c r="E381" s="137">
        <v>0.03</v>
      </c>
      <c r="F381" s="101">
        <f>F376*E381</f>
        <v>0.44999999999999996</v>
      </c>
      <c r="G381" s="471"/>
      <c r="H381" s="320"/>
      <c r="I381" s="320"/>
      <c r="J381" s="320"/>
      <c r="K381" s="320"/>
      <c r="L381" s="320"/>
      <c r="M381" s="320"/>
    </row>
    <row r="382" spans="1:13">
      <c r="A382" s="363"/>
      <c r="B382" s="228"/>
      <c r="C382" s="232" t="s">
        <v>82</v>
      </c>
      <c r="D382" s="160" t="s">
        <v>78</v>
      </c>
      <c r="E382" s="233">
        <v>4.2999999999999997E-2</v>
      </c>
      <c r="F382" s="183">
        <f>F376*E382</f>
        <v>0.64499999999999991</v>
      </c>
      <c r="G382" s="321"/>
      <c r="H382" s="321"/>
      <c r="I382" s="321"/>
      <c r="J382" s="321"/>
      <c r="K382" s="321"/>
      <c r="L382" s="321"/>
      <c r="M382" s="321"/>
    </row>
    <row r="383" spans="1:13" ht="27">
      <c r="A383" s="364">
        <v>60</v>
      </c>
      <c r="B383" s="186" t="s">
        <v>372</v>
      </c>
      <c r="C383" s="67" t="s">
        <v>374</v>
      </c>
      <c r="D383" s="127" t="s">
        <v>74</v>
      </c>
      <c r="E383" s="127"/>
      <c r="F383" s="101">
        <v>3</v>
      </c>
      <c r="G383" s="376"/>
      <c r="H383" s="376"/>
      <c r="I383" s="376"/>
      <c r="J383" s="376"/>
      <c r="K383" s="376"/>
      <c r="L383" s="376"/>
      <c r="M383" s="376"/>
    </row>
    <row r="384" spans="1:13" ht="27">
      <c r="A384" s="363"/>
      <c r="B384" s="186"/>
      <c r="C384" s="176" t="s">
        <v>80</v>
      </c>
      <c r="D384" s="127" t="s">
        <v>76</v>
      </c>
      <c r="E384" s="127">
        <f>1.15*1.16</f>
        <v>1.3339999999999999</v>
      </c>
      <c r="F384" s="101">
        <f>F383*E384</f>
        <v>4.0019999999999998</v>
      </c>
      <c r="G384" s="320"/>
      <c r="H384" s="320"/>
      <c r="I384" s="320"/>
      <c r="J384" s="320"/>
      <c r="K384" s="320"/>
      <c r="L384" s="320"/>
      <c r="M384" s="320"/>
    </row>
    <row r="385" spans="1:24">
      <c r="A385" s="363"/>
      <c r="B385" s="186"/>
      <c r="C385" s="176" t="s">
        <v>77</v>
      </c>
      <c r="D385" s="127" t="s">
        <v>78</v>
      </c>
      <c r="E385" s="127">
        <v>5.8999999999999997E-2</v>
      </c>
      <c r="F385" s="101">
        <f>F383*E385</f>
        <v>0.17699999999999999</v>
      </c>
      <c r="G385" s="320"/>
      <c r="H385" s="320"/>
      <c r="I385" s="320"/>
      <c r="J385" s="320"/>
      <c r="K385" s="320"/>
      <c r="L385" s="320"/>
      <c r="M385" s="320"/>
    </row>
    <row r="386" spans="1:24">
      <c r="A386" s="363"/>
      <c r="B386" s="186"/>
      <c r="C386" s="176" t="s">
        <v>81</v>
      </c>
      <c r="D386" s="127"/>
      <c r="E386" s="127"/>
      <c r="F386" s="101"/>
      <c r="G386" s="320"/>
      <c r="H386" s="320"/>
      <c r="I386" s="320"/>
      <c r="J386" s="320"/>
      <c r="K386" s="320"/>
      <c r="L386" s="320"/>
      <c r="M386" s="320"/>
    </row>
    <row r="387" spans="1:24">
      <c r="A387" s="363"/>
      <c r="B387" s="149" t="s">
        <v>380</v>
      </c>
      <c r="C387" s="176" t="s">
        <v>373</v>
      </c>
      <c r="D387" s="127" t="s">
        <v>83</v>
      </c>
      <c r="E387" s="219">
        <f>0.031*1.05</f>
        <v>3.2550000000000003E-2</v>
      </c>
      <c r="F387" s="101">
        <f>F383*E387</f>
        <v>9.7650000000000015E-2</v>
      </c>
      <c r="G387" s="320"/>
      <c r="H387" s="320"/>
      <c r="I387" s="320"/>
      <c r="J387" s="320"/>
      <c r="K387" s="320"/>
      <c r="L387" s="320"/>
      <c r="M387" s="320"/>
    </row>
    <row r="388" spans="1:24">
      <c r="A388" s="363"/>
      <c r="B388" s="236"/>
      <c r="C388" s="189" t="s">
        <v>82</v>
      </c>
      <c r="D388" s="190" t="s">
        <v>78</v>
      </c>
      <c r="E388" s="190">
        <v>3.0000000000000001E-3</v>
      </c>
      <c r="F388" s="101">
        <f>F383*E388</f>
        <v>9.0000000000000011E-3</v>
      </c>
      <c r="G388" s="320"/>
      <c r="H388" s="320"/>
      <c r="I388" s="320"/>
      <c r="J388" s="320"/>
      <c r="K388" s="320"/>
      <c r="L388" s="320"/>
      <c r="M388" s="320"/>
    </row>
    <row r="389" spans="1:24" ht="15" customHeight="1">
      <c r="A389" s="363">
        <v>61</v>
      </c>
      <c r="B389" s="284" t="s">
        <v>332</v>
      </c>
      <c r="C389" s="64" t="s">
        <v>386</v>
      </c>
      <c r="D389" s="143" t="s">
        <v>102</v>
      </c>
      <c r="E389" s="158"/>
      <c r="F389" s="159">
        <v>15</v>
      </c>
      <c r="G389" s="318"/>
      <c r="H389" s="318"/>
      <c r="I389" s="318"/>
      <c r="J389" s="318"/>
      <c r="K389" s="318"/>
      <c r="L389" s="318"/>
      <c r="M389" s="318"/>
    </row>
    <row r="390" spans="1:24" ht="27">
      <c r="A390" s="365"/>
      <c r="B390" s="194"/>
      <c r="C390" s="78" t="s">
        <v>80</v>
      </c>
      <c r="D390" s="137" t="s">
        <v>76</v>
      </c>
      <c r="E390" s="137">
        <v>0.379</v>
      </c>
      <c r="F390" s="101">
        <f>F389*E390</f>
        <v>5.6850000000000005</v>
      </c>
      <c r="G390" s="320"/>
      <c r="H390" s="320"/>
      <c r="I390" s="320"/>
      <c r="J390" s="320"/>
      <c r="K390" s="320"/>
      <c r="L390" s="320"/>
      <c r="M390" s="320"/>
    </row>
    <row r="391" spans="1:24">
      <c r="A391" s="365"/>
      <c r="B391" s="194"/>
      <c r="C391" s="78" t="s">
        <v>77</v>
      </c>
      <c r="D391" s="137" t="s">
        <v>78</v>
      </c>
      <c r="E391" s="137">
        <v>2.8000000000000001E-2</v>
      </c>
      <c r="F391" s="101">
        <f>F389*E391</f>
        <v>0.42</v>
      </c>
      <c r="G391" s="320"/>
      <c r="H391" s="320"/>
      <c r="I391" s="320"/>
      <c r="J391" s="320"/>
      <c r="K391" s="320"/>
      <c r="L391" s="320"/>
      <c r="M391" s="320"/>
    </row>
    <row r="392" spans="1:24">
      <c r="A392" s="365"/>
      <c r="B392" s="194"/>
      <c r="C392" s="168" t="s">
        <v>81</v>
      </c>
      <c r="D392" s="137"/>
      <c r="E392" s="137"/>
      <c r="F392" s="101"/>
      <c r="G392" s="320"/>
      <c r="H392" s="320"/>
      <c r="I392" s="320"/>
      <c r="J392" s="320"/>
      <c r="K392" s="320"/>
      <c r="L392" s="320"/>
      <c r="M392" s="320"/>
    </row>
    <row r="393" spans="1:24" ht="27">
      <c r="A393" s="365"/>
      <c r="B393" s="180" t="s">
        <v>387</v>
      </c>
      <c r="C393" s="78" t="s">
        <v>385</v>
      </c>
      <c r="D393" s="169" t="s">
        <v>102</v>
      </c>
      <c r="E393" s="137">
        <v>1</v>
      </c>
      <c r="F393" s="101">
        <f>F389*E393</f>
        <v>15</v>
      </c>
      <c r="G393" s="320"/>
      <c r="H393" s="320"/>
      <c r="I393" s="320"/>
      <c r="J393" s="320"/>
      <c r="K393" s="320"/>
      <c r="L393" s="320"/>
      <c r="M393" s="320"/>
    </row>
    <row r="394" spans="1:24">
      <c r="A394" s="366"/>
      <c r="B394" s="151" t="s">
        <v>95</v>
      </c>
      <c r="C394" s="78" t="s">
        <v>449</v>
      </c>
      <c r="D394" s="169" t="s">
        <v>115</v>
      </c>
      <c r="E394" s="137"/>
      <c r="F394" s="101">
        <v>65</v>
      </c>
      <c r="G394" s="320"/>
      <c r="H394" s="320"/>
      <c r="I394" s="320"/>
      <c r="J394" s="320"/>
      <c r="K394" s="320"/>
      <c r="L394" s="320"/>
      <c r="M394" s="320"/>
    </row>
    <row r="395" spans="1:24">
      <c r="A395" s="366"/>
      <c r="B395" s="151" t="s">
        <v>316</v>
      </c>
      <c r="C395" s="78" t="s">
        <v>450</v>
      </c>
      <c r="D395" s="169" t="s">
        <v>451</v>
      </c>
      <c r="E395" s="137"/>
      <c r="F395" s="101">
        <v>3</v>
      </c>
      <c r="G395" s="320"/>
      <c r="H395" s="320"/>
      <c r="I395" s="320"/>
      <c r="J395" s="320"/>
      <c r="K395" s="320"/>
      <c r="L395" s="320"/>
      <c r="M395" s="320"/>
    </row>
    <row r="396" spans="1:24">
      <c r="A396" s="366"/>
      <c r="B396" s="151" t="s">
        <v>95</v>
      </c>
      <c r="C396" s="78" t="s">
        <v>452</v>
      </c>
      <c r="D396" s="169" t="s">
        <v>132</v>
      </c>
      <c r="E396" s="137"/>
      <c r="F396" s="101">
        <v>3</v>
      </c>
      <c r="G396" s="320"/>
      <c r="H396" s="320"/>
      <c r="I396" s="320"/>
      <c r="J396" s="320"/>
      <c r="K396" s="320"/>
      <c r="L396" s="320"/>
      <c r="M396" s="320"/>
    </row>
    <row r="397" spans="1:24">
      <c r="A397" s="363">
        <v>62</v>
      </c>
      <c r="B397" s="288"/>
      <c r="C397" s="289"/>
      <c r="D397" s="174"/>
      <c r="E397" s="174"/>
      <c r="F397" s="175"/>
      <c r="G397" s="378"/>
      <c r="H397" s="378"/>
      <c r="I397" s="378"/>
      <c r="J397" s="378"/>
      <c r="K397" s="378"/>
      <c r="L397" s="378"/>
      <c r="M397" s="378"/>
    </row>
    <row r="398" spans="1:24" ht="27">
      <c r="A398" s="365">
        <v>63</v>
      </c>
      <c r="B398" s="290" t="s">
        <v>453</v>
      </c>
      <c r="C398" s="168" t="s">
        <v>454</v>
      </c>
      <c r="D398" s="143" t="s">
        <v>74</v>
      </c>
      <c r="E398" s="143"/>
      <c r="F398" s="159">
        <v>14</v>
      </c>
      <c r="G398" s="318"/>
      <c r="H398" s="318"/>
      <c r="I398" s="318"/>
      <c r="J398" s="318"/>
      <c r="K398" s="318"/>
      <c r="L398" s="318"/>
      <c r="M398" s="318"/>
      <c r="X398" s="347">
        <v>28</v>
      </c>
    </row>
    <row r="399" spans="1:24" ht="27">
      <c r="A399" s="365"/>
      <c r="B399" s="229"/>
      <c r="C399" s="168" t="s">
        <v>80</v>
      </c>
      <c r="D399" s="137" t="s">
        <v>76</v>
      </c>
      <c r="E399" s="169">
        <v>0.68</v>
      </c>
      <c r="F399" s="101">
        <f>F398*E399</f>
        <v>9.5200000000000014</v>
      </c>
      <c r="G399" s="320"/>
      <c r="H399" s="320"/>
      <c r="I399" s="320"/>
      <c r="J399" s="320"/>
      <c r="K399" s="320"/>
      <c r="L399" s="320"/>
      <c r="M399" s="320"/>
    </row>
    <row r="400" spans="1:24">
      <c r="A400" s="365"/>
      <c r="B400" s="229"/>
      <c r="C400" s="168" t="s">
        <v>77</v>
      </c>
      <c r="D400" s="137" t="s">
        <v>78</v>
      </c>
      <c r="E400" s="169">
        <v>2.9999999999999997E-4</v>
      </c>
      <c r="F400" s="101">
        <f>F398*E400</f>
        <v>4.1999999999999997E-3</v>
      </c>
      <c r="G400" s="320"/>
      <c r="H400" s="320"/>
      <c r="I400" s="320"/>
      <c r="J400" s="320"/>
      <c r="K400" s="320"/>
      <c r="L400" s="320"/>
      <c r="M400" s="320"/>
    </row>
    <row r="401" spans="1:13">
      <c r="A401" s="365"/>
      <c r="B401" s="229"/>
      <c r="C401" s="168" t="s">
        <v>81</v>
      </c>
      <c r="D401" s="169"/>
      <c r="E401" s="169"/>
      <c r="F401" s="101"/>
      <c r="G401" s="320"/>
      <c r="H401" s="320"/>
      <c r="I401" s="320"/>
      <c r="J401" s="320"/>
      <c r="K401" s="320"/>
      <c r="L401" s="320"/>
      <c r="M401" s="320"/>
    </row>
    <row r="402" spans="1:13">
      <c r="A402" s="366"/>
      <c r="B402" s="291" t="s">
        <v>465</v>
      </c>
      <c r="C402" s="168" t="s">
        <v>455</v>
      </c>
      <c r="D402" s="169" t="s">
        <v>84</v>
      </c>
      <c r="E402" s="169">
        <v>0.248</v>
      </c>
      <c r="F402" s="101">
        <f>F398*E402</f>
        <v>3.472</v>
      </c>
      <c r="G402" s="320"/>
      <c r="H402" s="320"/>
      <c r="I402" s="320"/>
      <c r="J402" s="320"/>
      <c r="K402" s="320"/>
      <c r="L402" s="320"/>
      <c r="M402" s="320"/>
    </row>
    <row r="403" spans="1:13">
      <c r="A403" s="366"/>
      <c r="B403" s="291" t="s">
        <v>469</v>
      </c>
      <c r="C403" s="168" t="s">
        <v>456</v>
      </c>
      <c r="D403" s="169" t="s">
        <v>84</v>
      </c>
      <c r="E403" s="169">
        <v>2.8000000000000001E-2</v>
      </c>
      <c r="F403" s="101">
        <f>F398*E403</f>
        <v>0.39200000000000002</v>
      </c>
      <c r="G403" s="320"/>
      <c r="H403" s="320"/>
      <c r="I403" s="320"/>
      <c r="J403" s="320"/>
      <c r="K403" s="320"/>
      <c r="L403" s="320"/>
      <c r="M403" s="320"/>
    </row>
    <row r="404" spans="1:13">
      <c r="A404" s="367"/>
      <c r="B404" s="231"/>
      <c r="C404" s="232" t="s">
        <v>82</v>
      </c>
      <c r="D404" s="160" t="s">
        <v>78</v>
      </c>
      <c r="E404" s="233">
        <v>1.9E-3</v>
      </c>
      <c r="F404" s="183">
        <f>F398*E404</f>
        <v>2.6599999999999999E-2</v>
      </c>
      <c r="G404" s="321"/>
      <c r="H404" s="321"/>
      <c r="I404" s="321"/>
      <c r="J404" s="321"/>
      <c r="K404" s="321"/>
      <c r="L404" s="321"/>
      <c r="M404" s="321"/>
    </row>
    <row r="405" spans="1:13">
      <c r="A405" s="368"/>
      <c r="B405" s="195"/>
      <c r="C405" s="293" t="s">
        <v>475</v>
      </c>
      <c r="D405" s="173"/>
      <c r="E405" s="173"/>
      <c r="F405" s="482"/>
      <c r="G405" s="384"/>
      <c r="H405" s="384"/>
      <c r="I405" s="384"/>
      <c r="J405" s="384"/>
      <c r="K405" s="384"/>
      <c r="L405" s="384"/>
      <c r="M405" s="384"/>
    </row>
    <row r="406" spans="1:13" ht="31.5" customHeight="1">
      <c r="A406" s="365"/>
      <c r="B406" s="362"/>
      <c r="C406" s="369" t="s">
        <v>474</v>
      </c>
      <c r="D406" s="369"/>
      <c r="E406" s="369"/>
      <c r="F406" s="369"/>
      <c r="G406" s="377"/>
      <c r="H406" s="377"/>
      <c r="I406" s="377"/>
      <c r="J406" s="377"/>
      <c r="K406" s="377"/>
      <c r="L406" s="377"/>
      <c r="M406" s="377"/>
    </row>
    <row r="407" spans="1:13">
      <c r="A407" s="365">
        <v>64</v>
      </c>
      <c r="B407" s="294" t="s">
        <v>351</v>
      </c>
      <c r="C407" s="295" t="s">
        <v>352</v>
      </c>
      <c r="D407" s="274" t="s">
        <v>83</v>
      </c>
      <c r="E407" s="296"/>
      <c r="F407" s="297">
        <v>0.3</v>
      </c>
      <c r="G407" s="391"/>
      <c r="H407" s="391"/>
      <c r="I407" s="391"/>
      <c r="J407" s="391"/>
      <c r="K407" s="391"/>
      <c r="L407" s="391"/>
      <c r="M407" s="391"/>
    </row>
    <row r="408" spans="1:13">
      <c r="A408" s="367"/>
      <c r="B408" s="271"/>
      <c r="C408" s="270" t="s">
        <v>75</v>
      </c>
      <c r="D408" s="273" t="s">
        <v>76</v>
      </c>
      <c r="E408" s="298">
        <v>2.06</v>
      </c>
      <c r="F408" s="213">
        <f>F407*E408</f>
        <v>0.61799999999999999</v>
      </c>
      <c r="G408" s="383"/>
      <c r="H408" s="392"/>
      <c r="I408" s="383"/>
      <c r="J408" s="383"/>
      <c r="K408" s="383"/>
      <c r="L408" s="383"/>
      <c r="M408" s="383"/>
    </row>
    <row r="409" spans="1:13" ht="40.5">
      <c r="A409" s="403">
        <v>65</v>
      </c>
      <c r="B409" s="299" t="s">
        <v>353</v>
      </c>
      <c r="C409" s="64" t="s">
        <v>354</v>
      </c>
      <c r="D409" s="158" t="s">
        <v>83</v>
      </c>
      <c r="E409" s="158"/>
      <c r="F409" s="159">
        <v>1.5</v>
      </c>
      <c r="G409" s="318"/>
      <c r="H409" s="318"/>
      <c r="I409" s="318"/>
      <c r="J409" s="318"/>
      <c r="K409" s="318"/>
      <c r="L409" s="318"/>
      <c r="M409" s="318"/>
    </row>
    <row r="410" spans="1:13" ht="27">
      <c r="A410" s="366"/>
      <c r="B410" s="299"/>
      <c r="C410" s="67" t="s">
        <v>80</v>
      </c>
      <c r="D410" s="137" t="s">
        <v>76</v>
      </c>
      <c r="E410" s="137">
        <v>2.81</v>
      </c>
      <c r="F410" s="101">
        <f>F409*E410</f>
        <v>4.2149999999999999</v>
      </c>
      <c r="G410" s="320"/>
      <c r="H410" s="320"/>
      <c r="I410" s="320"/>
      <c r="J410" s="320"/>
      <c r="K410" s="320"/>
      <c r="L410" s="320"/>
      <c r="M410" s="320"/>
    </row>
    <row r="411" spans="1:13">
      <c r="A411" s="365"/>
      <c r="B411" s="194"/>
      <c r="C411" s="67" t="s">
        <v>77</v>
      </c>
      <c r="D411" s="137" t="s">
        <v>78</v>
      </c>
      <c r="E411" s="137">
        <v>0.33</v>
      </c>
      <c r="F411" s="101">
        <f>F409*E411</f>
        <v>0.495</v>
      </c>
      <c r="G411" s="320"/>
      <c r="H411" s="320"/>
      <c r="I411" s="320"/>
      <c r="J411" s="320"/>
      <c r="K411" s="320"/>
      <c r="L411" s="320"/>
      <c r="M411" s="320"/>
    </row>
    <row r="412" spans="1:13">
      <c r="A412" s="365"/>
      <c r="B412" s="194"/>
      <c r="C412" s="168" t="s">
        <v>81</v>
      </c>
      <c r="D412" s="137"/>
      <c r="E412" s="137"/>
      <c r="F412" s="101"/>
      <c r="G412" s="320"/>
      <c r="H412" s="320"/>
      <c r="I412" s="320"/>
      <c r="J412" s="320"/>
      <c r="K412" s="320"/>
      <c r="L412" s="320"/>
      <c r="M412" s="320"/>
    </row>
    <row r="413" spans="1:13">
      <c r="A413" s="366"/>
      <c r="B413" s="286" t="s">
        <v>467</v>
      </c>
      <c r="C413" s="67" t="s">
        <v>355</v>
      </c>
      <c r="D413" s="137" t="s">
        <v>83</v>
      </c>
      <c r="E413" s="137">
        <v>1.02</v>
      </c>
      <c r="F413" s="101">
        <f>F409*E413</f>
        <v>1.53</v>
      </c>
      <c r="G413" s="320"/>
      <c r="H413" s="320"/>
      <c r="I413" s="320"/>
      <c r="J413" s="320"/>
      <c r="K413" s="320"/>
      <c r="L413" s="320"/>
      <c r="M413" s="320"/>
    </row>
    <row r="414" spans="1:13">
      <c r="A414" s="366"/>
      <c r="B414" s="151" t="s">
        <v>314</v>
      </c>
      <c r="C414" s="67" t="s">
        <v>356</v>
      </c>
      <c r="D414" s="137" t="s">
        <v>74</v>
      </c>
      <c r="E414" s="137">
        <v>0.71699999999999997</v>
      </c>
      <c r="F414" s="101">
        <f>F409*E414</f>
        <v>1.0754999999999999</v>
      </c>
      <c r="G414" s="320"/>
      <c r="H414" s="320"/>
      <c r="I414" s="320"/>
      <c r="J414" s="320"/>
      <c r="K414" s="320"/>
      <c r="L414" s="320"/>
      <c r="M414" s="320"/>
    </row>
    <row r="415" spans="1:13">
      <c r="A415" s="366"/>
      <c r="B415" s="151" t="s">
        <v>296</v>
      </c>
      <c r="C415" s="67" t="s">
        <v>239</v>
      </c>
      <c r="D415" s="137" t="s">
        <v>83</v>
      </c>
      <c r="E415" s="137">
        <v>1.2999999999999999E-3</v>
      </c>
      <c r="F415" s="101">
        <f>F409*E415</f>
        <v>1.9499999999999999E-3</v>
      </c>
      <c r="G415" s="320"/>
      <c r="H415" s="320"/>
      <c r="I415" s="320"/>
      <c r="J415" s="320"/>
      <c r="K415" s="320"/>
      <c r="L415" s="320"/>
      <c r="M415" s="320"/>
    </row>
    <row r="416" spans="1:13">
      <c r="A416" s="366"/>
      <c r="B416" s="151" t="s">
        <v>297</v>
      </c>
      <c r="C416" s="67" t="s">
        <v>240</v>
      </c>
      <c r="D416" s="137" t="s">
        <v>83</v>
      </c>
      <c r="E416" s="137">
        <v>1.52E-2</v>
      </c>
      <c r="F416" s="101">
        <f>F409*E416</f>
        <v>2.2800000000000001E-2</v>
      </c>
      <c r="G416" s="320"/>
      <c r="H416" s="320"/>
      <c r="I416" s="320"/>
      <c r="J416" s="320"/>
      <c r="K416" s="320"/>
      <c r="L416" s="320"/>
      <c r="M416" s="320"/>
    </row>
    <row r="417" spans="1:13">
      <c r="A417" s="366"/>
      <c r="B417" s="151" t="s">
        <v>383</v>
      </c>
      <c r="C417" s="67" t="s">
        <v>508</v>
      </c>
      <c r="D417" s="137" t="s">
        <v>84</v>
      </c>
      <c r="E417" s="137">
        <v>0.9</v>
      </c>
      <c r="F417" s="101">
        <f>F409*E417</f>
        <v>1.35</v>
      </c>
      <c r="G417" s="320"/>
      <c r="H417" s="320"/>
      <c r="I417" s="320"/>
      <c r="J417" s="320"/>
      <c r="K417" s="320"/>
      <c r="L417" s="320"/>
      <c r="M417" s="320"/>
    </row>
    <row r="418" spans="1:13">
      <c r="A418" s="370"/>
      <c r="B418" s="300"/>
      <c r="C418" s="182" t="s">
        <v>82</v>
      </c>
      <c r="D418" s="160" t="s">
        <v>78</v>
      </c>
      <c r="E418" s="160">
        <v>0.16</v>
      </c>
      <c r="F418" s="183">
        <f>F409*E418</f>
        <v>0.24</v>
      </c>
      <c r="G418" s="321"/>
      <c r="H418" s="321"/>
      <c r="I418" s="321"/>
      <c r="J418" s="321"/>
      <c r="K418" s="321"/>
      <c r="L418" s="321"/>
      <c r="M418" s="321"/>
    </row>
    <row r="419" spans="1:13" ht="27">
      <c r="A419" s="365">
        <v>66</v>
      </c>
      <c r="B419" s="301" t="s">
        <v>333</v>
      </c>
      <c r="C419" s="78" t="s">
        <v>357</v>
      </c>
      <c r="D419" s="169" t="s">
        <v>195</v>
      </c>
      <c r="E419" s="263"/>
      <c r="F419" s="101">
        <v>1</v>
      </c>
      <c r="G419" s="320"/>
      <c r="H419" s="320"/>
      <c r="I419" s="320"/>
      <c r="J419" s="320"/>
      <c r="K419" s="320"/>
      <c r="L419" s="320"/>
      <c r="M419" s="320"/>
    </row>
    <row r="420" spans="1:13" ht="27">
      <c r="A420" s="365"/>
      <c r="B420" s="302"/>
      <c r="C420" s="78" t="s">
        <v>118</v>
      </c>
      <c r="D420" s="137" t="s">
        <v>76</v>
      </c>
      <c r="E420" s="303">
        <v>14.2</v>
      </c>
      <c r="F420" s="101">
        <f>F419*E420</f>
        <v>14.2</v>
      </c>
      <c r="G420" s="320"/>
      <c r="H420" s="320"/>
      <c r="I420" s="320"/>
      <c r="J420" s="320"/>
      <c r="K420" s="320"/>
      <c r="L420" s="320"/>
      <c r="M420" s="320"/>
    </row>
    <row r="421" spans="1:13">
      <c r="A421" s="365"/>
      <c r="B421" s="304"/>
      <c r="C421" s="305" t="s">
        <v>105</v>
      </c>
      <c r="D421" s="137" t="s">
        <v>78</v>
      </c>
      <c r="E421" s="303">
        <v>1.08</v>
      </c>
      <c r="F421" s="101">
        <f>F419*E421</f>
        <v>1.08</v>
      </c>
      <c r="G421" s="320"/>
      <c r="H421" s="320"/>
      <c r="I421" s="320"/>
      <c r="J421" s="320"/>
      <c r="K421" s="320"/>
      <c r="L421" s="320"/>
      <c r="M421" s="320"/>
    </row>
    <row r="422" spans="1:13">
      <c r="A422" s="365"/>
      <c r="B422" s="302"/>
      <c r="C422" s="168" t="s">
        <v>81</v>
      </c>
      <c r="D422" s="137"/>
      <c r="E422" s="137"/>
      <c r="F422" s="101"/>
      <c r="G422" s="320"/>
      <c r="H422" s="320"/>
      <c r="I422" s="320"/>
      <c r="J422" s="320"/>
      <c r="K422" s="320"/>
      <c r="L422" s="320"/>
      <c r="M422" s="320"/>
    </row>
    <row r="423" spans="1:13">
      <c r="A423" s="365"/>
      <c r="B423" s="302" t="s">
        <v>359</v>
      </c>
      <c r="C423" s="67" t="s">
        <v>358</v>
      </c>
      <c r="D423" s="169" t="s">
        <v>195</v>
      </c>
      <c r="E423" s="137">
        <v>1</v>
      </c>
      <c r="F423" s="101">
        <f>F419*E423</f>
        <v>1</v>
      </c>
      <c r="G423" s="320"/>
      <c r="H423" s="320"/>
      <c r="I423" s="320"/>
      <c r="J423" s="320"/>
      <c r="K423" s="320"/>
      <c r="L423" s="320"/>
      <c r="M423" s="320"/>
    </row>
    <row r="424" spans="1:13">
      <c r="A424" s="367"/>
      <c r="B424" s="306"/>
      <c r="C424" s="305" t="s">
        <v>82</v>
      </c>
      <c r="D424" s="137" t="s">
        <v>78</v>
      </c>
      <c r="E424" s="303">
        <v>0.42</v>
      </c>
      <c r="F424" s="101">
        <f>F419*E424</f>
        <v>0.42</v>
      </c>
      <c r="G424" s="321"/>
      <c r="H424" s="321"/>
      <c r="I424" s="321"/>
      <c r="J424" s="321"/>
      <c r="K424" s="321"/>
      <c r="L424" s="321"/>
      <c r="M424" s="321"/>
    </row>
    <row r="425" spans="1:13" ht="40.5">
      <c r="A425" s="365">
        <v>67</v>
      </c>
      <c r="B425" s="138" t="s">
        <v>340</v>
      </c>
      <c r="C425" s="64" t="s">
        <v>578</v>
      </c>
      <c r="D425" s="158" t="s">
        <v>83</v>
      </c>
      <c r="E425" s="307"/>
      <c r="F425" s="159">
        <f>0.5*0.2*50</f>
        <v>5</v>
      </c>
      <c r="G425" s="320"/>
      <c r="H425" s="320"/>
      <c r="I425" s="320"/>
      <c r="J425" s="320"/>
      <c r="K425" s="320"/>
      <c r="L425" s="320"/>
      <c r="M425" s="320"/>
    </row>
    <row r="426" spans="1:13" ht="27">
      <c r="A426" s="370"/>
      <c r="B426" s="139"/>
      <c r="C426" s="222" t="s">
        <v>341</v>
      </c>
      <c r="D426" s="160" t="s">
        <v>76</v>
      </c>
      <c r="E426" s="308">
        <v>3.27</v>
      </c>
      <c r="F426" s="183">
        <f>F425*E426</f>
        <v>16.350000000000001</v>
      </c>
      <c r="G426" s="321"/>
      <c r="H426" s="390"/>
      <c r="I426" s="321"/>
      <c r="J426" s="321"/>
      <c r="K426" s="321"/>
      <c r="L426" s="321"/>
      <c r="M426" s="321"/>
    </row>
    <row r="427" spans="1:13" ht="27">
      <c r="A427" s="365">
        <v>68</v>
      </c>
      <c r="B427" s="262" t="s">
        <v>342</v>
      </c>
      <c r="C427" s="67" t="s">
        <v>547</v>
      </c>
      <c r="D427" s="143" t="s">
        <v>102</v>
      </c>
      <c r="E427" s="263"/>
      <c r="F427" s="159">
        <v>50</v>
      </c>
      <c r="G427" s="388"/>
      <c r="H427" s="320"/>
      <c r="I427" s="320"/>
      <c r="J427" s="320"/>
      <c r="K427" s="320"/>
      <c r="L427" s="320"/>
      <c r="M427" s="320"/>
    </row>
    <row r="428" spans="1:13" ht="27">
      <c r="A428" s="365"/>
      <c r="B428" s="138"/>
      <c r="C428" s="78" t="s">
        <v>80</v>
      </c>
      <c r="D428" s="137" t="s">
        <v>76</v>
      </c>
      <c r="E428" s="263">
        <v>1.17</v>
      </c>
      <c r="F428" s="101">
        <f>F427*E428</f>
        <v>58.5</v>
      </c>
      <c r="G428" s="388"/>
      <c r="H428" s="320"/>
      <c r="I428" s="320"/>
      <c r="J428" s="320"/>
      <c r="K428" s="320"/>
      <c r="L428" s="320"/>
      <c r="M428" s="320"/>
    </row>
    <row r="429" spans="1:13">
      <c r="A429" s="365"/>
      <c r="B429" s="138"/>
      <c r="C429" s="78" t="s">
        <v>105</v>
      </c>
      <c r="D429" s="137" t="s">
        <v>78</v>
      </c>
      <c r="E429" s="263">
        <v>1.72E-2</v>
      </c>
      <c r="F429" s="101">
        <f>F427*E429</f>
        <v>0.86</v>
      </c>
      <c r="G429" s="388"/>
      <c r="H429" s="320"/>
      <c r="I429" s="320"/>
      <c r="J429" s="320"/>
      <c r="K429" s="320"/>
      <c r="L429" s="320"/>
      <c r="M429" s="320"/>
    </row>
    <row r="430" spans="1:13">
      <c r="A430" s="365"/>
      <c r="B430" s="138"/>
      <c r="C430" s="168" t="s">
        <v>81</v>
      </c>
      <c r="D430" s="137"/>
      <c r="E430" s="263"/>
      <c r="F430" s="101"/>
      <c r="G430" s="388"/>
      <c r="H430" s="320"/>
      <c r="I430" s="320"/>
      <c r="J430" s="320"/>
      <c r="K430" s="320"/>
      <c r="L430" s="320"/>
      <c r="M430" s="320"/>
    </row>
    <row r="431" spans="1:13" ht="27">
      <c r="A431" s="365"/>
      <c r="B431" s="138" t="s">
        <v>388</v>
      </c>
      <c r="C431" s="78" t="s">
        <v>375</v>
      </c>
      <c r="D431" s="169" t="s">
        <v>102</v>
      </c>
      <c r="E431" s="137">
        <v>0.93799999999999994</v>
      </c>
      <c r="F431" s="101">
        <f>F427*E431</f>
        <v>46.9</v>
      </c>
      <c r="G431" s="320"/>
      <c r="H431" s="320"/>
      <c r="I431" s="320"/>
      <c r="J431" s="320"/>
      <c r="K431" s="320"/>
      <c r="L431" s="320"/>
      <c r="M431" s="320"/>
    </row>
    <row r="432" spans="1:13">
      <c r="A432" s="370"/>
      <c r="B432" s="139"/>
      <c r="C432" s="222" t="s">
        <v>82</v>
      </c>
      <c r="D432" s="160" t="s">
        <v>78</v>
      </c>
      <c r="E432" s="264">
        <v>3.9300000000000002E-2</v>
      </c>
      <c r="F432" s="183">
        <f>F427*E432</f>
        <v>1.9650000000000001</v>
      </c>
      <c r="G432" s="321"/>
      <c r="H432" s="321"/>
      <c r="I432" s="321"/>
      <c r="J432" s="321"/>
      <c r="K432" s="321"/>
      <c r="L432" s="321"/>
      <c r="M432" s="321"/>
    </row>
    <row r="433" spans="1:24" ht="27">
      <c r="A433" s="365">
        <v>69</v>
      </c>
      <c r="B433" s="262" t="s">
        <v>342</v>
      </c>
      <c r="C433" s="67" t="s">
        <v>548</v>
      </c>
      <c r="D433" s="143" t="s">
        <v>102</v>
      </c>
      <c r="E433" s="263"/>
      <c r="F433" s="159">
        <v>20</v>
      </c>
      <c r="G433" s="388"/>
      <c r="H433" s="320"/>
      <c r="I433" s="320"/>
      <c r="J433" s="320"/>
      <c r="K433" s="320"/>
      <c r="L433" s="320"/>
      <c r="M433" s="320"/>
    </row>
    <row r="434" spans="1:24" ht="27">
      <c r="A434" s="365"/>
      <c r="B434" s="138"/>
      <c r="C434" s="78" t="s">
        <v>80</v>
      </c>
      <c r="D434" s="137" t="s">
        <v>76</v>
      </c>
      <c r="E434" s="263">
        <v>1.17</v>
      </c>
      <c r="F434" s="101">
        <f>F433*E434</f>
        <v>23.4</v>
      </c>
      <c r="G434" s="388"/>
      <c r="H434" s="320"/>
      <c r="I434" s="320"/>
      <c r="J434" s="320"/>
      <c r="K434" s="320"/>
      <c r="L434" s="320"/>
      <c r="M434" s="320"/>
    </row>
    <row r="435" spans="1:24">
      <c r="A435" s="365"/>
      <c r="B435" s="138"/>
      <c r="C435" s="78" t="s">
        <v>105</v>
      </c>
      <c r="D435" s="137" t="s">
        <v>78</v>
      </c>
      <c r="E435" s="263">
        <v>1.72E-2</v>
      </c>
      <c r="F435" s="101">
        <f>F433*E435</f>
        <v>0.34399999999999997</v>
      </c>
      <c r="G435" s="388"/>
      <c r="H435" s="320"/>
      <c r="I435" s="320"/>
      <c r="J435" s="320"/>
      <c r="K435" s="320"/>
      <c r="L435" s="320"/>
      <c r="M435" s="320"/>
    </row>
    <row r="436" spans="1:24">
      <c r="A436" s="365"/>
      <c r="B436" s="138"/>
      <c r="C436" s="168" t="s">
        <v>81</v>
      </c>
      <c r="D436" s="137"/>
      <c r="E436" s="263"/>
      <c r="F436" s="101"/>
      <c r="G436" s="388"/>
      <c r="H436" s="320"/>
      <c r="I436" s="320"/>
      <c r="J436" s="320"/>
      <c r="K436" s="320"/>
      <c r="L436" s="320"/>
      <c r="M436" s="320"/>
    </row>
    <row r="437" spans="1:24" ht="15.75" customHeight="1">
      <c r="A437" s="365"/>
      <c r="B437" s="138" t="s">
        <v>550</v>
      </c>
      <c r="C437" s="78" t="s">
        <v>549</v>
      </c>
      <c r="D437" s="169" t="s">
        <v>102</v>
      </c>
      <c r="E437" s="137">
        <v>0.93799999999999994</v>
      </c>
      <c r="F437" s="101">
        <f>F433*E437</f>
        <v>18.759999999999998</v>
      </c>
      <c r="G437" s="320"/>
      <c r="H437" s="320"/>
      <c r="I437" s="320"/>
      <c r="J437" s="320"/>
      <c r="K437" s="320"/>
      <c r="L437" s="320"/>
      <c r="M437" s="320"/>
    </row>
    <row r="438" spans="1:24">
      <c r="A438" s="370"/>
      <c r="B438" s="139"/>
      <c r="C438" s="222" t="s">
        <v>82</v>
      </c>
      <c r="D438" s="160" t="s">
        <v>78</v>
      </c>
      <c r="E438" s="264">
        <v>3.9300000000000002E-2</v>
      </c>
      <c r="F438" s="183">
        <f>F433*E438</f>
        <v>0.78600000000000003</v>
      </c>
      <c r="G438" s="321"/>
      <c r="H438" s="321"/>
      <c r="I438" s="321"/>
      <c r="J438" s="321"/>
      <c r="K438" s="321"/>
      <c r="L438" s="321"/>
      <c r="M438" s="321"/>
    </row>
    <row r="439" spans="1:24">
      <c r="A439" s="347">
        <v>70</v>
      </c>
      <c r="B439" s="262" t="s">
        <v>343</v>
      </c>
      <c r="C439" s="78" t="s">
        <v>344</v>
      </c>
      <c r="D439" s="158" t="s">
        <v>345</v>
      </c>
      <c r="E439" s="263"/>
      <c r="F439" s="159">
        <v>1</v>
      </c>
      <c r="G439" s="388"/>
      <c r="H439" s="320"/>
      <c r="I439" s="320"/>
      <c r="J439" s="320"/>
      <c r="K439" s="320"/>
      <c r="L439" s="320"/>
      <c r="M439" s="320"/>
    </row>
    <row r="440" spans="1:24" ht="27">
      <c r="B440" s="138"/>
      <c r="C440" s="78" t="s">
        <v>80</v>
      </c>
      <c r="D440" s="137" t="s">
        <v>76</v>
      </c>
      <c r="E440" s="263">
        <v>1.24</v>
      </c>
      <c r="F440" s="101">
        <f>F439*E440</f>
        <v>1.24</v>
      </c>
      <c r="G440" s="388"/>
      <c r="H440" s="387"/>
      <c r="I440" s="320"/>
      <c r="J440" s="320"/>
      <c r="K440" s="320"/>
      <c r="L440" s="320"/>
      <c r="M440" s="320"/>
    </row>
    <row r="441" spans="1:24">
      <c r="B441" s="138"/>
      <c r="C441" s="78" t="s">
        <v>105</v>
      </c>
      <c r="D441" s="137" t="s">
        <v>78</v>
      </c>
      <c r="E441" s="263">
        <v>0.26</v>
      </c>
      <c r="F441" s="101">
        <f>F439*E441</f>
        <v>0.26</v>
      </c>
      <c r="G441" s="388"/>
      <c r="H441" s="320"/>
      <c r="I441" s="320"/>
      <c r="J441" s="320"/>
      <c r="K441" s="320"/>
      <c r="L441" s="320"/>
      <c r="M441" s="320"/>
    </row>
    <row r="442" spans="1:24">
      <c r="B442" s="138"/>
      <c r="C442" s="168" t="s">
        <v>81</v>
      </c>
      <c r="D442" s="137"/>
      <c r="E442" s="263"/>
      <c r="F442" s="101"/>
      <c r="G442" s="388"/>
      <c r="H442" s="320"/>
      <c r="I442" s="320"/>
      <c r="J442" s="320"/>
      <c r="K442" s="320"/>
      <c r="L442" s="320"/>
      <c r="M442" s="320"/>
    </row>
    <row r="443" spans="1:24">
      <c r="B443" s="138" t="s">
        <v>95</v>
      </c>
      <c r="C443" s="78" t="s">
        <v>346</v>
      </c>
      <c r="D443" s="169" t="s">
        <v>102</v>
      </c>
      <c r="E443" s="263">
        <v>0.4</v>
      </c>
      <c r="F443" s="101">
        <f>F439*E443</f>
        <v>0.4</v>
      </c>
      <c r="G443" s="320"/>
      <c r="H443" s="320"/>
      <c r="I443" s="320"/>
      <c r="J443" s="320"/>
      <c r="K443" s="320"/>
      <c r="L443" s="320"/>
      <c r="M443" s="320"/>
    </row>
    <row r="444" spans="1:24">
      <c r="A444" s="371"/>
      <c r="B444" s="139"/>
      <c r="C444" s="222" t="s">
        <v>82</v>
      </c>
      <c r="D444" s="160" t="s">
        <v>78</v>
      </c>
      <c r="E444" s="264">
        <v>0.14000000000000001</v>
      </c>
      <c r="F444" s="183">
        <f>F439*E444</f>
        <v>0.14000000000000001</v>
      </c>
      <c r="G444" s="321"/>
      <c r="H444" s="321"/>
      <c r="I444" s="321"/>
      <c r="J444" s="321"/>
      <c r="K444" s="321"/>
      <c r="L444" s="321"/>
      <c r="M444" s="321"/>
    </row>
    <row r="445" spans="1:24" ht="27">
      <c r="A445" s="347">
        <v>71</v>
      </c>
      <c r="B445" s="309" t="s">
        <v>334</v>
      </c>
      <c r="C445" s="64" t="s">
        <v>335</v>
      </c>
      <c r="D445" s="158" t="s">
        <v>83</v>
      </c>
      <c r="E445" s="307"/>
      <c r="F445" s="159">
        <v>3</v>
      </c>
      <c r="G445" s="393"/>
      <c r="H445" s="318"/>
      <c r="I445" s="318"/>
      <c r="J445" s="318"/>
      <c r="K445" s="318"/>
      <c r="L445" s="318"/>
      <c r="M445" s="318"/>
      <c r="X445" s="347">
        <v>3</v>
      </c>
    </row>
    <row r="446" spans="1:24" ht="27">
      <c r="B446" s="310"/>
      <c r="C446" s="78" t="s">
        <v>336</v>
      </c>
      <c r="D446" s="137" t="s">
        <v>76</v>
      </c>
      <c r="E446" s="263">
        <v>13.8</v>
      </c>
      <c r="F446" s="101">
        <f>F445*E446</f>
        <v>41.400000000000006</v>
      </c>
      <c r="G446" s="320"/>
      <c r="H446" s="387"/>
      <c r="I446" s="320"/>
      <c r="J446" s="320"/>
      <c r="K446" s="320"/>
      <c r="L446" s="320"/>
      <c r="M446" s="320"/>
    </row>
    <row r="447" spans="1:24">
      <c r="B447" s="310"/>
      <c r="C447" s="78" t="s">
        <v>203</v>
      </c>
      <c r="D447" s="137" t="s">
        <v>78</v>
      </c>
      <c r="E447" s="263">
        <v>0.17</v>
      </c>
      <c r="F447" s="101">
        <f>F445*E447</f>
        <v>0.51</v>
      </c>
      <c r="G447" s="320"/>
      <c r="H447" s="320"/>
      <c r="I447" s="320"/>
      <c r="J447" s="320"/>
      <c r="K447" s="320"/>
      <c r="L447" s="320"/>
      <c r="M447" s="320"/>
    </row>
    <row r="448" spans="1:24">
      <c r="B448" s="310"/>
      <c r="C448" s="168" t="s">
        <v>81</v>
      </c>
      <c r="D448" s="137"/>
      <c r="E448" s="263"/>
      <c r="F448" s="101"/>
      <c r="G448" s="320"/>
      <c r="H448" s="320"/>
      <c r="I448" s="320"/>
      <c r="J448" s="320"/>
      <c r="K448" s="320"/>
      <c r="L448" s="320"/>
      <c r="M448" s="320"/>
    </row>
    <row r="449" spans="1:13">
      <c r="B449" s="302" t="s">
        <v>389</v>
      </c>
      <c r="C449" s="78" t="s">
        <v>337</v>
      </c>
      <c r="D449" s="137" t="s">
        <v>74</v>
      </c>
      <c r="E449" s="263"/>
      <c r="F449" s="101">
        <v>8</v>
      </c>
      <c r="G449" s="320"/>
      <c r="H449" s="320"/>
      <c r="I449" s="320"/>
      <c r="J449" s="320"/>
      <c r="K449" s="320"/>
      <c r="L449" s="320"/>
      <c r="M449" s="320"/>
    </row>
    <row r="450" spans="1:13">
      <c r="B450" s="302" t="s">
        <v>95</v>
      </c>
      <c r="C450" s="78" t="s">
        <v>338</v>
      </c>
      <c r="D450" s="137" t="s">
        <v>84</v>
      </c>
      <c r="E450" s="263">
        <v>10.6</v>
      </c>
      <c r="F450" s="101">
        <f>F445*E450</f>
        <v>31.799999999999997</v>
      </c>
      <c r="G450" s="320"/>
      <c r="H450" s="320"/>
      <c r="I450" s="320"/>
      <c r="J450" s="320"/>
      <c r="K450" s="320"/>
      <c r="L450" s="320"/>
      <c r="M450" s="320"/>
    </row>
    <row r="451" spans="1:13">
      <c r="B451" s="302" t="s">
        <v>390</v>
      </c>
      <c r="C451" s="78" t="s">
        <v>339</v>
      </c>
      <c r="D451" s="137" t="s">
        <v>84</v>
      </c>
      <c r="E451" s="263">
        <v>1</v>
      </c>
      <c r="F451" s="101">
        <f>F445*E451</f>
        <v>3</v>
      </c>
      <c r="G451" s="320"/>
      <c r="H451" s="320"/>
      <c r="I451" s="320"/>
      <c r="J451" s="320"/>
      <c r="K451" s="320"/>
      <c r="L451" s="320"/>
      <c r="M451" s="320"/>
    </row>
    <row r="452" spans="1:13">
      <c r="A452" s="372"/>
      <c r="B452" s="311"/>
      <c r="C452" s="222" t="s">
        <v>82</v>
      </c>
      <c r="D452" s="160" t="s">
        <v>78</v>
      </c>
      <c r="E452" s="264">
        <v>0.9</v>
      </c>
      <c r="F452" s="183">
        <f>F445*E452</f>
        <v>2.7</v>
      </c>
      <c r="G452" s="321"/>
      <c r="H452" s="321"/>
      <c r="I452" s="321"/>
      <c r="J452" s="321"/>
      <c r="K452" s="321"/>
      <c r="L452" s="321"/>
      <c r="M452" s="321"/>
    </row>
    <row r="453" spans="1:13">
      <c r="B453" s="312"/>
      <c r="C453" s="135" t="s">
        <v>476</v>
      </c>
      <c r="D453" s="131"/>
      <c r="E453" s="483"/>
      <c r="F453" s="484"/>
      <c r="G453" s="394"/>
      <c r="H453" s="394"/>
      <c r="I453" s="394"/>
      <c r="J453" s="394"/>
      <c r="K453" s="394"/>
      <c r="L453" s="394"/>
      <c r="M453" s="394"/>
    </row>
    <row r="454" spans="1:13">
      <c r="A454" s="313"/>
      <c r="B454" s="313"/>
      <c r="C454" s="141" t="s">
        <v>477</v>
      </c>
      <c r="D454" s="313"/>
      <c r="E454" s="313"/>
      <c r="F454" s="314"/>
      <c r="G454" s="395"/>
      <c r="H454" s="396"/>
      <c r="I454" s="396"/>
      <c r="J454" s="396"/>
      <c r="K454" s="396"/>
      <c r="L454" s="396"/>
      <c r="M454" s="396"/>
    </row>
    <row r="455" spans="1:13" ht="27">
      <c r="A455" s="146">
        <v>72</v>
      </c>
      <c r="B455" s="148" t="s">
        <v>233</v>
      </c>
      <c r="C455" s="145" t="s">
        <v>234</v>
      </c>
      <c r="D455" s="146" t="s">
        <v>83</v>
      </c>
      <c r="E455" s="146"/>
      <c r="F455" s="144">
        <v>74.33</v>
      </c>
      <c r="G455" s="379"/>
      <c r="H455" s="379"/>
      <c r="I455" s="379"/>
      <c r="J455" s="379"/>
      <c r="K455" s="379"/>
      <c r="L455" s="379"/>
      <c r="M455" s="379"/>
    </row>
    <row r="456" spans="1:13" ht="27">
      <c r="A456" s="127"/>
      <c r="B456" s="147"/>
      <c r="C456" s="176" t="s">
        <v>80</v>
      </c>
      <c r="D456" s="127" t="s">
        <v>76</v>
      </c>
      <c r="E456" s="127">
        <v>0.02</v>
      </c>
      <c r="F456" s="315">
        <f>F455*E456</f>
        <v>1.4865999999999999</v>
      </c>
      <c r="G456" s="327"/>
      <c r="H456" s="327"/>
      <c r="I456" s="327"/>
      <c r="J456" s="327"/>
      <c r="K456" s="327"/>
      <c r="L456" s="327"/>
      <c r="M456" s="327"/>
    </row>
    <row r="457" spans="1:13" ht="27">
      <c r="A457" s="127"/>
      <c r="B457" s="316" t="s">
        <v>294</v>
      </c>
      <c r="C457" s="176" t="s">
        <v>235</v>
      </c>
      <c r="D457" s="127" t="s">
        <v>168</v>
      </c>
      <c r="E457" s="127">
        <v>4.48E-2</v>
      </c>
      <c r="F457" s="315">
        <f>F455*E457</f>
        <v>3.3299840000000001</v>
      </c>
      <c r="G457" s="327"/>
      <c r="H457" s="327"/>
      <c r="I457" s="327"/>
      <c r="J457" s="327"/>
      <c r="K457" s="327"/>
      <c r="L457" s="327"/>
      <c r="M457" s="327"/>
    </row>
    <row r="458" spans="1:13">
      <c r="A458" s="187">
        <v>73</v>
      </c>
      <c r="B458" s="154" t="s">
        <v>470</v>
      </c>
      <c r="C458" s="317" t="s">
        <v>236</v>
      </c>
      <c r="D458" s="187" t="s">
        <v>79</v>
      </c>
      <c r="E458" s="187"/>
      <c r="F458" s="144">
        <v>40</v>
      </c>
      <c r="G458" s="385"/>
      <c r="H458" s="385"/>
      <c r="I458" s="385"/>
      <c r="J458" s="385"/>
      <c r="K458" s="385"/>
      <c r="L458" s="385"/>
      <c r="M458" s="385"/>
    </row>
    <row r="459" spans="1:13" ht="27">
      <c r="A459" s="146">
        <v>74</v>
      </c>
      <c r="B459" s="148" t="s">
        <v>237</v>
      </c>
      <c r="C459" s="145" t="s">
        <v>555</v>
      </c>
      <c r="D459" s="146" t="s">
        <v>83</v>
      </c>
      <c r="E459" s="146"/>
      <c r="F459" s="318">
        <v>2.5499999999999998</v>
      </c>
      <c r="G459" s="379"/>
      <c r="H459" s="379"/>
      <c r="I459" s="379"/>
      <c r="J459" s="379"/>
      <c r="K459" s="379"/>
      <c r="L459" s="379"/>
      <c r="M459" s="379"/>
    </row>
    <row r="460" spans="1:13" ht="27">
      <c r="A460" s="127"/>
      <c r="B460" s="147"/>
      <c r="C460" s="185" t="s">
        <v>80</v>
      </c>
      <c r="D460" s="127" t="s">
        <v>76</v>
      </c>
      <c r="E460" s="127">
        <v>6.66</v>
      </c>
      <c r="F460" s="315">
        <f>F459*E460</f>
        <v>16.983000000000001</v>
      </c>
      <c r="G460" s="327"/>
      <c r="H460" s="327"/>
      <c r="I460" s="327"/>
      <c r="J460" s="327"/>
      <c r="K460" s="327"/>
      <c r="L460" s="327"/>
      <c r="M460" s="327"/>
    </row>
    <row r="461" spans="1:13">
      <c r="A461" s="127"/>
      <c r="B461" s="147"/>
      <c r="C461" s="185" t="s">
        <v>77</v>
      </c>
      <c r="D461" s="127" t="s">
        <v>78</v>
      </c>
      <c r="E461" s="127">
        <v>1.1000000000000001</v>
      </c>
      <c r="F461" s="315">
        <f>F459*E461</f>
        <v>2.8050000000000002</v>
      </c>
      <c r="G461" s="327"/>
      <c r="H461" s="327"/>
      <c r="I461" s="327"/>
      <c r="J461" s="327"/>
      <c r="K461" s="327"/>
      <c r="L461" s="327"/>
      <c r="M461" s="327"/>
    </row>
    <row r="462" spans="1:13">
      <c r="A462" s="127"/>
      <c r="B462" s="147"/>
      <c r="C462" s="185" t="s">
        <v>81</v>
      </c>
      <c r="D462" s="127"/>
      <c r="E462" s="127"/>
      <c r="F462" s="315"/>
      <c r="G462" s="327"/>
      <c r="H462" s="327"/>
      <c r="I462" s="327"/>
      <c r="J462" s="327"/>
      <c r="K462" s="327"/>
      <c r="L462" s="327"/>
      <c r="M462" s="327"/>
    </row>
    <row r="463" spans="1:13">
      <c r="A463" s="127"/>
      <c r="B463" s="149" t="s">
        <v>295</v>
      </c>
      <c r="C463" s="67" t="s">
        <v>242</v>
      </c>
      <c r="D463" s="127" t="s">
        <v>83</v>
      </c>
      <c r="E463" s="127">
        <v>1.0149999999999999</v>
      </c>
      <c r="F463" s="315">
        <f>F459*E463</f>
        <v>2.5882499999999995</v>
      </c>
      <c r="G463" s="327"/>
      <c r="H463" s="327"/>
      <c r="I463" s="327"/>
      <c r="J463" s="327"/>
      <c r="K463" s="327"/>
      <c r="L463" s="327"/>
      <c r="M463" s="327"/>
    </row>
    <row r="464" spans="1:13">
      <c r="A464" s="127"/>
      <c r="B464" s="149" t="s">
        <v>314</v>
      </c>
      <c r="C464" s="185" t="s">
        <v>238</v>
      </c>
      <c r="D464" s="127" t="s">
        <v>74</v>
      </c>
      <c r="E464" s="127">
        <v>1.84</v>
      </c>
      <c r="F464" s="315">
        <f>F459*E464</f>
        <v>4.6920000000000002</v>
      </c>
      <c r="G464" s="327"/>
      <c r="H464" s="327"/>
      <c r="I464" s="327"/>
      <c r="J464" s="327"/>
      <c r="K464" s="327"/>
      <c r="L464" s="327"/>
      <c r="M464" s="327"/>
    </row>
    <row r="465" spans="1:13">
      <c r="A465" s="127"/>
      <c r="B465" s="149" t="s">
        <v>296</v>
      </c>
      <c r="C465" s="185" t="s">
        <v>239</v>
      </c>
      <c r="D465" s="127" t="s">
        <v>83</v>
      </c>
      <c r="E465" s="127">
        <v>3.3999999999999998E-3</v>
      </c>
      <c r="F465" s="315">
        <f>F459*E465</f>
        <v>8.6699999999999989E-3</v>
      </c>
      <c r="G465" s="327"/>
      <c r="H465" s="327"/>
      <c r="I465" s="327"/>
      <c r="J465" s="327"/>
      <c r="K465" s="327"/>
      <c r="L465" s="327"/>
      <c r="M465" s="327"/>
    </row>
    <row r="466" spans="1:13">
      <c r="A466" s="127"/>
      <c r="B466" s="149" t="s">
        <v>297</v>
      </c>
      <c r="C466" s="185" t="s">
        <v>240</v>
      </c>
      <c r="D466" s="127" t="s">
        <v>83</v>
      </c>
      <c r="E466" s="127">
        <v>3.9100000000000003E-2</v>
      </c>
      <c r="F466" s="315">
        <f>F459*E466</f>
        <v>9.9705000000000002E-2</v>
      </c>
      <c r="G466" s="327"/>
      <c r="H466" s="327"/>
      <c r="I466" s="327"/>
      <c r="J466" s="327"/>
      <c r="K466" s="327"/>
      <c r="L466" s="327"/>
      <c r="M466" s="327"/>
    </row>
    <row r="467" spans="1:13">
      <c r="A467" s="127"/>
      <c r="B467" s="149" t="s">
        <v>248</v>
      </c>
      <c r="C467" s="176" t="s">
        <v>246</v>
      </c>
      <c r="D467" s="127" t="s">
        <v>245</v>
      </c>
      <c r="E467" s="127"/>
      <c r="F467" s="315">
        <v>65</v>
      </c>
      <c r="G467" s="327"/>
      <c r="H467" s="327"/>
      <c r="I467" s="327"/>
      <c r="J467" s="327"/>
      <c r="K467" s="327"/>
      <c r="L467" s="327"/>
      <c r="M467" s="327"/>
    </row>
    <row r="468" spans="1:13">
      <c r="A468" s="127"/>
      <c r="B468" s="188" t="s">
        <v>250</v>
      </c>
      <c r="C468" s="189" t="s">
        <v>249</v>
      </c>
      <c r="D468" s="190" t="s">
        <v>245</v>
      </c>
      <c r="E468" s="127"/>
      <c r="F468" s="315">
        <v>65</v>
      </c>
      <c r="G468" s="382"/>
      <c r="H468" s="327"/>
      <c r="I468" s="327"/>
      <c r="J468" s="327"/>
      <c r="K468" s="327"/>
      <c r="L468" s="327"/>
      <c r="M468" s="327"/>
    </row>
    <row r="469" spans="1:13" ht="27">
      <c r="A469" s="146">
        <v>75</v>
      </c>
      <c r="B469" s="319" t="s">
        <v>237</v>
      </c>
      <c r="C469" s="145" t="s">
        <v>243</v>
      </c>
      <c r="D469" s="146" t="s">
        <v>83</v>
      </c>
      <c r="E469" s="146"/>
      <c r="F469" s="318">
        <v>7.5</v>
      </c>
      <c r="G469" s="379"/>
      <c r="H469" s="379"/>
      <c r="I469" s="379"/>
      <c r="J469" s="379"/>
      <c r="K469" s="379"/>
      <c r="L469" s="379"/>
      <c r="M469" s="379"/>
    </row>
    <row r="470" spans="1:13" ht="27">
      <c r="A470" s="127"/>
      <c r="B470" s="186"/>
      <c r="C470" s="185" t="s">
        <v>80</v>
      </c>
      <c r="D470" s="127" t="s">
        <v>76</v>
      </c>
      <c r="E470" s="127">
        <v>8.44</v>
      </c>
      <c r="F470" s="315">
        <f>F469*E470</f>
        <v>63.3</v>
      </c>
      <c r="G470" s="327"/>
      <c r="H470" s="327"/>
      <c r="I470" s="327"/>
      <c r="J470" s="327"/>
      <c r="K470" s="327"/>
      <c r="L470" s="327"/>
      <c r="M470" s="327"/>
    </row>
    <row r="471" spans="1:13">
      <c r="A471" s="127"/>
      <c r="B471" s="186"/>
      <c r="C471" s="185" t="s">
        <v>77</v>
      </c>
      <c r="D471" s="127" t="s">
        <v>78</v>
      </c>
      <c r="E471" s="127">
        <v>1.1000000000000001</v>
      </c>
      <c r="F471" s="315">
        <f>F469*E471</f>
        <v>8.25</v>
      </c>
      <c r="G471" s="327"/>
      <c r="H471" s="327"/>
      <c r="I471" s="327"/>
      <c r="J471" s="327"/>
      <c r="K471" s="327"/>
      <c r="L471" s="327"/>
      <c r="M471" s="327"/>
    </row>
    <row r="472" spans="1:13">
      <c r="A472" s="127"/>
      <c r="B472" s="186"/>
      <c r="C472" s="185" t="s">
        <v>81</v>
      </c>
      <c r="D472" s="127"/>
      <c r="E472" s="127"/>
      <c r="F472" s="315"/>
      <c r="G472" s="327"/>
      <c r="H472" s="327"/>
      <c r="I472" s="327"/>
      <c r="J472" s="327"/>
      <c r="K472" s="327"/>
      <c r="L472" s="327"/>
      <c r="M472" s="327"/>
    </row>
    <row r="473" spans="1:13">
      <c r="A473" s="127"/>
      <c r="B473" s="149" t="s">
        <v>315</v>
      </c>
      <c r="C473" s="67" t="s">
        <v>298</v>
      </c>
      <c r="D473" s="127" t="s">
        <v>83</v>
      </c>
      <c r="E473" s="127">
        <v>1.0149999999999999</v>
      </c>
      <c r="F473" s="315">
        <f>F469*E473</f>
        <v>7.6124999999999989</v>
      </c>
      <c r="G473" s="327"/>
      <c r="H473" s="327"/>
      <c r="I473" s="327"/>
      <c r="J473" s="327"/>
      <c r="K473" s="327"/>
      <c r="L473" s="327"/>
      <c r="M473" s="327"/>
    </row>
    <row r="474" spans="1:13">
      <c r="A474" s="127"/>
      <c r="B474" s="149" t="s">
        <v>314</v>
      </c>
      <c r="C474" s="185" t="s">
        <v>238</v>
      </c>
      <c r="D474" s="127" t="s">
        <v>74</v>
      </c>
      <c r="E474" s="127">
        <v>1.84</v>
      </c>
      <c r="F474" s="315">
        <f>F469*E474</f>
        <v>13.8</v>
      </c>
      <c r="G474" s="327"/>
      <c r="H474" s="327"/>
      <c r="I474" s="327"/>
      <c r="J474" s="327"/>
      <c r="K474" s="327"/>
      <c r="L474" s="327"/>
      <c r="M474" s="327"/>
    </row>
    <row r="475" spans="1:13">
      <c r="A475" s="127"/>
      <c r="B475" s="149" t="s">
        <v>296</v>
      </c>
      <c r="C475" s="185" t="s">
        <v>239</v>
      </c>
      <c r="D475" s="127" t="s">
        <v>83</v>
      </c>
      <c r="E475" s="127">
        <v>3.3999999999999998E-3</v>
      </c>
      <c r="F475" s="315">
        <f>F469*E475</f>
        <v>2.5499999999999998E-2</v>
      </c>
      <c r="G475" s="327"/>
      <c r="H475" s="327"/>
      <c r="I475" s="327"/>
      <c r="J475" s="327"/>
      <c r="K475" s="327"/>
      <c r="L475" s="327"/>
      <c r="M475" s="327"/>
    </row>
    <row r="476" spans="1:13">
      <c r="A476" s="127"/>
      <c r="B476" s="149" t="s">
        <v>297</v>
      </c>
      <c r="C476" s="185" t="s">
        <v>240</v>
      </c>
      <c r="D476" s="127" t="s">
        <v>83</v>
      </c>
      <c r="E476" s="127">
        <v>3.9100000000000003E-2</v>
      </c>
      <c r="F476" s="315">
        <f>F469*E476</f>
        <v>0.29325000000000001</v>
      </c>
      <c r="G476" s="327"/>
      <c r="H476" s="327"/>
      <c r="I476" s="327"/>
      <c r="J476" s="327"/>
      <c r="K476" s="327"/>
      <c r="L476" s="327"/>
      <c r="M476" s="327"/>
    </row>
    <row r="477" spans="1:13">
      <c r="A477" s="127"/>
      <c r="B477" s="149" t="s">
        <v>95</v>
      </c>
      <c r="C477" s="185" t="s">
        <v>241</v>
      </c>
      <c r="D477" s="127" t="s">
        <v>84</v>
      </c>
      <c r="E477" s="127">
        <v>2.2000000000000002</v>
      </c>
      <c r="F477" s="315">
        <f>F469*E477</f>
        <v>16.5</v>
      </c>
      <c r="G477" s="327"/>
      <c r="H477" s="327"/>
      <c r="I477" s="327"/>
      <c r="J477" s="327"/>
      <c r="K477" s="327"/>
      <c r="L477" s="327"/>
      <c r="M477" s="327"/>
    </row>
    <row r="478" spans="1:13">
      <c r="A478" s="127"/>
      <c r="B478" s="149" t="s">
        <v>316</v>
      </c>
      <c r="C478" s="185" t="s">
        <v>99</v>
      </c>
      <c r="D478" s="127" t="s">
        <v>84</v>
      </c>
      <c r="E478" s="127">
        <v>1</v>
      </c>
      <c r="F478" s="315">
        <f>F469*E478</f>
        <v>7.5</v>
      </c>
      <c r="G478" s="327"/>
      <c r="H478" s="327"/>
      <c r="I478" s="327"/>
      <c r="J478" s="327"/>
      <c r="K478" s="327"/>
      <c r="L478" s="327"/>
      <c r="M478" s="327"/>
    </row>
    <row r="479" spans="1:13">
      <c r="A479" s="127"/>
      <c r="B479" s="186"/>
      <c r="C479" s="185" t="s">
        <v>82</v>
      </c>
      <c r="D479" s="127" t="s">
        <v>78</v>
      </c>
      <c r="E479" s="127">
        <v>0.46</v>
      </c>
      <c r="F479" s="315">
        <f>F469*E479</f>
        <v>3.45</v>
      </c>
      <c r="G479" s="327"/>
      <c r="H479" s="327"/>
      <c r="I479" s="327"/>
      <c r="J479" s="327"/>
      <c r="K479" s="327"/>
      <c r="L479" s="327"/>
      <c r="M479" s="327"/>
    </row>
    <row r="480" spans="1:13">
      <c r="A480" s="127"/>
      <c r="B480" s="149" t="s">
        <v>247</v>
      </c>
      <c r="C480" s="176" t="s">
        <v>244</v>
      </c>
      <c r="D480" s="127" t="s">
        <v>245</v>
      </c>
      <c r="E480" s="127"/>
      <c r="F480" s="320">
        <v>170</v>
      </c>
      <c r="G480" s="327"/>
      <c r="H480" s="327"/>
      <c r="I480" s="327"/>
      <c r="J480" s="327"/>
      <c r="K480" s="327"/>
      <c r="L480" s="327"/>
      <c r="M480" s="327"/>
    </row>
    <row r="481" spans="1:13">
      <c r="A481" s="127"/>
      <c r="B481" s="149" t="s">
        <v>552</v>
      </c>
      <c r="C481" s="176" t="s">
        <v>246</v>
      </c>
      <c r="D481" s="127" t="s">
        <v>245</v>
      </c>
      <c r="E481" s="127"/>
      <c r="F481" s="320">
        <v>156</v>
      </c>
      <c r="G481" s="327"/>
      <c r="H481" s="327"/>
      <c r="I481" s="327"/>
      <c r="J481" s="327"/>
      <c r="K481" s="327"/>
      <c r="L481" s="327"/>
      <c r="M481" s="327"/>
    </row>
    <row r="482" spans="1:13">
      <c r="A482" s="190"/>
      <c r="B482" s="188" t="s">
        <v>553</v>
      </c>
      <c r="C482" s="189" t="s">
        <v>249</v>
      </c>
      <c r="D482" s="190" t="s">
        <v>245</v>
      </c>
      <c r="E482" s="190"/>
      <c r="F482" s="321">
        <v>214</v>
      </c>
      <c r="G482" s="382"/>
      <c r="H482" s="382"/>
      <c r="I482" s="382"/>
      <c r="J482" s="382"/>
      <c r="K482" s="382"/>
      <c r="L482" s="382"/>
      <c r="M482" s="382"/>
    </row>
    <row r="483" spans="1:13" ht="27">
      <c r="A483" s="127">
        <v>76</v>
      </c>
      <c r="B483" s="149" t="s">
        <v>317</v>
      </c>
      <c r="C483" s="176" t="s">
        <v>318</v>
      </c>
      <c r="D483" s="127" t="s">
        <v>319</v>
      </c>
      <c r="E483" s="127"/>
      <c r="F483" s="320">
        <v>1.2</v>
      </c>
      <c r="G483" s="327"/>
      <c r="H483" s="327"/>
      <c r="I483" s="327"/>
      <c r="J483" s="327"/>
      <c r="K483" s="327"/>
      <c r="L483" s="327"/>
      <c r="M483" s="327"/>
    </row>
    <row r="484" spans="1:13">
      <c r="A484" s="127"/>
      <c r="B484" s="149"/>
      <c r="C484" s="176" t="s">
        <v>320</v>
      </c>
      <c r="D484" s="127" t="s">
        <v>224</v>
      </c>
      <c r="E484" s="127">
        <v>0.89</v>
      </c>
      <c r="F484" s="320">
        <f>F483*E484</f>
        <v>1.0680000000000001</v>
      </c>
      <c r="G484" s="327"/>
      <c r="H484" s="327"/>
      <c r="I484" s="327"/>
      <c r="J484" s="327"/>
      <c r="K484" s="327"/>
      <c r="L484" s="327"/>
      <c r="M484" s="327"/>
    </row>
    <row r="485" spans="1:13">
      <c r="A485" s="127"/>
      <c r="B485" s="149"/>
      <c r="C485" s="176" t="s">
        <v>225</v>
      </c>
      <c r="D485" s="127" t="s">
        <v>1</v>
      </c>
      <c r="E485" s="127">
        <v>0.92</v>
      </c>
      <c r="F485" s="320">
        <f>F483*E485</f>
        <v>1.1040000000000001</v>
      </c>
      <c r="G485" s="327"/>
      <c r="H485" s="327"/>
      <c r="I485" s="327"/>
      <c r="J485" s="327"/>
      <c r="K485" s="327"/>
      <c r="L485" s="327"/>
      <c r="M485" s="327"/>
    </row>
    <row r="486" spans="1:13">
      <c r="A486" s="127"/>
      <c r="B486" s="149"/>
      <c r="C486" s="176" t="s">
        <v>321</v>
      </c>
      <c r="D486" s="127" t="s">
        <v>1</v>
      </c>
      <c r="E486" s="127">
        <v>0.16</v>
      </c>
      <c r="F486" s="320">
        <f>F483*E486</f>
        <v>0.192</v>
      </c>
      <c r="G486" s="327"/>
      <c r="H486" s="327"/>
      <c r="I486" s="327"/>
      <c r="J486" s="327"/>
      <c r="K486" s="327"/>
      <c r="L486" s="327"/>
      <c r="M486" s="327"/>
    </row>
    <row r="487" spans="1:13">
      <c r="A487" s="127"/>
      <c r="B487" s="149" t="s">
        <v>517</v>
      </c>
      <c r="C487" s="176" t="s">
        <v>322</v>
      </c>
      <c r="D487" s="127" t="s">
        <v>319</v>
      </c>
      <c r="E487" s="127">
        <v>1.01</v>
      </c>
      <c r="F487" s="321">
        <f>F483*E487</f>
        <v>1.212</v>
      </c>
      <c r="G487" s="327"/>
      <c r="H487" s="327"/>
      <c r="I487" s="327"/>
      <c r="J487" s="327"/>
      <c r="K487" s="327"/>
      <c r="L487" s="327"/>
      <c r="M487" s="327"/>
    </row>
    <row r="488" spans="1:13" ht="27">
      <c r="A488" s="146">
        <v>77</v>
      </c>
      <c r="B488" s="148" t="s">
        <v>253</v>
      </c>
      <c r="C488" s="64" t="s">
        <v>323</v>
      </c>
      <c r="D488" s="146" t="s">
        <v>83</v>
      </c>
      <c r="E488" s="146"/>
      <c r="F488" s="320">
        <v>2.5</v>
      </c>
      <c r="G488" s="379"/>
      <c r="H488" s="379"/>
      <c r="I488" s="379"/>
      <c r="J488" s="379"/>
      <c r="K488" s="379"/>
      <c r="L488" s="379"/>
      <c r="M488" s="379"/>
    </row>
    <row r="489" spans="1:13" ht="27">
      <c r="A489" s="127"/>
      <c r="B489" s="147"/>
      <c r="C489" s="185" t="s">
        <v>80</v>
      </c>
      <c r="D489" s="127" t="s">
        <v>76</v>
      </c>
      <c r="E489" s="127">
        <v>8.44</v>
      </c>
      <c r="F489" s="142">
        <f>F488*E489</f>
        <v>21.099999999999998</v>
      </c>
      <c r="G489" s="327"/>
      <c r="H489" s="327"/>
      <c r="I489" s="327"/>
      <c r="J489" s="327"/>
      <c r="K489" s="327"/>
      <c r="L489" s="327"/>
      <c r="M489" s="327"/>
    </row>
    <row r="490" spans="1:13">
      <c r="A490" s="127"/>
      <c r="B490" s="147"/>
      <c r="C490" s="185" t="s">
        <v>77</v>
      </c>
      <c r="D490" s="127" t="s">
        <v>78</v>
      </c>
      <c r="E490" s="127">
        <v>0.81</v>
      </c>
      <c r="F490" s="142">
        <f>F488*E490</f>
        <v>2.0250000000000004</v>
      </c>
      <c r="G490" s="327"/>
      <c r="H490" s="327"/>
      <c r="I490" s="327"/>
      <c r="J490" s="327"/>
      <c r="K490" s="327"/>
      <c r="L490" s="327"/>
      <c r="M490" s="327"/>
    </row>
    <row r="491" spans="1:13">
      <c r="A491" s="127"/>
      <c r="B491" s="147"/>
      <c r="C491" s="185" t="s">
        <v>81</v>
      </c>
      <c r="D491" s="127"/>
      <c r="E491" s="127"/>
      <c r="F491" s="142"/>
      <c r="G491" s="327"/>
      <c r="H491" s="327"/>
      <c r="I491" s="327"/>
      <c r="J491" s="327"/>
      <c r="K491" s="327"/>
      <c r="L491" s="327"/>
      <c r="M491" s="327"/>
    </row>
    <row r="492" spans="1:13">
      <c r="A492" s="127"/>
      <c r="B492" s="316" t="s">
        <v>295</v>
      </c>
      <c r="C492" s="67" t="s">
        <v>254</v>
      </c>
      <c r="D492" s="127" t="s">
        <v>83</v>
      </c>
      <c r="E492" s="127">
        <v>1.0149999999999999</v>
      </c>
      <c r="F492" s="142">
        <f>F488*E492</f>
        <v>2.5374999999999996</v>
      </c>
      <c r="G492" s="327"/>
      <c r="H492" s="327"/>
      <c r="I492" s="327"/>
      <c r="J492" s="327"/>
      <c r="K492" s="327"/>
      <c r="L492" s="327"/>
      <c r="M492" s="327"/>
    </row>
    <row r="493" spans="1:13">
      <c r="A493" s="127"/>
      <c r="B493" s="149" t="s">
        <v>314</v>
      </c>
      <c r="C493" s="185" t="s">
        <v>238</v>
      </c>
      <c r="D493" s="127" t="s">
        <v>74</v>
      </c>
      <c r="E493" s="127">
        <v>2.29</v>
      </c>
      <c r="F493" s="142">
        <f>F488*E493</f>
        <v>5.7249999999999996</v>
      </c>
      <c r="G493" s="327"/>
      <c r="H493" s="327"/>
      <c r="I493" s="327"/>
      <c r="J493" s="327"/>
      <c r="K493" s="327"/>
      <c r="L493" s="327"/>
      <c r="M493" s="327"/>
    </row>
    <row r="494" spans="1:13">
      <c r="A494" s="127"/>
      <c r="B494" s="149" t="s">
        <v>299</v>
      </c>
      <c r="C494" s="185" t="s">
        <v>251</v>
      </c>
      <c r="D494" s="127" t="s">
        <v>83</v>
      </c>
      <c r="E494" s="127">
        <v>1.4E-2</v>
      </c>
      <c r="F494" s="142">
        <f>F488*E494</f>
        <v>3.5000000000000003E-2</v>
      </c>
      <c r="G494" s="327"/>
      <c r="H494" s="327"/>
      <c r="I494" s="327"/>
      <c r="J494" s="327"/>
      <c r="K494" s="327"/>
      <c r="L494" s="327"/>
      <c r="M494" s="327"/>
    </row>
    <row r="495" spans="1:13">
      <c r="A495" s="127"/>
      <c r="B495" s="149" t="s">
        <v>300</v>
      </c>
      <c r="C495" s="185" t="s">
        <v>252</v>
      </c>
      <c r="D495" s="127" t="s">
        <v>83</v>
      </c>
      <c r="E495" s="127">
        <v>4.2900000000000001E-2</v>
      </c>
      <c r="F495" s="142">
        <f>F488*E495</f>
        <v>0.10725</v>
      </c>
      <c r="G495" s="327"/>
      <c r="H495" s="327"/>
      <c r="I495" s="327"/>
      <c r="J495" s="327"/>
      <c r="K495" s="327"/>
      <c r="L495" s="327"/>
      <c r="M495" s="327"/>
    </row>
    <row r="496" spans="1:13">
      <c r="A496" s="127"/>
      <c r="B496" s="149" t="s">
        <v>297</v>
      </c>
      <c r="C496" s="185" t="s">
        <v>240</v>
      </c>
      <c r="D496" s="127" t="s">
        <v>83</v>
      </c>
      <c r="E496" s="127">
        <v>2E-3</v>
      </c>
      <c r="F496" s="142">
        <f>F488*E496</f>
        <v>5.0000000000000001E-3</v>
      </c>
      <c r="G496" s="327"/>
      <c r="H496" s="327"/>
      <c r="I496" s="327"/>
      <c r="J496" s="327"/>
      <c r="K496" s="327"/>
      <c r="L496" s="327"/>
      <c r="M496" s="327"/>
    </row>
    <row r="497" spans="1:13">
      <c r="A497" s="127"/>
      <c r="B497" s="186"/>
      <c r="C497" s="185" t="s">
        <v>82</v>
      </c>
      <c r="D497" s="127" t="s">
        <v>78</v>
      </c>
      <c r="E497" s="127">
        <v>0.93</v>
      </c>
      <c r="F497" s="142">
        <f>F488*E497</f>
        <v>2.3250000000000002</v>
      </c>
      <c r="G497" s="327"/>
      <c r="H497" s="327"/>
      <c r="I497" s="327"/>
      <c r="J497" s="327"/>
      <c r="K497" s="327"/>
      <c r="L497" s="327"/>
      <c r="M497" s="327"/>
    </row>
    <row r="498" spans="1:13">
      <c r="A498" s="190"/>
      <c r="B498" s="188" t="s">
        <v>552</v>
      </c>
      <c r="C498" s="189" t="s">
        <v>255</v>
      </c>
      <c r="D498" s="190" t="s">
        <v>245</v>
      </c>
      <c r="E498" s="190"/>
      <c r="F498" s="321">
        <v>208</v>
      </c>
      <c r="G498" s="382"/>
      <c r="H498" s="382"/>
      <c r="I498" s="382"/>
      <c r="J498" s="382"/>
      <c r="K498" s="382"/>
      <c r="L498" s="382"/>
      <c r="M498" s="382"/>
    </row>
    <row r="499" spans="1:13">
      <c r="A499" s="146">
        <v>78</v>
      </c>
      <c r="B499" s="148" t="s">
        <v>256</v>
      </c>
      <c r="C499" s="145" t="s">
        <v>257</v>
      </c>
      <c r="D499" s="146" t="s">
        <v>83</v>
      </c>
      <c r="E499" s="146"/>
      <c r="F499" s="144">
        <v>3</v>
      </c>
      <c r="G499" s="379"/>
      <c r="H499" s="379"/>
      <c r="I499" s="379"/>
      <c r="J499" s="379"/>
      <c r="K499" s="379"/>
      <c r="L499" s="379"/>
      <c r="M499" s="379"/>
    </row>
    <row r="500" spans="1:13" ht="27">
      <c r="A500" s="127"/>
      <c r="B500" s="147"/>
      <c r="C500" s="176" t="s">
        <v>80</v>
      </c>
      <c r="D500" s="127" t="s">
        <v>76</v>
      </c>
      <c r="E500" s="127">
        <v>1.54</v>
      </c>
      <c r="F500" s="315">
        <f>F499*E500</f>
        <v>4.62</v>
      </c>
      <c r="G500" s="327"/>
      <c r="H500" s="327"/>
      <c r="I500" s="327"/>
      <c r="J500" s="327"/>
      <c r="K500" s="327"/>
      <c r="L500" s="327"/>
      <c r="M500" s="327"/>
    </row>
    <row r="501" spans="1:13" ht="27">
      <c r="A501" s="146">
        <v>79</v>
      </c>
      <c r="B501" s="148" t="s">
        <v>258</v>
      </c>
      <c r="C501" s="145" t="s">
        <v>259</v>
      </c>
      <c r="D501" s="146" t="s">
        <v>83</v>
      </c>
      <c r="E501" s="146"/>
      <c r="F501" s="144">
        <v>30</v>
      </c>
      <c r="G501" s="379"/>
      <c r="H501" s="379"/>
      <c r="I501" s="379"/>
      <c r="J501" s="379"/>
      <c r="K501" s="379"/>
      <c r="L501" s="379"/>
      <c r="M501" s="379"/>
    </row>
    <row r="502" spans="1:13" ht="27">
      <c r="A502" s="190"/>
      <c r="B502" s="322" t="s">
        <v>301</v>
      </c>
      <c r="C502" s="189" t="s">
        <v>260</v>
      </c>
      <c r="D502" s="190" t="s">
        <v>168</v>
      </c>
      <c r="E502" s="190">
        <v>7.4900000000000001E-3</v>
      </c>
      <c r="F502" s="323">
        <f>F501*E502</f>
        <v>0.22470000000000001</v>
      </c>
      <c r="G502" s="382"/>
      <c r="H502" s="382"/>
      <c r="I502" s="382"/>
      <c r="J502" s="382"/>
      <c r="K502" s="382"/>
      <c r="L502" s="382"/>
      <c r="M502" s="382"/>
    </row>
    <row r="503" spans="1:13">
      <c r="A503" s="127">
        <v>80</v>
      </c>
      <c r="B503" s="147" t="s">
        <v>262</v>
      </c>
      <c r="C503" s="185" t="s">
        <v>264</v>
      </c>
      <c r="D503" s="127" t="s">
        <v>83</v>
      </c>
      <c r="E503" s="324"/>
      <c r="F503" s="142">
        <v>1</v>
      </c>
      <c r="G503" s="327"/>
      <c r="H503" s="327"/>
      <c r="I503" s="327"/>
      <c r="J503" s="327"/>
      <c r="K503" s="327"/>
      <c r="L503" s="327"/>
      <c r="M503" s="327"/>
    </row>
    <row r="504" spans="1:13">
      <c r="A504" s="127"/>
      <c r="B504" s="147"/>
      <c r="C504" s="185" t="s">
        <v>80</v>
      </c>
      <c r="D504" s="127" t="s">
        <v>261</v>
      </c>
      <c r="E504" s="127">
        <v>1.8</v>
      </c>
      <c r="F504" s="129">
        <f>F503*E504</f>
        <v>1.8</v>
      </c>
      <c r="G504" s="327"/>
      <c r="H504" s="327"/>
      <c r="I504" s="327"/>
      <c r="J504" s="327"/>
      <c r="K504" s="327"/>
      <c r="L504" s="327"/>
      <c r="M504" s="327"/>
    </row>
    <row r="505" spans="1:13">
      <c r="A505" s="127"/>
      <c r="B505" s="147"/>
      <c r="C505" s="185" t="s">
        <v>81</v>
      </c>
      <c r="D505" s="127"/>
      <c r="E505" s="127"/>
      <c r="F505" s="129"/>
      <c r="G505" s="327"/>
      <c r="H505" s="327"/>
      <c r="I505" s="327"/>
      <c r="J505" s="327"/>
      <c r="K505" s="327"/>
      <c r="L505" s="327"/>
      <c r="M505" s="327"/>
    </row>
    <row r="506" spans="1:13">
      <c r="A506" s="127"/>
      <c r="B506" s="316" t="s">
        <v>302</v>
      </c>
      <c r="C506" s="185" t="s">
        <v>263</v>
      </c>
      <c r="D506" s="127" t="s">
        <v>83</v>
      </c>
      <c r="E506" s="127">
        <v>1.1000000000000001</v>
      </c>
      <c r="F506" s="129">
        <f>F503*E506</f>
        <v>1.1000000000000001</v>
      </c>
      <c r="G506" s="327"/>
      <c r="H506" s="327"/>
      <c r="I506" s="327"/>
      <c r="J506" s="327"/>
      <c r="K506" s="327"/>
      <c r="L506" s="327"/>
      <c r="M506" s="327"/>
    </row>
    <row r="507" spans="1:13">
      <c r="A507" s="146">
        <v>81</v>
      </c>
      <c r="B507" s="325" t="s">
        <v>189</v>
      </c>
      <c r="C507" s="255" t="s">
        <v>265</v>
      </c>
      <c r="D507" s="326" t="s">
        <v>102</v>
      </c>
      <c r="E507" s="146"/>
      <c r="F507" s="144">
        <v>25</v>
      </c>
      <c r="G507" s="379"/>
      <c r="H507" s="379"/>
      <c r="I507" s="379"/>
      <c r="J507" s="379"/>
      <c r="K507" s="379"/>
      <c r="L507" s="379"/>
      <c r="M507" s="379"/>
    </row>
    <row r="508" spans="1:13" ht="27">
      <c r="A508" s="127"/>
      <c r="B508" s="123"/>
      <c r="C508" s="176" t="s">
        <v>80</v>
      </c>
      <c r="D508" s="127" t="s">
        <v>76</v>
      </c>
      <c r="E508" s="127">
        <f>0.583</f>
        <v>0.58299999999999996</v>
      </c>
      <c r="F508" s="327">
        <f>F507*E508</f>
        <v>14.574999999999999</v>
      </c>
      <c r="G508" s="327"/>
      <c r="H508" s="397"/>
      <c r="I508" s="327"/>
      <c r="J508" s="327"/>
      <c r="K508" s="327"/>
      <c r="L508" s="327"/>
      <c r="M508" s="327"/>
    </row>
    <row r="509" spans="1:13">
      <c r="A509" s="127"/>
      <c r="B509" s="328"/>
      <c r="C509" s="176" t="s">
        <v>77</v>
      </c>
      <c r="D509" s="127" t="s">
        <v>78</v>
      </c>
      <c r="E509" s="127">
        <v>4.5999999999999999E-3</v>
      </c>
      <c r="F509" s="327">
        <f>F507*E509</f>
        <v>0.11499999999999999</v>
      </c>
      <c r="G509" s="327"/>
      <c r="H509" s="327"/>
      <c r="I509" s="327"/>
      <c r="J509" s="327"/>
      <c r="K509" s="327"/>
      <c r="L509" s="327"/>
      <c r="M509" s="327"/>
    </row>
    <row r="510" spans="1:13">
      <c r="A510" s="127"/>
      <c r="B510" s="328"/>
      <c r="C510" s="176" t="s">
        <v>81</v>
      </c>
      <c r="D510" s="127"/>
      <c r="E510" s="127"/>
      <c r="F510" s="327"/>
      <c r="G510" s="327"/>
      <c r="H510" s="327"/>
      <c r="I510" s="327"/>
      <c r="J510" s="327"/>
      <c r="K510" s="327"/>
      <c r="L510" s="327"/>
      <c r="M510" s="327"/>
    </row>
    <row r="511" spans="1:13">
      <c r="A511" s="127"/>
      <c r="B511" s="123" t="s">
        <v>95</v>
      </c>
      <c r="C511" s="176" t="s">
        <v>266</v>
      </c>
      <c r="D511" s="329" t="s">
        <v>102</v>
      </c>
      <c r="E511" s="127">
        <v>0.998</v>
      </c>
      <c r="F511" s="327">
        <f>F507*E511</f>
        <v>24.95</v>
      </c>
      <c r="G511" s="327"/>
      <c r="H511" s="327"/>
      <c r="I511" s="327"/>
      <c r="J511" s="327"/>
      <c r="K511" s="327"/>
      <c r="L511" s="327"/>
      <c r="M511" s="327"/>
    </row>
    <row r="512" spans="1:13">
      <c r="A512" s="127"/>
      <c r="B512" s="123" t="s">
        <v>95</v>
      </c>
      <c r="C512" s="176" t="s">
        <v>188</v>
      </c>
      <c r="D512" s="127" t="s">
        <v>84</v>
      </c>
      <c r="E512" s="127">
        <v>0.23499999999999999</v>
      </c>
      <c r="F512" s="327">
        <f>F507*E512</f>
        <v>5.875</v>
      </c>
      <c r="G512" s="327"/>
      <c r="H512" s="327"/>
      <c r="I512" s="327"/>
      <c r="J512" s="327"/>
      <c r="K512" s="327"/>
      <c r="L512" s="327"/>
      <c r="M512" s="327"/>
    </row>
    <row r="513" spans="1:13">
      <c r="A513" s="190"/>
      <c r="B513" s="330"/>
      <c r="C513" s="189" t="s">
        <v>82</v>
      </c>
      <c r="D513" s="190" t="s">
        <v>78</v>
      </c>
      <c r="E513" s="190">
        <v>0.20799999999999999</v>
      </c>
      <c r="F513" s="323">
        <f>F507*E513</f>
        <v>5.2</v>
      </c>
      <c r="G513" s="382"/>
      <c r="H513" s="382"/>
      <c r="I513" s="382"/>
      <c r="J513" s="382"/>
      <c r="K513" s="382"/>
      <c r="L513" s="382"/>
      <c r="M513" s="382"/>
    </row>
    <row r="514" spans="1:13" ht="27">
      <c r="A514" s="127">
        <v>82</v>
      </c>
      <c r="B514" s="123" t="s">
        <v>267</v>
      </c>
      <c r="C514" s="331" t="s">
        <v>271</v>
      </c>
      <c r="D514" s="329" t="s">
        <v>117</v>
      </c>
      <c r="E514" s="122"/>
      <c r="F514" s="142">
        <v>1</v>
      </c>
      <c r="G514" s="327"/>
      <c r="H514" s="327"/>
      <c r="I514" s="381"/>
      <c r="J514" s="327"/>
      <c r="K514" s="327"/>
      <c r="L514" s="327"/>
      <c r="M514" s="327"/>
    </row>
    <row r="515" spans="1:13" ht="27">
      <c r="A515" s="127"/>
      <c r="B515" s="123"/>
      <c r="C515" s="176" t="s">
        <v>118</v>
      </c>
      <c r="D515" s="329" t="s">
        <v>76</v>
      </c>
      <c r="E515" s="102">
        <v>14.6</v>
      </c>
      <c r="F515" s="332">
        <f>F514*E515</f>
        <v>14.6</v>
      </c>
      <c r="G515" s="327"/>
      <c r="H515" s="327"/>
      <c r="I515" s="327"/>
      <c r="J515" s="327"/>
      <c r="K515" s="327"/>
      <c r="L515" s="327"/>
      <c r="M515" s="327"/>
    </row>
    <row r="516" spans="1:13">
      <c r="A516" s="127"/>
      <c r="B516" s="124"/>
      <c r="C516" s="176" t="s">
        <v>203</v>
      </c>
      <c r="D516" s="329" t="s">
        <v>78</v>
      </c>
      <c r="E516" s="102">
        <v>7.14</v>
      </c>
      <c r="F516" s="332">
        <f>F514*E516</f>
        <v>7.14</v>
      </c>
      <c r="G516" s="398"/>
      <c r="H516" s="398"/>
      <c r="I516" s="381"/>
      <c r="J516" s="327"/>
      <c r="K516" s="327"/>
      <c r="L516" s="327"/>
      <c r="M516" s="327"/>
    </row>
    <row r="517" spans="1:13">
      <c r="A517" s="127"/>
      <c r="B517" s="124"/>
      <c r="C517" s="176" t="s">
        <v>81</v>
      </c>
      <c r="D517" s="329"/>
      <c r="E517" s="102"/>
      <c r="F517" s="332"/>
      <c r="G517" s="327"/>
      <c r="H517" s="327"/>
      <c r="I517" s="381"/>
      <c r="J517" s="327"/>
      <c r="K517" s="327"/>
      <c r="L517" s="327"/>
      <c r="M517" s="327"/>
    </row>
    <row r="518" spans="1:13">
      <c r="A518" s="127"/>
      <c r="B518" s="127" t="s">
        <v>303</v>
      </c>
      <c r="C518" s="176" t="s">
        <v>268</v>
      </c>
      <c r="D518" s="329" t="s">
        <v>117</v>
      </c>
      <c r="E518" s="333">
        <v>1</v>
      </c>
      <c r="F518" s="332">
        <f>F514*E518</f>
        <v>1</v>
      </c>
      <c r="G518" s="327"/>
      <c r="H518" s="327"/>
      <c r="I518" s="327"/>
      <c r="J518" s="327"/>
      <c r="K518" s="327"/>
      <c r="L518" s="327"/>
      <c r="M518" s="327"/>
    </row>
    <row r="519" spans="1:13">
      <c r="A519" s="127"/>
      <c r="B519" s="123" t="s">
        <v>324</v>
      </c>
      <c r="C519" s="185" t="s">
        <v>272</v>
      </c>
      <c r="D519" s="127" t="s">
        <v>117</v>
      </c>
      <c r="E519" s="122"/>
      <c r="F519" s="142">
        <v>1</v>
      </c>
      <c r="G519" s="327"/>
      <c r="H519" s="327"/>
      <c r="I519" s="327"/>
      <c r="J519" s="327"/>
      <c r="K519" s="327"/>
      <c r="L519" s="327"/>
      <c r="M519" s="327"/>
    </row>
    <row r="520" spans="1:13">
      <c r="A520" s="127"/>
      <c r="B520" s="127"/>
      <c r="C520" s="176"/>
      <c r="D520" s="329"/>
      <c r="E520" s="122"/>
      <c r="F520" s="129"/>
      <c r="G520" s="327"/>
      <c r="H520" s="327"/>
      <c r="I520" s="327"/>
      <c r="J520" s="327"/>
      <c r="K520" s="327"/>
      <c r="L520" s="327"/>
      <c r="M520" s="327"/>
    </row>
    <row r="521" spans="1:13" ht="27">
      <c r="A521" s="127"/>
      <c r="B521" s="127" t="s">
        <v>304</v>
      </c>
      <c r="C521" s="176" t="s">
        <v>273</v>
      </c>
      <c r="D521" s="329" t="s">
        <v>117</v>
      </c>
      <c r="E521" s="122">
        <v>1</v>
      </c>
      <c r="F521" s="129">
        <v>1</v>
      </c>
      <c r="G521" s="327"/>
      <c r="H521" s="327"/>
      <c r="I521" s="327"/>
      <c r="J521" s="327"/>
      <c r="K521" s="327"/>
      <c r="L521" s="327"/>
      <c r="M521" s="327"/>
    </row>
    <row r="522" spans="1:13" ht="27">
      <c r="A522" s="190"/>
      <c r="B522" s="334"/>
      <c r="C522" s="189" t="s">
        <v>270</v>
      </c>
      <c r="D522" s="335" t="s">
        <v>78</v>
      </c>
      <c r="E522" s="336">
        <v>0.67</v>
      </c>
      <c r="F522" s="337">
        <f>F519*E522</f>
        <v>0.67</v>
      </c>
      <c r="G522" s="382"/>
      <c r="H522" s="382"/>
      <c r="I522" s="382"/>
      <c r="J522" s="382"/>
      <c r="K522" s="382"/>
      <c r="L522" s="382"/>
      <c r="M522" s="382"/>
    </row>
    <row r="523" spans="1:13">
      <c r="A523" s="127">
        <v>83</v>
      </c>
      <c r="B523" s="123" t="s">
        <v>274</v>
      </c>
      <c r="C523" s="331" t="s">
        <v>275</v>
      </c>
      <c r="D523" s="127" t="s">
        <v>276</v>
      </c>
      <c r="E523" s="127"/>
      <c r="F523" s="129">
        <v>1</v>
      </c>
      <c r="G523" s="327"/>
      <c r="H523" s="397"/>
      <c r="I523" s="327"/>
      <c r="J523" s="327"/>
      <c r="K523" s="327"/>
      <c r="L523" s="327"/>
      <c r="M523" s="327"/>
    </row>
    <row r="524" spans="1:13" ht="27">
      <c r="A524" s="127"/>
      <c r="B524" s="123"/>
      <c r="C524" s="176" t="s">
        <v>80</v>
      </c>
      <c r="D524" s="329" t="s">
        <v>76</v>
      </c>
      <c r="E524" s="338">
        <v>16.8</v>
      </c>
      <c r="F524" s="332">
        <f>F523*E524</f>
        <v>16.8</v>
      </c>
      <c r="G524" s="381"/>
      <c r="H524" s="397"/>
      <c r="I524" s="327"/>
      <c r="J524" s="327"/>
      <c r="K524" s="327"/>
      <c r="L524" s="327"/>
      <c r="M524" s="327"/>
    </row>
    <row r="525" spans="1:13">
      <c r="A525" s="127"/>
      <c r="B525" s="124"/>
      <c r="C525" s="176" t="s">
        <v>81</v>
      </c>
      <c r="D525" s="329"/>
      <c r="E525" s="338"/>
      <c r="F525" s="332"/>
      <c r="G525" s="381"/>
      <c r="H525" s="327"/>
      <c r="I525" s="327"/>
      <c r="J525" s="327"/>
      <c r="K525" s="327"/>
      <c r="L525" s="327"/>
      <c r="M525" s="327"/>
    </row>
    <row r="526" spans="1:13">
      <c r="A526" s="127"/>
      <c r="B526" s="339" t="s">
        <v>305</v>
      </c>
      <c r="C526" s="176" t="s">
        <v>269</v>
      </c>
      <c r="D526" s="127" t="s">
        <v>83</v>
      </c>
      <c r="E526" s="338">
        <v>0.05</v>
      </c>
      <c r="F526" s="332">
        <f>F523*E526</f>
        <v>0.05</v>
      </c>
      <c r="G526" s="327"/>
      <c r="H526" s="327"/>
      <c r="I526" s="327"/>
      <c r="J526" s="327"/>
      <c r="K526" s="327"/>
      <c r="L526" s="327"/>
      <c r="M526" s="327"/>
    </row>
    <row r="527" spans="1:13">
      <c r="A527" s="127"/>
      <c r="B527" s="339" t="s">
        <v>302</v>
      </c>
      <c r="C527" s="176" t="s">
        <v>263</v>
      </c>
      <c r="D527" s="127" t="s">
        <v>83</v>
      </c>
      <c r="E527" s="338">
        <v>0.2</v>
      </c>
      <c r="F527" s="332">
        <f>F523*E527</f>
        <v>0.2</v>
      </c>
      <c r="G527" s="327"/>
      <c r="H527" s="327"/>
      <c r="I527" s="327"/>
      <c r="J527" s="327"/>
      <c r="K527" s="327"/>
      <c r="L527" s="327"/>
      <c r="M527" s="327"/>
    </row>
    <row r="528" spans="1:13">
      <c r="A528" s="190"/>
      <c r="B528" s="340"/>
      <c r="C528" s="189" t="s">
        <v>82</v>
      </c>
      <c r="D528" s="190" t="s">
        <v>78</v>
      </c>
      <c r="E528" s="190">
        <v>1.07</v>
      </c>
      <c r="F528" s="191">
        <f>F523*E528</f>
        <v>1.07</v>
      </c>
      <c r="G528" s="382"/>
      <c r="H528" s="382"/>
      <c r="I528" s="382"/>
      <c r="J528" s="382"/>
      <c r="K528" s="382"/>
      <c r="L528" s="382"/>
      <c r="M528" s="382"/>
    </row>
    <row r="529" spans="1:24" ht="0.75" customHeight="1">
      <c r="A529" s="549"/>
      <c r="B529" s="537"/>
      <c r="C529" s="167"/>
      <c r="D529" s="143"/>
      <c r="E529" s="143"/>
      <c r="F529" s="175"/>
      <c r="G529" s="399"/>
      <c r="H529" s="399"/>
      <c r="I529" s="399"/>
      <c r="J529" s="399"/>
      <c r="K529" s="399"/>
      <c r="L529" s="399"/>
      <c r="M529" s="399"/>
    </row>
    <row r="530" spans="1:24" hidden="1">
      <c r="A530" s="550"/>
      <c r="B530" s="554"/>
      <c r="C530" s="168"/>
      <c r="D530" s="233"/>
      <c r="E530" s="169"/>
      <c r="F530" s="33"/>
      <c r="G530" s="400"/>
      <c r="H530" s="400"/>
      <c r="I530" s="400"/>
      <c r="J530" s="400"/>
      <c r="K530" s="400"/>
      <c r="L530" s="400"/>
      <c r="M530" s="400"/>
    </row>
    <row r="531" spans="1:24" hidden="1">
      <c r="A531" s="549"/>
      <c r="B531" s="153"/>
      <c r="C531" s="167"/>
      <c r="D531" s="143"/>
      <c r="E531" s="143"/>
      <c r="F531" s="175"/>
      <c r="G531" s="399"/>
      <c r="H531" s="399"/>
      <c r="I531" s="399"/>
      <c r="J531" s="399"/>
      <c r="K531" s="399"/>
      <c r="L531" s="399"/>
      <c r="M531" s="399"/>
    </row>
    <row r="532" spans="1:24" hidden="1">
      <c r="A532" s="550"/>
      <c r="B532" s="152"/>
      <c r="C532" s="168"/>
      <c r="D532" s="233"/>
      <c r="E532" s="169"/>
      <c r="F532" s="33"/>
      <c r="G532" s="400"/>
      <c r="H532" s="400"/>
      <c r="I532" s="400"/>
      <c r="J532" s="400"/>
      <c r="K532" s="400"/>
      <c r="L532" s="400"/>
      <c r="M532" s="400"/>
    </row>
    <row r="533" spans="1:24" hidden="1">
      <c r="A533" s="354"/>
      <c r="B533" s="154"/>
      <c r="C533" s="289"/>
      <c r="D533" s="174"/>
      <c r="E533" s="174"/>
      <c r="F533" s="175"/>
      <c r="G533" s="378"/>
      <c r="H533" s="378"/>
      <c r="I533" s="378"/>
      <c r="J533" s="378"/>
      <c r="K533" s="378"/>
      <c r="L533" s="378"/>
      <c r="M533" s="378"/>
    </row>
    <row r="534" spans="1:24">
      <c r="B534" s="173"/>
      <c r="C534" s="293" t="s">
        <v>478</v>
      </c>
      <c r="D534" s="173"/>
      <c r="E534" s="173"/>
      <c r="F534" s="485"/>
      <c r="G534" s="378"/>
      <c r="H534" s="378"/>
      <c r="I534" s="378"/>
      <c r="J534" s="378"/>
      <c r="K534" s="378"/>
      <c r="L534" s="378"/>
      <c r="M534" s="378"/>
    </row>
    <row r="535" spans="1:24">
      <c r="B535" s="341"/>
      <c r="C535" s="135" t="s">
        <v>479</v>
      </c>
      <c r="D535" s="131"/>
      <c r="E535" s="132"/>
      <c r="F535" s="133"/>
      <c r="G535" s="401"/>
      <c r="H535" s="394"/>
      <c r="I535" s="394"/>
      <c r="J535" s="394"/>
      <c r="K535" s="394"/>
      <c r="L535" s="394"/>
      <c r="M535" s="394"/>
    </row>
    <row r="536" spans="1:24">
      <c r="B536" s="341"/>
      <c r="C536" s="134" t="s">
        <v>391</v>
      </c>
      <c r="D536" s="131"/>
      <c r="E536" s="132"/>
      <c r="F536" s="133"/>
      <c r="G536" s="401"/>
      <c r="H536" s="394"/>
      <c r="I536" s="394"/>
      <c r="J536" s="394"/>
      <c r="K536" s="394"/>
      <c r="L536" s="394"/>
      <c r="M536" s="394"/>
    </row>
    <row r="537" spans="1:24">
      <c r="B537" s="341"/>
      <c r="C537" s="135" t="s">
        <v>348</v>
      </c>
      <c r="D537" s="131"/>
      <c r="E537" s="132"/>
      <c r="F537" s="133"/>
      <c r="G537" s="401"/>
      <c r="H537" s="394"/>
      <c r="I537" s="394"/>
      <c r="J537" s="394"/>
      <c r="K537" s="394"/>
      <c r="L537" s="394"/>
      <c r="M537" s="394"/>
    </row>
    <row r="538" spans="1:24">
      <c r="B538" s="341"/>
      <c r="C538" s="342" t="s">
        <v>349</v>
      </c>
      <c r="D538" s="343">
        <v>0.1</v>
      </c>
      <c r="E538" s="132"/>
      <c r="F538" s="133"/>
      <c r="G538" s="401"/>
      <c r="H538" s="394"/>
      <c r="I538" s="394"/>
      <c r="J538" s="394"/>
      <c r="K538" s="394"/>
      <c r="L538" s="394"/>
      <c r="M538" s="394"/>
    </row>
    <row r="539" spans="1:24">
      <c r="B539" s="341"/>
      <c r="C539" s="344" t="s">
        <v>348</v>
      </c>
      <c r="D539" s="345"/>
      <c r="E539" s="132"/>
      <c r="F539" s="133"/>
      <c r="G539" s="401"/>
      <c r="H539" s="394"/>
      <c r="I539" s="394"/>
      <c r="J539" s="394"/>
      <c r="K539" s="394"/>
      <c r="L539" s="394"/>
      <c r="M539" s="394"/>
    </row>
    <row r="540" spans="1:24">
      <c r="B540" s="341"/>
      <c r="C540" s="346" t="s">
        <v>350</v>
      </c>
      <c r="D540" s="343">
        <v>0.08</v>
      </c>
      <c r="E540" s="132"/>
      <c r="F540" s="133"/>
      <c r="G540" s="401"/>
      <c r="H540" s="394"/>
      <c r="I540" s="394"/>
      <c r="J540" s="394"/>
      <c r="K540" s="394"/>
      <c r="L540" s="394"/>
      <c r="M540" s="394"/>
    </row>
    <row r="541" spans="1:24">
      <c r="B541" s="341"/>
      <c r="C541" s="344" t="s">
        <v>518</v>
      </c>
      <c r="D541" s="131"/>
      <c r="E541" s="132"/>
      <c r="F541" s="133"/>
      <c r="G541" s="401"/>
      <c r="H541" s="394"/>
      <c r="I541" s="394"/>
      <c r="J541" s="394"/>
      <c r="K541" s="394"/>
      <c r="L541" s="394"/>
      <c r="M541" s="394"/>
    </row>
    <row r="542" spans="1:24">
      <c r="B542" s="373"/>
      <c r="C542" s="373"/>
      <c r="D542" s="373"/>
      <c r="E542" s="373"/>
      <c r="F542" s="373"/>
      <c r="G542" s="374"/>
      <c r="H542" s="374"/>
      <c r="I542" s="374"/>
      <c r="J542" s="374"/>
      <c r="K542" s="374"/>
      <c r="L542" s="374"/>
      <c r="M542" s="374"/>
      <c r="X542" s="358">
        <f>48018.21-M541</f>
        <v>48018.21</v>
      </c>
    </row>
    <row r="543" spans="1:24">
      <c r="A543" s="487"/>
      <c r="B543" s="487"/>
      <c r="C543" s="487"/>
      <c r="D543" s="487"/>
      <c r="E543" s="487"/>
      <c r="F543" s="487"/>
      <c r="G543" s="487"/>
      <c r="H543" s="487"/>
      <c r="I543" s="487"/>
      <c r="J543" s="487"/>
      <c r="K543" s="487"/>
      <c r="L543" s="487"/>
      <c r="M543" s="487"/>
    </row>
    <row r="544" spans="1:24">
      <c r="B544" s="365"/>
      <c r="C544" s="551"/>
      <c r="D544" s="551"/>
      <c r="E544" s="551"/>
      <c r="F544" s="551"/>
      <c r="G544" s="551"/>
      <c r="H544" s="551"/>
      <c r="I544" s="551"/>
      <c r="J544" s="551"/>
      <c r="K544" s="551"/>
      <c r="L544" s="375"/>
      <c r="M544" s="375"/>
    </row>
  </sheetData>
  <mergeCells count="32">
    <mergeCell ref="A531:A532"/>
    <mergeCell ref="C544:K544"/>
    <mergeCell ref="B236:B237"/>
    <mergeCell ref="A543:M543"/>
    <mergeCell ref="I7:I8"/>
    <mergeCell ref="A529:A530"/>
    <mergeCell ref="B529:B530"/>
    <mergeCell ref="C1:N1"/>
    <mergeCell ref="M6:M8"/>
    <mergeCell ref="L7:L8"/>
    <mergeCell ref="A2:L2"/>
    <mergeCell ref="A4:L4"/>
    <mergeCell ref="B5:C5"/>
    <mergeCell ref="H5:K5"/>
    <mergeCell ref="D6:D8"/>
    <mergeCell ref="I6:J6"/>
    <mergeCell ref="K6:L6"/>
    <mergeCell ref="C3:I3"/>
    <mergeCell ref="G6:H6"/>
    <mergeCell ref="J7:J8"/>
    <mergeCell ref="K7:K8"/>
    <mergeCell ref="G7:G8"/>
    <mergeCell ref="H7:H8"/>
    <mergeCell ref="E6:F6"/>
    <mergeCell ref="E7:E8"/>
    <mergeCell ref="F7:F8"/>
    <mergeCell ref="B19:B21"/>
    <mergeCell ref="A69:A75"/>
    <mergeCell ref="A6:A8"/>
    <mergeCell ref="B6:B8"/>
    <mergeCell ref="C6:C8"/>
    <mergeCell ref="B11:B13"/>
  </mergeCells>
  <pageMargins left="0.7" right="0.7" top="0.75" bottom="0.75" header="0.3" footer="0.3"/>
  <pageSetup paperSize="9" scale="96" orientation="landscape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sqref="A1:M97"/>
    </sheetView>
  </sheetViews>
  <sheetFormatPr defaultRowHeight="15"/>
  <cols>
    <col min="1" max="1" width="5.42578125" customWidth="1"/>
    <col min="2" max="2" width="10.28515625" customWidth="1"/>
    <col min="3" max="3" width="32.85546875" customWidth="1"/>
    <col min="4" max="4" width="8" customWidth="1"/>
    <col min="5" max="5" width="7.5703125" customWidth="1"/>
    <col min="6" max="6" width="7.28515625" customWidth="1"/>
    <col min="7" max="7" width="8.42578125" customWidth="1"/>
    <col min="8" max="8" width="6.42578125" customWidth="1"/>
    <col min="9" max="9" width="7.7109375" customWidth="1"/>
    <col min="10" max="10" width="6.7109375" customWidth="1"/>
    <col min="11" max="11" width="9.28515625" bestFit="1" customWidth="1"/>
    <col min="12" max="12" width="8" customWidth="1"/>
    <col min="13" max="13" width="10.85546875" bestFit="1" customWidth="1"/>
    <col min="14" max="14" width="9.140625" hidden="1" customWidth="1"/>
  </cols>
  <sheetData>
    <row r="1" ht="15" customHeight="1"/>
    <row r="2" s="115" customFormat="1" ht="15" customHeight="1"/>
    <row r="3" s="115" customFormat="1" ht="15" customHeight="1"/>
    <row r="4" s="115" customFormat="1"/>
    <row r="5" s="115" customFormat="1"/>
    <row r="6" s="115" customFormat="1"/>
    <row r="7" s="115" customFormat="1" ht="15" customHeight="1"/>
    <row r="8" s="115" customFormat="1" ht="15" customHeight="1"/>
    <row r="9" s="115" customFormat="1"/>
    <row r="10" s="115" customFormat="1"/>
    <row r="11" s="115" customFormat="1"/>
    <row r="12" s="115" customFormat="1"/>
    <row r="13" s="115" customFormat="1"/>
    <row r="14" s="115" customFormat="1"/>
    <row r="15" s="115" customFormat="1"/>
    <row r="16" s="115" customFormat="1"/>
    <row r="17" s="115" customFormat="1"/>
    <row r="18" s="115" customFormat="1"/>
    <row r="19" s="115" customFormat="1"/>
    <row r="20" s="115" customFormat="1"/>
    <row r="21" s="115" customFormat="1"/>
    <row r="22" s="115" customFormat="1"/>
    <row r="23" s="115" customFormat="1"/>
    <row r="24" s="115" customFormat="1"/>
    <row r="96" ht="15" customHeight="1"/>
    <row r="98" spans="1:13">
      <c r="A98" s="128"/>
      <c r="B98" s="75"/>
      <c r="C98" s="125"/>
      <c r="D98" s="75"/>
      <c r="E98" s="76"/>
      <c r="F98" s="76"/>
      <c r="G98" s="76"/>
      <c r="H98" s="126"/>
      <c r="I98" s="76"/>
      <c r="J98" s="76"/>
      <c r="K98" s="76"/>
      <c r="L98" s="126"/>
      <c r="M98" s="126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view="pageBreakPreview" topLeftCell="A61" zoomScale="90" zoomScaleSheetLayoutView="90" workbookViewId="0">
      <selection activeCell="I85" sqref="I85"/>
    </sheetView>
  </sheetViews>
  <sheetFormatPr defaultRowHeight="15"/>
  <cols>
    <col min="1" max="1" width="4.42578125" style="85" customWidth="1"/>
    <col min="2" max="2" width="9.140625" style="85"/>
    <col min="3" max="3" width="41.85546875" style="85" customWidth="1"/>
    <col min="4" max="4" width="6.5703125" style="85" customWidth="1"/>
    <col min="5" max="5" width="6.140625" style="85" customWidth="1"/>
    <col min="6" max="6" width="6.7109375" style="85" customWidth="1"/>
    <col min="7" max="7" width="6.28515625" style="85" customWidth="1"/>
    <col min="8" max="8" width="6.7109375" style="85" customWidth="1"/>
    <col min="9" max="9" width="7" style="85" customWidth="1"/>
    <col min="10" max="10" width="7.7109375" style="85" customWidth="1"/>
    <col min="11" max="11" width="6.5703125" style="85" customWidth="1"/>
    <col min="12" max="12" width="7.85546875" style="85" customWidth="1"/>
    <col min="13" max="13" width="10.85546875" style="85" bestFit="1" customWidth="1"/>
    <col min="14" max="14" width="9.140625" style="85" hidden="1" customWidth="1"/>
    <col min="15" max="15" width="9.140625" style="85"/>
    <col min="16" max="16" width="26.42578125" style="85" customWidth="1"/>
    <col min="17" max="16384" width="9.140625" style="85"/>
  </cols>
  <sheetData>
    <row r="1" spans="1:14">
      <c r="C1" s="560" t="s">
        <v>581</v>
      </c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>
      <c r="A2" s="561" t="s">
        <v>492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8"/>
    </row>
    <row r="3" spans="1:14">
      <c r="A3" s="561" t="s">
        <v>219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</row>
    <row r="5" spans="1:14">
      <c r="A5" s="404"/>
      <c r="B5" s="547" t="s">
        <v>150</v>
      </c>
      <c r="C5" s="547"/>
      <c r="H5" s="548" t="s">
        <v>49</v>
      </c>
      <c r="I5" s="548"/>
      <c r="J5" s="548"/>
      <c r="K5" s="548"/>
      <c r="L5" s="44">
        <f>M77</f>
        <v>0</v>
      </c>
      <c r="M5" s="60" t="s">
        <v>1</v>
      </c>
    </row>
    <row r="6" spans="1:14">
      <c r="A6" s="405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spans="1:14">
      <c r="A7" s="562" t="s">
        <v>50</v>
      </c>
      <c r="B7" s="562" t="s">
        <v>493</v>
      </c>
      <c r="C7" s="562" t="s">
        <v>494</v>
      </c>
      <c r="D7" s="562" t="s">
        <v>53</v>
      </c>
      <c r="E7" s="564" t="s">
        <v>212</v>
      </c>
      <c r="F7" s="565"/>
      <c r="G7" s="566" t="s">
        <v>54</v>
      </c>
      <c r="H7" s="567"/>
      <c r="I7" s="566" t="s">
        <v>55</v>
      </c>
      <c r="J7" s="567"/>
      <c r="K7" s="566" t="s">
        <v>56</v>
      </c>
      <c r="L7" s="567"/>
      <c r="M7" s="562" t="s">
        <v>131</v>
      </c>
    </row>
    <row r="8" spans="1:14" ht="22.5">
      <c r="A8" s="563"/>
      <c r="B8" s="563"/>
      <c r="C8" s="563"/>
      <c r="D8" s="563"/>
      <c r="E8" s="406" t="s">
        <v>213</v>
      </c>
      <c r="F8" s="406" t="s">
        <v>214</v>
      </c>
      <c r="G8" s="407" t="s">
        <v>58</v>
      </c>
      <c r="H8" s="407" t="s">
        <v>46</v>
      </c>
      <c r="I8" s="407" t="s">
        <v>59</v>
      </c>
      <c r="J8" s="407" t="s">
        <v>46</v>
      </c>
      <c r="K8" s="407" t="s">
        <v>60</v>
      </c>
      <c r="L8" s="407" t="s">
        <v>46</v>
      </c>
      <c r="M8" s="563"/>
    </row>
    <row r="9" spans="1:14">
      <c r="A9" s="407">
        <v>1</v>
      </c>
      <c r="B9" s="407">
        <v>2</v>
      </c>
      <c r="C9" s="407">
        <v>3</v>
      </c>
      <c r="D9" s="407">
        <v>4</v>
      </c>
      <c r="E9" s="406">
        <v>5</v>
      </c>
      <c r="F9" s="406">
        <v>6</v>
      </c>
      <c r="G9" s="407">
        <v>7</v>
      </c>
      <c r="H9" s="407">
        <v>8</v>
      </c>
      <c r="I9" s="407">
        <v>9</v>
      </c>
      <c r="J9" s="407">
        <v>10</v>
      </c>
      <c r="K9" s="407">
        <v>11</v>
      </c>
      <c r="L9" s="407">
        <v>12</v>
      </c>
      <c r="M9" s="407">
        <v>13</v>
      </c>
    </row>
    <row r="10" spans="1:14" ht="30" customHeight="1">
      <c r="A10" s="556">
        <v>1</v>
      </c>
      <c r="B10" s="158" t="s">
        <v>392</v>
      </c>
      <c r="C10" s="408" t="s">
        <v>583</v>
      </c>
      <c r="D10" s="158" t="s">
        <v>195</v>
      </c>
      <c r="E10" s="409"/>
      <c r="F10" s="159">
        <v>1</v>
      </c>
      <c r="G10" s="318"/>
      <c r="H10" s="318"/>
      <c r="I10" s="318"/>
      <c r="J10" s="318"/>
      <c r="K10" s="318"/>
      <c r="L10" s="318"/>
      <c r="M10" s="318"/>
    </row>
    <row r="11" spans="1:14" ht="27">
      <c r="A11" s="557"/>
      <c r="B11" s="137"/>
      <c r="C11" s="78" t="s">
        <v>118</v>
      </c>
      <c r="D11" s="137" t="s">
        <v>76</v>
      </c>
      <c r="E11" s="137">
        <v>5.03</v>
      </c>
      <c r="F11" s="101">
        <f>F10*E11</f>
        <v>5.03</v>
      </c>
      <c r="G11" s="320"/>
      <c r="H11" s="320"/>
      <c r="I11" s="320"/>
      <c r="J11" s="320"/>
      <c r="K11" s="320"/>
      <c r="L11" s="320"/>
      <c r="M11" s="320"/>
    </row>
    <row r="12" spans="1:14">
      <c r="A12" s="557"/>
      <c r="B12" s="138"/>
      <c r="C12" s="78" t="s">
        <v>77</v>
      </c>
      <c r="D12" s="137" t="s">
        <v>78</v>
      </c>
      <c r="E12" s="137">
        <v>0.06</v>
      </c>
      <c r="F12" s="101">
        <f>F10*E12</f>
        <v>0.06</v>
      </c>
      <c r="G12" s="320"/>
      <c r="H12" s="320"/>
      <c r="I12" s="320"/>
      <c r="J12" s="320"/>
      <c r="K12" s="320"/>
      <c r="L12" s="320"/>
      <c r="M12" s="320"/>
    </row>
    <row r="13" spans="1:14">
      <c r="A13" s="557"/>
      <c r="B13" s="138"/>
      <c r="C13" s="168" t="s">
        <v>81</v>
      </c>
      <c r="D13" s="137"/>
      <c r="E13" s="137"/>
      <c r="F13" s="101"/>
      <c r="G13" s="320"/>
      <c r="H13" s="320"/>
      <c r="I13" s="320"/>
      <c r="J13" s="320"/>
      <c r="K13" s="320"/>
      <c r="L13" s="320"/>
      <c r="M13" s="320"/>
    </row>
    <row r="14" spans="1:14">
      <c r="A14" s="557"/>
      <c r="B14" s="138" t="s">
        <v>393</v>
      </c>
      <c r="C14" s="67" t="s">
        <v>584</v>
      </c>
      <c r="D14" s="137" t="s">
        <v>132</v>
      </c>
      <c r="E14" s="137">
        <v>1</v>
      </c>
      <c r="F14" s="101">
        <f>F10*E14</f>
        <v>1</v>
      </c>
      <c r="G14" s="320"/>
      <c r="H14" s="320"/>
      <c r="I14" s="320"/>
      <c r="J14" s="320"/>
      <c r="K14" s="320"/>
      <c r="L14" s="320"/>
      <c r="M14" s="320"/>
    </row>
    <row r="15" spans="1:14">
      <c r="A15" s="558"/>
      <c r="B15" s="139"/>
      <c r="C15" s="78" t="s">
        <v>82</v>
      </c>
      <c r="D15" s="160" t="s">
        <v>78</v>
      </c>
      <c r="E15" s="199">
        <v>0.995</v>
      </c>
      <c r="F15" s="101">
        <v>1</v>
      </c>
      <c r="G15" s="320"/>
      <c r="H15" s="320"/>
      <c r="I15" s="320"/>
      <c r="J15" s="320"/>
      <c r="K15" s="320"/>
      <c r="L15" s="320"/>
      <c r="M15" s="320"/>
    </row>
    <row r="16" spans="1:14">
      <c r="A16" s="556">
        <v>2</v>
      </c>
      <c r="B16" s="79" t="s">
        <v>116</v>
      </c>
      <c r="C16" s="80" t="s">
        <v>556</v>
      </c>
      <c r="D16" s="146" t="s">
        <v>117</v>
      </c>
      <c r="E16" s="146"/>
      <c r="F16" s="175">
        <v>10</v>
      </c>
      <c r="G16" s="399"/>
      <c r="H16" s="399"/>
      <c r="I16" s="399"/>
      <c r="J16" s="399"/>
      <c r="K16" s="399"/>
      <c r="L16" s="399"/>
      <c r="M16" s="399"/>
    </row>
    <row r="17" spans="1:13" ht="27">
      <c r="A17" s="557"/>
      <c r="B17" s="147"/>
      <c r="C17" s="176" t="s">
        <v>118</v>
      </c>
      <c r="D17" s="127" t="s">
        <v>76</v>
      </c>
      <c r="E17" s="127">
        <v>2.5499999999999998</v>
      </c>
      <c r="F17" s="33">
        <f>F16*E17</f>
        <v>25.5</v>
      </c>
      <c r="G17" s="400"/>
      <c r="H17" s="400"/>
      <c r="I17" s="400"/>
      <c r="J17" s="400"/>
      <c r="K17" s="400"/>
      <c r="L17" s="400"/>
      <c r="M17" s="400"/>
    </row>
    <row r="18" spans="1:13">
      <c r="A18" s="557"/>
      <c r="B18" s="410"/>
      <c r="C18" s="176" t="s">
        <v>105</v>
      </c>
      <c r="D18" s="127" t="s">
        <v>78</v>
      </c>
      <c r="E18" s="127">
        <v>0.86</v>
      </c>
      <c r="F18" s="33">
        <f>F16*E18</f>
        <v>8.6</v>
      </c>
      <c r="G18" s="400"/>
      <c r="H18" s="400"/>
      <c r="I18" s="400"/>
      <c r="J18" s="400"/>
      <c r="K18" s="400"/>
      <c r="L18" s="400"/>
      <c r="M18" s="400"/>
    </row>
    <row r="19" spans="1:13">
      <c r="A19" s="557"/>
      <c r="B19" s="147"/>
      <c r="C19" s="176" t="s">
        <v>81</v>
      </c>
      <c r="D19" s="127"/>
      <c r="E19" s="127"/>
      <c r="F19" s="33"/>
      <c r="G19" s="400"/>
      <c r="H19" s="400"/>
      <c r="I19" s="400"/>
      <c r="J19" s="400"/>
      <c r="K19" s="400"/>
      <c r="L19" s="400"/>
      <c r="M19" s="400"/>
    </row>
    <row r="20" spans="1:13">
      <c r="A20" s="557"/>
      <c r="B20" s="411" t="s">
        <v>140</v>
      </c>
      <c r="C20" s="412" t="s">
        <v>153</v>
      </c>
      <c r="D20" s="413" t="s">
        <v>107</v>
      </c>
      <c r="E20" s="414"/>
      <c r="F20" s="415">
        <f>F16</f>
        <v>10</v>
      </c>
      <c r="G20" s="415"/>
      <c r="H20" s="415"/>
      <c r="I20" s="415"/>
      <c r="J20" s="415"/>
      <c r="K20" s="415"/>
      <c r="L20" s="415"/>
      <c r="M20" s="415"/>
    </row>
    <row r="21" spans="1:13">
      <c r="A21" s="558"/>
      <c r="B21" s="220"/>
      <c r="C21" s="189" t="s">
        <v>82</v>
      </c>
      <c r="D21" s="190" t="s">
        <v>78</v>
      </c>
      <c r="E21" s="190">
        <v>2.1</v>
      </c>
      <c r="F21" s="33">
        <f>F16*E21</f>
        <v>21</v>
      </c>
      <c r="G21" s="449"/>
      <c r="H21" s="449"/>
      <c r="I21" s="449"/>
      <c r="J21" s="400"/>
      <c r="K21" s="449"/>
      <c r="L21" s="400"/>
      <c r="M21" s="449"/>
    </row>
    <row r="22" spans="1:13" ht="27">
      <c r="A22" s="556">
        <v>3</v>
      </c>
      <c r="B22" s="158" t="s">
        <v>119</v>
      </c>
      <c r="C22" s="64" t="s">
        <v>120</v>
      </c>
      <c r="D22" s="158" t="s">
        <v>107</v>
      </c>
      <c r="E22" s="158"/>
      <c r="F22" s="175">
        <v>5</v>
      </c>
      <c r="G22" s="399"/>
      <c r="H22" s="399"/>
      <c r="I22" s="399"/>
      <c r="J22" s="399"/>
      <c r="K22" s="399"/>
      <c r="L22" s="399"/>
      <c r="M22" s="399"/>
    </row>
    <row r="23" spans="1:13" ht="27">
      <c r="A23" s="557"/>
      <c r="B23" s="137"/>
      <c r="C23" s="78" t="s">
        <v>80</v>
      </c>
      <c r="D23" s="137" t="s">
        <v>76</v>
      </c>
      <c r="E23" s="137">
        <v>2.4</v>
      </c>
      <c r="F23" s="33">
        <f>F22*E23</f>
        <v>12</v>
      </c>
      <c r="G23" s="400"/>
      <c r="H23" s="400"/>
      <c r="I23" s="400"/>
      <c r="J23" s="400"/>
      <c r="K23" s="400"/>
      <c r="L23" s="400"/>
      <c r="M23" s="400"/>
    </row>
    <row r="24" spans="1:13">
      <c r="A24" s="557"/>
      <c r="B24" s="137"/>
      <c r="C24" s="78" t="s">
        <v>105</v>
      </c>
      <c r="D24" s="137" t="s">
        <v>78</v>
      </c>
      <c r="E24" s="137">
        <v>1.0999999999999999E-2</v>
      </c>
      <c r="F24" s="33">
        <f>F22*E24</f>
        <v>5.4999999999999993E-2</v>
      </c>
      <c r="G24" s="400"/>
      <c r="H24" s="400"/>
      <c r="I24" s="400"/>
      <c r="J24" s="400"/>
      <c r="K24" s="400"/>
      <c r="L24" s="400"/>
      <c r="M24" s="400"/>
    </row>
    <row r="25" spans="1:13">
      <c r="A25" s="557"/>
      <c r="B25" s="137"/>
      <c r="C25" s="168" t="s">
        <v>81</v>
      </c>
      <c r="D25" s="137"/>
      <c r="E25" s="137"/>
      <c r="F25" s="33"/>
      <c r="G25" s="400"/>
      <c r="H25" s="400"/>
      <c r="I25" s="400"/>
      <c r="J25" s="400"/>
      <c r="K25" s="400"/>
      <c r="L25" s="400"/>
      <c r="M25" s="400"/>
    </row>
    <row r="26" spans="1:13">
      <c r="A26" s="557"/>
      <c r="B26" s="137" t="s">
        <v>162</v>
      </c>
      <c r="C26" s="78" t="s">
        <v>121</v>
      </c>
      <c r="D26" s="137" t="s">
        <v>107</v>
      </c>
      <c r="E26" s="137"/>
      <c r="F26" s="33">
        <v>5</v>
      </c>
      <c r="G26" s="400"/>
      <c r="H26" s="400"/>
      <c r="I26" s="400"/>
      <c r="J26" s="400"/>
      <c r="K26" s="400"/>
      <c r="L26" s="400"/>
      <c r="M26" s="400"/>
    </row>
    <row r="27" spans="1:13">
      <c r="A27" s="558"/>
      <c r="B27" s="160"/>
      <c r="C27" s="78" t="s">
        <v>82</v>
      </c>
      <c r="D27" s="160" t="s">
        <v>78</v>
      </c>
      <c r="E27" s="137">
        <v>0.10299999999999999</v>
      </c>
      <c r="F27" s="33">
        <f>F22*E27</f>
        <v>0.51500000000000001</v>
      </c>
      <c r="G27" s="400"/>
      <c r="H27" s="400"/>
      <c r="I27" s="400"/>
      <c r="J27" s="400"/>
      <c r="K27" s="400"/>
      <c r="L27" s="400"/>
      <c r="M27" s="400"/>
    </row>
    <row r="28" spans="1:13" ht="27">
      <c r="A28" s="556">
        <v>4</v>
      </c>
      <c r="B28" s="158" t="s">
        <v>119</v>
      </c>
      <c r="C28" s="64" t="s">
        <v>165</v>
      </c>
      <c r="D28" s="158" t="s">
        <v>107</v>
      </c>
      <c r="E28" s="158"/>
      <c r="F28" s="175">
        <v>5</v>
      </c>
      <c r="G28" s="399"/>
      <c r="H28" s="399"/>
      <c r="I28" s="399"/>
      <c r="J28" s="399"/>
      <c r="K28" s="399"/>
      <c r="L28" s="399"/>
      <c r="M28" s="399"/>
    </row>
    <row r="29" spans="1:13" ht="27">
      <c r="A29" s="557"/>
      <c r="B29" s="137"/>
      <c r="C29" s="78" t="s">
        <v>80</v>
      </c>
      <c r="D29" s="137" t="s">
        <v>76</v>
      </c>
      <c r="E29" s="137">
        <v>2.4</v>
      </c>
      <c r="F29" s="33">
        <f>F28*E29</f>
        <v>12</v>
      </c>
      <c r="G29" s="400"/>
      <c r="H29" s="400"/>
      <c r="I29" s="400"/>
      <c r="J29" s="400"/>
      <c r="K29" s="400"/>
      <c r="L29" s="400"/>
      <c r="M29" s="400"/>
    </row>
    <row r="30" spans="1:13">
      <c r="A30" s="557"/>
      <c r="B30" s="137"/>
      <c r="C30" s="78" t="s">
        <v>105</v>
      </c>
      <c r="D30" s="137" t="s">
        <v>78</v>
      </c>
      <c r="E30" s="137">
        <v>1.0999999999999999E-2</v>
      </c>
      <c r="F30" s="33">
        <f>F28*E30</f>
        <v>5.4999999999999993E-2</v>
      </c>
      <c r="G30" s="400"/>
      <c r="H30" s="400"/>
      <c r="I30" s="400"/>
      <c r="J30" s="400"/>
      <c r="K30" s="400"/>
      <c r="L30" s="400"/>
      <c r="M30" s="400"/>
    </row>
    <row r="31" spans="1:13">
      <c r="A31" s="557"/>
      <c r="B31" s="137"/>
      <c r="C31" s="168" t="s">
        <v>81</v>
      </c>
      <c r="D31" s="137"/>
      <c r="E31" s="137"/>
      <c r="F31" s="33"/>
      <c r="G31" s="400"/>
      <c r="H31" s="400"/>
      <c r="I31" s="400"/>
      <c r="J31" s="400"/>
      <c r="K31" s="400"/>
      <c r="L31" s="400"/>
      <c r="M31" s="400"/>
    </row>
    <row r="32" spans="1:13">
      <c r="A32" s="557"/>
      <c r="B32" s="137" t="s">
        <v>140</v>
      </c>
      <c r="C32" s="78" t="s">
        <v>166</v>
      </c>
      <c r="D32" s="137" t="s">
        <v>107</v>
      </c>
      <c r="E32" s="137"/>
      <c r="F32" s="33">
        <v>5</v>
      </c>
      <c r="G32" s="400"/>
      <c r="H32" s="400"/>
      <c r="I32" s="400"/>
      <c r="J32" s="400"/>
      <c r="K32" s="400"/>
      <c r="L32" s="400"/>
      <c r="M32" s="400"/>
    </row>
    <row r="33" spans="1:13">
      <c r="A33" s="558"/>
      <c r="B33" s="160"/>
      <c r="C33" s="78" t="s">
        <v>82</v>
      </c>
      <c r="D33" s="160" t="s">
        <v>78</v>
      </c>
      <c r="E33" s="137">
        <v>0.10299999999999999</v>
      </c>
      <c r="F33" s="33">
        <f>F28*E33</f>
        <v>0.51500000000000001</v>
      </c>
      <c r="G33" s="400"/>
      <c r="H33" s="400"/>
      <c r="I33" s="400"/>
      <c r="J33" s="400"/>
      <c r="K33" s="400"/>
      <c r="L33" s="400"/>
      <c r="M33" s="400"/>
    </row>
    <row r="34" spans="1:13" ht="24.75">
      <c r="A34" s="556">
        <v>5</v>
      </c>
      <c r="B34" s="416" t="s">
        <v>113</v>
      </c>
      <c r="C34" s="64" t="s">
        <v>215</v>
      </c>
      <c r="D34" s="143" t="s">
        <v>102</v>
      </c>
      <c r="E34" s="158"/>
      <c r="F34" s="175">
        <v>90</v>
      </c>
      <c r="G34" s="399"/>
      <c r="H34" s="399"/>
      <c r="I34" s="399"/>
      <c r="J34" s="399"/>
      <c r="K34" s="399"/>
      <c r="L34" s="399"/>
      <c r="M34" s="399"/>
    </row>
    <row r="35" spans="1:13" ht="27">
      <c r="A35" s="557"/>
      <c r="B35" s="65"/>
      <c r="C35" s="78" t="s">
        <v>80</v>
      </c>
      <c r="D35" s="137" t="s">
        <v>76</v>
      </c>
      <c r="E35" s="137">
        <v>0.13</v>
      </c>
      <c r="F35" s="33">
        <f>F34*E35</f>
        <v>11.700000000000001</v>
      </c>
      <c r="G35" s="400"/>
      <c r="H35" s="400"/>
      <c r="I35" s="400"/>
      <c r="J35" s="400"/>
      <c r="K35" s="400"/>
      <c r="L35" s="400"/>
      <c r="M35" s="400"/>
    </row>
    <row r="36" spans="1:13">
      <c r="A36" s="557"/>
      <c r="B36" s="65"/>
      <c r="C36" s="78" t="s">
        <v>77</v>
      </c>
      <c r="D36" s="137" t="s">
        <v>78</v>
      </c>
      <c r="E36" s="137">
        <v>0.32800000000000001</v>
      </c>
      <c r="F36" s="33">
        <f>F34*E36</f>
        <v>29.52</v>
      </c>
      <c r="G36" s="400"/>
      <c r="H36" s="400"/>
      <c r="I36" s="400"/>
      <c r="J36" s="400"/>
      <c r="K36" s="400"/>
      <c r="L36" s="400"/>
      <c r="M36" s="400"/>
    </row>
    <row r="37" spans="1:13">
      <c r="A37" s="557"/>
      <c r="B37" s="65"/>
      <c r="C37" s="168" t="s">
        <v>81</v>
      </c>
      <c r="D37" s="137"/>
      <c r="E37" s="137"/>
      <c r="F37" s="33"/>
      <c r="G37" s="400"/>
      <c r="H37" s="400"/>
      <c r="I37" s="400"/>
      <c r="J37" s="400"/>
      <c r="K37" s="400"/>
      <c r="L37" s="400"/>
      <c r="M37" s="400"/>
    </row>
    <row r="38" spans="1:13" ht="27">
      <c r="A38" s="557"/>
      <c r="B38" s="65" t="s">
        <v>95</v>
      </c>
      <c r="C38" s="67" t="s">
        <v>114</v>
      </c>
      <c r="D38" s="169" t="s">
        <v>102</v>
      </c>
      <c r="E38" s="137"/>
      <c r="F38" s="33">
        <v>60</v>
      </c>
      <c r="G38" s="400"/>
      <c r="H38" s="400"/>
      <c r="I38" s="400"/>
      <c r="J38" s="400"/>
      <c r="K38" s="400"/>
      <c r="L38" s="400"/>
      <c r="M38" s="400"/>
    </row>
    <row r="39" spans="1:13" ht="27">
      <c r="A39" s="557"/>
      <c r="B39" s="65" t="s">
        <v>95</v>
      </c>
      <c r="C39" s="67" t="s">
        <v>360</v>
      </c>
      <c r="D39" s="169" t="s">
        <v>115</v>
      </c>
      <c r="E39" s="137"/>
      <c r="F39" s="33">
        <v>30</v>
      </c>
      <c r="G39" s="400"/>
      <c r="H39" s="400"/>
      <c r="I39" s="400"/>
      <c r="J39" s="400"/>
      <c r="K39" s="400"/>
      <c r="L39" s="400"/>
      <c r="M39" s="400"/>
    </row>
    <row r="40" spans="1:13">
      <c r="A40" s="557"/>
      <c r="B40" s="65" t="s">
        <v>216</v>
      </c>
      <c r="C40" s="67" t="s">
        <v>217</v>
      </c>
      <c r="D40" s="169" t="s">
        <v>115</v>
      </c>
      <c r="E40" s="137"/>
      <c r="F40" s="33">
        <v>90</v>
      </c>
      <c r="G40" s="400"/>
      <c r="H40" s="400"/>
      <c r="I40" s="400"/>
      <c r="J40" s="400"/>
      <c r="K40" s="400"/>
      <c r="L40" s="400"/>
      <c r="M40" s="400"/>
    </row>
    <row r="41" spans="1:13">
      <c r="A41" s="558"/>
      <c r="B41" s="65" t="s">
        <v>95</v>
      </c>
      <c r="C41" s="67" t="s">
        <v>218</v>
      </c>
      <c r="D41" s="169" t="s">
        <v>132</v>
      </c>
      <c r="E41" s="137"/>
      <c r="F41" s="33">
        <v>3</v>
      </c>
      <c r="G41" s="400"/>
      <c r="H41" s="400"/>
      <c r="I41" s="400"/>
      <c r="J41" s="400"/>
      <c r="K41" s="400"/>
      <c r="L41" s="400"/>
      <c r="M41" s="400"/>
    </row>
    <row r="42" spans="1:13">
      <c r="A42" s="417"/>
      <c r="B42" s="77"/>
      <c r="C42" s="78" t="s">
        <v>82</v>
      </c>
      <c r="D42" s="160" t="s">
        <v>78</v>
      </c>
      <c r="E42" s="137">
        <v>5.5300000000000002E-2</v>
      </c>
      <c r="F42" s="33">
        <f>F34*E42</f>
        <v>4.9770000000000003</v>
      </c>
      <c r="G42" s="400"/>
      <c r="H42" s="400"/>
      <c r="I42" s="400"/>
      <c r="J42" s="400"/>
      <c r="K42" s="400"/>
      <c r="L42" s="400"/>
      <c r="M42" s="400"/>
    </row>
    <row r="43" spans="1:13">
      <c r="A43" s="556">
        <v>6</v>
      </c>
      <c r="B43" s="140" t="s">
        <v>141</v>
      </c>
      <c r="C43" s="418" t="s">
        <v>142</v>
      </c>
      <c r="D43" s="419" t="s">
        <v>135</v>
      </c>
      <c r="E43" s="420"/>
      <c r="F43" s="421">
        <v>20</v>
      </c>
      <c r="G43" s="421"/>
      <c r="H43" s="421"/>
      <c r="I43" s="421"/>
      <c r="J43" s="421"/>
      <c r="K43" s="421"/>
      <c r="L43" s="421"/>
      <c r="M43" s="421"/>
    </row>
    <row r="44" spans="1:13">
      <c r="A44" s="557"/>
      <c r="B44" s="422"/>
      <c r="C44" s="423" t="s">
        <v>136</v>
      </c>
      <c r="D44" s="424" t="s">
        <v>76</v>
      </c>
      <c r="E44" s="425">
        <v>0.24</v>
      </c>
      <c r="F44" s="426">
        <f>E44*F43</f>
        <v>4.8</v>
      </c>
      <c r="G44" s="426"/>
      <c r="H44" s="426"/>
      <c r="I44" s="426"/>
      <c r="J44" s="426"/>
      <c r="K44" s="426"/>
      <c r="L44" s="426"/>
      <c r="M44" s="426"/>
    </row>
    <row r="45" spans="1:13">
      <c r="A45" s="557"/>
      <c r="B45" s="422"/>
      <c r="C45" s="427" t="s">
        <v>137</v>
      </c>
      <c r="D45" s="428" t="s">
        <v>78</v>
      </c>
      <c r="E45" s="425">
        <v>0.16850000000000001</v>
      </c>
      <c r="F45" s="425">
        <f>E45*F43</f>
        <v>3.37</v>
      </c>
      <c r="G45" s="426"/>
      <c r="H45" s="426"/>
      <c r="I45" s="426"/>
      <c r="J45" s="426"/>
      <c r="K45" s="426"/>
      <c r="L45" s="426"/>
      <c r="M45" s="426"/>
    </row>
    <row r="46" spans="1:13">
      <c r="A46" s="557"/>
      <c r="B46" s="422"/>
      <c r="C46" s="427" t="s">
        <v>138</v>
      </c>
      <c r="D46" s="428" t="s">
        <v>139</v>
      </c>
      <c r="E46" s="425">
        <v>2.1999999999999999E-2</v>
      </c>
      <c r="F46" s="425">
        <f>F43*E46</f>
        <v>0.43999999999999995</v>
      </c>
      <c r="G46" s="426"/>
      <c r="H46" s="426"/>
      <c r="I46" s="426"/>
      <c r="J46" s="426"/>
      <c r="K46" s="426"/>
      <c r="L46" s="426"/>
      <c r="M46" s="426"/>
    </row>
    <row r="47" spans="1:13">
      <c r="A47" s="558"/>
      <c r="B47" s="429" t="s">
        <v>140</v>
      </c>
      <c r="C47" s="430" t="s">
        <v>143</v>
      </c>
      <c r="D47" s="431" t="s">
        <v>135</v>
      </c>
      <c r="E47" s="432"/>
      <c r="F47" s="433">
        <f>F43</f>
        <v>20</v>
      </c>
      <c r="G47" s="433"/>
      <c r="H47" s="433"/>
      <c r="I47" s="433"/>
      <c r="J47" s="433"/>
      <c r="K47" s="433"/>
      <c r="L47" s="433"/>
      <c r="M47" s="433"/>
    </row>
    <row r="48" spans="1:13">
      <c r="A48" s="556">
        <v>7</v>
      </c>
      <c r="B48" s="434" t="s">
        <v>144</v>
      </c>
      <c r="C48" s="418" t="s">
        <v>145</v>
      </c>
      <c r="D48" s="419" t="s">
        <v>154</v>
      </c>
      <c r="E48" s="435"/>
      <c r="F48" s="421">
        <v>6</v>
      </c>
      <c r="G48" s="421"/>
      <c r="H48" s="421"/>
      <c r="I48" s="421"/>
      <c r="J48" s="421"/>
      <c r="K48" s="421"/>
      <c r="L48" s="421"/>
      <c r="M48" s="421"/>
    </row>
    <row r="49" spans="1:17">
      <c r="A49" s="557"/>
      <c r="B49" s="422"/>
      <c r="C49" s="423" t="s">
        <v>136</v>
      </c>
      <c r="D49" s="424" t="s">
        <v>76</v>
      </c>
      <c r="E49" s="425">
        <v>0.9</v>
      </c>
      <c r="F49" s="426">
        <f>E49*F48</f>
        <v>5.4</v>
      </c>
      <c r="G49" s="426"/>
      <c r="H49" s="426"/>
      <c r="I49" s="426"/>
      <c r="J49" s="426"/>
      <c r="K49" s="426"/>
      <c r="L49" s="426"/>
      <c r="M49" s="426"/>
    </row>
    <row r="50" spans="1:17">
      <c r="A50" s="557"/>
      <c r="B50" s="422"/>
      <c r="C50" s="427" t="s">
        <v>137</v>
      </c>
      <c r="D50" s="428" t="s">
        <v>78</v>
      </c>
      <c r="E50" s="425">
        <v>1.4</v>
      </c>
      <c r="F50" s="426">
        <f>E50*F48</f>
        <v>8.3999999999999986</v>
      </c>
      <c r="G50" s="426"/>
      <c r="H50" s="426"/>
      <c r="I50" s="426"/>
      <c r="J50" s="426"/>
      <c r="K50" s="426"/>
      <c r="L50" s="426"/>
      <c r="M50" s="426"/>
    </row>
    <row r="51" spans="1:17">
      <c r="A51" s="557"/>
      <c r="B51" s="422"/>
      <c r="C51" s="427" t="s">
        <v>138</v>
      </c>
      <c r="D51" s="428" t="s">
        <v>139</v>
      </c>
      <c r="E51" s="425">
        <v>7.0000000000000007E-2</v>
      </c>
      <c r="F51" s="426">
        <f>F48*E51</f>
        <v>0.42000000000000004</v>
      </c>
      <c r="G51" s="426"/>
      <c r="H51" s="426"/>
      <c r="I51" s="426"/>
      <c r="J51" s="426"/>
      <c r="K51" s="426"/>
      <c r="L51" s="426"/>
      <c r="M51" s="426"/>
    </row>
    <row r="52" spans="1:17">
      <c r="A52" s="558"/>
      <c r="B52" s="429" t="s">
        <v>146</v>
      </c>
      <c r="C52" s="430" t="s">
        <v>147</v>
      </c>
      <c r="D52" s="431" t="s">
        <v>135</v>
      </c>
      <c r="E52" s="436"/>
      <c r="F52" s="433">
        <v>6</v>
      </c>
      <c r="G52" s="433"/>
      <c r="H52" s="433"/>
      <c r="I52" s="433"/>
      <c r="J52" s="433"/>
      <c r="K52" s="433"/>
      <c r="L52" s="433"/>
      <c r="M52" s="433"/>
      <c r="P52" s="455"/>
    </row>
    <row r="53" spans="1:17" ht="27">
      <c r="A53" s="460">
        <v>8</v>
      </c>
      <c r="B53" s="437" t="s">
        <v>347</v>
      </c>
      <c r="C53" s="78" t="s">
        <v>574</v>
      </c>
      <c r="D53" s="143" t="s">
        <v>195</v>
      </c>
      <c r="E53" s="263"/>
      <c r="F53" s="159">
        <v>1</v>
      </c>
      <c r="G53" s="320"/>
      <c r="H53" s="320"/>
      <c r="I53" s="320"/>
      <c r="J53" s="320"/>
      <c r="K53" s="320"/>
      <c r="L53" s="320"/>
      <c r="M53" s="320"/>
      <c r="P53" s="455"/>
    </row>
    <row r="54" spans="1:17" ht="27">
      <c r="A54" s="460"/>
      <c r="B54" s="438"/>
      <c r="C54" s="78" t="s">
        <v>336</v>
      </c>
      <c r="D54" s="137" t="s">
        <v>76</v>
      </c>
      <c r="E54" s="263">
        <v>13.3</v>
      </c>
      <c r="F54" s="101">
        <f>F53*E54</f>
        <v>13.3</v>
      </c>
      <c r="G54" s="388"/>
      <c r="H54" s="387"/>
      <c r="I54" s="320"/>
      <c r="J54" s="320"/>
      <c r="K54" s="320"/>
      <c r="L54" s="320"/>
      <c r="M54" s="320"/>
      <c r="P54" s="455"/>
    </row>
    <row r="55" spans="1:17">
      <c r="A55" s="460"/>
      <c r="B55" s="439"/>
      <c r="C55" s="176" t="s">
        <v>105</v>
      </c>
      <c r="D55" s="440" t="s">
        <v>78</v>
      </c>
      <c r="E55" s="338">
        <v>0.39</v>
      </c>
      <c r="F55" s="333">
        <f>F53*E55</f>
        <v>0.39</v>
      </c>
      <c r="G55" s="451"/>
      <c r="H55" s="376"/>
      <c r="I55" s="451"/>
      <c r="J55" s="376"/>
      <c r="K55" s="376"/>
      <c r="L55" s="376"/>
      <c r="M55" s="376"/>
      <c r="P55" s="455"/>
    </row>
    <row r="56" spans="1:17">
      <c r="A56" s="460"/>
      <c r="B56" s="438"/>
      <c r="C56" s="168" t="s">
        <v>81</v>
      </c>
      <c r="D56" s="137"/>
      <c r="E56" s="263"/>
      <c r="F56" s="101"/>
      <c r="G56" s="320"/>
      <c r="H56" s="320"/>
      <c r="I56" s="320"/>
      <c r="J56" s="320"/>
      <c r="K56" s="320"/>
      <c r="L56" s="320"/>
      <c r="M56" s="320"/>
      <c r="P56" s="455"/>
    </row>
    <row r="57" spans="1:17" ht="27">
      <c r="A57" s="460"/>
      <c r="B57" s="302" t="s">
        <v>575</v>
      </c>
      <c r="C57" s="270" t="s">
        <v>576</v>
      </c>
      <c r="D57" s="169" t="s">
        <v>195</v>
      </c>
      <c r="E57" s="263">
        <v>1</v>
      </c>
      <c r="F57" s="101">
        <f>F53*E57</f>
        <v>1</v>
      </c>
      <c r="G57" s="320"/>
      <c r="H57" s="320"/>
      <c r="I57" s="320"/>
      <c r="J57" s="320"/>
      <c r="K57" s="320"/>
      <c r="L57" s="320"/>
      <c r="M57" s="320"/>
      <c r="P57" s="455"/>
    </row>
    <row r="58" spans="1:17">
      <c r="A58" s="460"/>
      <c r="B58" s="441"/>
      <c r="C58" s="189" t="s">
        <v>82</v>
      </c>
      <c r="D58" s="442" t="s">
        <v>78</v>
      </c>
      <c r="E58" s="442">
        <v>1.58</v>
      </c>
      <c r="F58" s="443">
        <f>F53*E58</f>
        <v>1.58</v>
      </c>
      <c r="G58" s="452"/>
      <c r="H58" s="452"/>
      <c r="I58" s="452"/>
      <c r="J58" s="452"/>
      <c r="K58" s="452"/>
      <c r="L58" s="452"/>
      <c r="M58" s="452"/>
      <c r="P58" s="455"/>
    </row>
    <row r="59" spans="1:17" ht="27">
      <c r="A59" s="556">
        <v>9</v>
      </c>
      <c r="B59" s="437" t="s">
        <v>347</v>
      </c>
      <c r="C59" s="78" t="s">
        <v>561</v>
      </c>
      <c r="D59" s="143" t="s">
        <v>195</v>
      </c>
      <c r="E59" s="263"/>
      <c r="F59" s="159">
        <v>1</v>
      </c>
      <c r="G59" s="320"/>
      <c r="H59" s="320"/>
      <c r="I59" s="320"/>
      <c r="J59" s="320"/>
      <c r="K59" s="320"/>
      <c r="L59" s="320"/>
      <c r="M59" s="320"/>
    </row>
    <row r="60" spans="1:17" ht="27">
      <c r="A60" s="557"/>
      <c r="B60" s="438"/>
      <c r="C60" s="78" t="s">
        <v>336</v>
      </c>
      <c r="D60" s="137" t="s">
        <v>76</v>
      </c>
      <c r="E60" s="263">
        <v>13.3</v>
      </c>
      <c r="F60" s="101">
        <f>F59*E60</f>
        <v>13.3</v>
      </c>
      <c r="G60" s="388"/>
      <c r="H60" s="387"/>
      <c r="I60" s="320"/>
      <c r="J60" s="320"/>
      <c r="K60" s="320"/>
      <c r="L60" s="320"/>
      <c r="M60" s="320"/>
    </row>
    <row r="61" spans="1:17">
      <c r="A61" s="557"/>
      <c r="B61" s="439"/>
      <c r="C61" s="176" t="s">
        <v>105</v>
      </c>
      <c r="D61" s="440" t="s">
        <v>78</v>
      </c>
      <c r="E61" s="338">
        <v>0.39</v>
      </c>
      <c r="F61" s="333">
        <f>F59*E61</f>
        <v>0.39</v>
      </c>
      <c r="G61" s="451"/>
      <c r="H61" s="376"/>
      <c r="I61" s="451"/>
      <c r="J61" s="376"/>
      <c r="K61" s="376"/>
      <c r="L61" s="376"/>
      <c r="M61" s="376"/>
    </row>
    <row r="62" spans="1:17">
      <c r="A62" s="557"/>
      <c r="B62" s="438"/>
      <c r="C62" s="168" t="s">
        <v>81</v>
      </c>
      <c r="D62" s="137"/>
      <c r="E62" s="263"/>
      <c r="F62" s="101"/>
      <c r="G62" s="320"/>
      <c r="H62" s="320"/>
      <c r="I62" s="320"/>
      <c r="J62" s="320"/>
      <c r="K62" s="320"/>
      <c r="L62" s="320"/>
      <c r="M62" s="320"/>
    </row>
    <row r="63" spans="1:17" ht="2.25" customHeight="1">
      <c r="A63" s="557"/>
      <c r="B63" s="438"/>
      <c r="C63" s="168" t="s">
        <v>554</v>
      </c>
      <c r="D63" s="137"/>
      <c r="E63" s="263"/>
      <c r="F63" s="101"/>
      <c r="G63" s="320"/>
      <c r="H63" s="320"/>
      <c r="I63" s="320"/>
      <c r="J63" s="320"/>
      <c r="K63" s="320"/>
      <c r="L63" s="320"/>
      <c r="M63" s="320"/>
    </row>
    <row r="64" spans="1:17" ht="14.25" customHeight="1">
      <c r="A64" s="558"/>
      <c r="B64" s="302" t="s">
        <v>140</v>
      </c>
      <c r="C64" s="456" t="s">
        <v>551</v>
      </c>
      <c r="D64" s="169" t="s">
        <v>195</v>
      </c>
      <c r="E64" s="263">
        <v>1</v>
      </c>
      <c r="F64" s="101">
        <f>F59*E64</f>
        <v>1</v>
      </c>
      <c r="G64" s="320"/>
      <c r="H64" s="320"/>
      <c r="I64" s="320"/>
      <c r="J64" s="320"/>
      <c r="K64" s="320"/>
      <c r="L64" s="320"/>
      <c r="M64" s="320"/>
      <c r="P64" s="559"/>
      <c r="Q64" s="559"/>
    </row>
    <row r="65" spans="1:16">
      <c r="A65" s="417"/>
      <c r="B65" s="441"/>
      <c r="C65" s="189" t="s">
        <v>82</v>
      </c>
      <c r="D65" s="442" t="s">
        <v>78</v>
      </c>
      <c r="E65" s="442">
        <v>1.58</v>
      </c>
      <c r="F65" s="443">
        <f>F59*E65</f>
        <v>1.58</v>
      </c>
      <c r="G65" s="452"/>
      <c r="H65" s="452"/>
      <c r="I65" s="452"/>
      <c r="J65" s="452"/>
      <c r="K65" s="452"/>
      <c r="L65" s="452"/>
      <c r="M65" s="452"/>
    </row>
    <row r="66" spans="1:16">
      <c r="A66" s="556">
        <v>10</v>
      </c>
      <c r="B66" s="140" t="s">
        <v>376</v>
      </c>
      <c r="C66" s="418" t="s">
        <v>377</v>
      </c>
      <c r="D66" s="428" t="s">
        <v>117</v>
      </c>
      <c r="E66" s="444"/>
      <c r="F66" s="426">
        <v>4</v>
      </c>
      <c r="G66" s="421"/>
      <c r="H66" s="421"/>
      <c r="I66" s="426"/>
      <c r="J66" s="426"/>
      <c r="K66" s="426"/>
      <c r="L66" s="426"/>
      <c r="M66" s="426"/>
    </row>
    <row r="67" spans="1:16">
      <c r="A67" s="557"/>
      <c r="B67" s="422"/>
      <c r="C67" s="427" t="s">
        <v>136</v>
      </c>
      <c r="D67" s="428" t="s">
        <v>261</v>
      </c>
      <c r="E67" s="444">
        <v>0.63</v>
      </c>
      <c r="F67" s="426">
        <f>F66*E67</f>
        <v>2.52</v>
      </c>
      <c r="G67" s="426"/>
      <c r="H67" s="426"/>
      <c r="I67" s="426"/>
      <c r="J67" s="426"/>
      <c r="K67" s="426"/>
      <c r="L67" s="426"/>
      <c r="M67" s="426"/>
    </row>
    <row r="68" spans="1:16">
      <c r="A68" s="557"/>
      <c r="B68" s="422"/>
      <c r="C68" s="427" t="s">
        <v>137</v>
      </c>
      <c r="D68" s="428" t="s">
        <v>78</v>
      </c>
      <c r="E68" s="444">
        <v>0.67100000000000004</v>
      </c>
      <c r="F68" s="426">
        <f>F66*E68</f>
        <v>2.6840000000000002</v>
      </c>
      <c r="G68" s="426"/>
      <c r="H68" s="426"/>
      <c r="I68" s="426"/>
      <c r="J68" s="426"/>
      <c r="K68" s="426"/>
      <c r="L68" s="426"/>
      <c r="M68" s="426"/>
    </row>
    <row r="69" spans="1:16">
      <c r="A69" s="557"/>
      <c r="B69" s="422"/>
      <c r="C69" s="427" t="s">
        <v>77</v>
      </c>
      <c r="D69" s="428" t="s">
        <v>378</v>
      </c>
      <c r="E69" s="444">
        <v>8.9999999999999993E-3</v>
      </c>
      <c r="F69" s="426">
        <f>F66*E69</f>
        <v>3.5999999999999997E-2</v>
      </c>
      <c r="G69" s="426"/>
      <c r="H69" s="426"/>
      <c r="I69" s="426"/>
      <c r="J69" s="426"/>
      <c r="K69" s="426"/>
      <c r="L69" s="426"/>
      <c r="M69" s="426"/>
    </row>
    <row r="70" spans="1:16">
      <c r="A70" s="558"/>
      <c r="B70" s="429" t="s">
        <v>140</v>
      </c>
      <c r="C70" s="430" t="s">
        <v>379</v>
      </c>
      <c r="D70" s="431" t="s">
        <v>117</v>
      </c>
      <c r="E70" s="436"/>
      <c r="F70" s="433">
        <v>4</v>
      </c>
      <c r="G70" s="433"/>
      <c r="H70" s="433"/>
      <c r="I70" s="433"/>
      <c r="J70" s="433"/>
      <c r="K70" s="433"/>
      <c r="L70" s="433"/>
      <c r="M70" s="433"/>
    </row>
    <row r="71" spans="1:16">
      <c r="A71" s="445"/>
      <c r="B71" s="445"/>
      <c r="C71" s="293" t="s">
        <v>519</v>
      </c>
      <c r="D71" s="173"/>
      <c r="E71" s="173"/>
      <c r="F71" s="446"/>
      <c r="G71" s="378"/>
      <c r="H71" s="378"/>
      <c r="I71" s="378"/>
      <c r="J71" s="378"/>
      <c r="K71" s="378"/>
      <c r="L71" s="378"/>
      <c r="M71" s="378"/>
    </row>
    <row r="72" spans="1:16">
      <c r="A72" s="445"/>
      <c r="B72" s="445"/>
      <c r="C72" s="156" t="s">
        <v>110</v>
      </c>
      <c r="D72" s="156"/>
      <c r="E72" s="447"/>
      <c r="F72" s="447"/>
      <c r="G72" s="450"/>
      <c r="H72" s="450"/>
      <c r="I72" s="450"/>
      <c r="J72" s="450"/>
      <c r="K72" s="450"/>
      <c r="L72" s="450"/>
      <c r="M72" s="450"/>
    </row>
    <row r="73" spans="1:16" ht="31.5" customHeight="1">
      <c r="A73" s="445"/>
      <c r="B73" s="445"/>
      <c r="C73" s="448" t="s">
        <v>46</v>
      </c>
      <c r="D73" s="156"/>
      <c r="E73" s="447"/>
      <c r="F73" s="447"/>
      <c r="G73" s="450"/>
      <c r="H73" s="450"/>
      <c r="I73" s="450"/>
      <c r="J73" s="450"/>
      <c r="K73" s="450"/>
      <c r="L73" s="450"/>
      <c r="M73" s="450"/>
    </row>
    <row r="74" spans="1:16">
      <c r="A74" s="445"/>
      <c r="B74" s="445"/>
      <c r="C74" s="156" t="s">
        <v>148</v>
      </c>
      <c r="D74" s="156"/>
      <c r="E74" s="447"/>
      <c r="F74" s="447"/>
      <c r="G74" s="450"/>
      <c r="H74" s="450"/>
      <c r="I74" s="450"/>
      <c r="J74" s="450"/>
      <c r="K74" s="450"/>
      <c r="L74" s="450"/>
      <c r="M74" s="450"/>
    </row>
    <row r="75" spans="1:16">
      <c r="A75" s="445"/>
      <c r="B75" s="445"/>
      <c r="C75" s="448" t="s">
        <v>46</v>
      </c>
      <c r="D75" s="156"/>
      <c r="E75" s="447"/>
      <c r="F75" s="447"/>
      <c r="G75" s="450"/>
      <c r="H75" s="450"/>
      <c r="I75" s="450"/>
      <c r="J75" s="450"/>
      <c r="K75" s="450"/>
      <c r="L75" s="450"/>
      <c r="M75" s="450"/>
    </row>
    <row r="76" spans="1:16">
      <c r="A76" s="445"/>
      <c r="B76" s="445"/>
      <c r="C76" s="156" t="s">
        <v>112</v>
      </c>
      <c r="D76" s="156"/>
      <c r="E76" s="447"/>
      <c r="F76" s="447"/>
      <c r="G76" s="450"/>
      <c r="H76" s="450"/>
      <c r="I76" s="450"/>
      <c r="J76" s="450"/>
      <c r="K76" s="450"/>
      <c r="L76" s="450"/>
      <c r="M76" s="450"/>
    </row>
    <row r="77" spans="1:16">
      <c r="A77" s="445"/>
      <c r="B77" s="445"/>
      <c r="C77" s="448" t="s">
        <v>46</v>
      </c>
      <c r="D77" s="156"/>
      <c r="E77" s="447"/>
      <c r="F77" s="447"/>
      <c r="G77" s="450"/>
      <c r="H77" s="450"/>
      <c r="I77" s="450"/>
      <c r="J77" s="450"/>
      <c r="K77" s="450"/>
      <c r="L77" s="450"/>
      <c r="M77" s="450"/>
      <c r="P77" s="458"/>
    </row>
    <row r="79" spans="1:16">
      <c r="A79" s="487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</row>
    <row r="80" spans="1:16">
      <c r="C80" s="555"/>
      <c r="D80" s="555"/>
      <c r="E80" s="555"/>
      <c r="F80" s="555"/>
      <c r="G80" s="555"/>
      <c r="H80" s="555"/>
      <c r="I80" s="555"/>
      <c r="J80" s="555"/>
      <c r="K80" s="555"/>
    </row>
  </sheetData>
  <mergeCells count="26">
    <mergeCell ref="P64:Q64"/>
    <mergeCell ref="C1:N1"/>
    <mergeCell ref="A2:L2"/>
    <mergeCell ref="A3:M3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C80:K80"/>
    <mergeCell ref="A10:A15"/>
    <mergeCell ref="A16:A21"/>
    <mergeCell ref="B5:C5"/>
    <mergeCell ref="H5:K5"/>
    <mergeCell ref="A22:A27"/>
    <mergeCell ref="A28:A33"/>
    <mergeCell ref="A34:A41"/>
    <mergeCell ref="A43:A47"/>
    <mergeCell ref="A48:A52"/>
    <mergeCell ref="A59:A64"/>
    <mergeCell ref="A66:A70"/>
    <mergeCell ref="A79:M7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O6" sqref="O6"/>
    </sheetView>
  </sheetViews>
  <sheetFormatPr defaultRowHeight="15"/>
  <cols>
    <col min="1" max="1" width="4.5703125" customWidth="1"/>
    <col min="3" max="3" width="36.42578125" customWidth="1"/>
    <col min="4" max="13" width="7.7109375" customWidth="1"/>
  </cols>
  <sheetData>
    <row r="1" spans="1:14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568" t="s">
        <v>306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</row>
    <row r="3" spans="1:14">
      <c r="A3" s="569" t="s">
        <v>308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116"/>
      <c r="N3" s="115"/>
    </row>
    <row r="4" spans="1:14">
      <c r="A4" s="116"/>
      <c r="B4" s="116"/>
      <c r="C4" s="569" t="s">
        <v>307</v>
      </c>
      <c r="D4" s="569"/>
      <c r="E4" s="569"/>
      <c r="F4" s="569"/>
      <c r="G4" s="569"/>
      <c r="H4" s="569"/>
      <c r="I4" s="569"/>
      <c r="J4" s="116"/>
      <c r="K4" s="116"/>
      <c r="L4" s="116"/>
      <c r="M4" s="116"/>
      <c r="N4" s="115"/>
    </row>
    <row r="5" spans="1:14">
      <c r="A5" s="568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8"/>
      <c r="N5" s="115"/>
    </row>
    <row r="6" spans="1:14">
      <c r="A6" s="43"/>
      <c r="B6" s="547" t="s">
        <v>150</v>
      </c>
      <c r="C6" s="547"/>
      <c r="D6" s="59"/>
      <c r="E6" s="59"/>
      <c r="F6" s="59"/>
      <c r="G6" s="59"/>
      <c r="H6" s="548" t="s">
        <v>49</v>
      </c>
      <c r="I6" s="548"/>
      <c r="J6" s="548"/>
      <c r="K6" s="548"/>
      <c r="L6" s="81">
        <f>M45</f>
        <v>3839.5400915520004</v>
      </c>
      <c r="M6" s="60" t="s">
        <v>1</v>
      </c>
      <c r="N6" s="115"/>
    </row>
    <row r="7" spans="1:14">
      <c r="A7" s="570" t="s">
        <v>50</v>
      </c>
      <c r="B7" s="570" t="s">
        <v>51</v>
      </c>
      <c r="C7" s="570" t="s">
        <v>52</v>
      </c>
      <c r="D7" s="570" t="s">
        <v>53</v>
      </c>
      <c r="E7" s="573" t="s">
        <v>212</v>
      </c>
      <c r="F7" s="574"/>
      <c r="G7" s="573" t="s">
        <v>54</v>
      </c>
      <c r="H7" s="574"/>
      <c r="I7" s="573" t="s">
        <v>55</v>
      </c>
      <c r="J7" s="574"/>
      <c r="K7" s="573" t="s">
        <v>56</v>
      </c>
      <c r="L7" s="574"/>
      <c r="M7" s="570" t="s">
        <v>57</v>
      </c>
      <c r="N7" s="115"/>
    </row>
    <row r="8" spans="1:14">
      <c r="A8" s="571"/>
      <c r="B8" s="571"/>
      <c r="C8" s="571"/>
      <c r="D8" s="571"/>
      <c r="E8" s="570" t="s">
        <v>213</v>
      </c>
      <c r="F8" s="570" t="s">
        <v>214</v>
      </c>
      <c r="G8" s="570" t="s">
        <v>58</v>
      </c>
      <c r="H8" s="570" t="s">
        <v>46</v>
      </c>
      <c r="I8" s="570" t="s">
        <v>59</v>
      </c>
      <c r="J8" s="570" t="s">
        <v>46</v>
      </c>
      <c r="K8" s="570" t="s">
        <v>60</v>
      </c>
      <c r="L8" s="570" t="s">
        <v>46</v>
      </c>
      <c r="M8" s="571"/>
      <c r="N8" s="115"/>
    </row>
    <row r="9" spans="1:14">
      <c r="A9" s="572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115"/>
    </row>
    <row r="10" spans="1:14">
      <c r="A10" s="61" t="s">
        <v>61</v>
      </c>
      <c r="B10" s="61" t="s">
        <v>62</v>
      </c>
      <c r="C10" s="61" t="s">
        <v>63</v>
      </c>
      <c r="D10" s="61" t="s">
        <v>64</v>
      </c>
      <c r="E10" s="61" t="s">
        <v>65</v>
      </c>
      <c r="F10" s="61" t="s">
        <v>66</v>
      </c>
      <c r="G10" s="61" t="s">
        <v>67</v>
      </c>
      <c r="H10" s="61" t="s">
        <v>68</v>
      </c>
      <c r="I10" s="61" t="s">
        <v>69</v>
      </c>
      <c r="J10" s="61" t="s">
        <v>70</v>
      </c>
      <c r="K10" s="61" t="s">
        <v>71</v>
      </c>
      <c r="L10" s="61" t="s">
        <v>72</v>
      </c>
      <c r="M10" s="61" t="s">
        <v>73</v>
      </c>
      <c r="N10" s="115"/>
    </row>
    <row r="11" spans="1:14" ht="26.25">
      <c r="A11" s="117"/>
      <c r="B11" s="104" t="s">
        <v>87</v>
      </c>
      <c r="C11" s="66" t="s">
        <v>174</v>
      </c>
      <c r="D11" s="118" t="s">
        <v>83</v>
      </c>
      <c r="E11" s="118"/>
      <c r="F11" s="86">
        <f>32*4.5*0.05</f>
        <v>7.2</v>
      </c>
      <c r="G11" s="87"/>
      <c r="H11" s="87"/>
      <c r="I11" s="87"/>
      <c r="J11" s="87"/>
      <c r="K11" s="87"/>
      <c r="L11" s="87"/>
      <c r="M11" s="89">
        <f>M12+M13+M15+M16</f>
        <v>309.08160000000004</v>
      </c>
      <c r="N11" s="115"/>
    </row>
    <row r="12" spans="1:14">
      <c r="A12" s="117"/>
      <c r="B12" s="105"/>
      <c r="C12" s="63" t="s">
        <v>80</v>
      </c>
      <c r="D12" s="119" t="s">
        <v>76</v>
      </c>
      <c r="E12" s="119">
        <v>3.52</v>
      </c>
      <c r="F12" s="88">
        <f>F11*E12</f>
        <v>25.344000000000001</v>
      </c>
      <c r="G12" s="88"/>
      <c r="H12" s="88"/>
      <c r="I12" s="88">
        <v>6</v>
      </c>
      <c r="J12" s="88">
        <f>F12*I12</f>
        <v>152.06400000000002</v>
      </c>
      <c r="K12" s="88"/>
      <c r="L12" s="88"/>
      <c r="M12" s="88">
        <f>H12+J12+L12</f>
        <v>152.06400000000002</v>
      </c>
      <c r="N12" s="115"/>
    </row>
    <row r="13" spans="1:14">
      <c r="A13" s="117"/>
      <c r="B13" s="105"/>
      <c r="C13" s="63" t="s">
        <v>77</v>
      </c>
      <c r="D13" s="119" t="s">
        <v>78</v>
      </c>
      <c r="E13" s="119">
        <v>1.06</v>
      </c>
      <c r="F13" s="88">
        <f>F11*E13</f>
        <v>7.6320000000000006</v>
      </c>
      <c r="G13" s="88"/>
      <c r="H13" s="88"/>
      <c r="I13" s="88"/>
      <c r="J13" s="88"/>
      <c r="K13" s="88">
        <v>3.2</v>
      </c>
      <c r="L13" s="88">
        <f>F13*K13</f>
        <v>24.422400000000003</v>
      </c>
      <c r="M13" s="88">
        <f>H13+J13+L13</f>
        <v>24.422400000000003</v>
      </c>
      <c r="N13" s="115"/>
    </row>
    <row r="14" spans="1:14">
      <c r="A14" s="117"/>
      <c r="B14" s="105"/>
      <c r="C14" s="42" t="s">
        <v>81</v>
      </c>
      <c r="D14" s="119"/>
      <c r="E14" s="119"/>
      <c r="F14" s="88"/>
      <c r="G14" s="88"/>
      <c r="H14" s="88"/>
      <c r="I14" s="88"/>
      <c r="J14" s="88"/>
      <c r="K14" s="88"/>
      <c r="L14" s="88"/>
      <c r="M14" s="88"/>
      <c r="N14" s="115"/>
    </row>
    <row r="15" spans="1:14">
      <c r="A15" s="117"/>
      <c r="B15" s="105"/>
      <c r="C15" s="63" t="s">
        <v>88</v>
      </c>
      <c r="D15" s="119" t="s">
        <v>83</v>
      </c>
      <c r="E15" s="119">
        <f>0.18+0.09+0.97</f>
        <v>1.24</v>
      </c>
      <c r="F15" s="88">
        <f>F11*E15</f>
        <v>8.9280000000000008</v>
      </c>
      <c r="G15" s="88">
        <v>14.8</v>
      </c>
      <c r="H15" s="88">
        <f>F15*G15</f>
        <v>132.13440000000003</v>
      </c>
      <c r="I15" s="88"/>
      <c r="J15" s="88"/>
      <c r="K15" s="88"/>
      <c r="L15" s="88"/>
      <c r="M15" s="88">
        <f>H15+J15+L15</f>
        <v>132.13440000000003</v>
      </c>
      <c r="N15" s="115"/>
    </row>
    <row r="16" spans="1:14">
      <c r="A16" s="117"/>
      <c r="B16" s="106"/>
      <c r="C16" s="63" t="s">
        <v>82</v>
      </c>
      <c r="D16" s="120" t="s">
        <v>78</v>
      </c>
      <c r="E16" s="119">
        <v>0.02</v>
      </c>
      <c r="F16" s="88">
        <f>F11*E16</f>
        <v>0.14400000000000002</v>
      </c>
      <c r="G16" s="88">
        <v>3.2</v>
      </c>
      <c r="H16" s="88">
        <f>F16*G16</f>
        <v>0.4608000000000001</v>
      </c>
      <c r="I16" s="88"/>
      <c r="J16" s="88"/>
      <c r="K16" s="88"/>
      <c r="L16" s="88"/>
      <c r="M16" s="88">
        <f>H16+J16+L16</f>
        <v>0.4608000000000001</v>
      </c>
      <c r="N16" s="115"/>
    </row>
    <row r="17" spans="1:14" ht="40.5">
      <c r="A17" s="117"/>
      <c r="B17" s="107" t="s">
        <v>89</v>
      </c>
      <c r="C17" s="90" t="s">
        <v>175</v>
      </c>
      <c r="D17" s="91" t="s">
        <v>83</v>
      </c>
      <c r="E17" s="91"/>
      <c r="F17" s="22">
        <f>32*4.5*0.1</f>
        <v>14.4</v>
      </c>
      <c r="G17" s="26"/>
      <c r="H17" s="40"/>
      <c r="I17" s="26"/>
      <c r="J17" s="40"/>
      <c r="K17" s="26"/>
      <c r="L17" s="40"/>
      <c r="M17" s="37">
        <f>M18+M20+M21</f>
        <v>1906.7904000000001</v>
      </c>
      <c r="N17" s="115"/>
    </row>
    <row r="18" spans="1:14">
      <c r="A18" s="117"/>
      <c r="B18" s="108"/>
      <c r="C18" s="92" t="s">
        <v>80</v>
      </c>
      <c r="D18" s="93" t="s">
        <v>76</v>
      </c>
      <c r="E18" s="93">
        <v>2.9</v>
      </c>
      <c r="F18" s="23">
        <f>F17*E18</f>
        <v>41.76</v>
      </c>
      <c r="G18" s="23"/>
      <c r="H18" s="38"/>
      <c r="I18" s="23">
        <v>6</v>
      </c>
      <c r="J18" s="38">
        <f>F18*I18</f>
        <v>250.56</v>
      </c>
      <c r="K18" s="23"/>
      <c r="L18" s="38"/>
      <c r="M18" s="38">
        <f>J18</f>
        <v>250.56</v>
      </c>
      <c r="N18" s="115"/>
    </row>
    <row r="19" spans="1:14">
      <c r="A19" s="117"/>
      <c r="B19" s="108"/>
      <c r="C19" s="42" t="s">
        <v>81</v>
      </c>
      <c r="D19" s="93"/>
      <c r="E19" s="93"/>
      <c r="F19" s="23"/>
      <c r="G19" s="23"/>
      <c r="H19" s="38"/>
      <c r="I19" s="23"/>
      <c r="J19" s="38"/>
      <c r="K19" s="23"/>
      <c r="L19" s="38"/>
      <c r="M19" s="38"/>
      <c r="N19" s="115"/>
    </row>
    <row r="20" spans="1:14">
      <c r="A20" s="117"/>
      <c r="B20" s="103" t="s">
        <v>281</v>
      </c>
      <c r="C20" s="94" t="s">
        <v>90</v>
      </c>
      <c r="D20" s="93" t="s">
        <v>83</v>
      </c>
      <c r="E20" s="93">
        <v>1.02</v>
      </c>
      <c r="F20" s="23">
        <f>F17*E20</f>
        <v>14.688000000000001</v>
      </c>
      <c r="G20" s="23">
        <v>110</v>
      </c>
      <c r="H20" s="38">
        <f>F20*G20</f>
        <v>1615.68</v>
      </c>
      <c r="I20" s="23"/>
      <c r="J20" s="38"/>
      <c r="K20" s="23"/>
      <c r="L20" s="38"/>
      <c r="M20" s="38">
        <f>H20</f>
        <v>1615.68</v>
      </c>
      <c r="N20" s="115"/>
    </row>
    <row r="21" spans="1:14">
      <c r="A21" s="117"/>
      <c r="B21" s="109"/>
      <c r="C21" s="92" t="s">
        <v>82</v>
      </c>
      <c r="D21" s="95" t="s">
        <v>78</v>
      </c>
      <c r="E21" s="95">
        <v>0.88</v>
      </c>
      <c r="F21" s="27">
        <f>F17*E21</f>
        <v>12.672000000000001</v>
      </c>
      <c r="G21" s="27">
        <v>3.2</v>
      </c>
      <c r="H21" s="39">
        <f>F21*G21</f>
        <v>40.550400000000003</v>
      </c>
      <c r="I21" s="27"/>
      <c r="J21" s="39"/>
      <c r="K21" s="27"/>
      <c r="L21" s="39"/>
      <c r="M21" s="39">
        <f>H21</f>
        <v>40.550400000000003</v>
      </c>
      <c r="N21" s="115"/>
    </row>
    <row r="22" spans="1:14">
      <c r="A22" s="117"/>
      <c r="B22" s="110" t="s">
        <v>91</v>
      </c>
      <c r="C22" s="90" t="s">
        <v>92</v>
      </c>
      <c r="D22" s="91" t="s">
        <v>79</v>
      </c>
      <c r="E22" s="93"/>
      <c r="F22" s="25">
        <f>1440*0.0987/1000</f>
        <v>0.14212799999999998</v>
      </c>
      <c r="G22" s="24"/>
      <c r="H22" s="30"/>
      <c r="I22" s="24"/>
      <c r="J22" s="30"/>
      <c r="K22" s="24"/>
      <c r="L22" s="30"/>
      <c r="M22" s="29">
        <f>M23+M24+M26+M27</f>
        <v>589.9345184</v>
      </c>
      <c r="N22" s="115"/>
    </row>
    <row r="23" spans="1:14">
      <c r="A23" s="117"/>
      <c r="B23" s="111"/>
      <c r="C23" s="94" t="s">
        <v>80</v>
      </c>
      <c r="D23" s="96" t="s">
        <v>76</v>
      </c>
      <c r="E23" s="96">
        <v>12.3</v>
      </c>
      <c r="F23" s="23">
        <f>F22*E23</f>
        <v>1.7481743999999999</v>
      </c>
      <c r="G23" s="24"/>
      <c r="H23" s="30"/>
      <c r="I23" s="23">
        <v>6</v>
      </c>
      <c r="J23" s="30">
        <f>F23*I23</f>
        <v>10.489046399999999</v>
      </c>
      <c r="K23" s="24"/>
      <c r="L23" s="30"/>
      <c r="M23" s="30">
        <f>J23</f>
        <v>10.489046399999999</v>
      </c>
      <c r="N23" s="115"/>
    </row>
    <row r="24" spans="1:14">
      <c r="A24" s="117"/>
      <c r="B24" s="111"/>
      <c r="C24" s="94" t="s">
        <v>77</v>
      </c>
      <c r="D24" s="93" t="s">
        <v>78</v>
      </c>
      <c r="E24" s="96">
        <v>1.4</v>
      </c>
      <c r="F24" s="23">
        <f>F22*E24</f>
        <v>0.19897919999999997</v>
      </c>
      <c r="G24" s="24"/>
      <c r="H24" s="30"/>
      <c r="I24" s="24"/>
      <c r="J24" s="30"/>
      <c r="K24" s="24">
        <v>3.2</v>
      </c>
      <c r="L24" s="30">
        <f>F24*K24</f>
        <v>0.63673343999999998</v>
      </c>
      <c r="M24" s="30">
        <v>0.68096000000000001</v>
      </c>
      <c r="N24" s="115"/>
    </row>
    <row r="25" spans="1:14">
      <c r="A25" s="117"/>
      <c r="B25" s="111"/>
      <c r="C25" s="42" t="s">
        <v>81</v>
      </c>
      <c r="D25" s="96"/>
      <c r="E25" s="96"/>
      <c r="F25" s="23"/>
      <c r="G25" s="24"/>
      <c r="H25" s="30"/>
      <c r="I25" s="24"/>
      <c r="J25" s="30"/>
      <c r="K25" s="24"/>
      <c r="L25" s="30"/>
      <c r="M25" s="30"/>
      <c r="N25" s="115"/>
    </row>
    <row r="26" spans="1:14">
      <c r="A26" s="117"/>
      <c r="B26" s="112" t="s">
        <v>95</v>
      </c>
      <c r="C26" s="97" t="s">
        <v>220</v>
      </c>
      <c r="D26" s="98" t="s">
        <v>79</v>
      </c>
      <c r="E26" s="98">
        <v>1</v>
      </c>
      <c r="F26" s="33">
        <f>F22*E26</f>
        <v>0.14212799999999998</v>
      </c>
      <c r="G26" s="34">
        <v>1754</v>
      </c>
      <c r="H26" s="41">
        <f>F26*G26</f>
        <v>249.29251199999996</v>
      </c>
      <c r="I26" s="24"/>
      <c r="J26" s="30"/>
      <c r="K26" s="24"/>
      <c r="L26" s="30"/>
      <c r="M26" s="30">
        <f>H26</f>
        <v>249.29251199999996</v>
      </c>
      <c r="N26" s="115"/>
    </row>
    <row r="27" spans="1:14">
      <c r="A27" s="117"/>
      <c r="B27" s="113"/>
      <c r="C27" s="99" t="s">
        <v>82</v>
      </c>
      <c r="D27" s="95" t="s">
        <v>78</v>
      </c>
      <c r="E27" s="100">
        <v>7.15</v>
      </c>
      <c r="F27" s="27">
        <f>F17*E27</f>
        <v>102.96000000000001</v>
      </c>
      <c r="G27" s="31">
        <v>3.2</v>
      </c>
      <c r="H27" s="41">
        <f>F27*G27</f>
        <v>329.47200000000004</v>
      </c>
      <c r="I27" s="31"/>
      <c r="J27" s="32"/>
      <c r="K27" s="31"/>
      <c r="L27" s="32"/>
      <c r="M27" s="30">
        <f>H27</f>
        <v>329.47200000000004</v>
      </c>
      <c r="N27" s="115"/>
    </row>
    <row r="28" spans="1:14" ht="51.75">
      <c r="A28" s="117"/>
      <c r="B28" s="104" t="s">
        <v>87</v>
      </c>
      <c r="C28" s="66" t="s">
        <v>176</v>
      </c>
      <c r="D28" s="118" t="s">
        <v>83</v>
      </c>
      <c r="E28" s="118"/>
      <c r="F28" s="86">
        <v>0.96</v>
      </c>
      <c r="G28" s="87"/>
      <c r="H28" s="87"/>
      <c r="I28" s="87"/>
      <c r="J28" s="87"/>
      <c r="K28" s="87"/>
      <c r="L28" s="87"/>
      <c r="M28" s="89">
        <f>M29+M30+M32+M33</f>
        <v>41.567999999999991</v>
      </c>
      <c r="N28" s="115"/>
    </row>
    <row r="29" spans="1:14">
      <c r="A29" s="117"/>
      <c r="B29" s="105"/>
      <c r="C29" s="63" t="s">
        <v>80</v>
      </c>
      <c r="D29" s="119" t="s">
        <v>76</v>
      </c>
      <c r="E29" s="119">
        <v>3.52</v>
      </c>
      <c r="F29" s="88">
        <f>F28*E29</f>
        <v>3.3792</v>
      </c>
      <c r="G29" s="88"/>
      <c r="H29" s="88"/>
      <c r="I29" s="88">
        <v>6</v>
      </c>
      <c r="J29" s="88">
        <f>F29*I29</f>
        <v>20.275199999999998</v>
      </c>
      <c r="K29" s="88"/>
      <c r="L29" s="88"/>
      <c r="M29" s="88">
        <f>H29+J29+L29</f>
        <v>20.275199999999998</v>
      </c>
      <c r="N29" s="115"/>
    </row>
    <row r="30" spans="1:14">
      <c r="A30" s="117"/>
      <c r="B30" s="105"/>
      <c r="C30" s="63" t="s">
        <v>77</v>
      </c>
      <c r="D30" s="119" t="s">
        <v>78</v>
      </c>
      <c r="E30" s="119">
        <v>1.06</v>
      </c>
      <c r="F30" s="88">
        <f>F28*E30</f>
        <v>1.0176000000000001</v>
      </c>
      <c r="G30" s="88"/>
      <c r="H30" s="88"/>
      <c r="I30" s="88"/>
      <c r="J30" s="88"/>
      <c r="K30" s="88">
        <v>3.2</v>
      </c>
      <c r="L30" s="88">
        <f>F30*K30</f>
        <v>3.2563200000000005</v>
      </c>
      <c r="M30" s="88">
        <f>H30+J30+L30</f>
        <v>3.2563200000000005</v>
      </c>
      <c r="N30" s="115"/>
    </row>
    <row r="31" spans="1:14">
      <c r="A31" s="117"/>
      <c r="B31" s="105"/>
      <c r="C31" s="42" t="s">
        <v>81</v>
      </c>
      <c r="D31" s="119"/>
      <c r="E31" s="119"/>
      <c r="F31" s="88"/>
      <c r="G31" s="88"/>
      <c r="H31" s="88"/>
      <c r="I31" s="88"/>
      <c r="J31" s="88"/>
      <c r="K31" s="88"/>
      <c r="L31" s="88"/>
      <c r="M31" s="88"/>
      <c r="N31" s="115"/>
    </row>
    <row r="32" spans="1:14">
      <c r="A32" s="117"/>
      <c r="B32" s="114" t="s">
        <v>280</v>
      </c>
      <c r="C32" s="63" t="s">
        <v>88</v>
      </c>
      <c r="D32" s="119" t="s">
        <v>83</v>
      </c>
      <c r="E32" s="119">
        <f>0.18+0.09+0.97</f>
        <v>1.24</v>
      </c>
      <c r="F32" s="88">
        <f>F28*E32</f>
        <v>1.1903999999999999</v>
      </c>
      <c r="G32" s="88">
        <v>15.1</v>
      </c>
      <c r="H32" s="88">
        <f>F32*G32</f>
        <v>17.975039999999996</v>
      </c>
      <c r="I32" s="88"/>
      <c r="J32" s="88"/>
      <c r="K32" s="88"/>
      <c r="L32" s="88"/>
      <c r="M32" s="88">
        <f>H32+J32+L32</f>
        <v>17.975039999999996</v>
      </c>
      <c r="N32" s="115"/>
    </row>
    <row r="33" spans="1:14">
      <c r="A33" s="117"/>
      <c r="B33" s="106"/>
      <c r="C33" s="63" t="s">
        <v>82</v>
      </c>
      <c r="D33" s="120" t="s">
        <v>78</v>
      </c>
      <c r="E33" s="119">
        <v>0.02</v>
      </c>
      <c r="F33" s="88">
        <f>F28*E33</f>
        <v>1.9199999999999998E-2</v>
      </c>
      <c r="G33" s="88">
        <v>3.2</v>
      </c>
      <c r="H33" s="88">
        <f>F33*G33</f>
        <v>6.1439999999999995E-2</v>
      </c>
      <c r="I33" s="88"/>
      <c r="J33" s="88"/>
      <c r="K33" s="88"/>
      <c r="L33" s="88"/>
      <c r="M33" s="88">
        <f>H33+J33+L33</f>
        <v>6.1439999999999995E-2</v>
      </c>
      <c r="N33" s="115"/>
    </row>
    <row r="34" spans="1:14" ht="67.5">
      <c r="A34" s="117"/>
      <c r="B34" s="107" t="s">
        <v>89</v>
      </c>
      <c r="C34" s="90" t="s">
        <v>177</v>
      </c>
      <c r="D34" s="91" t="s">
        <v>83</v>
      </c>
      <c r="E34" s="91"/>
      <c r="F34" s="22">
        <v>1.92</v>
      </c>
      <c r="G34" s="26"/>
      <c r="H34" s="40"/>
      <c r="I34" s="26"/>
      <c r="J34" s="40"/>
      <c r="K34" s="26"/>
      <c r="L34" s="40"/>
      <c r="M34" s="37">
        <f>M35+M37+M38</f>
        <v>254.23872</v>
      </c>
      <c r="N34" s="115"/>
    </row>
    <row r="35" spans="1:14">
      <c r="A35" s="117"/>
      <c r="B35" s="108"/>
      <c r="C35" s="92" t="s">
        <v>80</v>
      </c>
      <c r="D35" s="93" t="s">
        <v>76</v>
      </c>
      <c r="E35" s="93">
        <v>2.9</v>
      </c>
      <c r="F35" s="23">
        <f>F34*E35</f>
        <v>5.5679999999999996</v>
      </c>
      <c r="G35" s="23"/>
      <c r="H35" s="38"/>
      <c r="I35" s="23">
        <v>6</v>
      </c>
      <c r="J35" s="38">
        <f>F35*I35</f>
        <v>33.408000000000001</v>
      </c>
      <c r="K35" s="23"/>
      <c r="L35" s="38"/>
      <c r="M35" s="38">
        <f>J35</f>
        <v>33.408000000000001</v>
      </c>
      <c r="N35" s="115"/>
    </row>
    <row r="36" spans="1:14">
      <c r="A36" s="117"/>
      <c r="B36" s="108"/>
      <c r="C36" s="42" t="s">
        <v>81</v>
      </c>
      <c r="D36" s="93"/>
      <c r="E36" s="93"/>
      <c r="F36" s="23"/>
      <c r="G36" s="23"/>
      <c r="H36" s="38"/>
      <c r="I36" s="23"/>
      <c r="J36" s="38"/>
      <c r="K36" s="23"/>
      <c r="L36" s="38"/>
      <c r="M36" s="38"/>
      <c r="N36" s="115"/>
    </row>
    <row r="37" spans="1:14">
      <c r="A37" s="117"/>
      <c r="B37" s="103" t="s">
        <v>281</v>
      </c>
      <c r="C37" s="94" t="s">
        <v>90</v>
      </c>
      <c r="D37" s="93" t="s">
        <v>83</v>
      </c>
      <c r="E37" s="93">
        <v>1.02</v>
      </c>
      <c r="F37" s="23">
        <f>F34*E37</f>
        <v>1.9583999999999999</v>
      </c>
      <c r="G37" s="23">
        <v>110</v>
      </c>
      <c r="H37" s="38">
        <f>F37*G37</f>
        <v>215.42399999999998</v>
      </c>
      <c r="I37" s="23"/>
      <c r="J37" s="38"/>
      <c r="K37" s="23"/>
      <c r="L37" s="38"/>
      <c r="M37" s="38">
        <f>H37</f>
        <v>215.42399999999998</v>
      </c>
      <c r="N37" s="115"/>
    </row>
    <row r="38" spans="1:14">
      <c r="A38" s="117"/>
      <c r="B38" s="109"/>
      <c r="C38" s="92" t="s">
        <v>82</v>
      </c>
      <c r="D38" s="95" t="s">
        <v>78</v>
      </c>
      <c r="E38" s="95">
        <v>0.88</v>
      </c>
      <c r="F38" s="27">
        <f>F34*E38</f>
        <v>1.6896</v>
      </c>
      <c r="G38" s="27">
        <v>3.2</v>
      </c>
      <c r="H38" s="38">
        <f>F38*G38</f>
        <v>5.40672</v>
      </c>
      <c r="I38" s="27"/>
      <c r="J38" s="39"/>
      <c r="K38" s="27"/>
      <c r="L38" s="39"/>
      <c r="M38" s="38">
        <f>H38</f>
        <v>5.40672</v>
      </c>
      <c r="N38" s="115"/>
    </row>
    <row r="39" spans="1:14">
      <c r="A39" s="68"/>
      <c r="B39" s="69"/>
      <c r="C39" s="62" t="s">
        <v>109</v>
      </c>
      <c r="D39" s="70"/>
      <c r="E39" s="70"/>
      <c r="F39" s="28"/>
      <c r="G39" s="35"/>
      <c r="H39" s="36">
        <f>H15+H16+H20+H21+H26+H27+H32+H33+H37+H38</f>
        <v>2606.457312</v>
      </c>
      <c r="I39" s="35"/>
      <c r="J39" s="36">
        <f>J12+J18+J23+J29+J35</f>
        <v>466.79624640000003</v>
      </c>
      <c r="K39" s="35"/>
      <c r="L39" s="36">
        <f>L13+L24+L30</f>
        <v>28.315453440000006</v>
      </c>
      <c r="M39" s="36">
        <f>M11+M17+M22+M28+M34</f>
        <v>3101.6132384000002</v>
      </c>
      <c r="N39" s="115"/>
    </row>
    <row r="40" spans="1:14">
      <c r="A40" s="71"/>
      <c r="B40" s="71"/>
      <c r="C40" s="71" t="s">
        <v>110</v>
      </c>
      <c r="D40" s="71"/>
      <c r="E40" s="72"/>
      <c r="F40" s="72"/>
      <c r="G40" s="72"/>
      <c r="H40" s="73">
        <f>H39*5%</f>
        <v>130.3228656</v>
      </c>
      <c r="I40" s="72"/>
      <c r="J40" s="73"/>
      <c r="K40" s="72"/>
      <c r="L40" s="73"/>
      <c r="M40" s="73">
        <f>H40</f>
        <v>130.3228656</v>
      </c>
      <c r="N40" s="115"/>
    </row>
    <row r="41" spans="1:14">
      <c r="A41" s="71"/>
      <c r="B41" s="71"/>
      <c r="C41" s="74" t="s">
        <v>46</v>
      </c>
      <c r="D41" s="71"/>
      <c r="E41" s="72"/>
      <c r="F41" s="72"/>
      <c r="G41" s="72"/>
      <c r="H41" s="73">
        <f>H39+H40</f>
        <v>2736.7801776000001</v>
      </c>
      <c r="I41" s="72"/>
      <c r="J41" s="73">
        <f>J39</f>
        <v>466.79624640000003</v>
      </c>
      <c r="K41" s="72"/>
      <c r="L41" s="73">
        <f>L39</f>
        <v>28.315453440000006</v>
      </c>
      <c r="M41" s="73">
        <f>M39+M40</f>
        <v>3231.9361040000003</v>
      </c>
      <c r="N41" s="115"/>
    </row>
    <row r="42" spans="1:14">
      <c r="A42" s="71"/>
      <c r="B42" s="71"/>
      <c r="C42" s="71" t="s">
        <v>111</v>
      </c>
      <c r="D42" s="71"/>
      <c r="E42" s="72"/>
      <c r="F42" s="72"/>
      <c r="G42" s="72"/>
      <c r="H42" s="73">
        <f>H41*10%</f>
        <v>273.67801776000005</v>
      </c>
      <c r="I42" s="72"/>
      <c r="J42" s="73">
        <f t="shared" ref="J42" si="0">J41*10%</f>
        <v>46.679624640000007</v>
      </c>
      <c r="K42" s="72"/>
      <c r="L42" s="73">
        <f t="shared" ref="L42:M42" si="1">L41*10%</f>
        <v>2.8315453440000007</v>
      </c>
      <c r="M42" s="73">
        <f t="shared" si="1"/>
        <v>323.19361040000007</v>
      </c>
      <c r="N42" s="115"/>
    </row>
    <row r="43" spans="1:14">
      <c r="A43" s="71"/>
      <c r="B43" s="71"/>
      <c r="C43" s="74" t="s">
        <v>46</v>
      </c>
      <c r="D43" s="71"/>
      <c r="E43" s="72"/>
      <c r="F43" s="72"/>
      <c r="G43" s="72"/>
      <c r="H43" s="73">
        <f>H41+H42</f>
        <v>3010.45819536</v>
      </c>
      <c r="I43" s="72"/>
      <c r="J43" s="72">
        <f t="shared" ref="J43" si="2">J41+J42</f>
        <v>513.47587104000002</v>
      </c>
      <c r="K43" s="72"/>
      <c r="L43" s="73">
        <f t="shared" ref="L43:M43" si="3">L41+L42</f>
        <v>31.146998784000008</v>
      </c>
      <c r="M43" s="73">
        <f t="shared" si="3"/>
        <v>3555.1297144000005</v>
      </c>
      <c r="N43" s="115"/>
    </row>
    <row r="44" spans="1:14">
      <c r="A44" s="71"/>
      <c r="B44" s="71"/>
      <c r="C44" s="71" t="s">
        <v>112</v>
      </c>
      <c r="D44" s="71"/>
      <c r="E44" s="72"/>
      <c r="F44" s="72"/>
      <c r="G44" s="72"/>
      <c r="H44" s="73">
        <f>H43*8%</f>
        <v>240.8366556288</v>
      </c>
      <c r="I44" s="72"/>
      <c r="J44" s="72">
        <f t="shared" ref="J44" si="4">J43*8%</f>
        <v>41.078069683199999</v>
      </c>
      <c r="K44" s="72"/>
      <c r="L44" s="73">
        <f t="shared" ref="L44:M44" si="5">L43*8%</f>
        <v>2.4917599027200006</v>
      </c>
      <c r="M44" s="73">
        <f t="shared" si="5"/>
        <v>284.41037715200002</v>
      </c>
      <c r="N44" s="115"/>
    </row>
    <row r="45" spans="1:14">
      <c r="A45" s="71"/>
      <c r="B45" s="71"/>
      <c r="C45" s="74" t="s">
        <v>46</v>
      </c>
      <c r="D45" s="71"/>
      <c r="E45" s="72"/>
      <c r="F45" s="72"/>
      <c r="G45" s="72"/>
      <c r="H45" s="73">
        <f>H43+H44</f>
        <v>3251.2948509888001</v>
      </c>
      <c r="I45" s="72"/>
      <c r="J45" s="72">
        <f t="shared" ref="J45" si="6">J43+J44</f>
        <v>554.55394072319996</v>
      </c>
      <c r="K45" s="72"/>
      <c r="L45" s="73">
        <f t="shared" ref="L45:M45" si="7">L43+L44</f>
        <v>33.63875868672001</v>
      </c>
      <c r="M45" s="73">
        <f t="shared" si="7"/>
        <v>3839.5400915520004</v>
      </c>
      <c r="N45" s="115"/>
    </row>
    <row r="46" spans="1:14">
      <c r="A46" s="75"/>
      <c r="B46" s="75"/>
      <c r="C46" s="75"/>
      <c r="D46" s="75"/>
      <c r="E46" s="75"/>
      <c r="F46" s="76"/>
      <c r="G46" s="76"/>
      <c r="H46" s="76"/>
      <c r="I46" s="76"/>
      <c r="J46" s="76"/>
      <c r="K46" s="76"/>
      <c r="L46" s="76"/>
      <c r="M46" s="76"/>
      <c r="N46" s="115"/>
    </row>
    <row r="47" spans="1:14">
      <c r="A47" s="75"/>
      <c r="B47" s="75"/>
      <c r="C47" s="75"/>
      <c r="D47" s="75"/>
      <c r="E47" s="75"/>
      <c r="F47" s="76"/>
      <c r="G47" s="76"/>
      <c r="H47" s="76"/>
      <c r="I47" s="76"/>
      <c r="J47" s="76"/>
      <c r="K47" s="76"/>
      <c r="L47" s="76"/>
      <c r="M47" s="76"/>
      <c r="N47" s="115"/>
    </row>
    <row r="48" spans="1:14">
      <c r="A48" s="75"/>
      <c r="B48" s="75"/>
      <c r="C48" s="575" t="s">
        <v>173</v>
      </c>
      <c r="D48" s="575"/>
      <c r="E48" s="575"/>
      <c r="F48" s="575"/>
      <c r="G48" s="575"/>
      <c r="H48" s="575"/>
      <c r="I48" s="575"/>
      <c r="J48" s="575"/>
      <c r="K48" s="575"/>
      <c r="L48" s="76"/>
      <c r="M48" s="76"/>
      <c r="N48" s="115"/>
    </row>
  </sheetData>
  <mergeCells count="24">
    <mergeCell ref="L8:L9"/>
    <mergeCell ref="C48:K48"/>
    <mergeCell ref="I7:J7"/>
    <mergeCell ref="K7:L7"/>
    <mergeCell ref="M7:M9"/>
    <mergeCell ref="E8:E9"/>
    <mergeCell ref="F8:F9"/>
    <mergeCell ref="G8:G9"/>
    <mergeCell ref="H8:H9"/>
    <mergeCell ref="I8:I9"/>
    <mergeCell ref="J8:J9"/>
    <mergeCell ref="K8:K9"/>
    <mergeCell ref="G7:H7"/>
    <mergeCell ref="A7:A9"/>
    <mergeCell ref="B7:B9"/>
    <mergeCell ref="C7:C9"/>
    <mergeCell ref="D7:D9"/>
    <mergeCell ref="E7:F7"/>
    <mergeCell ref="B2:N2"/>
    <mergeCell ref="A3:L3"/>
    <mergeCell ref="C4:I4"/>
    <mergeCell ref="A5:L5"/>
    <mergeCell ref="B6:C6"/>
    <mergeCell ref="H6:K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Sheet3</vt:lpstr>
      <vt:lpstr>საობიექტო ხარჯ</vt:lpstr>
      <vt:lpstr>სამშენ.სამ</vt:lpstr>
      <vt:lpstr>წყალსადენ კანალიზ</vt:lpstr>
      <vt:lpstr> ელსამ სამ</vt:lpstr>
      <vt:lpstr>ეზოს კეთილმოწყობა</vt:lpstr>
      <vt:lpstr>Sheet4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Gecom</dc:creator>
  <cp:lastModifiedBy>Tinatin Pailodze</cp:lastModifiedBy>
  <cp:lastPrinted>2020-03-31T07:26:37Z</cp:lastPrinted>
  <dcterms:created xsi:type="dcterms:W3CDTF">2020-02-26T09:47:54Z</dcterms:created>
  <dcterms:modified xsi:type="dcterms:W3CDTF">2020-06-01T09:21:14Z</dcterms:modified>
</cp:coreProperties>
</file>