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495" windowHeight="12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6" i="1" l="1"/>
  <c r="H116" i="1" s="1"/>
  <c r="F115" i="1"/>
  <c r="H115" i="1" s="1"/>
  <c r="F114" i="1"/>
  <c r="H114" i="1" s="1"/>
  <c r="F113" i="1"/>
  <c r="H113" i="1" s="1"/>
  <c r="F111" i="1"/>
  <c r="H111" i="1" s="1"/>
  <c r="F110" i="1"/>
  <c r="H110" i="1" s="1"/>
  <c r="F109" i="1"/>
  <c r="H109" i="1" s="1"/>
  <c r="F107" i="1"/>
  <c r="H107" i="1" s="1"/>
  <c r="F106" i="1"/>
  <c r="H106" i="1" s="1"/>
  <c r="E105" i="1"/>
  <c r="F105" i="1" s="1"/>
  <c r="H105" i="1" s="1"/>
  <c r="H104" i="1"/>
  <c r="E104" i="1"/>
  <c r="F102" i="1"/>
  <c r="H102" i="1" s="1"/>
  <c r="F101" i="1"/>
  <c r="H101" i="1" s="1"/>
  <c r="F100" i="1"/>
  <c r="H100" i="1" s="1"/>
  <c r="F99" i="1"/>
  <c r="H99" i="1" s="1"/>
  <c r="F98" i="1"/>
  <c r="H98" i="1" s="1"/>
  <c r="F96" i="1"/>
  <c r="H96" i="1" s="1"/>
  <c r="F95" i="1"/>
  <c r="H95" i="1" s="1"/>
  <c r="F94" i="1"/>
  <c r="H94" i="1" s="1"/>
  <c r="F93" i="1"/>
  <c r="H93" i="1" s="1"/>
  <c r="F92" i="1"/>
  <c r="H92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77" i="1"/>
  <c r="F82" i="1" s="1"/>
  <c r="H82" i="1" s="1"/>
  <c r="F76" i="1"/>
  <c r="H76" i="1" s="1"/>
  <c r="F75" i="1"/>
  <c r="H75" i="1" s="1"/>
  <c r="F74" i="1"/>
  <c r="H74" i="1" s="1"/>
  <c r="F73" i="1"/>
  <c r="H73" i="1" s="1"/>
  <c r="F71" i="1"/>
  <c r="H71" i="1" s="1"/>
  <c r="F70" i="1"/>
  <c r="H70" i="1" s="1"/>
  <c r="F69" i="1"/>
  <c r="H69" i="1" s="1"/>
  <c r="F68" i="1"/>
  <c r="H68" i="1" s="1"/>
  <c r="F66" i="1"/>
  <c r="H66" i="1" s="1"/>
  <c r="F65" i="1"/>
  <c r="H65" i="1" s="1"/>
  <c r="F64" i="1"/>
  <c r="H64" i="1" s="1"/>
  <c r="F63" i="1"/>
  <c r="H63" i="1" s="1"/>
  <c r="F61" i="1"/>
  <c r="H61" i="1" s="1"/>
  <c r="F60" i="1"/>
  <c r="H60" i="1" s="1"/>
  <c r="F59" i="1"/>
  <c r="H59" i="1" s="1"/>
  <c r="F58" i="1"/>
  <c r="H58" i="1" s="1"/>
  <c r="F56" i="1"/>
  <c r="H56" i="1" s="1"/>
  <c r="F55" i="1"/>
  <c r="H55" i="1" s="1"/>
  <c r="F53" i="1"/>
  <c r="H53" i="1" s="1"/>
  <c r="F52" i="1"/>
  <c r="H52" i="1" s="1"/>
  <c r="F51" i="1"/>
  <c r="H51" i="1" s="1"/>
  <c r="E48" i="1"/>
  <c r="F46" i="1"/>
  <c r="F47" i="1" s="1"/>
  <c r="H47" i="1" s="1"/>
  <c r="F45" i="1"/>
  <c r="H45" i="1" s="1"/>
  <c r="F44" i="1"/>
  <c r="H44" i="1" s="1"/>
  <c r="E43" i="1"/>
  <c r="F43" i="1" s="1"/>
  <c r="H43" i="1" s="1"/>
  <c r="F42" i="1"/>
  <c r="H42" i="1" s="1"/>
  <c r="F40" i="1"/>
  <c r="H40" i="1" s="1"/>
  <c r="F39" i="1"/>
  <c r="H39" i="1" s="1"/>
  <c r="F38" i="1"/>
  <c r="H38" i="1" s="1"/>
  <c r="F37" i="1"/>
  <c r="H37" i="1" s="1"/>
  <c r="F36" i="1"/>
  <c r="H36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4" i="1"/>
  <c r="F25" i="1" s="1"/>
  <c r="H25" i="1" s="1"/>
  <c r="F23" i="1"/>
  <c r="H23" i="1" s="1"/>
  <c r="H22" i="1" s="1"/>
  <c r="F21" i="1"/>
  <c r="H21" i="1" s="1"/>
  <c r="E19" i="1"/>
  <c r="F19" i="1" s="1"/>
  <c r="H19" i="1" s="1"/>
  <c r="E18" i="1"/>
  <c r="F18" i="1" s="1"/>
  <c r="H18" i="1" s="1"/>
  <c r="E17" i="1"/>
  <c r="F17" i="1" s="1"/>
  <c r="H17" i="1" s="1"/>
  <c r="F15" i="1"/>
  <c r="H15" i="1" s="1"/>
  <c r="F14" i="1"/>
  <c r="H14" i="1" s="1"/>
  <c r="E12" i="1"/>
  <c r="F12" i="1" s="1"/>
  <c r="H12" i="1" s="1"/>
  <c r="E11" i="1"/>
  <c r="F11" i="1" s="1"/>
  <c r="H11" i="1" s="1"/>
  <c r="E10" i="1"/>
  <c r="F10" i="1" s="1"/>
  <c r="H10" i="1" s="1"/>
  <c r="H13" i="1" l="1"/>
  <c r="H91" i="1"/>
  <c r="H35" i="1"/>
  <c r="H97" i="1"/>
  <c r="H27" i="1"/>
  <c r="H83" i="1"/>
  <c r="F48" i="1"/>
  <c r="H48" i="1" s="1"/>
  <c r="H24" i="1"/>
  <c r="H41" i="1"/>
  <c r="H103" i="1"/>
  <c r="H9" i="1"/>
  <c r="H57" i="1"/>
  <c r="H62" i="1"/>
  <c r="H67" i="1"/>
  <c r="H72" i="1"/>
  <c r="H16" i="1"/>
  <c r="H20" i="1"/>
  <c r="F49" i="1"/>
  <c r="F112" i="1"/>
  <c r="H112" i="1" s="1"/>
  <c r="F79" i="1"/>
  <c r="H79" i="1" s="1"/>
  <c r="F81" i="1"/>
  <c r="H81" i="1" s="1"/>
  <c r="F78" i="1"/>
  <c r="H78" i="1" s="1"/>
  <c r="F80" i="1"/>
  <c r="H80" i="1" s="1"/>
  <c r="H108" i="1" l="1"/>
  <c r="H77" i="1"/>
  <c r="F54" i="1"/>
  <c r="H54" i="1" s="1"/>
  <c r="H49" i="1"/>
  <c r="H50" i="1" l="1"/>
  <c r="H46" i="1"/>
  <c r="H117" i="1" l="1"/>
  <c r="H118" i="1" s="1"/>
  <c r="H119" i="1" s="1"/>
  <c r="H120" i="1" l="1"/>
  <c r="H121" i="1" s="1"/>
  <c r="H122" i="1" l="1"/>
  <c r="H123" i="1" s="1"/>
  <c r="H124" i="1" l="1"/>
  <c r="H125" i="1" s="1"/>
</calcChain>
</file>

<file path=xl/sharedStrings.xml><?xml version="1.0" encoding="utf-8"?>
<sst xmlns="http://schemas.openxmlformats.org/spreadsheetml/2006/main" count="363" uniqueCount="168">
  <si>
    <t>saxuravis reabilitacia</t>
  </si>
  <si>
    <t>lari</t>
  </si>
  <si>
    <t>#</t>
  </si>
  <si>
    <t>safuZveli</t>
  </si>
  <si>
    <t>samuSaoTa dasaxeleba</t>
  </si>
  <si>
    <t>ganzomilebis erTeuli</t>
  </si>
  <si>
    <t>raodenoba</t>
  </si>
  <si>
    <t>Rirebuleba (lari)</t>
  </si>
  <si>
    <t>ganz. erTeulze</t>
  </si>
  <si>
    <t>saproeqto monacemze</t>
  </si>
  <si>
    <t>1</t>
  </si>
  <si>
    <t>daSliTi samuSaoebi</t>
  </si>
  <si>
    <t>sn da w  IV-2-82 t-3 cx.16-6-2-misadagebiT k=0.5</t>
  </si>
  <si>
    <t xml:space="preserve">arsebuli wyalsadinari Rarebisa da wyalsawreti milebis demontaJi </t>
  </si>
  <si>
    <t>grZ.m</t>
  </si>
  <si>
    <t>srf</t>
  </si>
  <si>
    <t xml:space="preserve"> SromiTi danaxarji 0.583*0.5</t>
  </si>
  <si>
    <t>kac.sT</t>
  </si>
  <si>
    <t xml:space="preserve"> manqanebi 0.0046*0.5</t>
  </si>
  <si>
    <t xml:space="preserve"> sxva masala 0.208*0.5</t>
  </si>
  <si>
    <t xml:space="preserve">sn da w  IV-2-82 t-8  cx.46-28-2 </t>
  </si>
  <si>
    <t>kv.m</t>
  </si>
  <si>
    <t xml:space="preserve"> SromiTi danaxarji</t>
  </si>
  <si>
    <t xml:space="preserve"> manqanebi </t>
  </si>
  <si>
    <t>sn da w  IV-2-82 t-2 cx.10-11-misad. k=0.5</t>
  </si>
  <si>
    <t>saxuravis xis sanivnive sistemis     amortizirebuli elementebis daSla</t>
  </si>
  <si>
    <t>kub.m</t>
  </si>
  <si>
    <t xml:space="preserve"> SromiTi danaxarji  0.5*23.8</t>
  </si>
  <si>
    <t xml:space="preserve"> manqanebi 0.5*2.1</t>
  </si>
  <si>
    <t xml:space="preserve"> sxva masala 0.5*0.93</t>
  </si>
  <si>
    <t>sabazro</t>
  </si>
  <si>
    <t>sxvenidan arsebuli  saSeneblo nagavis Camotana</t>
  </si>
  <si>
    <t>e.n. da g.      $1-22-1</t>
  </si>
  <si>
    <t xml:space="preserve">samSeneblo nagavis avtoTviTmclelze xeliT datvirTva </t>
  </si>
  <si>
    <t>tona</t>
  </si>
  <si>
    <t xml:space="preserve">SromiTi danaxarji </t>
  </si>
  <si>
    <t xml:space="preserve"> srf</t>
  </si>
  <si>
    <t>samSeneblo nagavis gatana 5 km manZilze</t>
  </si>
  <si>
    <t>14.2 - 5</t>
  </si>
  <si>
    <t>satransporto xarjebi</t>
  </si>
  <si>
    <t>saxuravi</t>
  </si>
  <si>
    <r>
      <t xml:space="preserve">sn da w  </t>
    </r>
    <r>
      <rPr>
        <b/>
        <sz val="9"/>
        <rFont val="LitMtavrPS"/>
      </rPr>
      <t>IV-</t>
    </r>
    <r>
      <rPr>
        <b/>
        <sz val="9"/>
        <rFont val="LitNusx"/>
        <family val="2"/>
      </rPr>
      <t>2-82 t-2 cx.10-11</t>
    </r>
  </si>
  <si>
    <t>arsebuli sanivnive sistemis gaZliereba (amortizirebuli elementebis Secvla da axali xis masalis damateba)</t>
  </si>
  <si>
    <t xml:space="preserve"> SromiTi danaxarji </t>
  </si>
  <si>
    <t>5.8</t>
  </si>
  <si>
    <t>ficari, Zelaki wiwvovani</t>
  </si>
  <si>
    <t>kubm</t>
  </si>
  <si>
    <t>IV kv</t>
  </si>
  <si>
    <t>4.2-61</t>
  </si>
  <si>
    <t>antiseptikuri pasta</t>
  </si>
  <si>
    <t>kg</t>
  </si>
  <si>
    <t>1.1-44</t>
  </si>
  <si>
    <t>glinula armatura</t>
  </si>
  <si>
    <t>1.10-2</t>
  </si>
  <si>
    <t>lursmani</t>
  </si>
  <si>
    <t xml:space="preserve"> sxva masala</t>
  </si>
  <si>
    <t>sn da w  IV-2-82 t-2 cx.10-36-7-s misadagebiT</t>
  </si>
  <si>
    <t>arsebuli saxuravis burulqveSa molartyvis gaZliereba (amortizirebulis Secvla da axalis damateba, Tovli damWeris arealSi MmTliani molartyva)</t>
  </si>
  <si>
    <t>5.1-8</t>
  </si>
  <si>
    <t xml:space="preserve"> sxvadasxva masalebi</t>
  </si>
  <si>
    <t>sn da w  IV-2-82 t-2 cx.10-37-3</t>
  </si>
  <si>
    <t xml:space="preserve"> saxuravis xis masalis mTliani farTis cecxldacva</t>
  </si>
  <si>
    <t>kvm</t>
  </si>
  <si>
    <t>cecxldamcavi xsnari</t>
  </si>
  <si>
    <t>sn da w  IV-2-82 t-2 cx.10-38-3</t>
  </si>
  <si>
    <t>Senobis mTliani saxuravis farTis xis masalis damuSaveba antiseptikuri xsnariT</t>
  </si>
  <si>
    <t>antiseptikuri xsnari</t>
  </si>
  <si>
    <t>11</t>
  </si>
  <si>
    <t>sn da w   IV-2-82 t-2 cx.12-8-3</t>
  </si>
  <si>
    <t xml:space="preserve">Sekiduli tipis galvanizirebuli feradi Tunuqis wyalSemkrebi Rarebis mowyoba Tunuqis sisqiT aranakleb 0.5 mm-sa </t>
  </si>
  <si>
    <t>4.3-21</t>
  </si>
  <si>
    <t>galvanizirebuli feradi Tunuqis wyalsadinari Rari</t>
  </si>
  <si>
    <t>grm</t>
  </si>
  <si>
    <t>4.3-22</t>
  </si>
  <si>
    <t xml:space="preserve">Raris damWeri </t>
  </si>
  <si>
    <t>cali</t>
  </si>
  <si>
    <t xml:space="preserve"> lursmani</t>
  </si>
  <si>
    <t>4.2-120</t>
  </si>
  <si>
    <t>silikoni</t>
  </si>
  <si>
    <t>12</t>
  </si>
  <si>
    <t>sn da w  IV-2-82 t-3 cx.16-17-1</t>
  </si>
  <si>
    <t xml:space="preserve">galvanizirebuli feradi Tunuqis wyalmimRebi Zabris dayeneba Tunuqis sisqiT aranakleb 0.5-sa </t>
  </si>
  <si>
    <t xml:space="preserve"> manqanebi</t>
  </si>
  <si>
    <t>4.3-29</t>
  </si>
  <si>
    <t>galvanizirebuli feradi Tunuqis wyal-mimRebi Zabri Tunuqis sisqiT aranakleb 0.5 mm-sa</t>
  </si>
  <si>
    <t>sn da w  IV-2-82 t-2 cx.10-12</t>
  </si>
  <si>
    <t>samercxulis xis karkasis mowyoba</t>
  </si>
  <si>
    <t>5-10</t>
  </si>
  <si>
    <t xml:space="preserve"> Zelaki wiwvovani mSrali</t>
  </si>
  <si>
    <t>sn da w   IV-2-82 t-2 cx.9-5-1</t>
  </si>
  <si>
    <t xml:space="preserve"> samercxlurebSi fanjrebze gasaRebi liTonis Jaluzebis montaJi</t>
  </si>
  <si>
    <t>kv.m.</t>
  </si>
  <si>
    <t>SromiTi danaxarji</t>
  </si>
  <si>
    <t>kac/sT</t>
  </si>
  <si>
    <t>manqanebi</t>
  </si>
  <si>
    <t>.1.9-76-misad.</t>
  </si>
  <si>
    <t>liTonis Jaluzi</t>
  </si>
  <si>
    <t>15</t>
  </si>
  <si>
    <t>sn da w  IV-2-82 t-2 cx.13-15-8</t>
  </si>
  <si>
    <t>liTonis Jaluzebis gawmenda da dagruntva</t>
  </si>
  <si>
    <t>4.2-104</t>
  </si>
  <si>
    <t xml:space="preserve">grunti </t>
  </si>
  <si>
    <t xml:space="preserve">                                                                                                            </t>
  </si>
  <si>
    <t>gruntis gamxsneli</t>
  </si>
  <si>
    <t>16</t>
  </si>
  <si>
    <t>sn da w  IV-2-82 t-2 cx.15-164-8</t>
  </si>
  <si>
    <t>liTonis Jaluzebis SeRebva antikoroziuli saRebaviT 2 jer.</t>
  </si>
  <si>
    <t>4.2-75</t>
  </si>
  <si>
    <t xml:space="preserve"> saRebavi antikoroziuli gamxsneliT</t>
  </si>
  <si>
    <t>4.2-14</t>
  </si>
  <si>
    <t>alifa</t>
  </si>
  <si>
    <t>sn da w  IV-2-82 t-2 cx.12-6-1 misadag.</t>
  </si>
  <si>
    <t xml:space="preserve">saxuravis  burulis mowyoba profilirebuli galvanizirebuli feradi liTonis furclebiT sisqiT aranakleb 0,5 mm-sa, analogiuri feris da sisqis brtyeli TunuqiT kexis mowyoba </t>
  </si>
  <si>
    <t>1.5-20</t>
  </si>
  <si>
    <t>liTonis profilirebuli galvanizirebuli feradi furclebi sisqiT aranakleb 0,5 mm.</t>
  </si>
  <si>
    <t>1.5-21 misad.</t>
  </si>
  <si>
    <t>brtyeli galvanizirebuli feradi furclebi sisqiT aranakleb 0,5 mm.</t>
  </si>
  <si>
    <t>1.10-24</t>
  </si>
  <si>
    <t>naWedi</t>
  </si>
  <si>
    <t>1.10-25</t>
  </si>
  <si>
    <t>sWvali</t>
  </si>
  <si>
    <t>18</t>
  </si>
  <si>
    <t>sn da w  IV-2-82 t-3 cx.16-6-2</t>
  </si>
  <si>
    <t>galvanizirebuli feradi Tunuqis wyalsawreti milebis (Tunuqis sisqiT aranakleb 0.5 mm-sa) dayeneba sarinebis gamoyenebiT</t>
  </si>
  <si>
    <t>4.3-47</t>
  </si>
  <si>
    <t xml:space="preserve"> galvanizirebuli feradi Tunuqis wyalsawreti  mili da sarinebi</t>
  </si>
  <si>
    <t>1.9-24</t>
  </si>
  <si>
    <t xml:space="preserve"> samagri detalebi</t>
  </si>
  <si>
    <t>19</t>
  </si>
  <si>
    <t>sn da w   IV-2-82 t-2 cx.12-8-8-misadag.</t>
  </si>
  <si>
    <t>saxuravze qarxnulad damzadebuli Tovlis dacurebis sawinaaRmdego barieris (Tovlis damWeri mili) mowyoba</t>
  </si>
  <si>
    <t>4.3-18</t>
  </si>
  <si>
    <t xml:space="preserve"> Tovlis damWeri milis samagri</t>
  </si>
  <si>
    <t>4.3-19</t>
  </si>
  <si>
    <t xml:space="preserve"> Tovlis damWeri mili</t>
  </si>
  <si>
    <t>20</t>
  </si>
  <si>
    <t>sn da w  IV-2-82 t-2 cx.11-8-1(2)</t>
  </si>
  <si>
    <t>gasasvlelebSi arsebuli rk.betonis winafrebis moWimva m-150 markis qviSa-cementis xsnariT saSualo sisqiT 3.0 sm (4c)</t>
  </si>
  <si>
    <t xml:space="preserve"> kv.m</t>
  </si>
  <si>
    <t xml:space="preserve"> SromiTi danaxarji 0,188+2*0,0034=0,1948</t>
  </si>
  <si>
    <t xml:space="preserve"> manqanebi 0,0095+2*0,0023=0,0141</t>
  </si>
  <si>
    <t>4.1-368</t>
  </si>
  <si>
    <t>msxvilfraqciuli qviSa-cementis xsnari m-150 0,0204+2*0,0051=0,0306</t>
  </si>
  <si>
    <t>21</t>
  </si>
  <si>
    <t>sn da w  IV-2-82 t-2  cx.12-1-4</t>
  </si>
  <si>
    <t xml:space="preserve">winafrebis saxuravis burulis mowyoba ori fena (meore fena moxreSili)  bituliniT sisqiT 3,5+3,5 mm. kedelze asvliT  </t>
  </si>
  <si>
    <t>4.1-400</t>
  </si>
  <si>
    <t>bituliniδ=3,5 mm priala</t>
  </si>
  <si>
    <t>4.1-401</t>
  </si>
  <si>
    <t>bituliniδ=3,5 mm moxreSili</t>
  </si>
  <si>
    <t>4.1-515</t>
  </si>
  <si>
    <t xml:space="preserve">butumis mastika </t>
  </si>
  <si>
    <t>.5-22</t>
  </si>
  <si>
    <r>
      <t xml:space="preserve">daxerxili ficari </t>
    </r>
    <r>
      <rPr>
        <sz val="10"/>
        <rFont val="LitMtavrPS"/>
      </rPr>
      <t>III</t>
    </r>
    <r>
      <rPr>
        <sz val="10"/>
        <rFont val="LitNusx"/>
        <family val="2"/>
      </rPr>
      <t xml:space="preserve"> xarisxis 40-60 mm</t>
    </r>
  </si>
  <si>
    <t>1.6-16-misad</t>
  </si>
  <si>
    <t>moTuTiebuli Tunuqi (11,8/3.9)*1000</t>
  </si>
  <si>
    <t xml:space="preserve">lokalur-resursuli uwyisis jami </t>
  </si>
  <si>
    <t xml:space="preserve"> zednadebi xarjebi </t>
  </si>
  <si>
    <t xml:space="preserve">j a m i </t>
  </si>
  <si>
    <t>saxarjTaRricxvo mogeba</t>
  </si>
  <si>
    <t>jami</t>
  </si>
  <si>
    <t>dRg</t>
  </si>
  <si>
    <t>orsarTuliani korpusi da gadasasvleli</t>
  </si>
  <si>
    <t>q.baTumis #8 sajaro skolis saxuravis reabilitacia.</t>
  </si>
  <si>
    <t>lokalur-resursuli xarjTaRricxva</t>
  </si>
  <si>
    <t>arsebuli Senobis saxuravis Tunuqis burulis daSla da vargisi nawilis dasawyobeba (skolis gankargulebaSi)</t>
  </si>
  <si>
    <t>sul xarjTaRricxviT samSeneblo samuSaoebi (მაქსიმალური ღირებულება 68 538 ლარი)</t>
  </si>
  <si>
    <t>rezervi gauTvaliswinebel samuSaoebze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</si>
</sst>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name val="LitNusx"/>
      <family val="2"/>
    </font>
    <font>
      <sz val="10"/>
      <name val="LitNusx"/>
      <family val="2"/>
    </font>
    <font>
      <b/>
      <i/>
      <sz val="10"/>
      <name val="LitNusx"/>
      <family val="2"/>
    </font>
    <font>
      <b/>
      <sz val="10"/>
      <name val="LitNusx"/>
    </font>
    <font>
      <b/>
      <sz val="9"/>
      <name val="LitNusx"/>
    </font>
    <font>
      <b/>
      <sz val="11"/>
      <name val="LitNusx"/>
    </font>
    <font>
      <b/>
      <sz val="10"/>
      <name val="LitNusx"/>
      <family val="2"/>
    </font>
    <font>
      <b/>
      <sz val="9"/>
      <name val="LitNusx"/>
      <family val="2"/>
    </font>
    <font>
      <b/>
      <sz val="10"/>
      <name val="AcadNusx"/>
    </font>
    <font>
      <sz val="9"/>
      <name val="LitNusx"/>
      <family val="2"/>
    </font>
    <font>
      <b/>
      <sz val="9"/>
      <name val="LitMtavrPS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LitNusx"/>
      <family val="2"/>
    </font>
    <font>
      <b/>
      <sz val="8"/>
      <name val="LitMtavrPS"/>
    </font>
    <font>
      <sz val="10"/>
      <name val="LitMtavrPS"/>
    </font>
    <font>
      <b/>
      <sz val="10"/>
      <name val="Arial"/>
      <family val="2"/>
      <charset val="204"/>
    </font>
    <font>
      <sz val="10"/>
      <name val="AcadNusx"/>
    </font>
    <font>
      <sz val="9"/>
      <name val="AcadNusx"/>
    </font>
    <font>
      <sz val="11"/>
      <name val="LitNusx"/>
      <family val="2"/>
    </font>
    <font>
      <sz val="11"/>
      <name val="AcadNusx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</cellStyleXfs>
  <cellXfs count="125">
    <xf numFmtId="0" fontId="0" fillId="0" borderId="0" xfId="0"/>
    <xf numFmtId="0" fontId="5" fillId="0" borderId="1" xfId="0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2" fontId="2" fillId="0" borderId="1" xfId="4" applyNumberFormat="1" applyFont="1" applyFill="1" applyBorder="1" applyAlignment="1">
      <alignment horizontal="center" vertical="center" wrapText="1"/>
    </xf>
    <xf numFmtId="14" fontId="2" fillId="2" borderId="1" xfId="4" applyNumberFormat="1" applyFont="1" applyFill="1" applyBorder="1" applyAlignment="1">
      <alignment horizontal="center" vertical="center" wrapText="1"/>
    </xf>
    <xf numFmtId="2" fontId="2" fillId="2" borderId="1" xfId="5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2" fontId="2" fillId="2" borderId="1" xfId="4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_gare wyalsadfenigagarini 2_SMSH2008-IIkv ." xfId="5"/>
    <cellStyle name="Normal_SMETA 3" xfId="3"/>
    <cellStyle name="Обычный 2 2" xfId="4"/>
    <cellStyle name="Обычный 2 2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106" workbookViewId="0">
      <selection activeCell="E122" sqref="E122:E123"/>
    </sheetView>
  </sheetViews>
  <sheetFormatPr defaultRowHeight="15.75" x14ac:dyDescent="0.25"/>
  <cols>
    <col min="1" max="1" width="3.85546875" style="103" customWidth="1"/>
    <col min="2" max="2" width="9.7109375" style="104" customWidth="1"/>
    <col min="3" max="3" width="37" style="105" customWidth="1"/>
    <col min="4" max="4" width="6" style="106" customWidth="1"/>
    <col min="5" max="5" width="6.5703125" style="106" customWidth="1"/>
    <col min="6" max="6" width="7.85546875" style="107" customWidth="1"/>
    <col min="7" max="7" width="7" style="107" customWidth="1"/>
    <col min="8" max="8" width="9.28515625" style="108" customWidth="1"/>
    <col min="11" max="11" width="10.7109375" customWidth="1"/>
  </cols>
  <sheetData>
    <row r="1" spans="1:11" ht="27.75" customHeight="1" x14ac:dyDescent="0.25">
      <c r="A1" s="117" t="s">
        <v>163</v>
      </c>
      <c r="B1" s="117"/>
      <c r="C1" s="117"/>
      <c r="D1" s="117"/>
      <c r="E1" s="117"/>
      <c r="F1" s="117"/>
      <c r="G1" s="117"/>
      <c r="H1" s="117"/>
    </row>
    <row r="2" spans="1:11" ht="22.5" customHeight="1" x14ac:dyDescent="0.25">
      <c r="A2" s="118" t="s">
        <v>164</v>
      </c>
      <c r="B2" s="118"/>
      <c r="C2" s="118"/>
      <c r="D2" s="118"/>
      <c r="E2" s="118"/>
      <c r="F2" s="118"/>
      <c r="G2" s="118"/>
      <c r="H2" s="118"/>
    </row>
    <row r="3" spans="1:11" ht="15" x14ac:dyDescent="0.25">
      <c r="A3" s="119" t="s">
        <v>162</v>
      </c>
      <c r="B3" s="119"/>
      <c r="C3" s="119"/>
      <c r="D3" s="119"/>
      <c r="E3" s="119"/>
      <c r="F3" s="119"/>
      <c r="G3" s="119"/>
      <c r="H3" s="119"/>
    </row>
    <row r="4" spans="1:11" ht="23.25" customHeight="1" x14ac:dyDescent="0.25">
      <c r="A4" s="118" t="s">
        <v>0</v>
      </c>
      <c r="B4" s="118"/>
      <c r="C4" s="118"/>
      <c r="D4" s="118"/>
      <c r="E4" s="118"/>
      <c r="F4" s="118"/>
      <c r="G4" s="118"/>
      <c r="H4" s="118"/>
    </row>
    <row r="5" spans="1:11" ht="22.5" customHeight="1" x14ac:dyDescent="0.25">
      <c r="A5" s="120" t="s">
        <v>2</v>
      </c>
      <c r="B5" s="121" t="s">
        <v>3</v>
      </c>
      <c r="C5" s="122" t="s">
        <v>4</v>
      </c>
      <c r="D5" s="123" t="s">
        <v>5</v>
      </c>
      <c r="E5" s="116" t="s">
        <v>6</v>
      </c>
      <c r="F5" s="116"/>
      <c r="G5" s="116" t="s">
        <v>7</v>
      </c>
      <c r="H5" s="116"/>
    </row>
    <row r="6" spans="1:11" ht="67.900000000000006" customHeight="1" x14ac:dyDescent="0.25">
      <c r="A6" s="120"/>
      <c r="B6" s="121"/>
      <c r="C6" s="122"/>
      <c r="D6" s="123"/>
      <c r="E6" s="1" t="s">
        <v>8</v>
      </c>
      <c r="F6" s="2" t="s">
        <v>9</v>
      </c>
      <c r="G6" s="2" t="s">
        <v>8</v>
      </c>
      <c r="H6" s="3" t="s">
        <v>9</v>
      </c>
    </row>
    <row r="7" spans="1:11" ht="15" x14ac:dyDescent="0.25">
      <c r="A7" s="4" t="s">
        <v>10</v>
      </c>
      <c r="B7" s="5">
        <v>2</v>
      </c>
      <c r="C7" s="6">
        <v>3</v>
      </c>
      <c r="D7" s="6">
        <v>4</v>
      </c>
      <c r="E7" s="6">
        <v>5</v>
      </c>
      <c r="F7" s="7">
        <v>6</v>
      </c>
      <c r="G7" s="7">
        <v>7</v>
      </c>
      <c r="H7" s="6">
        <v>8</v>
      </c>
    </row>
    <row r="8" spans="1:11" ht="15" x14ac:dyDescent="0.25">
      <c r="A8" s="4"/>
      <c r="B8" s="8"/>
      <c r="C8" s="9" t="s">
        <v>11</v>
      </c>
      <c r="D8" s="10"/>
      <c r="E8" s="6"/>
      <c r="F8" s="11"/>
      <c r="G8" s="11"/>
      <c r="H8" s="6"/>
    </row>
    <row r="9" spans="1:11" ht="72" x14ac:dyDescent="0.25">
      <c r="A9" s="12" t="s">
        <v>10</v>
      </c>
      <c r="B9" s="13" t="s">
        <v>12</v>
      </c>
      <c r="C9" s="14" t="s">
        <v>13</v>
      </c>
      <c r="D9" s="14" t="s">
        <v>14</v>
      </c>
      <c r="E9" s="14"/>
      <c r="F9" s="15">
        <v>180</v>
      </c>
      <c r="G9" s="15"/>
      <c r="H9" s="16">
        <f>SUM(H10:H12)</f>
        <v>0</v>
      </c>
      <c r="K9" s="17"/>
    </row>
    <row r="10" spans="1:11" ht="15" x14ac:dyDescent="0.25">
      <c r="A10" s="18"/>
      <c r="B10" s="18" t="s">
        <v>15</v>
      </c>
      <c r="C10" s="19" t="s">
        <v>16</v>
      </c>
      <c r="D10" s="19" t="s">
        <v>17</v>
      </c>
      <c r="E10" s="19">
        <f>0.583*0.5</f>
        <v>0.29149999999999998</v>
      </c>
      <c r="F10" s="20">
        <f>E10*F9</f>
        <v>52.47</v>
      </c>
      <c r="G10" s="20"/>
      <c r="H10" s="20">
        <f>G10*F10</f>
        <v>0</v>
      </c>
    </row>
    <row r="11" spans="1:11" ht="15" x14ac:dyDescent="0.25">
      <c r="A11" s="18"/>
      <c r="B11" s="18" t="s">
        <v>15</v>
      </c>
      <c r="C11" s="19" t="s">
        <v>18</v>
      </c>
      <c r="D11" s="19" t="s">
        <v>1</v>
      </c>
      <c r="E11" s="19">
        <f>0.0046*0.5</f>
        <v>2.3E-3</v>
      </c>
      <c r="F11" s="20">
        <f>E11*F9</f>
        <v>0.41399999999999998</v>
      </c>
      <c r="G11" s="20"/>
      <c r="H11" s="20">
        <f>G11*F11</f>
        <v>0</v>
      </c>
    </row>
    <row r="12" spans="1:11" ht="15" x14ac:dyDescent="0.25">
      <c r="A12" s="18"/>
      <c r="B12" s="21" t="s">
        <v>15</v>
      </c>
      <c r="C12" s="19" t="s">
        <v>19</v>
      </c>
      <c r="D12" s="19" t="s">
        <v>1</v>
      </c>
      <c r="E12" s="19">
        <f>0.208*0.5</f>
        <v>0.104</v>
      </c>
      <c r="F12" s="20">
        <f>F9*E12</f>
        <v>18.72</v>
      </c>
      <c r="G12" s="20"/>
      <c r="H12" s="20">
        <f>G12*F12</f>
        <v>0</v>
      </c>
    </row>
    <row r="13" spans="1:11" ht="60" x14ac:dyDescent="0.25">
      <c r="A13" s="22">
        <v>2</v>
      </c>
      <c r="B13" s="23" t="s">
        <v>20</v>
      </c>
      <c r="C13" s="14" t="s">
        <v>165</v>
      </c>
      <c r="D13" s="24" t="s">
        <v>21</v>
      </c>
      <c r="E13" s="24"/>
      <c r="F13" s="25">
        <v>1120</v>
      </c>
      <c r="G13" s="25"/>
      <c r="H13" s="26">
        <f>SUM(H14:H15)</f>
        <v>0</v>
      </c>
      <c r="K13" s="17"/>
    </row>
    <row r="14" spans="1:11" ht="15" x14ac:dyDescent="0.25">
      <c r="A14" s="27"/>
      <c r="B14" s="18" t="s">
        <v>15</v>
      </c>
      <c r="C14" s="19" t="s">
        <v>22</v>
      </c>
      <c r="D14" s="28" t="s">
        <v>17</v>
      </c>
      <c r="E14" s="28">
        <v>8.2000000000000003E-2</v>
      </c>
      <c r="F14" s="29">
        <f>E14*F13</f>
        <v>91.84</v>
      </c>
      <c r="G14" s="29"/>
      <c r="H14" s="29">
        <f>G14*F14</f>
        <v>0</v>
      </c>
    </row>
    <row r="15" spans="1:11" ht="15" x14ac:dyDescent="0.25">
      <c r="A15" s="27"/>
      <c r="B15" s="18" t="s">
        <v>15</v>
      </c>
      <c r="C15" s="19" t="s">
        <v>23</v>
      </c>
      <c r="D15" s="28" t="s">
        <v>1</v>
      </c>
      <c r="E15" s="28">
        <v>1.9E-2</v>
      </c>
      <c r="F15" s="29">
        <f>E15*F13</f>
        <v>21.28</v>
      </c>
      <c r="G15" s="20"/>
      <c r="H15" s="29">
        <f>G15*F15</f>
        <v>0</v>
      </c>
    </row>
    <row r="16" spans="1:11" ht="60" x14ac:dyDescent="0.25">
      <c r="A16" s="22">
        <v>3</v>
      </c>
      <c r="B16" s="23" t="s">
        <v>24</v>
      </c>
      <c r="C16" s="14" t="s">
        <v>25</v>
      </c>
      <c r="D16" s="30" t="s">
        <v>26</v>
      </c>
      <c r="E16" s="31"/>
      <c r="F16" s="25">
        <v>1.9</v>
      </c>
      <c r="G16" s="32"/>
      <c r="H16" s="26">
        <f>SUM(H17:H19)</f>
        <v>0</v>
      </c>
      <c r="K16" s="17"/>
    </row>
    <row r="17" spans="1:11" ht="15" x14ac:dyDescent="0.25">
      <c r="A17" s="33"/>
      <c r="B17" s="34" t="s">
        <v>15</v>
      </c>
      <c r="C17" s="35" t="s">
        <v>27</v>
      </c>
      <c r="D17" s="35" t="s">
        <v>17</v>
      </c>
      <c r="E17" s="35">
        <f>23.8*0.5</f>
        <v>11.9</v>
      </c>
      <c r="F17" s="36">
        <f>E17*F16</f>
        <v>22.61</v>
      </c>
      <c r="G17" s="36"/>
      <c r="H17" s="29">
        <f>G17*F17</f>
        <v>0</v>
      </c>
    </row>
    <row r="18" spans="1:11" ht="15" x14ac:dyDescent="0.25">
      <c r="A18" s="33"/>
      <c r="B18" s="34" t="s">
        <v>15</v>
      </c>
      <c r="C18" s="35" t="s">
        <v>28</v>
      </c>
      <c r="D18" s="35" t="s">
        <v>1</v>
      </c>
      <c r="E18" s="35">
        <f>2.1*0.5</f>
        <v>1.05</v>
      </c>
      <c r="F18" s="36">
        <f>E18*F16</f>
        <v>1.9949999999999999</v>
      </c>
      <c r="G18" s="37"/>
      <c r="H18" s="29">
        <f>G18*F18</f>
        <v>0</v>
      </c>
    </row>
    <row r="19" spans="1:11" ht="15" x14ac:dyDescent="0.25">
      <c r="A19" s="33"/>
      <c r="B19" s="21" t="s">
        <v>15</v>
      </c>
      <c r="C19" s="38" t="s">
        <v>29</v>
      </c>
      <c r="D19" s="35" t="s">
        <v>1</v>
      </c>
      <c r="E19" s="35">
        <f>0.93*0.5</f>
        <v>0.46500000000000002</v>
      </c>
      <c r="F19" s="36">
        <f>E19*F16</f>
        <v>0.88349999999999995</v>
      </c>
      <c r="G19" s="37"/>
      <c r="H19" s="29">
        <f>G19*F19</f>
        <v>0</v>
      </c>
    </row>
    <row r="20" spans="1:11" ht="27" x14ac:dyDescent="0.25">
      <c r="A20" s="39">
        <v>4</v>
      </c>
      <c r="B20" s="23" t="s">
        <v>30</v>
      </c>
      <c r="C20" s="14" t="s">
        <v>31</v>
      </c>
      <c r="D20" s="24" t="s">
        <v>26</v>
      </c>
      <c r="E20" s="24"/>
      <c r="F20" s="25">
        <v>6</v>
      </c>
      <c r="G20" s="25"/>
      <c r="H20" s="40">
        <f>SUM(H21)</f>
        <v>0</v>
      </c>
      <c r="K20" s="41"/>
    </row>
    <row r="21" spans="1:11" ht="15" x14ac:dyDescent="0.25">
      <c r="A21" s="18"/>
      <c r="B21" s="18" t="s">
        <v>30</v>
      </c>
      <c r="C21" s="19" t="s">
        <v>22</v>
      </c>
      <c r="D21" s="28" t="s">
        <v>26</v>
      </c>
      <c r="E21" s="28">
        <v>1</v>
      </c>
      <c r="F21" s="29">
        <f>E21*F20</f>
        <v>6</v>
      </c>
      <c r="G21" s="29"/>
      <c r="H21" s="42">
        <f>F21*G21</f>
        <v>0</v>
      </c>
    </row>
    <row r="22" spans="1:11" ht="40.5" x14ac:dyDescent="0.25">
      <c r="A22" s="39">
        <v>5</v>
      </c>
      <c r="B22" s="13" t="s">
        <v>32</v>
      </c>
      <c r="C22" s="14" t="s">
        <v>33</v>
      </c>
      <c r="D22" s="31" t="s">
        <v>34</v>
      </c>
      <c r="E22" s="31"/>
      <c r="F22" s="25">
        <v>15</v>
      </c>
      <c r="G22" s="32"/>
      <c r="H22" s="26">
        <f>SUM(H23:H23)</f>
        <v>0</v>
      </c>
      <c r="K22" s="17"/>
    </row>
    <row r="23" spans="1:11" ht="15" x14ac:dyDescent="0.25">
      <c r="A23" s="18"/>
      <c r="B23" s="21" t="s">
        <v>15</v>
      </c>
      <c r="C23" s="19" t="s">
        <v>35</v>
      </c>
      <c r="D23" s="35" t="s">
        <v>17</v>
      </c>
      <c r="E23" s="35">
        <v>0.53</v>
      </c>
      <c r="F23" s="29">
        <f>F22*E23</f>
        <v>7.95</v>
      </c>
      <c r="G23" s="36"/>
      <c r="H23" s="29">
        <f>F23*G23</f>
        <v>0</v>
      </c>
    </row>
    <row r="24" spans="1:11" ht="27" x14ac:dyDescent="0.25">
      <c r="A24" s="22">
        <v>6</v>
      </c>
      <c r="B24" s="13" t="s">
        <v>36</v>
      </c>
      <c r="C24" s="14" t="s">
        <v>37</v>
      </c>
      <c r="D24" s="31" t="s">
        <v>34</v>
      </c>
      <c r="E24" s="31"/>
      <c r="F24" s="25">
        <f>F22</f>
        <v>15</v>
      </c>
      <c r="G24" s="32"/>
      <c r="H24" s="26">
        <f>SUM(H25:H25)</f>
        <v>0</v>
      </c>
      <c r="K24" s="17"/>
    </row>
    <row r="25" spans="1:11" ht="15" x14ac:dyDescent="0.25">
      <c r="A25" s="27"/>
      <c r="B25" s="18" t="s">
        <v>38</v>
      </c>
      <c r="C25" s="38" t="s">
        <v>39</v>
      </c>
      <c r="D25" s="35" t="s">
        <v>34</v>
      </c>
      <c r="E25" s="35">
        <v>1</v>
      </c>
      <c r="F25" s="36">
        <f>F24*E25</f>
        <v>15</v>
      </c>
      <c r="G25" s="36"/>
      <c r="H25" s="29">
        <f>F25*G25</f>
        <v>0</v>
      </c>
    </row>
    <row r="26" spans="1:11" ht="15" x14ac:dyDescent="0.25">
      <c r="A26" s="18"/>
      <c r="B26" s="34"/>
      <c r="C26" s="43" t="s">
        <v>40</v>
      </c>
      <c r="D26" s="38"/>
      <c r="E26" s="38"/>
      <c r="F26" s="37"/>
      <c r="G26" s="37"/>
      <c r="H26" s="20"/>
    </row>
    <row r="27" spans="1:11" ht="64.5" customHeight="1" x14ac:dyDescent="0.25">
      <c r="A27" s="22">
        <v>7</v>
      </c>
      <c r="B27" s="23" t="s">
        <v>41</v>
      </c>
      <c r="C27" s="30" t="s">
        <v>42</v>
      </c>
      <c r="D27" s="30" t="s">
        <v>26</v>
      </c>
      <c r="E27" s="31"/>
      <c r="F27" s="25">
        <v>2.8</v>
      </c>
      <c r="G27" s="32"/>
      <c r="H27" s="26">
        <f>SUM(H28:H34)</f>
        <v>0</v>
      </c>
      <c r="K27" s="17"/>
    </row>
    <row r="28" spans="1:11" ht="15" x14ac:dyDescent="0.25">
      <c r="A28" s="33"/>
      <c r="B28" s="34" t="s">
        <v>15</v>
      </c>
      <c r="C28" s="35" t="s">
        <v>43</v>
      </c>
      <c r="D28" s="35" t="s">
        <v>17</v>
      </c>
      <c r="E28" s="35">
        <v>23.8</v>
      </c>
      <c r="F28" s="36">
        <f>E28*F27</f>
        <v>66.64</v>
      </c>
      <c r="G28" s="36"/>
      <c r="H28" s="29">
        <f>G28*F28</f>
        <v>0</v>
      </c>
    </row>
    <row r="29" spans="1:11" ht="15" x14ac:dyDescent="0.25">
      <c r="A29" s="33"/>
      <c r="B29" s="34" t="s">
        <v>15</v>
      </c>
      <c r="C29" s="35" t="s">
        <v>23</v>
      </c>
      <c r="D29" s="35" t="s">
        <v>1</v>
      </c>
      <c r="E29" s="35">
        <v>2.1</v>
      </c>
      <c r="F29" s="36">
        <f>E29*F27</f>
        <v>5.88</v>
      </c>
      <c r="G29" s="37"/>
      <c r="H29" s="29">
        <f>G29*F29</f>
        <v>0</v>
      </c>
    </row>
    <row r="30" spans="1:11" ht="15" x14ac:dyDescent="0.25">
      <c r="A30" s="33"/>
      <c r="B30" s="34" t="s">
        <v>44</v>
      </c>
      <c r="C30" s="35" t="s">
        <v>45</v>
      </c>
      <c r="D30" s="35" t="s">
        <v>46</v>
      </c>
      <c r="E30" s="35">
        <v>1.05</v>
      </c>
      <c r="F30" s="36">
        <f>E30*F27</f>
        <v>2.94</v>
      </c>
      <c r="G30" s="36"/>
      <c r="H30" s="29">
        <f>F30*G30</f>
        <v>0</v>
      </c>
    </row>
    <row r="31" spans="1:11" ht="24" x14ac:dyDescent="0.25">
      <c r="A31" s="18" t="s">
        <v>47</v>
      </c>
      <c r="B31" s="34" t="s">
        <v>48</v>
      </c>
      <c r="C31" s="28" t="s">
        <v>49</v>
      </c>
      <c r="D31" s="28" t="s">
        <v>50</v>
      </c>
      <c r="E31" s="28">
        <v>1.96</v>
      </c>
      <c r="F31" s="29">
        <f>E31*F27</f>
        <v>5.4879999999999995</v>
      </c>
      <c r="G31" s="29"/>
      <c r="H31" s="29">
        <f>G31*F31</f>
        <v>0</v>
      </c>
    </row>
    <row r="32" spans="1:11" ht="15" x14ac:dyDescent="0.25">
      <c r="A32" s="33"/>
      <c r="B32" s="34" t="s">
        <v>51</v>
      </c>
      <c r="C32" s="35" t="s">
        <v>52</v>
      </c>
      <c r="D32" s="35" t="s">
        <v>50</v>
      </c>
      <c r="E32" s="35">
        <v>4.38</v>
      </c>
      <c r="F32" s="36">
        <f>E32*F27</f>
        <v>12.263999999999999</v>
      </c>
      <c r="G32" s="36"/>
      <c r="H32" s="29">
        <f>G32*F32</f>
        <v>0</v>
      </c>
    </row>
    <row r="33" spans="1:11" ht="15" x14ac:dyDescent="0.25">
      <c r="A33" s="33"/>
      <c r="B33" s="34" t="s">
        <v>53</v>
      </c>
      <c r="C33" s="35" t="s">
        <v>54</v>
      </c>
      <c r="D33" s="35" t="s">
        <v>50</v>
      </c>
      <c r="E33" s="35">
        <v>7.2</v>
      </c>
      <c r="F33" s="36">
        <f>F27*E33</f>
        <v>20.16</v>
      </c>
      <c r="G33" s="36"/>
      <c r="H33" s="29">
        <f>G33*F33</f>
        <v>0</v>
      </c>
    </row>
    <row r="34" spans="1:11" ht="15" x14ac:dyDescent="0.25">
      <c r="A34" s="33"/>
      <c r="B34" s="21" t="s">
        <v>15</v>
      </c>
      <c r="C34" s="38" t="s">
        <v>55</v>
      </c>
      <c r="D34" s="35" t="s">
        <v>1</v>
      </c>
      <c r="E34" s="35">
        <v>0.93</v>
      </c>
      <c r="F34" s="36">
        <f>E34*F27</f>
        <v>2.6040000000000001</v>
      </c>
      <c r="G34" s="37"/>
      <c r="H34" s="29">
        <f>G34*F34</f>
        <v>0</v>
      </c>
    </row>
    <row r="35" spans="1:11" ht="72" x14ac:dyDescent="0.25">
      <c r="A35" s="39">
        <v>8</v>
      </c>
      <c r="B35" s="23" t="s">
        <v>56</v>
      </c>
      <c r="C35" s="14" t="s">
        <v>57</v>
      </c>
      <c r="D35" s="14" t="s">
        <v>21</v>
      </c>
      <c r="E35" s="24"/>
      <c r="F35" s="25">
        <v>180</v>
      </c>
      <c r="G35" s="25"/>
      <c r="H35" s="44">
        <f>H36+H37+H38+H39+H40</f>
        <v>0</v>
      </c>
      <c r="K35" s="17"/>
    </row>
    <row r="36" spans="1:11" ht="15" x14ac:dyDescent="0.25">
      <c r="A36" s="34"/>
      <c r="B36" s="34" t="s">
        <v>15</v>
      </c>
      <c r="C36" s="28" t="s">
        <v>43</v>
      </c>
      <c r="D36" s="28" t="s">
        <v>17</v>
      </c>
      <c r="E36" s="28">
        <v>0.28399999999999997</v>
      </c>
      <c r="F36" s="29">
        <f>E36*F35</f>
        <v>51.12</v>
      </c>
      <c r="G36" s="29"/>
      <c r="H36" s="29">
        <f>G36*F36</f>
        <v>0</v>
      </c>
    </row>
    <row r="37" spans="1:11" ht="15" x14ac:dyDescent="0.25">
      <c r="A37" s="34"/>
      <c r="B37" s="34" t="s">
        <v>15</v>
      </c>
      <c r="C37" s="28" t="s">
        <v>23</v>
      </c>
      <c r="D37" s="28" t="s">
        <v>1</v>
      </c>
      <c r="E37" s="28">
        <v>2.3099999999999999E-2</v>
      </c>
      <c r="F37" s="29">
        <f>E37*F35</f>
        <v>4.1579999999999995</v>
      </c>
      <c r="G37" s="37"/>
      <c r="H37" s="29">
        <f>G37*F37</f>
        <v>0</v>
      </c>
    </row>
    <row r="38" spans="1:11" ht="15" x14ac:dyDescent="0.25">
      <c r="A38" s="34"/>
      <c r="B38" s="34" t="s">
        <v>58</v>
      </c>
      <c r="C38" s="28" t="s">
        <v>45</v>
      </c>
      <c r="D38" s="28" t="s">
        <v>46</v>
      </c>
      <c r="E38" s="28">
        <v>0.02</v>
      </c>
      <c r="F38" s="29">
        <f>E38*F35</f>
        <v>3.6</v>
      </c>
      <c r="G38" s="29"/>
      <c r="H38" s="29">
        <f>F38*G38</f>
        <v>0</v>
      </c>
    </row>
    <row r="39" spans="1:11" ht="15" x14ac:dyDescent="0.25">
      <c r="A39" s="34"/>
      <c r="B39" s="34" t="s">
        <v>53</v>
      </c>
      <c r="C39" s="28" t="s">
        <v>54</v>
      </c>
      <c r="D39" s="28" t="s">
        <v>50</v>
      </c>
      <c r="E39" s="28">
        <v>7.9000000000000001E-2</v>
      </c>
      <c r="F39" s="29">
        <f>F35*E39</f>
        <v>14.22</v>
      </c>
      <c r="G39" s="36"/>
      <c r="H39" s="29">
        <f>G39*F39</f>
        <v>0</v>
      </c>
    </row>
    <row r="40" spans="1:11" ht="15" x14ac:dyDescent="0.25">
      <c r="A40" s="34"/>
      <c r="B40" s="21" t="s">
        <v>15</v>
      </c>
      <c r="C40" s="28" t="s">
        <v>59</v>
      </c>
      <c r="D40" s="28" t="s">
        <v>1</v>
      </c>
      <c r="E40" s="28">
        <v>5.2299999999999999E-2</v>
      </c>
      <c r="F40" s="29">
        <f>E40*F35</f>
        <v>9.4139999999999997</v>
      </c>
      <c r="G40" s="37"/>
      <c r="H40" s="29">
        <f>G40*F40</f>
        <v>0</v>
      </c>
    </row>
    <row r="41" spans="1:11" ht="48" x14ac:dyDescent="0.25">
      <c r="A41" s="22">
        <v>9</v>
      </c>
      <c r="B41" s="13" t="s">
        <v>60</v>
      </c>
      <c r="C41" s="30" t="s">
        <v>61</v>
      </c>
      <c r="D41" s="30" t="s">
        <v>62</v>
      </c>
      <c r="E41" s="30"/>
      <c r="F41" s="15">
        <v>1120</v>
      </c>
      <c r="G41" s="45"/>
      <c r="H41" s="16">
        <f>SUM(H42:H45)</f>
        <v>0</v>
      </c>
      <c r="K41" s="17"/>
    </row>
    <row r="42" spans="1:11" ht="15" x14ac:dyDescent="0.25">
      <c r="A42" s="27"/>
      <c r="B42" s="18" t="s">
        <v>15</v>
      </c>
      <c r="C42" s="38" t="s">
        <v>22</v>
      </c>
      <c r="D42" s="38" t="s">
        <v>17</v>
      </c>
      <c r="E42" s="38">
        <v>3.0300000000000001E-2</v>
      </c>
      <c r="F42" s="20">
        <f>E42*F41</f>
        <v>33.936</v>
      </c>
      <c r="G42" s="37"/>
      <c r="H42" s="20">
        <f>F42*G42</f>
        <v>0</v>
      </c>
    </row>
    <row r="43" spans="1:11" ht="15" x14ac:dyDescent="0.25">
      <c r="A43" s="27"/>
      <c r="B43" s="18" t="s">
        <v>15</v>
      </c>
      <c r="C43" s="38" t="s">
        <v>23</v>
      </c>
      <c r="D43" s="38" t="s">
        <v>1</v>
      </c>
      <c r="E43" s="38">
        <f>0.0041</f>
        <v>4.1000000000000003E-3</v>
      </c>
      <c r="F43" s="20">
        <f>F41*E43</f>
        <v>4.5920000000000005</v>
      </c>
      <c r="G43" s="37"/>
      <c r="H43" s="37">
        <f>G43*F43</f>
        <v>0</v>
      </c>
    </row>
    <row r="44" spans="1:11" ht="15" x14ac:dyDescent="0.25">
      <c r="A44" s="27"/>
      <c r="B44" s="18" t="s">
        <v>30</v>
      </c>
      <c r="C44" s="38" t="s">
        <v>63</v>
      </c>
      <c r="D44" s="38" t="s">
        <v>50</v>
      </c>
      <c r="E44" s="38">
        <v>0.32400000000000001</v>
      </c>
      <c r="F44" s="20">
        <f>F41*E44</f>
        <v>362.88</v>
      </c>
      <c r="G44" s="37"/>
      <c r="H44" s="37">
        <f>G44*F44</f>
        <v>0</v>
      </c>
    </row>
    <row r="45" spans="1:11" ht="15" x14ac:dyDescent="0.25">
      <c r="A45" s="27"/>
      <c r="B45" s="21" t="s">
        <v>15</v>
      </c>
      <c r="C45" s="38" t="s">
        <v>55</v>
      </c>
      <c r="D45" s="38" t="s">
        <v>1</v>
      </c>
      <c r="E45" s="38">
        <v>4.0000000000000002E-4</v>
      </c>
      <c r="F45" s="20">
        <f>F41*E45</f>
        <v>0.44800000000000001</v>
      </c>
      <c r="G45" s="37"/>
      <c r="H45" s="37">
        <f>G45*F45</f>
        <v>0</v>
      </c>
    </row>
    <row r="46" spans="1:11" ht="48" x14ac:dyDescent="0.25">
      <c r="A46" s="22">
        <v>10</v>
      </c>
      <c r="B46" s="13" t="s">
        <v>64</v>
      </c>
      <c r="C46" s="30" t="s">
        <v>65</v>
      </c>
      <c r="D46" s="30" t="s">
        <v>62</v>
      </c>
      <c r="E46" s="30"/>
      <c r="F46" s="15">
        <f>F41+0</f>
        <v>1120</v>
      </c>
      <c r="G46" s="45"/>
      <c r="H46" s="16">
        <f>H47+H48+H49</f>
        <v>0</v>
      </c>
      <c r="K46" s="17"/>
    </row>
    <row r="47" spans="1:11" ht="15" x14ac:dyDescent="0.25">
      <c r="A47" s="27"/>
      <c r="B47" s="18" t="s">
        <v>15</v>
      </c>
      <c r="C47" s="38" t="s">
        <v>43</v>
      </c>
      <c r="D47" s="38" t="s">
        <v>17</v>
      </c>
      <c r="E47" s="38">
        <v>4.24E-2</v>
      </c>
      <c r="F47" s="37">
        <f>E47*F46</f>
        <v>47.488</v>
      </c>
      <c r="G47" s="37"/>
      <c r="H47" s="20">
        <f>G47*F47</f>
        <v>0</v>
      </c>
    </row>
    <row r="48" spans="1:11" ht="15" x14ac:dyDescent="0.25">
      <c r="A48" s="27"/>
      <c r="B48" s="18" t="s">
        <v>15</v>
      </c>
      <c r="C48" s="38" t="s">
        <v>23</v>
      </c>
      <c r="D48" s="38" t="s">
        <v>1</v>
      </c>
      <c r="E48" s="38">
        <f>0.0021</f>
        <v>2.0999999999999999E-3</v>
      </c>
      <c r="F48" s="37">
        <f>F46*E48</f>
        <v>2.3519999999999999</v>
      </c>
      <c r="G48" s="37"/>
      <c r="H48" s="37">
        <f>G48*F48</f>
        <v>0</v>
      </c>
    </row>
    <row r="49" spans="1:11" ht="24" x14ac:dyDescent="0.25">
      <c r="A49" s="18" t="s">
        <v>47</v>
      </c>
      <c r="B49" s="34" t="s">
        <v>48</v>
      </c>
      <c r="C49" s="19" t="s">
        <v>66</v>
      </c>
      <c r="D49" s="19" t="s">
        <v>34</v>
      </c>
      <c r="E49" s="21">
        <v>1.4999999999999999E-4</v>
      </c>
      <c r="F49" s="20">
        <f>F46*E49</f>
        <v>0.16799999999999998</v>
      </c>
      <c r="G49" s="20"/>
      <c r="H49" s="20">
        <f>G49*F49</f>
        <v>0</v>
      </c>
    </row>
    <row r="50" spans="1:11" ht="54" x14ac:dyDescent="0.25">
      <c r="A50" s="12" t="s">
        <v>67</v>
      </c>
      <c r="B50" s="13" t="s">
        <v>68</v>
      </c>
      <c r="C50" s="14" t="s">
        <v>69</v>
      </c>
      <c r="D50" s="14" t="s">
        <v>14</v>
      </c>
      <c r="E50" s="14"/>
      <c r="F50" s="15">
        <v>135.5</v>
      </c>
      <c r="G50" s="15"/>
      <c r="H50" s="16">
        <f>H51+H52+H53+H54+H55+H56</f>
        <v>0</v>
      </c>
      <c r="K50" s="17"/>
    </row>
    <row r="51" spans="1:11" ht="15" x14ac:dyDescent="0.25">
      <c r="A51" s="18"/>
      <c r="B51" s="18" t="s">
        <v>15</v>
      </c>
      <c r="C51" s="19" t="s">
        <v>22</v>
      </c>
      <c r="D51" s="19" t="s">
        <v>17</v>
      </c>
      <c r="E51" s="19">
        <v>0.28599999999999998</v>
      </c>
      <c r="F51" s="20">
        <f>E51*F50</f>
        <v>38.753</v>
      </c>
      <c r="G51" s="20"/>
      <c r="H51" s="20">
        <f t="shared" ref="H51:H56" si="0">G51*F51</f>
        <v>0</v>
      </c>
    </row>
    <row r="52" spans="1:11" ht="15" x14ac:dyDescent="0.25">
      <c r="A52" s="18"/>
      <c r="B52" s="18" t="s">
        <v>15</v>
      </c>
      <c r="C52" s="19" t="s">
        <v>23</v>
      </c>
      <c r="D52" s="19" t="s">
        <v>1</v>
      </c>
      <c r="E52" s="19">
        <v>4.5999999999999999E-2</v>
      </c>
      <c r="F52" s="20">
        <f>E52*F50</f>
        <v>6.2329999999999997</v>
      </c>
      <c r="G52" s="37"/>
      <c r="H52" s="20">
        <f t="shared" si="0"/>
        <v>0</v>
      </c>
    </row>
    <row r="53" spans="1:11" ht="27" x14ac:dyDescent="0.25">
      <c r="A53" s="27"/>
      <c r="B53" s="46" t="s">
        <v>70</v>
      </c>
      <c r="C53" s="19" t="s">
        <v>71</v>
      </c>
      <c r="D53" s="19" t="s">
        <v>72</v>
      </c>
      <c r="E53" s="20">
        <v>1</v>
      </c>
      <c r="F53" s="20">
        <f>E53*F50</f>
        <v>135.5</v>
      </c>
      <c r="G53" s="20"/>
      <c r="H53" s="20">
        <f t="shared" si="0"/>
        <v>0</v>
      </c>
    </row>
    <row r="54" spans="1:11" ht="15" x14ac:dyDescent="0.25">
      <c r="A54" s="27"/>
      <c r="B54" s="46" t="s">
        <v>73</v>
      </c>
      <c r="C54" s="19" t="s">
        <v>74</v>
      </c>
      <c r="D54" s="19" t="s">
        <v>75</v>
      </c>
      <c r="E54" s="20">
        <v>3</v>
      </c>
      <c r="F54" s="20">
        <f>F49*E54</f>
        <v>0.504</v>
      </c>
      <c r="G54" s="20"/>
      <c r="H54" s="20">
        <f t="shared" si="0"/>
        <v>0</v>
      </c>
    </row>
    <row r="55" spans="1:11" ht="15" x14ac:dyDescent="0.25">
      <c r="A55" s="18"/>
      <c r="B55" s="33" t="s">
        <v>53</v>
      </c>
      <c r="C55" s="19" t="s">
        <v>76</v>
      </c>
      <c r="D55" s="19" t="s">
        <v>50</v>
      </c>
      <c r="E55" s="19">
        <v>7.5999999999999998E-2</v>
      </c>
      <c r="F55" s="20">
        <f>E55*F50</f>
        <v>10.298</v>
      </c>
      <c r="G55" s="36"/>
      <c r="H55" s="20">
        <f t="shared" si="0"/>
        <v>0</v>
      </c>
    </row>
    <row r="56" spans="1:11" ht="15" x14ac:dyDescent="0.25">
      <c r="A56" s="27"/>
      <c r="B56" s="34" t="s">
        <v>77</v>
      </c>
      <c r="C56" s="19" t="s">
        <v>78</v>
      </c>
      <c r="D56" s="19" t="s">
        <v>75</v>
      </c>
      <c r="E56" s="19">
        <v>0.5</v>
      </c>
      <c r="F56" s="20">
        <f>E56*F50</f>
        <v>67.75</v>
      </c>
      <c r="G56" s="20"/>
      <c r="H56" s="20">
        <f t="shared" si="0"/>
        <v>0</v>
      </c>
    </row>
    <row r="57" spans="1:11" ht="48" x14ac:dyDescent="0.25">
      <c r="A57" s="47" t="s">
        <v>79</v>
      </c>
      <c r="B57" s="13" t="s">
        <v>80</v>
      </c>
      <c r="C57" s="30" t="s">
        <v>81</v>
      </c>
      <c r="D57" s="30" t="s">
        <v>75</v>
      </c>
      <c r="E57" s="30"/>
      <c r="F57" s="15">
        <v>10</v>
      </c>
      <c r="G57" s="45"/>
      <c r="H57" s="16">
        <f>SUM(H58:H61)</f>
        <v>0</v>
      </c>
      <c r="K57" s="17"/>
    </row>
    <row r="58" spans="1:11" ht="15" x14ac:dyDescent="0.25">
      <c r="A58" s="27"/>
      <c r="B58" s="18" t="s">
        <v>15</v>
      </c>
      <c r="C58" s="38" t="s">
        <v>35</v>
      </c>
      <c r="D58" s="38" t="s">
        <v>17</v>
      </c>
      <c r="E58" s="38">
        <v>2.7</v>
      </c>
      <c r="F58" s="37">
        <f>E58*F57</f>
        <v>27</v>
      </c>
      <c r="G58" s="37"/>
      <c r="H58" s="20">
        <f>G58*F58</f>
        <v>0</v>
      </c>
    </row>
    <row r="59" spans="1:11" ht="15" x14ac:dyDescent="0.25">
      <c r="A59" s="27"/>
      <c r="B59" s="18" t="s">
        <v>15</v>
      </c>
      <c r="C59" s="38" t="s">
        <v>82</v>
      </c>
      <c r="D59" s="38" t="s">
        <v>1</v>
      </c>
      <c r="E59" s="38">
        <v>0.45</v>
      </c>
      <c r="F59" s="37">
        <f>E59*F57</f>
        <v>4.5</v>
      </c>
      <c r="G59" s="37"/>
      <c r="H59" s="37">
        <f>G59*F59</f>
        <v>0</v>
      </c>
    </row>
    <row r="60" spans="1:11" ht="40.5" x14ac:dyDescent="0.25">
      <c r="A60" s="27"/>
      <c r="B60" s="34" t="s">
        <v>83</v>
      </c>
      <c r="C60" s="38" t="s">
        <v>84</v>
      </c>
      <c r="D60" s="38" t="s">
        <v>75</v>
      </c>
      <c r="E60" s="38">
        <v>1</v>
      </c>
      <c r="F60" s="37">
        <f>E60*F57</f>
        <v>10</v>
      </c>
      <c r="G60" s="37"/>
      <c r="H60" s="37">
        <f>G60*F60</f>
        <v>0</v>
      </c>
    </row>
    <row r="61" spans="1:11" ht="15" x14ac:dyDescent="0.25">
      <c r="A61" s="27"/>
      <c r="B61" s="21" t="s">
        <v>15</v>
      </c>
      <c r="C61" s="38" t="s">
        <v>55</v>
      </c>
      <c r="D61" s="38" t="s">
        <v>1</v>
      </c>
      <c r="E61" s="38">
        <v>0.14000000000000001</v>
      </c>
      <c r="F61" s="37">
        <f>E61*F57</f>
        <v>1.4000000000000001</v>
      </c>
      <c r="G61" s="37"/>
      <c r="H61" s="37">
        <f>G61*F61</f>
        <v>0</v>
      </c>
    </row>
    <row r="62" spans="1:11" ht="48" x14ac:dyDescent="0.25">
      <c r="A62" s="39">
        <v>13</v>
      </c>
      <c r="B62" s="23" t="s">
        <v>85</v>
      </c>
      <c r="C62" s="14" t="s">
        <v>86</v>
      </c>
      <c r="D62" s="14" t="s">
        <v>75</v>
      </c>
      <c r="E62" s="24"/>
      <c r="F62" s="25">
        <v>2</v>
      </c>
      <c r="G62" s="25"/>
      <c r="H62" s="44">
        <f>H63+H64+H65+H66</f>
        <v>0</v>
      </c>
      <c r="K62" s="17"/>
    </row>
    <row r="63" spans="1:11" ht="15" x14ac:dyDescent="0.25">
      <c r="A63" s="34"/>
      <c r="B63" s="34" t="s">
        <v>15</v>
      </c>
      <c r="C63" s="28" t="s">
        <v>43</v>
      </c>
      <c r="D63" s="28" t="s">
        <v>17</v>
      </c>
      <c r="E63" s="28">
        <v>6.03</v>
      </c>
      <c r="F63" s="29">
        <f>E63*F62</f>
        <v>12.06</v>
      </c>
      <c r="G63" s="29"/>
      <c r="H63" s="29">
        <f>G63*F63</f>
        <v>0</v>
      </c>
    </row>
    <row r="64" spans="1:11" ht="15" x14ac:dyDescent="0.25">
      <c r="A64" s="34"/>
      <c r="B64" s="34" t="s">
        <v>15</v>
      </c>
      <c r="C64" s="28" t="s">
        <v>23</v>
      </c>
      <c r="D64" s="28" t="s">
        <v>1</v>
      </c>
      <c r="E64" s="28">
        <v>0.33</v>
      </c>
      <c r="F64" s="29">
        <f>E64*F62</f>
        <v>0.66</v>
      </c>
      <c r="G64" s="37"/>
      <c r="H64" s="29">
        <f>G64*F64</f>
        <v>0</v>
      </c>
    </row>
    <row r="65" spans="1:11" ht="15" x14ac:dyDescent="0.25">
      <c r="A65" s="34"/>
      <c r="B65" s="34" t="s">
        <v>87</v>
      </c>
      <c r="C65" s="28" t="s">
        <v>88</v>
      </c>
      <c r="D65" s="28" t="s">
        <v>46</v>
      </c>
      <c r="E65" s="28">
        <v>0.22</v>
      </c>
      <c r="F65" s="29">
        <f>E65*F62</f>
        <v>0.44</v>
      </c>
      <c r="G65" s="29"/>
      <c r="H65" s="29">
        <f>F65*G65</f>
        <v>0</v>
      </c>
    </row>
    <row r="66" spans="1:11" ht="15" x14ac:dyDescent="0.25">
      <c r="A66" s="34"/>
      <c r="B66" s="21" t="s">
        <v>15</v>
      </c>
      <c r="C66" s="28" t="s">
        <v>59</v>
      </c>
      <c r="D66" s="28" t="s">
        <v>1</v>
      </c>
      <c r="E66" s="28">
        <v>0.5</v>
      </c>
      <c r="F66" s="29">
        <f>E66*F62</f>
        <v>1</v>
      </c>
      <c r="G66" s="37"/>
      <c r="H66" s="29">
        <f>G66*F66</f>
        <v>0</v>
      </c>
    </row>
    <row r="67" spans="1:11" ht="54" x14ac:dyDescent="0.25">
      <c r="A67" s="48">
        <v>14</v>
      </c>
      <c r="B67" s="49" t="s">
        <v>89</v>
      </c>
      <c r="C67" s="50" t="s">
        <v>90</v>
      </c>
      <c r="D67" s="51" t="s">
        <v>91</v>
      </c>
      <c r="E67" s="48"/>
      <c r="F67" s="52">
        <v>1</v>
      </c>
      <c r="G67" s="52"/>
      <c r="H67" s="44">
        <f>H68+H69+H70+H71</f>
        <v>0</v>
      </c>
      <c r="K67" s="17"/>
    </row>
    <row r="68" spans="1:11" ht="27" x14ac:dyDescent="0.25">
      <c r="A68" s="53"/>
      <c r="B68" s="54" t="s">
        <v>15</v>
      </c>
      <c r="C68" s="55" t="s">
        <v>92</v>
      </c>
      <c r="D68" s="56" t="s">
        <v>93</v>
      </c>
      <c r="E68" s="56">
        <v>1.1100000000000001</v>
      </c>
      <c r="F68" s="29">
        <f>E68*F67</f>
        <v>1.1100000000000001</v>
      </c>
      <c r="G68" s="57"/>
      <c r="H68" s="29">
        <f>G68*F68</f>
        <v>0</v>
      </c>
    </row>
    <row r="69" spans="1:11" ht="15" x14ac:dyDescent="0.25">
      <c r="A69" s="53"/>
      <c r="B69" s="54" t="s">
        <v>15</v>
      </c>
      <c r="C69" s="55" t="s">
        <v>94</v>
      </c>
      <c r="D69" s="55" t="s">
        <v>1</v>
      </c>
      <c r="E69" s="55">
        <v>0.51600000000000001</v>
      </c>
      <c r="F69" s="29">
        <f>E69*F67</f>
        <v>0.51600000000000001</v>
      </c>
      <c r="G69" s="37"/>
      <c r="H69" s="29">
        <f>G69*F69</f>
        <v>0</v>
      </c>
    </row>
    <row r="70" spans="1:11" ht="27" x14ac:dyDescent="0.25">
      <c r="A70" s="53"/>
      <c r="B70" s="58" t="s">
        <v>95</v>
      </c>
      <c r="C70" s="55" t="s">
        <v>96</v>
      </c>
      <c r="D70" s="55" t="s">
        <v>91</v>
      </c>
      <c r="E70" s="55">
        <v>1</v>
      </c>
      <c r="F70" s="29">
        <f>E70*F67</f>
        <v>1</v>
      </c>
      <c r="G70" s="59"/>
      <c r="H70" s="29">
        <f>F70*G70</f>
        <v>0</v>
      </c>
    </row>
    <row r="71" spans="1:11" ht="15" x14ac:dyDescent="0.25">
      <c r="A71" s="53"/>
      <c r="B71" s="54" t="s">
        <v>15</v>
      </c>
      <c r="C71" s="60" t="s">
        <v>55</v>
      </c>
      <c r="D71" s="55" t="s">
        <v>1</v>
      </c>
      <c r="E71" s="55">
        <v>5.3999999999999999E-2</v>
      </c>
      <c r="F71" s="29">
        <f>E71*F67</f>
        <v>5.3999999999999999E-2</v>
      </c>
      <c r="G71" s="37"/>
      <c r="H71" s="29">
        <f>G71*F71</f>
        <v>0</v>
      </c>
    </row>
    <row r="72" spans="1:11" ht="48" x14ac:dyDescent="0.25">
      <c r="A72" s="49" t="s">
        <v>97</v>
      </c>
      <c r="B72" s="61" t="s">
        <v>98</v>
      </c>
      <c r="C72" s="62" t="s">
        <v>99</v>
      </c>
      <c r="D72" s="62" t="s">
        <v>21</v>
      </c>
      <c r="E72" s="62"/>
      <c r="F72" s="52">
        <v>2.4</v>
      </c>
      <c r="G72" s="63"/>
      <c r="H72" s="44">
        <f>H73+H74+H75+H76</f>
        <v>0</v>
      </c>
      <c r="K72" s="17"/>
    </row>
    <row r="73" spans="1:11" ht="15" x14ac:dyDescent="0.25">
      <c r="A73" s="64"/>
      <c r="B73" s="65" t="s">
        <v>15</v>
      </c>
      <c r="C73" s="66" t="s">
        <v>43</v>
      </c>
      <c r="D73" s="66" t="s">
        <v>17</v>
      </c>
      <c r="E73" s="66">
        <v>2.3800000000000002E-2</v>
      </c>
      <c r="F73" s="29">
        <f>E73*F72</f>
        <v>5.7120000000000004E-2</v>
      </c>
      <c r="G73" s="57"/>
      <c r="H73" s="29">
        <f>G73*F73</f>
        <v>0</v>
      </c>
    </row>
    <row r="74" spans="1:11" ht="15" x14ac:dyDescent="0.25">
      <c r="A74" s="64"/>
      <c r="B74" s="65" t="s">
        <v>15</v>
      </c>
      <c r="C74" s="66" t="s">
        <v>23</v>
      </c>
      <c r="D74" s="66" t="s">
        <v>1</v>
      </c>
      <c r="E74" s="66">
        <v>2.5999999999999999E-3</v>
      </c>
      <c r="F74" s="29">
        <f>E74*F72</f>
        <v>6.2399999999999999E-3</v>
      </c>
      <c r="G74" s="37"/>
      <c r="H74" s="29">
        <f>G74*F74</f>
        <v>0</v>
      </c>
    </row>
    <row r="75" spans="1:11" ht="15" x14ac:dyDescent="0.25">
      <c r="A75" s="64"/>
      <c r="B75" s="65" t="s">
        <v>100</v>
      </c>
      <c r="C75" s="66" t="s">
        <v>101</v>
      </c>
      <c r="D75" s="66" t="s">
        <v>50</v>
      </c>
      <c r="E75" s="66">
        <v>0.14599999999999999</v>
      </c>
      <c r="F75" s="29">
        <f>E75*F72</f>
        <v>0.35039999999999999</v>
      </c>
      <c r="G75" s="57"/>
      <c r="H75" s="29">
        <f>F75*G75</f>
        <v>0</v>
      </c>
    </row>
    <row r="76" spans="1:11" ht="15" x14ac:dyDescent="0.25">
      <c r="A76" s="64"/>
      <c r="B76" s="65" t="s">
        <v>102</v>
      </c>
      <c r="C76" s="66" t="s">
        <v>103</v>
      </c>
      <c r="D76" s="66" t="s">
        <v>50</v>
      </c>
      <c r="E76" s="66">
        <v>2.1899999999999999E-2</v>
      </c>
      <c r="F76" s="29">
        <f>E76*F72</f>
        <v>5.2559999999999996E-2</v>
      </c>
      <c r="G76" s="57"/>
      <c r="H76" s="29">
        <f>G76*F76</f>
        <v>0</v>
      </c>
    </row>
    <row r="77" spans="1:11" ht="48" x14ac:dyDescent="0.25">
      <c r="A77" s="49" t="s">
        <v>104</v>
      </c>
      <c r="B77" s="61" t="s">
        <v>105</v>
      </c>
      <c r="C77" s="62" t="s">
        <v>106</v>
      </c>
      <c r="D77" s="62" t="s">
        <v>21</v>
      </c>
      <c r="E77" s="62"/>
      <c r="F77" s="52">
        <f>F72</f>
        <v>2.4</v>
      </c>
      <c r="G77" s="63"/>
      <c r="H77" s="44">
        <f>H78+H79+H80+H81+H82</f>
        <v>0</v>
      </c>
      <c r="K77" s="17"/>
    </row>
    <row r="78" spans="1:11" ht="15" x14ac:dyDescent="0.25">
      <c r="A78" s="64"/>
      <c r="B78" s="65" t="s">
        <v>15</v>
      </c>
      <c r="C78" s="66" t="s">
        <v>22</v>
      </c>
      <c r="D78" s="66" t="s">
        <v>17</v>
      </c>
      <c r="E78" s="66">
        <v>0.68</v>
      </c>
      <c r="F78" s="29">
        <f>E78*F77</f>
        <v>1.6320000000000001</v>
      </c>
      <c r="G78" s="57"/>
      <c r="H78" s="29">
        <f>G78*F78</f>
        <v>0</v>
      </c>
    </row>
    <row r="79" spans="1:11" ht="15" x14ac:dyDescent="0.25">
      <c r="A79" s="64"/>
      <c r="B79" s="65" t="s">
        <v>15</v>
      </c>
      <c r="C79" s="66" t="s">
        <v>23</v>
      </c>
      <c r="D79" s="66" t="s">
        <v>1</v>
      </c>
      <c r="E79" s="66">
        <v>2.9999999999999997E-4</v>
      </c>
      <c r="F79" s="29">
        <f>E79*F77</f>
        <v>7.1999999999999994E-4</v>
      </c>
      <c r="G79" s="37"/>
      <c r="H79" s="29">
        <f>G79*F79</f>
        <v>0</v>
      </c>
    </row>
    <row r="80" spans="1:11" ht="15" x14ac:dyDescent="0.25">
      <c r="A80" s="64"/>
      <c r="B80" s="67" t="s">
        <v>107</v>
      </c>
      <c r="C80" s="66" t="s">
        <v>108</v>
      </c>
      <c r="D80" s="66" t="s">
        <v>50</v>
      </c>
      <c r="E80" s="66">
        <v>0.246</v>
      </c>
      <c r="F80" s="29">
        <f>E80*F77</f>
        <v>0.59039999999999992</v>
      </c>
      <c r="G80" s="57"/>
      <c r="H80" s="29">
        <f>F80*G80</f>
        <v>0</v>
      </c>
    </row>
    <row r="81" spans="1:11" ht="15" x14ac:dyDescent="0.25">
      <c r="A81" s="64"/>
      <c r="B81" s="18" t="s">
        <v>109</v>
      </c>
      <c r="C81" s="66" t="s">
        <v>110</v>
      </c>
      <c r="D81" s="66" t="s">
        <v>50</v>
      </c>
      <c r="E81" s="66">
        <v>2.7E-2</v>
      </c>
      <c r="F81" s="29">
        <f>E81*F77</f>
        <v>6.4799999999999996E-2</v>
      </c>
      <c r="G81" s="68"/>
      <c r="H81" s="29">
        <f>G81*F81</f>
        <v>0</v>
      </c>
    </row>
    <row r="82" spans="1:11" ht="15" x14ac:dyDescent="0.25">
      <c r="A82" s="64"/>
      <c r="B82" s="65" t="s">
        <v>15</v>
      </c>
      <c r="C82" s="60" t="s">
        <v>55</v>
      </c>
      <c r="D82" s="66" t="s">
        <v>1</v>
      </c>
      <c r="E82" s="66">
        <v>1.9E-3</v>
      </c>
      <c r="F82" s="69">
        <f>E82*F77</f>
        <v>4.5599999999999998E-3</v>
      </c>
      <c r="G82" s="37"/>
      <c r="H82" s="29">
        <f>G82*F82</f>
        <v>0</v>
      </c>
    </row>
    <row r="83" spans="1:11" ht="81" x14ac:dyDescent="0.25">
      <c r="A83" s="70">
        <v>17</v>
      </c>
      <c r="B83" s="71" t="s">
        <v>111</v>
      </c>
      <c r="C83" s="72" t="s">
        <v>112</v>
      </c>
      <c r="D83" s="72" t="s">
        <v>21</v>
      </c>
      <c r="E83" s="73"/>
      <c r="F83" s="74">
        <v>1120</v>
      </c>
      <c r="G83" s="74"/>
      <c r="H83" s="44">
        <f>H84+H85+H86+H87+H88+H89+H90</f>
        <v>0</v>
      </c>
      <c r="K83" s="17"/>
    </row>
    <row r="84" spans="1:11" ht="15" x14ac:dyDescent="0.25">
      <c r="A84" s="75"/>
      <c r="B84" s="75" t="s">
        <v>15</v>
      </c>
      <c r="C84" s="76" t="s">
        <v>43</v>
      </c>
      <c r="D84" s="77" t="s">
        <v>17</v>
      </c>
      <c r="E84" s="76">
        <v>0.439</v>
      </c>
      <c r="F84" s="78">
        <f>E84*F83</f>
        <v>491.68</v>
      </c>
      <c r="G84" s="78"/>
      <c r="H84" s="78">
        <f t="shared" ref="H84:H90" si="1">F84*G84</f>
        <v>0</v>
      </c>
    </row>
    <row r="85" spans="1:11" ht="15" x14ac:dyDescent="0.25">
      <c r="A85" s="75"/>
      <c r="B85" s="75" t="s">
        <v>15</v>
      </c>
      <c r="C85" s="76" t="s">
        <v>23</v>
      </c>
      <c r="D85" s="77" t="s">
        <v>1</v>
      </c>
      <c r="E85" s="76">
        <v>3.5000000000000003E-2</v>
      </c>
      <c r="F85" s="78">
        <f>F83*E85</f>
        <v>39.200000000000003</v>
      </c>
      <c r="G85" s="37"/>
      <c r="H85" s="78">
        <f t="shared" si="1"/>
        <v>0</v>
      </c>
    </row>
    <row r="86" spans="1:11" ht="40.5" x14ac:dyDescent="0.25">
      <c r="A86" s="75"/>
      <c r="B86" s="46" t="s">
        <v>113</v>
      </c>
      <c r="C86" s="77" t="s">
        <v>114</v>
      </c>
      <c r="D86" s="77" t="s">
        <v>21</v>
      </c>
      <c r="E86" s="76">
        <v>1.1200000000000001</v>
      </c>
      <c r="F86" s="78">
        <f>F83*E86</f>
        <v>1254.4000000000001</v>
      </c>
      <c r="G86" s="78"/>
      <c r="H86" s="78">
        <f t="shared" si="1"/>
        <v>0</v>
      </c>
    </row>
    <row r="87" spans="1:11" ht="27" x14ac:dyDescent="0.25">
      <c r="A87" s="75"/>
      <c r="B87" s="46" t="s">
        <v>115</v>
      </c>
      <c r="C87" s="77" t="s">
        <v>116</v>
      </c>
      <c r="D87" s="77" t="s">
        <v>34</v>
      </c>
      <c r="E87" s="76">
        <v>2.9999999999999997E-4</v>
      </c>
      <c r="F87" s="78">
        <f>E87*F83</f>
        <v>0.33599999999999997</v>
      </c>
      <c r="G87" s="78"/>
      <c r="H87" s="78">
        <f t="shared" si="1"/>
        <v>0</v>
      </c>
    </row>
    <row r="88" spans="1:11" ht="15" x14ac:dyDescent="0.25">
      <c r="A88" s="75"/>
      <c r="B88" s="46" t="s">
        <v>117</v>
      </c>
      <c r="C88" s="76" t="s">
        <v>118</v>
      </c>
      <c r="D88" s="76" t="s">
        <v>50</v>
      </c>
      <c r="E88" s="76">
        <v>0.15</v>
      </c>
      <c r="F88" s="78">
        <f>E88*F83</f>
        <v>168</v>
      </c>
      <c r="G88" s="78"/>
      <c r="H88" s="78">
        <f t="shared" si="1"/>
        <v>0</v>
      </c>
    </row>
    <row r="89" spans="1:11" ht="15" x14ac:dyDescent="0.25">
      <c r="A89" s="75"/>
      <c r="B89" s="46" t="s">
        <v>119</v>
      </c>
      <c r="C89" s="76" t="s">
        <v>120</v>
      </c>
      <c r="D89" s="76" t="s">
        <v>75</v>
      </c>
      <c r="E89" s="76">
        <v>6</v>
      </c>
      <c r="F89" s="78">
        <f>E89*F83</f>
        <v>6720</v>
      </c>
      <c r="G89" s="78"/>
      <c r="H89" s="78">
        <f t="shared" si="1"/>
        <v>0</v>
      </c>
    </row>
    <row r="90" spans="1:11" ht="15" x14ac:dyDescent="0.25">
      <c r="A90" s="75"/>
      <c r="B90" s="75" t="s">
        <v>15</v>
      </c>
      <c r="C90" s="38" t="s">
        <v>55</v>
      </c>
      <c r="D90" s="77" t="s">
        <v>1</v>
      </c>
      <c r="E90" s="76">
        <v>8.1600000000000006E-2</v>
      </c>
      <c r="F90" s="78">
        <f>E90*F83</f>
        <v>91.39200000000001</v>
      </c>
      <c r="G90" s="37"/>
      <c r="H90" s="78">
        <f t="shared" si="1"/>
        <v>0</v>
      </c>
    </row>
    <row r="91" spans="1:11" ht="54" x14ac:dyDescent="0.25">
      <c r="A91" s="47" t="s">
        <v>121</v>
      </c>
      <c r="B91" s="13" t="s">
        <v>122</v>
      </c>
      <c r="C91" s="30" t="s">
        <v>123</v>
      </c>
      <c r="D91" s="30" t="s">
        <v>14</v>
      </c>
      <c r="E91" s="30"/>
      <c r="F91" s="15">
        <v>89.6</v>
      </c>
      <c r="G91" s="45"/>
      <c r="H91" s="16">
        <f>SUM(H92:H96)</f>
        <v>0</v>
      </c>
      <c r="K91" s="17"/>
    </row>
    <row r="92" spans="1:11" ht="15" x14ac:dyDescent="0.25">
      <c r="A92" s="27"/>
      <c r="B92" s="18" t="s">
        <v>15</v>
      </c>
      <c r="C92" s="38" t="s">
        <v>43</v>
      </c>
      <c r="D92" s="38" t="s">
        <v>17</v>
      </c>
      <c r="E92" s="38">
        <v>0.58299999999999996</v>
      </c>
      <c r="F92" s="37">
        <f>E92*F91</f>
        <v>52.236799999999995</v>
      </c>
      <c r="G92" s="37"/>
      <c r="H92" s="20">
        <f>G92*F92</f>
        <v>0</v>
      </c>
    </row>
    <row r="93" spans="1:11" ht="15" x14ac:dyDescent="0.25">
      <c r="A93" s="27"/>
      <c r="B93" s="18" t="s">
        <v>15</v>
      </c>
      <c r="C93" s="38" t="s">
        <v>82</v>
      </c>
      <c r="D93" s="38" t="s">
        <v>1</v>
      </c>
      <c r="E93" s="38">
        <v>4.5999999999999999E-3</v>
      </c>
      <c r="F93" s="37">
        <f>E93*F91</f>
        <v>0.41215999999999997</v>
      </c>
      <c r="G93" s="37"/>
      <c r="H93" s="37">
        <f>G93*F93</f>
        <v>0</v>
      </c>
    </row>
    <row r="94" spans="1:11" ht="27" x14ac:dyDescent="0.25">
      <c r="A94" s="27"/>
      <c r="B94" s="33" t="s">
        <v>124</v>
      </c>
      <c r="C94" s="38" t="s">
        <v>125</v>
      </c>
      <c r="D94" s="38" t="s">
        <v>72</v>
      </c>
      <c r="E94" s="38">
        <v>1.02</v>
      </c>
      <c r="F94" s="37">
        <f>E94*F91</f>
        <v>91.391999999999996</v>
      </c>
      <c r="G94" s="37"/>
      <c r="H94" s="37">
        <f>G94*F94</f>
        <v>0</v>
      </c>
    </row>
    <row r="95" spans="1:11" ht="15" x14ac:dyDescent="0.25">
      <c r="A95" s="27"/>
      <c r="B95" s="46" t="s">
        <v>126</v>
      </c>
      <c r="C95" s="38" t="s">
        <v>127</v>
      </c>
      <c r="D95" s="38" t="s">
        <v>50</v>
      </c>
      <c r="E95" s="38">
        <v>0.23499999999999999</v>
      </c>
      <c r="F95" s="37">
        <f>F91*E95</f>
        <v>21.055999999999997</v>
      </c>
      <c r="G95" s="37"/>
      <c r="H95" s="37">
        <f>G95*F95</f>
        <v>0</v>
      </c>
    </row>
    <row r="96" spans="1:11" ht="15" x14ac:dyDescent="0.25">
      <c r="A96" s="27"/>
      <c r="B96" s="21" t="s">
        <v>15</v>
      </c>
      <c r="C96" s="38" t="s">
        <v>55</v>
      </c>
      <c r="D96" s="38" t="s">
        <v>1</v>
      </c>
      <c r="E96" s="38">
        <v>0.20800000000000002</v>
      </c>
      <c r="F96" s="37">
        <f>F91*E96</f>
        <v>18.636800000000001</v>
      </c>
      <c r="G96" s="37"/>
      <c r="H96" s="37">
        <f>G96*F96</f>
        <v>0</v>
      </c>
    </row>
    <row r="97" spans="1:11" ht="60" x14ac:dyDescent="0.25">
      <c r="A97" s="79" t="s">
        <v>128</v>
      </c>
      <c r="B97" s="13" t="s">
        <v>129</v>
      </c>
      <c r="C97" s="72" t="s">
        <v>130</v>
      </c>
      <c r="D97" s="80" t="s">
        <v>14</v>
      </c>
      <c r="E97" s="80"/>
      <c r="F97" s="74">
        <v>134</v>
      </c>
      <c r="G97" s="81"/>
      <c r="H97" s="44">
        <f>H98+H99+H100+H101+H102</f>
        <v>0</v>
      </c>
      <c r="K97" s="17"/>
    </row>
    <row r="98" spans="1:11" ht="15" x14ac:dyDescent="0.25">
      <c r="A98" s="27"/>
      <c r="B98" s="27" t="s">
        <v>15</v>
      </c>
      <c r="C98" s="38" t="s">
        <v>43</v>
      </c>
      <c r="D98" s="38" t="s">
        <v>17</v>
      </c>
      <c r="E98" s="38">
        <v>0.106</v>
      </c>
      <c r="F98" s="37">
        <f>E98*F97</f>
        <v>14.203999999999999</v>
      </c>
      <c r="G98" s="37"/>
      <c r="H98" s="20">
        <f>G98*F98</f>
        <v>0</v>
      </c>
    </row>
    <row r="99" spans="1:11" ht="15" x14ac:dyDescent="0.25">
      <c r="A99" s="27"/>
      <c r="B99" s="27" t="s">
        <v>15</v>
      </c>
      <c r="C99" s="38" t="s">
        <v>82</v>
      </c>
      <c r="D99" s="38" t="s">
        <v>1</v>
      </c>
      <c r="E99" s="38">
        <v>3.8E-3</v>
      </c>
      <c r="F99" s="37">
        <f>E99*F97</f>
        <v>0.50919999999999999</v>
      </c>
      <c r="G99" s="37"/>
      <c r="H99" s="37">
        <f>G99*F99</f>
        <v>0</v>
      </c>
    </row>
    <row r="100" spans="1:11" ht="15" x14ac:dyDescent="0.25">
      <c r="A100" s="27"/>
      <c r="B100" s="33" t="s">
        <v>131</v>
      </c>
      <c r="C100" s="82" t="s">
        <v>132</v>
      </c>
      <c r="D100" s="38" t="s">
        <v>75</v>
      </c>
      <c r="E100" s="37">
        <v>1</v>
      </c>
      <c r="F100" s="37">
        <f>E100*F97</f>
        <v>134</v>
      </c>
      <c r="G100" s="37"/>
      <c r="H100" s="37">
        <f>G100*F100</f>
        <v>0</v>
      </c>
    </row>
    <row r="101" spans="1:11" ht="15" x14ac:dyDescent="0.25">
      <c r="A101" s="27"/>
      <c r="B101" s="33" t="s">
        <v>133</v>
      </c>
      <c r="C101" s="82" t="s">
        <v>134</v>
      </c>
      <c r="D101" s="38" t="s">
        <v>14</v>
      </c>
      <c r="E101" s="37">
        <v>2</v>
      </c>
      <c r="F101" s="37">
        <f>E101*F97</f>
        <v>268</v>
      </c>
      <c r="G101" s="37"/>
      <c r="H101" s="37">
        <f>G101*F101</f>
        <v>0</v>
      </c>
    </row>
    <row r="102" spans="1:11" ht="15" x14ac:dyDescent="0.25">
      <c r="A102" s="27"/>
      <c r="B102" s="83" t="s">
        <v>15</v>
      </c>
      <c r="C102" s="38" t="s">
        <v>55</v>
      </c>
      <c r="D102" s="38" t="s">
        <v>1</v>
      </c>
      <c r="E102" s="38">
        <v>5.5999999999999999E-3</v>
      </c>
      <c r="F102" s="37">
        <f>F97*E102</f>
        <v>0.75039999999999996</v>
      </c>
      <c r="G102" s="37"/>
      <c r="H102" s="37">
        <f>G102*F102</f>
        <v>0</v>
      </c>
    </row>
    <row r="103" spans="1:11" ht="54" x14ac:dyDescent="0.25">
      <c r="A103" s="84" t="s">
        <v>135</v>
      </c>
      <c r="B103" s="23" t="s">
        <v>136</v>
      </c>
      <c r="C103" s="14" t="s">
        <v>137</v>
      </c>
      <c r="D103" s="85" t="s">
        <v>138</v>
      </c>
      <c r="E103" s="14"/>
      <c r="F103" s="15">
        <v>10</v>
      </c>
      <c r="G103" s="15"/>
      <c r="H103" s="16">
        <f>H104+H105+H106+H107</f>
        <v>0</v>
      </c>
      <c r="K103" s="17"/>
    </row>
    <row r="104" spans="1:11" ht="27" x14ac:dyDescent="0.25">
      <c r="A104" s="84"/>
      <c r="B104" s="18" t="s">
        <v>15</v>
      </c>
      <c r="C104" s="19" t="s">
        <v>139</v>
      </c>
      <c r="D104" s="19" t="s">
        <v>17</v>
      </c>
      <c r="E104" s="19">
        <f>2*0.0034+0.188</f>
        <v>0.1948</v>
      </c>
      <c r="F104" s="20">
        <v>10</v>
      </c>
      <c r="G104" s="20"/>
      <c r="H104" s="37">
        <f>G104*F104</f>
        <v>0</v>
      </c>
    </row>
    <row r="105" spans="1:11" ht="15" x14ac:dyDescent="0.25">
      <c r="A105" s="84"/>
      <c r="B105" s="18" t="s">
        <v>15</v>
      </c>
      <c r="C105" s="19" t="s">
        <v>140</v>
      </c>
      <c r="D105" s="19" t="s">
        <v>1</v>
      </c>
      <c r="E105" s="19">
        <f>2*0.0023+0.0095</f>
        <v>1.41E-2</v>
      </c>
      <c r="F105" s="20">
        <f>E105*F103</f>
        <v>0.14099999999999999</v>
      </c>
      <c r="G105" s="37"/>
      <c r="H105" s="37">
        <f>G105*F105</f>
        <v>0</v>
      </c>
    </row>
    <row r="106" spans="1:11" ht="27" x14ac:dyDescent="0.25">
      <c r="A106" s="84"/>
      <c r="B106" s="18" t="s">
        <v>141</v>
      </c>
      <c r="C106" s="19" t="s">
        <v>142</v>
      </c>
      <c r="D106" s="19" t="s">
        <v>26</v>
      </c>
      <c r="E106" s="19">
        <v>3.0599999999999999E-2</v>
      </c>
      <c r="F106" s="20">
        <f>E106*F103</f>
        <v>0.30599999999999999</v>
      </c>
      <c r="G106" s="20"/>
      <c r="H106" s="37">
        <f>G106*F106</f>
        <v>0</v>
      </c>
    </row>
    <row r="107" spans="1:11" ht="15" x14ac:dyDescent="0.25">
      <c r="A107" s="84"/>
      <c r="B107" s="18" t="s">
        <v>15</v>
      </c>
      <c r="C107" s="38" t="s">
        <v>55</v>
      </c>
      <c r="D107" s="19" t="s">
        <v>1</v>
      </c>
      <c r="E107" s="19">
        <v>6.3600000000000004E-2</v>
      </c>
      <c r="F107" s="20">
        <f>E107*F103</f>
        <v>0.63600000000000001</v>
      </c>
      <c r="G107" s="37"/>
      <c r="H107" s="37">
        <f>G107*F107</f>
        <v>0</v>
      </c>
    </row>
    <row r="108" spans="1:11" ht="54" x14ac:dyDescent="0.25">
      <c r="A108" s="84" t="s">
        <v>143</v>
      </c>
      <c r="B108" s="86" t="s">
        <v>144</v>
      </c>
      <c r="C108" s="14" t="s">
        <v>145</v>
      </c>
      <c r="D108" s="31" t="s">
        <v>21</v>
      </c>
      <c r="E108" s="31"/>
      <c r="F108" s="87">
        <v>12</v>
      </c>
      <c r="G108" s="32"/>
      <c r="H108" s="26">
        <f>SUM(H109:H116)</f>
        <v>0</v>
      </c>
      <c r="K108" s="17"/>
    </row>
    <row r="109" spans="1:11" ht="15" x14ac:dyDescent="0.25">
      <c r="A109" s="27"/>
      <c r="B109" s="88" t="s">
        <v>15</v>
      </c>
      <c r="C109" s="28" t="s">
        <v>43</v>
      </c>
      <c r="D109" s="35" t="s">
        <v>17</v>
      </c>
      <c r="E109" s="35">
        <v>0.27700000000000002</v>
      </c>
      <c r="F109" s="89">
        <f>E109*F108</f>
        <v>3.3240000000000003</v>
      </c>
      <c r="G109" s="36"/>
      <c r="H109" s="29">
        <f>G109*F109</f>
        <v>0</v>
      </c>
    </row>
    <row r="110" spans="1:11" ht="15" x14ac:dyDescent="0.25">
      <c r="A110" s="27"/>
      <c r="B110" s="88" t="s">
        <v>15</v>
      </c>
      <c r="C110" s="28" t="s">
        <v>23</v>
      </c>
      <c r="D110" s="35" t="s">
        <v>1</v>
      </c>
      <c r="E110" s="35">
        <v>5.3199999999999997E-2</v>
      </c>
      <c r="F110" s="89">
        <f>F108*E110</f>
        <v>0.63839999999999997</v>
      </c>
      <c r="G110" s="29"/>
      <c r="H110" s="29">
        <f t="shared" ref="H110:H116" si="2">G110*F110</f>
        <v>0</v>
      </c>
    </row>
    <row r="111" spans="1:11" ht="15" x14ac:dyDescent="0.25">
      <c r="A111" s="27"/>
      <c r="B111" s="21" t="s">
        <v>146</v>
      </c>
      <c r="C111" s="28" t="s">
        <v>147</v>
      </c>
      <c r="D111" s="35" t="s">
        <v>62</v>
      </c>
      <c r="E111" s="35">
        <v>1.26</v>
      </c>
      <c r="F111" s="89">
        <f>F108*E111</f>
        <v>15.120000000000001</v>
      </c>
      <c r="G111" s="36"/>
      <c r="H111" s="29">
        <f t="shared" si="2"/>
        <v>0</v>
      </c>
    </row>
    <row r="112" spans="1:11" ht="15" x14ac:dyDescent="0.25">
      <c r="A112" s="27"/>
      <c r="B112" s="21" t="s">
        <v>148</v>
      </c>
      <c r="C112" s="28" t="s">
        <v>149</v>
      </c>
      <c r="D112" s="35" t="s">
        <v>62</v>
      </c>
      <c r="E112" s="35">
        <v>1.26</v>
      </c>
      <c r="F112" s="89">
        <f>F109*E112</f>
        <v>4.1882400000000004</v>
      </c>
      <c r="G112" s="36"/>
      <c r="H112" s="29">
        <f t="shared" si="2"/>
        <v>0</v>
      </c>
    </row>
    <row r="113" spans="1:11" ht="15" x14ac:dyDescent="0.25">
      <c r="A113" s="27"/>
      <c r="B113" s="21" t="s">
        <v>150</v>
      </c>
      <c r="C113" s="28" t="s">
        <v>151</v>
      </c>
      <c r="D113" s="35" t="s">
        <v>34</v>
      </c>
      <c r="E113" s="35">
        <v>4.0000000000000002E-4</v>
      </c>
      <c r="F113" s="89">
        <f>E113*F108</f>
        <v>4.8000000000000004E-3</v>
      </c>
      <c r="G113" s="36"/>
      <c r="H113" s="29">
        <f t="shared" si="2"/>
        <v>0</v>
      </c>
    </row>
    <row r="114" spans="1:11" ht="15" x14ac:dyDescent="0.25">
      <c r="A114" s="27"/>
      <c r="B114" s="90" t="s">
        <v>152</v>
      </c>
      <c r="C114" s="20" t="s">
        <v>153</v>
      </c>
      <c r="D114" s="35" t="s">
        <v>26</v>
      </c>
      <c r="E114" s="35">
        <v>1.6000000000000001E-3</v>
      </c>
      <c r="F114" s="89">
        <f>E114*F108</f>
        <v>1.9200000000000002E-2</v>
      </c>
      <c r="G114" s="36"/>
      <c r="H114" s="29">
        <f t="shared" si="2"/>
        <v>0</v>
      </c>
    </row>
    <row r="115" spans="1:11" ht="24" x14ac:dyDescent="0.25">
      <c r="A115" s="27"/>
      <c r="B115" s="21" t="s">
        <v>154</v>
      </c>
      <c r="C115" s="19" t="s">
        <v>155</v>
      </c>
      <c r="D115" s="35" t="s">
        <v>34</v>
      </c>
      <c r="E115" s="35">
        <v>2.9999999999999997E-4</v>
      </c>
      <c r="F115" s="89">
        <f>E115*F108</f>
        <v>3.5999999999999999E-3</v>
      </c>
      <c r="G115" s="36"/>
      <c r="H115" s="29">
        <f t="shared" si="2"/>
        <v>0</v>
      </c>
    </row>
    <row r="116" spans="1:11" ht="15" x14ac:dyDescent="0.25">
      <c r="A116" s="27"/>
      <c r="B116" s="88" t="s">
        <v>15</v>
      </c>
      <c r="C116" s="28" t="s">
        <v>59</v>
      </c>
      <c r="D116" s="35" t="s">
        <v>1</v>
      </c>
      <c r="E116" s="35">
        <v>6.0999999999999999E-2</v>
      </c>
      <c r="F116" s="89">
        <f>F108*E116</f>
        <v>0.73199999999999998</v>
      </c>
      <c r="G116" s="36"/>
      <c r="H116" s="29">
        <f t="shared" si="2"/>
        <v>0</v>
      </c>
    </row>
    <row r="117" spans="1:11" ht="27" x14ac:dyDescent="0.25">
      <c r="A117" s="91"/>
      <c r="B117" s="18"/>
      <c r="C117" s="14" t="s">
        <v>156</v>
      </c>
      <c r="D117" s="14" t="s">
        <v>1</v>
      </c>
      <c r="E117" s="19"/>
      <c r="F117" s="20"/>
      <c r="G117" s="20"/>
      <c r="H117" s="109">
        <f>H108+H103+H97+H91+H83+H77+H72+H67+H62+H57+H50+H46+H41+H35+H27+H24+H22+H20+H16+H13+H9</f>
        <v>0</v>
      </c>
      <c r="K117" s="92"/>
    </row>
    <row r="118" spans="1:11" ht="27" x14ac:dyDescent="0.25">
      <c r="A118" s="93"/>
      <c r="B118" s="18"/>
      <c r="C118" s="94" t="s">
        <v>157</v>
      </c>
      <c r="D118" s="94" t="s">
        <v>1</v>
      </c>
      <c r="E118" s="94"/>
      <c r="F118" s="95">
        <v>0.1</v>
      </c>
      <c r="G118" s="96"/>
      <c r="H118" s="110">
        <f>H117*F118</f>
        <v>0</v>
      </c>
      <c r="K118" s="92"/>
    </row>
    <row r="119" spans="1:11" ht="27" x14ac:dyDescent="0.25">
      <c r="A119" s="93"/>
      <c r="B119" s="23"/>
      <c r="C119" s="94" t="s">
        <v>158</v>
      </c>
      <c r="D119" s="94" t="s">
        <v>1</v>
      </c>
      <c r="E119" s="94"/>
      <c r="F119" s="94"/>
      <c r="G119" s="96"/>
      <c r="H119" s="110">
        <f>H117+H118</f>
        <v>0</v>
      </c>
      <c r="K119" s="92"/>
    </row>
    <row r="120" spans="1:11" ht="27" x14ac:dyDescent="0.25">
      <c r="A120" s="97"/>
      <c r="B120" s="27"/>
      <c r="C120" s="98" t="s">
        <v>159</v>
      </c>
      <c r="D120" s="98" t="s">
        <v>1</v>
      </c>
      <c r="E120" s="98"/>
      <c r="F120" s="99">
        <v>0.08</v>
      </c>
      <c r="G120" s="100"/>
      <c r="H120" s="111">
        <f>H119*F120</f>
        <v>0</v>
      </c>
      <c r="K120" s="92"/>
    </row>
    <row r="121" spans="1:11" ht="27" x14ac:dyDescent="0.25">
      <c r="A121" s="101"/>
      <c r="B121" s="102"/>
      <c r="C121" s="98" t="s">
        <v>160</v>
      </c>
      <c r="D121" s="98" t="s">
        <v>1</v>
      </c>
      <c r="E121" s="98"/>
      <c r="F121" s="99"/>
      <c r="G121" s="100"/>
      <c r="H121" s="111">
        <f>SUM(H119:H120)</f>
        <v>0</v>
      </c>
      <c r="K121" s="92"/>
    </row>
    <row r="122" spans="1:11" ht="27" x14ac:dyDescent="0.25">
      <c r="A122" s="101"/>
      <c r="B122" s="102"/>
      <c r="C122" s="98" t="s">
        <v>167</v>
      </c>
      <c r="D122" s="98"/>
      <c r="E122" s="98"/>
      <c r="F122" s="99">
        <v>0.05</v>
      </c>
      <c r="G122" s="100"/>
      <c r="H122" s="111">
        <f>H121*F122</f>
        <v>0</v>
      </c>
      <c r="K122" s="92"/>
    </row>
    <row r="123" spans="1:11" ht="15" x14ac:dyDescent="0.25">
      <c r="A123" s="101"/>
      <c r="B123" s="102"/>
      <c r="C123" s="98" t="s">
        <v>160</v>
      </c>
      <c r="D123" s="98"/>
      <c r="E123" s="98"/>
      <c r="F123" s="99"/>
      <c r="G123" s="100"/>
      <c r="H123" s="111">
        <f>SUM(H121:H122)</f>
        <v>0</v>
      </c>
      <c r="K123" s="92"/>
    </row>
    <row r="124" spans="1:11" ht="15" x14ac:dyDescent="0.25">
      <c r="A124" s="101"/>
      <c r="B124" s="102"/>
      <c r="C124" s="98" t="s">
        <v>161</v>
      </c>
      <c r="D124" s="98"/>
      <c r="E124" s="98"/>
      <c r="F124" s="99">
        <v>0.18</v>
      </c>
      <c r="G124" s="100"/>
      <c r="H124" s="111">
        <f>H123*F124</f>
        <v>0</v>
      </c>
      <c r="K124" s="92"/>
    </row>
    <row r="125" spans="1:11" ht="66.75" customHeight="1" x14ac:dyDescent="0.25">
      <c r="A125" s="101"/>
      <c r="B125" s="102"/>
      <c r="C125" s="124" t="s">
        <v>166</v>
      </c>
      <c r="D125" s="98"/>
      <c r="E125" s="98"/>
      <c r="F125" s="99"/>
      <c r="G125" s="100"/>
      <c r="H125" s="111">
        <f>SUM(H123:H124)</f>
        <v>0</v>
      </c>
      <c r="K125" s="92"/>
    </row>
    <row r="128" spans="1:11" ht="42" customHeight="1" x14ac:dyDescent="0.25">
      <c r="A128" s="114"/>
      <c r="B128" s="114"/>
      <c r="C128" s="114"/>
      <c r="D128" s="114"/>
      <c r="E128" s="114"/>
      <c r="F128" s="114"/>
      <c r="G128" s="114"/>
      <c r="H128" s="114"/>
    </row>
    <row r="129" spans="1:8" ht="15" x14ac:dyDescent="0.25">
      <c r="A129" s="112"/>
      <c r="B129" s="112"/>
      <c r="C129" s="112"/>
      <c r="D129" s="112"/>
      <c r="E129" s="112"/>
      <c r="F129" s="112"/>
      <c r="G129" s="112"/>
      <c r="H129" s="112"/>
    </row>
    <row r="130" spans="1:8" ht="15" x14ac:dyDescent="0.25">
      <c r="A130" s="115"/>
      <c r="B130" s="115"/>
      <c r="C130" s="115"/>
      <c r="D130" s="112"/>
      <c r="E130" s="112"/>
      <c r="F130" s="112"/>
      <c r="G130" s="112"/>
      <c r="H130" s="112"/>
    </row>
    <row r="131" spans="1:8" ht="15" x14ac:dyDescent="0.25">
      <c r="A131" s="113"/>
      <c r="B131" s="113"/>
      <c r="C131" s="113"/>
      <c r="D131" s="112"/>
      <c r="E131" s="112"/>
      <c r="F131" s="112"/>
      <c r="G131" s="112"/>
      <c r="H131" s="112"/>
    </row>
    <row r="132" spans="1:8" ht="15" x14ac:dyDescent="0.25">
      <c r="A132" s="113"/>
      <c r="B132" s="113"/>
      <c r="C132" s="113"/>
      <c r="D132" s="112"/>
      <c r="E132" s="112"/>
      <c r="F132" s="112"/>
      <c r="G132" s="112"/>
      <c r="H132" s="112"/>
    </row>
    <row r="133" spans="1:8" ht="15" x14ac:dyDescent="0.25">
      <c r="A133" s="115"/>
      <c r="B133" s="115"/>
      <c r="C133" s="115"/>
      <c r="D133" s="112"/>
      <c r="E133" s="112"/>
      <c r="F133" s="112"/>
      <c r="G133" s="112"/>
      <c r="H133" s="112"/>
    </row>
  </sheetData>
  <protectedRanges>
    <protectedRange sqref="G119" name="Range2_2_2_1"/>
  </protectedRanges>
  <mergeCells count="13">
    <mergeCell ref="A128:H128"/>
    <mergeCell ref="A130:C130"/>
    <mergeCell ref="A133:C133"/>
    <mergeCell ref="G5:H5"/>
    <mergeCell ref="A1:H1"/>
    <mergeCell ref="A2:H2"/>
    <mergeCell ref="A3:H3"/>
    <mergeCell ref="A4:H4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2020-06-22T13:31:01Z</dcterms:modified>
</cp:coreProperties>
</file>