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71" windowWidth="14580" windowHeight="11040" tabRatio="989" firstSheet="2" activeTab="2"/>
  </bookViews>
  <sheets>
    <sheet name="Sheet2" sheetId="1" state="hidden" r:id="rId1"/>
    <sheet name="თავფურცელი" sheetId="2" r:id="rId2"/>
    <sheet name="საპირფარეშო და ეზო" sheetId="3" r:id="rId3"/>
  </sheets>
  <definedNames/>
  <calcPr fullCalcOnLoad="1"/>
</workbook>
</file>

<file path=xl/sharedStrings.xml><?xml version="1.0" encoding="utf-8"?>
<sst xmlns="http://schemas.openxmlformats.org/spreadsheetml/2006/main" count="480" uniqueCount="197">
  <si>
    <t>#</t>
  </si>
  <si>
    <t>jami</t>
  </si>
  <si>
    <t>safuZ
veli</t>
  </si>
  <si>
    <t>samuSaoebis, resursebis dasaxeleba</t>
  </si>
  <si>
    <t>ganz.</t>
  </si>
  <si>
    <t>normatiuli
resursi</t>
  </si>
  <si>
    <t>masala</t>
  </si>
  <si>
    <t>xelfasi</t>
  </si>
  <si>
    <t>manqana
meqanizmebi</t>
  </si>
  <si>
    <t xml:space="preserve">erT.
</t>
  </si>
  <si>
    <t>sul</t>
  </si>
  <si>
    <t>erT.
fasi</t>
  </si>
  <si>
    <t>SromiTi danaxarji</t>
  </si>
  <si>
    <t>kac/sT</t>
  </si>
  <si>
    <t>srf</t>
  </si>
  <si>
    <t>sn1</t>
  </si>
  <si>
    <t>sxvadasxva manqanebi</t>
  </si>
  <si>
    <t>lari</t>
  </si>
  <si>
    <t>sxvadasxva masalebi</t>
  </si>
  <si>
    <t>satransporto xarjebi 5% masalebze</t>
  </si>
  <si>
    <t>gegmiuri dagroveba 8%</t>
  </si>
  <si>
    <t>Seadgina:                   /m.CiraZe/</t>
  </si>
  <si>
    <t xml:space="preserve">zednadebi xarjebi 10% </t>
  </si>
  <si>
    <r>
      <t xml:space="preserve"> m</t>
    </r>
    <r>
      <rPr>
        <sz val="8"/>
        <rFont val="Arial"/>
        <family val="2"/>
      </rPr>
      <t>³</t>
    </r>
  </si>
  <si>
    <r>
      <t>100 m</t>
    </r>
    <r>
      <rPr>
        <sz val="8"/>
        <rFont val="Arial"/>
        <family val="2"/>
      </rPr>
      <t>³</t>
    </r>
  </si>
  <si>
    <t>manq/sT</t>
  </si>
  <si>
    <t>c</t>
  </si>
  <si>
    <t>"</t>
  </si>
  <si>
    <t>8-1</t>
  </si>
  <si>
    <t>komp</t>
  </si>
  <si>
    <t>m</t>
  </si>
  <si>
    <t>8-2</t>
  </si>
  <si>
    <t>avtogreideri 108 cx.Z</t>
  </si>
  <si>
    <t>damtkepni 5 t.</t>
  </si>
  <si>
    <t>RorRi transportirebiT</t>
  </si>
  <si>
    <t>t</t>
  </si>
  <si>
    <r>
      <t>1000 m</t>
    </r>
    <r>
      <rPr>
        <sz val="8"/>
        <rFont val="Arial"/>
        <family val="2"/>
      </rPr>
      <t>³</t>
    </r>
  </si>
  <si>
    <t>adg</t>
  </si>
  <si>
    <t>80-3</t>
  </si>
  <si>
    <t>sabazro</t>
  </si>
  <si>
    <t xml:space="preserve"> </t>
  </si>
  <si>
    <t>sn22</t>
  </si>
  <si>
    <t xml:space="preserve"> " </t>
  </si>
  <si>
    <t>1000 m³</t>
  </si>
  <si>
    <t>23-3</t>
  </si>
  <si>
    <r>
      <t>1000 m</t>
    </r>
    <r>
      <rPr>
        <sz val="8"/>
        <rFont val="Arial"/>
        <family val="2"/>
      </rPr>
      <t>²</t>
    </r>
  </si>
  <si>
    <r>
      <t>10 m</t>
    </r>
    <r>
      <rPr>
        <sz val="8"/>
        <rFont val="Arial"/>
        <family val="2"/>
      </rPr>
      <t>³</t>
    </r>
  </si>
  <si>
    <t>sn 23</t>
  </si>
  <si>
    <t>1-1</t>
  </si>
  <si>
    <t>4-142</t>
  </si>
  <si>
    <t>qviSa transportirebiT</t>
  </si>
  <si>
    <t>transportireba a/TviTmcleliT 10 km-ze</t>
  </si>
  <si>
    <r>
      <t xml:space="preserve"> eqskavatori 0,5 m</t>
    </r>
    <r>
      <rPr>
        <sz val="8"/>
        <rFont val="Arial"/>
        <family val="2"/>
      </rPr>
      <t xml:space="preserve">³ </t>
    </r>
    <r>
      <rPr>
        <sz val="8"/>
        <rFont val="AcadNusx"/>
        <family val="0"/>
      </rPr>
      <t xml:space="preserve">moculobis cacxviT </t>
    </r>
  </si>
  <si>
    <t>sn 27</t>
  </si>
  <si>
    <t>4-176</t>
  </si>
  <si>
    <t>balasti transportirebiT</t>
  </si>
  <si>
    <t xml:space="preserve">sn 22 </t>
  </si>
  <si>
    <t>daerTeba wyalsadenis arsebul qselSi</t>
  </si>
  <si>
    <t>miwis moWra TxrilSi da ormoSi me-III kategoriis gruntSi eqskavatoriT da gataniT 10 km-ze</t>
  </si>
  <si>
    <t>Txrilis Sevseba qviSiT milis zemodan 20 sm da Txrilis fskerze 10 sm</t>
  </si>
  <si>
    <t xml:space="preserve">Txrilis Sevseba balastiT buldozeriT </t>
  </si>
  <si>
    <t>1000 m</t>
  </si>
  <si>
    <t>34-5-10</t>
  </si>
  <si>
    <t>34-5</t>
  </si>
  <si>
    <t>sxvadasxva manqanebii</t>
  </si>
  <si>
    <t>buldozeri 108 cx.Z</t>
  </si>
  <si>
    <t>sab</t>
  </si>
  <si>
    <t>miwis xeliT damatebiTi III kategoriis gruntSi damuSaveba</t>
  </si>
  <si>
    <t>27-3</t>
  </si>
  <si>
    <t>RorRis fenis mowyoba Txrilis Tavze balastis gamkvrivebiT saSualod sisqiT 0,20 m.</t>
  </si>
  <si>
    <r>
      <t xml:space="preserve">polieTilenis milebis montaJi </t>
    </r>
    <r>
      <rPr>
        <sz val="8"/>
        <rFont val="Arial"/>
        <family val="2"/>
      </rPr>
      <t>d</t>
    </r>
    <r>
      <rPr>
        <sz val="8"/>
        <rFont val="AcadNusx"/>
        <family val="0"/>
      </rPr>
      <t>110 mm</t>
    </r>
  </si>
  <si>
    <t>8-3</t>
  </si>
  <si>
    <r>
      <t xml:space="preserve">polieTilenis mili   </t>
    </r>
    <r>
      <rPr>
        <sz val="8"/>
        <rFont val="Arial"/>
        <family val="2"/>
      </rPr>
      <t>PE-100   SDR   17PN10  d 110X6,6</t>
    </r>
  </si>
  <si>
    <r>
      <t xml:space="preserve">polieTilenis milebis montaJi </t>
    </r>
    <r>
      <rPr>
        <sz val="8"/>
        <rFont val="Arial"/>
        <family val="2"/>
      </rPr>
      <t>d</t>
    </r>
    <r>
      <rPr>
        <sz val="8"/>
        <rFont val="AcadNusx"/>
        <family val="0"/>
      </rPr>
      <t>40 mm</t>
    </r>
  </si>
  <si>
    <r>
      <t xml:space="preserve">polieTilenis mili   </t>
    </r>
    <r>
      <rPr>
        <sz val="8"/>
        <rFont val="Arial"/>
        <family val="2"/>
      </rPr>
      <t>PE-100   SDR   17PN10   d40X2,4</t>
    </r>
  </si>
  <si>
    <r>
      <t xml:space="preserve">polieTilenis milebis montaJi </t>
    </r>
    <r>
      <rPr>
        <sz val="8"/>
        <rFont val="Arial"/>
        <family val="2"/>
      </rPr>
      <t>d</t>
    </r>
    <r>
      <rPr>
        <sz val="8"/>
        <rFont val="AcadNusx"/>
        <family val="0"/>
      </rPr>
      <t>25mm</t>
    </r>
  </si>
  <si>
    <r>
      <t xml:space="preserve">polieTilenis mili  </t>
    </r>
    <r>
      <rPr>
        <sz val="8"/>
        <rFont val="Arial"/>
        <family val="2"/>
      </rPr>
      <t xml:space="preserve">  d25</t>
    </r>
  </si>
  <si>
    <t>SeduRebiTi unagirebis montaJi</t>
  </si>
  <si>
    <t>10 c</t>
  </si>
  <si>
    <t>23-1</t>
  </si>
  <si>
    <r>
      <t xml:space="preserve">SeduRebiTi unagirebi </t>
    </r>
    <r>
      <rPr>
        <sz val="8"/>
        <rFont val="Arial"/>
        <family val="2"/>
      </rPr>
      <t>d</t>
    </r>
    <r>
      <rPr>
        <sz val="8"/>
        <rFont val="AcadNusx"/>
        <family val="0"/>
      </rPr>
      <t>=110X40</t>
    </r>
  </si>
  <si>
    <r>
      <t xml:space="preserve">SeduRebiTi unagirebi </t>
    </r>
    <r>
      <rPr>
        <sz val="8"/>
        <rFont val="Arial"/>
        <family val="2"/>
      </rPr>
      <t>d</t>
    </r>
    <r>
      <rPr>
        <sz val="8"/>
        <rFont val="AcadNusx"/>
        <family val="0"/>
      </rPr>
      <t>=110X25</t>
    </r>
  </si>
  <si>
    <r>
      <t xml:space="preserve">quro </t>
    </r>
    <r>
      <rPr>
        <sz val="8"/>
        <rFont val="Arial"/>
        <family val="2"/>
      </rPr>
      <t>d</t>
    </r>
    <r>
      <rPr>
        <sz val="8"/>
        <rFont val="AcadNusx"/>
        <family val="0"/>
      </rPr>
      <t>=40</t>
    </r>
  </si>
  <si>
    <r>
      <t xml:space="preserve">quro </t>
    </r>
    <r>
      <rPr>
        <sz val="8"/>
        <rFont val="Arial"/>
        <family val="2"/>
      </rPr>
      <t>d</t>
    </r>
    <r>
      <rPr>
        <sz val="8"/>
        <rFont val="AcadNusx"/>
        <family val="0"/>
      </rPr>
      <t>=25</t>
    </r>
  </si>
  <si>
    <r>
      <t xml:space="preserve">adaftori  </t>
    </r>
    <r>
      <rPr>
        <sz val="8"/>
        <rFont val="Arial"/>
        <family val="2"/>
      </rPr>
      <t>d</t>
    </r>
    <r>
      <rPr>
        <sz val="8"/>
        <rFont val="AcadNusx"/>
        <family val="0"/>
      </rPr>
      <t>=110</t>
    </r>
  </si>
  <si>
    <t xml:space="preserve">sn </t>
  </si>
  <si>
    <t>wyalmzomi kvanZis sakani saxuraviT</t>
  </si>
  <si>
    <r>
      <t xml:space="preserve">Camketi ventili fitingebiT </t>
    </r>
    <r>
      <rPr>
        <sz val="8"/>
        <rFont val="Arial"/>
        <family val="2"/>
      </rPr>
      <t>d</t>
    </r>
    <r>
      <rPr>
        <sz val="8"/>
        <rFont val="AcadNusx"/>
        <family val="0"/>
      </rPr>
      <t>=20 mm</t>
    </r>
  </si>
  <si>
    <r>
      <t xml:space="preserve">polieTilenis mili  </t>
    </r>
    <r>
      <rPr>
        <sz val="8"/>
        <rFont val="Arial"/>
        <family val="2"/>
      </rPr>
      <t xml:space="preserve">  d20</t>
    </r>
  </si>
  <si>
    <t xml:space="preserve">wyalmzomi saknebis mowyoba </t>
  </si>
  <si>
    <r>
      <t xml:space="preserve">Camketi ventili fitingebiT </t>
    </r>
    <r>
      <rPr>
        <sz val="8"/>
        <rFont val="Arial"/>
        <family val="2"/>
      </rPr>
      <t>d</t>
    </r>
    <r>
      <rPr>
        <sz val="8"/>
        <rFont val="AcadNusx"/>
        <family val="0"/>
      </rPr>
      <t>=40 mm</t>
    </r>
  </si>
  <si>
    <r>
      <t xml:space="preserve">polieTilenis mili  </t>
    </r>
    <r>
      <rPr>
        <sz val="8"/>
        <rFont val="Arial"/>
        <family val="2"/>
      </rPr>
      <t xml:space="preserve">  d32</t>
    </r>
  </si>
  <si>
    <r>
      <t xml:space="preserve">adaftori "amerikanka" </t>
    </r>
    <r>
      <rPr>
        <sz val="8"/>
        <rFont val="Arial"/>
        <family val="2"/>
      </rPr>
      <t>d25</t>
    </r>
  </si>
  <si>
    <r>
      <t xml:space="preserve">adaftori "amerikanka" </t>
    </r>
    <r>
      <rPr>
        <sz val="8"/>
        <rFont val="Arial"/>
        <family val="2"/>
      </rPr>
      <t>d40</t>
    </r>
  </si>
  <si>
    <t>q. onis. wyalsadenis qselze urdulebis reabilitacia</t>
  </si>
  <si>
    <t>lokaluri xarjTaRricxva #2-3</t>
  </si>
  <si>
    <t>kg</t>
  </si>
  <si>
    <t xml:space="preserve">SromiTi danaxarji </t>
  </si>
  <si>
    <t>cali</t>
  </si>
  <si>
    <r>
      <t>m</t>
    </r>
    <r>
      <rPr>
        <sz val="8"/>
        <rFont val="Arial"/>
        <family val="2"/>
      </rPr>
      <t>²</t>
    </r>
  </si>
  <si>
    <r>
      <t>m</t>
    </r>
    <r>
      <rPr>
        <sz val="8"/>
        <rFont val="Arial"/>
        <family val="2"/>
      </rPr>
      <t>³</t>
    </r>
  </si>
  <si>
    <r>
      <t xml:space="preserve"> m</t>
    </r>
    <r>
      <rPr>
        <sz val="8"/>
        <rFont val="Arial"/>
        <family val="2"/>
      </rPr>
      <t>²</t>
    </r>
  </si>
  <si>
    <t>SromiTi resursebi</t>
  </si>
  <si>
    <t>SromiTi danaxarjebi</t>
  </si>
  <si>
    <t>sxvadasva manqanebi</t>
  </si>
  <si>
    <t>sxvadasva masalebi</t>
  </si>
  <si>
    <t>sxvadasxva manqana-meqanizmebi</t>
  </si>
  <si>
    <t>man./sT</t>
  </si>
  <si>
    <t>gamomrTveli erTklaviSiani faruli gayvanilobis</t>
  </si>
  <si>
    <t>kv.m</t>
  </si>
  <si>
    <t>g/m</t>
  </si>
  <si>
    <t>kuTxovana</t>
  </si>
  <si>
    <t>satransporto xarjebi  masalebze</t>
  </si>
  <si>
    <t xml:space="preserve">gegmiuri dagroveba </t>
  </si>
  <si>
    <t>zednadebi xarjebi xelfasze</t>
  </si>
  <si>
    <r>
      <t>m</t>
    </r>
    <r>
      <rPr>
        <b/>
        <sz val="8"/>
        <rFont val="Arial"/>
        <family val="2"/>
      </rPr>
      <t>³</t>
    </r>
  </si>
  <si>
    <t>kub.m</t>
  </si>
  <si>
    <r>
      <t xml:space="preserve"> m</t>
    </r>
    <r>
      <rPr>
        <b/>
        <sz val="8"/>
        <rFont val="Arial"/>
        <family val="2"/>
      </rPr>
      <t>²</t>
    </r>
  </si>
  <si>
    <t>keramikuli fila, kedlis</t>
  </si>
  <si>
    <t xml:space="preserve">qviSa-cementis xsnari </t>
  </si>
  <si>
    <t>antikoroziuli saRebavi</t>
  </si>
  <si>
    <t>grunti</t>
  </si>
  <si>
    <t>samSeneblo bloki 40X20X20</t>
  </si>
  <si>
    <t>wyalmedegi saRebavi</t>
  </si>
  <si>
    <t>kubm</t>
  </si>
  <si>
    <t>metaloplastmasis kari</t>
  </si>
  <si>
    <t xml:space="preserve">  Riobis ferdebis da tixrebis   Selesva qviSa-cementis xsnariT 4.15*3.1 m * 2 c</t>
  </si>
  <si>
    <t>Senobis gasufTaveba samSeneblo nagvisagan , gadaadgileba 20 m-ze, datvirTva da gatana 5 km-ze</t>
  </si>
  <si>
    <t>kac/saaTi</t>
  </si>
  <si>
    <t>transportireba 5 km-ze</t>
  </si>
  <si>
    <t>tn</t>
  </si>
  <si>
    <t>m/sT</t>
  </si>
  <si>
    <t xml:space="preserve">zednadebi xarjebi </t>
  </si>
  <si>
    <t>kedlebis da  ferdebis mopirkeTeba moWiquli keramikuli filiT aranakleb  1.5 m-is simaRleze</t>
  </si>
  <si>
    <t xml:space="preserve">Stefselis rozetebis moxsna montaJi </t>
  </si>
  <si>
    <t xml:space="preserve">Stefselis rozeti </t>
  </si>
  <si>
    <t>webo cementi</t>
  </si>
  <si>
    <t xml:space="preserve"> mina paketis gamocvla or adgilas</t>
  </si>
  <si>
    <t>minapaketi</t>
  </si>
  <si>
    <t xml:space="preserve">  mdf   karis blokebis mowyoba 0.9*2.15 m  1 c  </t>
  </si>
  <si>
    <t>mdf-is kari</t>
  </si>
  <si>
    <t xml:space="preserve"> samSeneblo blokis kedlebis mowyoba kompleqsuri wyobiT sisqiT 0,2 m 1.47*3.35</t>
  </si>
  <si>
    <t xml:space="preserve">karis Riobis gaWra kedlis demontaJi </t>
  </si>
  <si>
    <t>ezoSi Semosasvlelis keTilmowyoba</t>
  </si>
  <si>
    <t>cementi</t>
  </si>
  <si>
    <t>RorRis fenis mowyoba sisqiT 0,1m</t>
  </si>
  <si>
    <t>miwis moWra eqskavatoriT me-3 kategoriis gruntSi adgilze dayriT a/TviTmclalze datvirTviT</t>
  </si>
  <si>
    <t xml:space="preserve">RorRi fraqciiT 0-40 mm </t>
  </si>
  <si>
    <t xml:space="preserve"> betonis bordiuris mowyoba filebis (filebis simaRleze) Casaketad sisqiT 10*15* sm</t>
  </si>
  <si>
    <r>
      <t xml:space="preserve">betoni </t>
    </r>
    <r>
      <rPr>
        <sz val="8"/>
        <rFont val="Arial"/>
        <family val="2"/>
      </rPr>
      <t>B</t>
    </r>
    <r>
      <rPr>
        <sz val="8.8"/>
        <rFont val="AcadNusx"/>
        <family val="0"/>
      </rPr>
      <t>22.5</t>
    </r>
  </si>
  <si>
    <t xml:space="preserve">betonis dek. filebis mowyoba qviSis safuZvelze </t>
  </si>
  <si>
    <t xml:space="preserve">betonis fila sisqiT aranakleb 50 mm, </t>
  </si>
  <si>
    <t xml:space="preserve">betonis fila Rariani 5 g/m-ze aranakleb 80 mm, </t>
  </si>
  <si>
    <t>qviSa  safuZvlis mowyoba sisqiT 0,1 m</t>
  </si>
  <si>
    <t>ezos gasufTaveba samSeneblo nagvisagan ,  gatana 5 km-ze</t>
  </si>
  <si>
    <t xml:space="preserve">betonis filis moxsna ezoSi </t>
  </si>
  <si>
    <t>WiSkris, pandusis da Sesasvlelis  SeRebva antikoroziuli saRebaviT</t>
  </si>
  <si>
    <t xml:space="preserve">  TeTri metaloplastmasis   karis blokebis mowyoba 0.9*2.2 m  2 c  (zRurblis gareSe)</t>
  </si>
  <si>
    <t>Sps ,,mani"</t>
  </si>
  <si>
    <t>samuSaoebis dasaxeleba</t>
  </si>
  <si>
    <t>ჯამი</t>
  </si>
  <si>
    <t xml:space="preserve"> xis karis blokis demontaJi 0.9*2.2 m</t>
  </si>
  <si>
    <t>qviSa cementis xsnari  1;3</t>
  </si>
  <si>
    <t xml:space="preserve"> gare kedlebis  SefiTxvna Dda SeRebva   wyalmedegi maRali xarisxis saRebaviT orjer, </t>
  </si>
  <si>
    <t>pr</t>
  </si>
  <si>
    <t>kuTxovana dfkoratiuli</t>
  </si>
  <si>
    <t xml:space="preserve"> kedelidan keramikuli filebis demontaJi</t>
  </si>
  <si>
    <t xml:space="preserve"> iatakis keramikuli fila xaoiani</t>
  </si>
  <si>
    <t>keramikuli filis  mowyoba iatakze (meore sarTulze)</t>
  </si>
  <si>
    <t>eqskavatori erTcicxviani 0.65 kub/m</t>
  </si>
  <si>
    <t xml:space="preserve">gamomrTvelebis  montaJi </t>
  </si>
  <si>
    <t>muSa proeqti</t>
  </si>
  <si>
    <t>Sps  ,,mani"s     direqtori</t>
  </si>
  <si>
    <t>/m. adonia/</t>
  </si>
  <si>
    <t>Seadgina</t>
  </si>
  <si>
    <t>/g. Selia/</t>
  </si>
  <si>
    <t xml:space="preserve">q, walenjixa </t>
  </si>
  <si>
    <t xml:space="preserve"> 2020 w</t>
  </si>
  <si>
    <t>რეზერვი გაუთვალისწინებელ  სამუშაოებზე  3%</t>
  </si>
  <si>
    <t>sademontaJo samuSaoebi</t>
  </si>
  <si>
    <t>samSeneblo samuSaoebi</t>
  </si>
  <si>
    <t>sapirfareSoSisa da meore sarTulze keramikuli filebis moxsna</t>
  </si>
  <si>
    <t>Weris led sanaTi 15 vt</t>
  </si>
  <si>
    <t>eqskavatori erTcicxviani 0.265 kub/m</t>
  </si>
  <si>
    <t>sayalibe masala xis</t>
  </si>
  <si>
    <t>safiTxni</t>
  </si>
  <si>
    <t>webocementi</t>
  </si>
  <si>
    <t>დაგროვითი საპენსიო გადასახადი (ხელფასიდან 2%)</t>
  </si>
  <si>
    <t xml:space="preserve">მუჟავას ადმინისტრაციული ერთეულის #1 საჯარო სკოლის საპირფარეშოს,  ეზოს, სპორტდარბაზის და ფასaდის რეაბილიტაციის სამუშაოები   </t>
  </si>
  <si>
    <t xml:space="preserve">walenjixis municipalitetis muJavas #1 sajaro skolის sapirfareSos  da ezos reabilitaciis  samuSaoebi       </t>
  </si>
  <si>
    <t xml:space="preserve"> Weris sanaTebis gamocvla </t>
  </si>
  <si>
    <t>ელ. სამონტაჟო სამუშაოები</t>
  </si>
  <si>
    <t>jami 1</t>
  </si>
  <si>
    <t>jami 2</t>
  </si>
  <si>
    <t>ჯამი 1+2</t>
  </si>
  <si>
    <t>%</t>
  </si>
  <si>
    <t>xelmowera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</si>
</sst>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[$-FC19]d\ mmmm\ yyyy\ &quot;г.&quot;"/>
    <numFmt numFmtId="185" formatCode="0.000000"/>
    <numFmt numFmtId="186" formatCode="0.00000000"/>
    <numFmt numFmtId="187" formatCode="0.0000000"/>
    <numFmt numFmtId="188" formatCode="0.0%"/>
    <numFmt numFmtId="189" formatCode="0.000000000"/>
    <numFmt numFmtId="190" formatCode="0.0000000000"/>
    <numFmt numFmtId="191" formatCode="[$-409]dddd\,\ mmmm\ d\,\ yyyy"/>
    <numFmt numFmtId="192" formatCode="[$-409]h:mm:ss\ AM/PM"/>
    <numFmt numFmtId="193" formatCode="0.000%"/>
    <numFmt numFmtId="194" formatCode="#,##0.00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;[Red]0.00"/>
    <numFmt numFmtId="201" formatCode="[$-409]dddd\,\ mmmm\ dd\,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cadNusx"/>
      <family val="0"/>
    </font>
    <font>
      <b/>
      <sz val="8"/>
      <name val="AcadNusx"/>
      <family val="0"/>
    </font>
    <font>
      <sz val="8"/>
      <name val="LitNusx"/>
      <family val="0"/>
    </font>
    <font>
      <sz val="8"/>
      <name val="Arial"/>
      <family val="2"/>
    </font>
    <font>
      <sz val="10"/>
      <name val="AcadNusx"/>
      <family val="0"/>
    </font>
    <font>
      <b/>
      <sz val="8"/>
      <name val="Arial"/>
      <family val="2"/>
    </font>
    <font>
      <b/>
      <sz val="8"/>
      <name val="LitNusx"/>
      <family val="0"/>
    </font>
    <font>
      <b/>
      <sz val="8"/>
      <name val="Times New Roman"/>
      <family val="1"/>
    </font>
    <font>
      <b/>
      <i/>
      <u val="single"/>
      <sz val="8"/>
      <name val="AcadNusx"/>
      <family val="0"/>
    </font>
    <font>
      <sz val="10"/>
      <name val="Arial Cyr"/>
      <family val="0"/>
    </font>
    <font>
      <sz val="8.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cadNusx"/>
      <family val="0"/>
    </font>
    <font>
      <sz val="11"/>
      <color indexed="8"/>
      <name val="AcadNusx"/>
      <family val="0"/>
    </font>
    <font>
      <sz val="9"/>
      <color indexed="8"/>
      <name val="AcadNusx"/>
      <family val="0"/>
    </font>
    <font>
      <b/>
      <sz val="11"/>
      <color indexed="8"/>
      <name val="AcadMtavr"/>
      <family val="0"/>
    </font>
    <font>
      <b/>
      <sz val="14"/>
      <color indexed="8"/>
      <name val="AcadMtavr"/>
      <family val="0"/>
    </font>
    <font>
      <b/>
      <sz val="11"/>
      <color indexed="8"/>
      <name val="AcadNusx"/>
      <family val="0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cadNusx"/>
      <family val="0"/>
    </font>
    <font>
      <sz val="11"/>
      <color theme="1"/>
      <name val="AcadNusx"/>
      <family val="0"/>
    </font>
    <font>
      <sz val="9"/>
      <color theme="1"/>
      <name val="AcadNusx"/>
      <family val="0"/>
    </font>
    <font>
      <b/>
      <sz val="12"/>
      <color theme="1"/>
      <name val="AcadMtavr"/>
      <family val="0"/>
    </font>
    <font>
      <b/>
      <sz val="11"/>
      <color theme="1"/>
      <name val="AcadMtavr"/>
      <family val="0"/>
    </font>
    <font>
      <b/>
      <sz val="14"/>
      <color theme="1"/>
      <name val="AcadMtavr"/>
      <family val="0"/>
    </font>
    <font>
      <b/>
      <sz val="11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6" applyNumberFormat="0" applyFont="0" applyAlignment="0" applyProtection="0"/>
    <xf numFmtId="0" fontId="51" fillId="27" borderId="7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 applyFont="0" applyFill="0" applyBorder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1" fontId="57" fillId="0" borderId="0" xfId="65" applyNumberFormat="1" applyFont="1" applyBorder="1" applyAlignment="1">
      <alignment horizontal="center" vertical="center"/>
    </xf>
    <xf numFmtId="0" fontId="57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5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right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  <cellStyle name="Обычный 2" xfId="70"/>
    <cellStyle name="Обычный_Лист1" xfId="71"/>
    <cellStyle name="Финансовый 2" xfId="72"/>
    <cellStyle name="სათაური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zoomScale="130" zoomScaleNormal="130" zoomScalePageLayoutView="0" workbookViewId="0" topLeftCell="A5">
      <selection activeCell="U9" sqref="U9"/>
    </sheetView>
  </sheetViews>
  <sheetFormatPr defaultColWidth="9.140625" defaultRowHeight="12.75"/>
  <cols>
    <col min="1" max="1" width="3.7109375" style="6" customWidth="1"/>
    <col min="2" max="2" width="8.57421875" style="2" customWidth="1"/>
    <col min="3" max="3" width="43.8515625" style="2" customWidth="1"/>
    <col min="4" max="4" width="8.28125" style="2" customWidth="1"/>
    <col min="5" max="5" width="7.7109375" style="2" customWidth="1"/>
    <col min="6" max="6" width="8.8515625" style="2" customWidth="1"/>
    <col min="7" max="7" width="7.00390625" style="6" customWidth="1"/>
    <col min="8" max="8" width="8.7109375" style="2" customWidth="1"/>
    <col min="9" max="9" width="7.7109375" style="2" customWidth="1"/>
    <col min="10" max="10" width="8.00390625" style="2" customWidth="1"/>
    <col min="11" max="11" width="6.8515625" style="2" customWidth="1"/>
    <col min="12" max="12" width="7.421875" style="2" customWidth="1"/>
    <col min="13" max="13" width="10.421875" style="2" customWidth="1"/>
    <col min="14" max="16384" width="9.140625" style="2" customWidth="1"/>
  </cols>
  <sheetData>
    <row r="1" spans="1:13" ht="24.75" customHeight="1">
      <c r="A1" s="130" t="s">
        <v>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6.75" customHeight="1">
      <c r="A2" s="3"/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"/>
    </row>
    <row r="3" spans="1:13" ht="22.5" customHeight="1">
      <c r="A3" s="131" t="s">
        <v>95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6.75" customHeight="1">
      <c r="A4" s="5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</row>
    <row r="5" spans="1:13" ht="16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3:13" ht="30.75" customHeight="1" hidden="1"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ht="9" customHeight="1"/>
    <row r="8" spans="1:13" ht="38.25" customHeight="1">
      <c r="A8" s="134" t="s">
        <v>0</v>
      </c>
      <c r="B8" s="136" t="s">
        <v>2</v>
      </c>
      <c r="C8" s="120" t="s">
        <v>3</v>
      </c>
      <c r="D8" s="122" t="s">
        <v>4</v>
      </c>
      <c r="E8" s="124" t="s">
        <v>5</v>
      </c>
      <c r="F8" s="125"/>
      <c r="G8" s="126" t="s">
        <v>6</v>
      </c>
      <c r="H8" s="127"/>
      <c r="I8" s="126" t="s">
        <v>7</v>
      </c>
      <c r="J8" s="127"/>
      <c r="K8" s="128" t="s">
        <v>8</v>
      </c>
      <c r="L8" s="127"/>
      <c r="M8" s="120" t="s">
        <v>1</v>
      </c>
    </row>
    <row r="9" spans="1:13" ht="34.5" customHeight="1">
      <c r="A9" s="135"/>
      <c r="B9" s="121"/>
      <c r="C9" s="121"/>
      <c r="D9" s="123"/>
      <c r="E9" s="7" t="s">
        <v>9</v>
      </c>
      <c r="F9" s="8" t="s">
        <v>10</v>
      </c>
      <c r="G9" s="9" t="s">
        <v>11</v>
      </c>
      <c r="H9" s="8" t="s">
        <v>10</v>
      </c>
      <c r="I9" s="10" t="s">
        <v>11</v>
      </c>
      <c r="J9" s="8" t="s">
        <v>10</v>
      </c>
      <c r="K9" s="10" t="s">
        <v>11</v>
      </c>
      <c r="L9" s="8" t="s">
        <v>10</v>
      </c>
      <c r="M9" s="121"/>
    </row>
    <row r="10" spans="1:13" ht="11.25">
      <c r="A10" s="12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</row>
    <row r="11" spans="1:13" ht="27.75" customHeight="1">
      <c r="A11" s="18">
        <v>1</v>
      </c>
      <c r="B11" s="19" t="s">
        <v>15</v>
      </c>
      <c r="C11" s="14" t="s">
        <v>58</v>
      </c>
      <c r="D11" s="15" t="s">
        <v>36</v>
      </c>
      <c r="E11" s="21"/>
      <c r="F11" s="45">
        <v>0.137</v>
      </c>
      <c r="G11" s="21"/>
      <c r="H11" s="17"/>
      <c r="I11" s="17"/>
      <c r="J11" s="17"/>
      <c r="K11" s="17"/>
      <c r="L11" s="17"/>
      <c r="M11" s="17"/>
    </row>
    <row r="12" spans="1:13" ht="15.75" customHeight="1">
      <c r="A12" s="18"/>
      <c r="B12" s="19" t="s">
        <v>44</v>
      </c>
      <c r="C12" s="14" t="s">
        <v>12</v>
      </c>
      <c r="D12" s="20" t="s">
        <v>13</v>
      </c>
      <c r="E12" s="21">
        <v>20</v>
      </c>
      <c r="F12" s="17">
        <f>E12*F11</f>
        <v>2.74</v>
      </c>
      <c r="G12" s="21">
        <v>0</v>
      </c>
      <c r="H12" s="17">
        <f>G12*F12</f>
        <v>0</v>
      </c>
      <c r="I12" s="17">
        <v>4.6</v>
      </c>
      <c r="J12" s="17">
        <f>I12*F12</f>
        <v>12.604</v>
      </c>
      <c r="K12" s="17">
        <v>0</v>
      </c>
      <c r="L12" s="17">
        <f>K12*F12</f>
        <v>0</v>
      </c>
      <c r="M12" s="17">
        <f>L12+J12+H12</f>
        <v>12.604</v>
      </c>
    </row>
    <row r="13" spans="1:13" ht="15.75" customHeight="1">
      <c r="A13" s="18"/>
      <c r="B13" s="19"/>
      <c r="C13" s="22" t="s">
        <v>16</v>
      </c>
      <c r="D13" s="23" t="s">
        <v>17</v>
      </c>
      <c r="E13" s="17">
        <v>2.1</v>
      </c>
      <c r="F13" s="17">
        <f>E13*F11</f>
        <v>0.2877</v>
      </c>
      <c r="G13" s="21">
        <v>0</v>
      </c>
      <c r="H13" s="17">
        <f aca="true" t="shared" si="0" ref="H13:H31">G13*F13</f>
        <v>0</v>
      </c>
      <c r="I13" s="17">
        <v>0</v>
      </c>
      <c r="J13" s="17">
        <f aca="true" t="shared" si="1" ref="J13:J31">I13*F13</f>
        <v>0</v>
      </c>
      <c r="K13" s="17">
        <v>3.2</v>
      </c>
      <c r="L13" s="17">
        <f aca="true" t="shared" si="2" ref="L13:L31">K13*F13</f>
        <v>0.9206400000000001</v>
      </c>
      <c r="M13" s="17">
        <f aca="true" t="shared" si="3" ref="M13:M31">L13+J13+H13</f>
        <v>0.9206400000000001</v>
      </c>
    </row>
    <row r="14" spans="1:13" ht="15.75" customHeight="1">
      <c r="A14" s="18"/>
      <c r="B14" s="19" t="s">
        <v>14</v>
      </c>
      <c r="C14" s="14" t="s">
        <v>52</v>
      </c>
      <c r="D14" s="20" t="s">
        <v>25</v>
      </c>
      <c r="E14" s="21">
        <v>44.8</v>
      </c>
      <c r="F14" s="17">
        <f>E14*F11</f>
        <v>6.1376</v>
      </c>
      <c r="G14" s="21">
        <v>0</v>
      </c>
      <c r="H14" s="17">
        <f t="shared" si="0"/>
        <v>0</v>
      </c>
      <c r="I14" s="17">
        <v>0</v>
      </c>
      <c r="J14" s="17">
        <f t="shared" si="1"/>
        <v>0</v>
      </c>
      <c r="K14" s="17">
        <v>17.24</v>
      </c>
      <c r="L14" s="17">
        <f t="shared" si="2"/>
        <v>105.81222399999999</v>
      </c>
      <c r="M14" s="17">
        <f t="shared" si="3"/>
        <v>105.81222399999999</v>
      </c>
    </row>
    <row r="15" spans="1:13" ht="15.75" customHeight="1">
      <c r="A15" s="18"/>
      <c r="B15" s="19" t="s">
        <v>14</v>
      </c>
      <c r="C15" s="14" t="s">
        <v>51</v>
      </c>
      <c r="D15" s="20" t="s">
        <v>35</v>
      </c>
      <c r="E15" s="21">
        <v>1600</v>
      </c>
      <c r="F15" s="17">
        <f>E15*F11</f>
        <v>219.20000000000002</v>
      </c>
      <c r="G15" s="21">
        <v>0</v>
      </c>
      <c r="H15" s="17">
        <f t="shared" si="0"/>
        <v>0</v>
      </c>
      <c r="I15" s="17">
        <v>0</v>
      </c>
      <c r="J15" s="17">
        <f t="shared" si="1"/>
        <v>0</v>
      </c>
      <c r="K15" s="17">
        <v>5.08</v>
      </c>
      <c r="L15" s="17">
        <f t="shared" si="2"/>
        <v>1113.536</v>
      </c>
      <c r="M15" s="17">
        <f t="shared" si="3"/>
        <v>1113.536</v>
      </c>
    </row>
    <row r="16" spans="1:17" s="6" customFormat="1" ht="24" customHeight="1">
      <c r="A16" s="18">
        <v>2</v>
      </c>
      <c r="B16" s="19" t="s">
        <v>15</v>
      </c>
      <c r="C16" s="14" t="s">
        <v>67</v>
      </c>
      <c r="D16" s="24" t="s">
        <v>24</v>
      </c>
      <c r="E16" s="13"/>
      <c r="F16" s="44">
        <v>0.15</v>
      </c>
      <c r="G16" s="21"/>
      <c r="H16" s="17"/>
      <c r="I16" s="17"/>
      <c r="J16" s="17"/>
      <c r="K16" s="17"/>
      <c r="L16" s="17"/>
      <c r="M16" s="17"/>
      <c r="Q16" s="2"/>
    </row>
    <row r="17" spans="1:17" s="6" customFormat="1" ht="15" customHeight="1">
      <c r="A17" s="18"/>
      <c r="B17" s="19" t="s">
        <v>38</v>
      </c>
      <c r="C17" s="14" t="s">
        <v>12</v>
      </c>
      <c r="D17" s="20" t="s">
        <v>13</v>
      </c>
      <c r="E17" s="13">
        <v>154</v>
      </c>
      <c r="F17" s="17">
        <f>E17*F16</f>
        <v>23.099999999999998</v>
      </c>
      <c r="G17" s="21">
        <v>0</v>
      </c>
      <c r="H17" s="17">
        <f t="shared" si="0"/>
        <v>0</v>
      </c>
      <c r="I17" s="17">
        <v>4.6</v>
      </c>
      <c r="J17" s="17">
        <f t="shared" si="1"/>
        <v>106.25999999999998</v>
      </c>
      <c r="K17" s="17">
        <v>0</v>
      </c>
      <c r="L17" s="17">
        <f t="shared" si="2"/>
        <v>0</v>
      </c>
      <c r="M17" s="17">
        <f t="shared" si="3"/>
        <v>106.25999999999998</v>
      </c>
      <c r="Q17" s="2"/>
    </row>
    <row r="18" spans="1:13" ht="27.75" customHeight="1">
      <c r="A18" s="18">
        <v>6</v>
      </c>
      <c r="B18" s="19" t="s">
        <v>47</v>
      </c>
      <c r="C18" s="22" t="s">
        <v>59</v>
      </c>
      <c r="D18" s="15" t="s">
        <v>46</v>
      </c>
      <c r="E18" s="21"/>
      <c r="F18" s="43">
        <v>4.7</v>
      </c>
      <c r="G18" s="21"/>
      <c r="H18" s="17"/>
      <c r="I18" s="17"/>
      <c r="J18" s="17"/>
      <c r="K18" s="17"/>
      <c r="L18" s="17"/>
      <c r="M18" s="17"/>
    </row>
    <row r="19" spans="1:13" ht="15.75" customHeight="1">
      <c r="A19" s="18"/>
      <c r="B19" s="19" t="s">
        <v>48</v>
      </c>
      <c r="C19" s="14" t="s">
        <v>12</v>
      </c>
      <c r="D19" s="20" t="s">
        <v>13</v>
      </c>
      <c r="E19" s="46">
        <v>10.2</v>
      </c>
      <c r="F19" s="17">
        <f>E19*F18</f>
        <v>47.94</v>
      </c>
      <c r="G19" s="17">
        <v>0</v>
      </c>
      <c r="H19" s="17">
        <f t="shared" si="0"/>
        <v>0</v>
      </c>
      <c r="I19" s="17">
        <v>4.6</v>
      </c>
      <c r="J19" s="17">
        <f t="shared" si="1"/>
        <v>220.52399999999997</v>
      </c>
      <c r="K19" s="17">
        <v>0</v>
      </c>
      <c r="L19" s="17">
        <f t="shared" si="2"/>
        <v>0</v>
      </c>
      <c r="M19" s="17">
        <f t="shared" si="3"/>
        <v>220.52399999999997</v>
      </c>
    </row>
    <row r="20" spans="1:13" ht="15.75" customHeight="1">
      <c r="A20" s="18"/>
      <c r="B20" s="19" t="s">
        <v>49</v>
      </c>
      <c r="C20" s="14" t="s">
        <v>50</v>
      </c>
      <c r="D20" s="15" t="s">
        <v>23</v>
      </c>
      <c r="E20" s="46">
        <v>11</v>
      </c>
      <c r="F20" s="16">
        <f>E20*F18</f>
        <v>51.7</v>
      </c>
      <c r="G20" s="17">
        <v>22</v>
      </c>
      <c r="H20" s="17">
        <f t="shared" si="0"/>
        <v>1137.4</v>
      </c>
      <c r="I20" s="17">
        <v>0</v>
      </c>
      <c r="J20" s="17">
        <f t="shared" si="1"/>
        <v>0</v>
      </c>
      <c r="K20" s="17">
        <v>0</v>
      </c>
      <c r="L20" s="17">
        <f t="shared" si="2"/>
        <v>0</v>
      </c>
      <c r="M20" s="17">
        <f t="shared" si="3"/>
        <v>1137.4</v>
      </c>
    </row>
    <row r="21" spans="1:13" ht="15.75" customHeight="1">
      <c r="A21" s="18">
        <v>7</v>
      </c>
      <c r="B21" s="19" t="s">
        <v>15</v>
      </c>
      <c r="C21" s="14" t="s">
        <v>60</v>
      </c>
      <c r="D21" s="15" t="s">
        <v>61</v>
      </c>
      <c r="E21" s="17"/>
      <c r="F21" s="43">
        <v>0.205</v>
      </c>
      <c r="G21" s="17"/>
      <c r="H21" s="17"/>
      <c r="I21" s="17"/>
      <c r="J21" s="17"/>
      <c r="K21" s="17"/>
      <c r="L21" s="17"/>
      <c r="M21" s="17"/>
    </row>
    <row r="22" spans="1:13" ht="15.75" customHeight="1">
      <c r="A22" s="18"/>
      <c r="B22" s="19" t="s">
        <v>62</v>
      </c>
      <c r="C22" s="14" t="s">
        <v>12</v>
      </c>
      <c r="D22" s="20" t="s">
        <v>13</v>
      </c>
      <c r="E22" s="16">
        <v>23.7</v>
      </c>
      <c r="F22" s="17">
        <f>E22*F21</f>
        <v>4.858499999999999</v>
      </c>
      <c r="G22" s="17">
        <v>0</v>
      </c>
      <c r="H22" s="17">
        <f t="shared" si="0"/>
        <v>0</v>
      </c>
      <c r="I22" s="17">
        <v>4.6</v>
      </c>
      <c r="J22" s="17">
        <f t="shared" si="1"/>
        <v>22.349099999999996</v>
      </c>
      <c r="K22" s="17">
        <v>0</v>
      </c>
      <c r="L22" s="17">
        <f t="shared" si="2"/>
        <v>0</v>
      </c>
      <c r="M22" s="17">
        <f t="shared" si="3"/>
        <v>22.349099999999996</v>
      </c>
    </row>
    <row r="23" spans="1:13" ht="15.75" customHeight="1">
      <c r="A23" s="18"/>
      <c r="B23" s="19" t="s">
        <v>63</v>
      </c>
      <c r="C23" s="14" t="s">
        <v>64</v>
      </c>
      <c r="D23" s="20" t="s">
        <v>17</v>
      </c>
      <c r="E23" s="16">
        <v>1.5</v>
      </c>
      <c r="F23" s="17">
        <f>E23*F21</f>
        <v>0.3075</v>
      </c>
      <c r="G23" s="17">
        <v>0</v>
      </c>
      <c r="H23" s="17">
        <f t="shared" si="0"/>
        <v>0</v>
      </c>
      <c r="I23" s="17">
        <v>0</v>
      </c>
      <c r="J23" s="17">
        <f t="shared" si="1"/>
        <v>0</v>
      </c>
      <c r="K23" s="17">
        <v>3.2</v>
      </c>
      <c r="L23" s="17">
        <f t="shared" si="2"/>
        <v>0.984</v>
      </c>
      <c r="M23" s="17">
        <f t="shared" si="3"/>
        <v>0.984</v>
      </c>
    </row>
    <row r="24" spans="1:13" ht="15.75" customHeight="1">
      <c r="A24" s="18"/>
      <c r="B24" s="19" t="s">
        <v>63</v>
      </c>
      <c r="C24" s="14" t="s">
        <v>65</v>
      </c>
      <c r="D24" s="20" t="s">
        <v>25</v>
      </c>
      <c r="E24" s="16">
        <v>10.6</v>
      </c>
      <c r="F24" s="17">
        <f>E24*F21</f>
        <v>2.1729999999999996</v>
      </c>
      <c r="G24" s="17">
        <v>0</v>
      </c>
      <c r="H24" s="17">
        <f t="shared" si="0"/>
        <v>0</v>
      </c>
      <c r="I24" s="17">
        <v>0</v>
      </c>
      <c r="J24" s="17">
        <f t="shared" si="1"/>
        <v>0</v>
      </c>
      <c r="K24" s="17">
        <v>28.38</v>
      </c>
      <c r="L24" s="17">
        <f t="shared" si="2"/>
        <v>61.66973999999998</v>
      </c>
      <c r="M24" s="17">
        <f t="shared" si="3"/>
        <v>61.66973999999998</v>
      </c>
    </row>
    <row r="25" spans="1:13" ht="15.75" customHeight="1">
      <c r="A25" s="18"/>
      <c r="B25" s="19"/>
      <c r="C25" s="14" t="s">
        <v>55</v>
      </c>
      <c r="D25" s="15" t="s">
        <v>23</v>
      </c>
      <c r="E25" s="13"/>
      <c r="F25" s="17">
        <v>77</v>
      </c>
      <c r="G25" s="17">
        <v>9</v>
      </c>
      <c r="H25" s="17">
        <f t="shared" si="0"/>
        <v>693</v>
      </c>
      <c r="I25" s="17">
        <v>0</v>
      </c>
      <c r="J25" s="17">
        <f t="shared" si="1"/>
        <v>0</v>
      </c>
      <c r="K25" s="17">
        <v>0</v>
      </c>
      <c r="L25" s="17">
        <f t="shared" si="2"/>
        <v>0</v>
      </c>
      <c r="M25" s="17">
        <f t="shared" si="3"/>
        <v>693</v>
      </c>
    </row>
    <row r="26" spans="1:13" ht="24.75" customHeight="1">
      <c r="A26" s="18">
        <v>8</v>
      </c>
      <c r="B26" s="19" t="s">
        <v>53</v>
      </c>
      <c r="C26" s="22" t="s">
        <v>69</v>
      </c>
      <c r="D26" s="15" t="s">
        <v>45</v>
      </c>
      <c r="E26" s="17"/>
      <c r="F26" s="44">
        <v>0.13</v>
      </c>
      <c r="G26" s="17"/>
      <c r="H26" s="17"/>
      <c r="I26" s="17"/>
      <c r="J26" s="17"/>
      <c r="K26" s="17"/>
      <c r="L26" s="17"/>
      <c r="M26" s="17"/>
    </row>
    <row r="27" spans="1:13" s="6" customFormat="1" ht="15.75" customHeight="1">
      <c r="A27" s="18"/>
      <c r="B27" s="19" t="s">
        <v>31</v>
      </c>
      <c r="C27" s="14" t="s">
        <v>12</v>
      </c>
      <c r="D27" s="20" t="s">
        <v>13</v>
      </c>
      <c r="E27" s="21">
        <v>32.1</v>
      </c>
      <c r="F27" s="17">
        <f>E27*F26</f>
        <v>4.173</v>
      </c>
      <c r="G27" s="17">
        <v>0</v>
      </c>
      <c r="H27" s="17">
        <f t="shared" si="0"/>
        <v>0</v>
      </c>
      <c r="I27" s="17">
        <v>4.6</v>
      </c>
      <c r="J27" s="17">
        <f t="shared" si="1"/>
        <v>19.1958</v>
      </c>
      <c r="K27" s="17">
        <v>0</v>
      </c>
      <c r="L27" s="17">
        <f t="shared" si="2"/>
        <v>0</v>
      </c>
      <c r="M27" s="17">
        <f t="shared" si="3"/>
        <v>19.1958</v>
      </c>
    </row>
    <row r="28" spans="1:13" s="6" customFormat="1" ht="15.75" customHeight="1">
      <c r="A28" s="18"/>
      <c r="B28" s="19" t="s">
        <v>31</v>
      </c>
      <c r="C28" s="22" t="s">
        <v>16</v>
      </c>
      <c r="D28" s="23" t="s">
        <v>17</v>
      </c>
      <c r="E28" s="16">
        <v>1.02</v>
      </c>
      <c r="F28" s="17">
        <f>E28*F26</f>
        <v>0.1326</v>
      </c>
      <c r="G28" s="17">
        <v>0</v>
      </c>
      <c r="H28" s="17">
        <f t="shared" si="0"/>
        <v>0</v>
      </c>
      <c r="I28" s="17">
        <v>0</v>
      </c>
      <c r="J28" s="17">
        <f t="shared" si="1"/>
        <v>0</v>
      </c>
      <c r="K28" s="17">
        <v>3.2</v>
      </c>
      <c r="L28" s="17">
        <f t="shared" si="2"/>
        <v>0.42432000000000003</v>
      </c>
      <c r="M28" s="17">
        <f t="shared" si="3"/>
        <v>0.42432000000000003</v>
      </c>
    </row>
    <row r="29" spans="1:13" s="6" customFormat="1" ht="15.75" customHeight="1">
      <c r="A29" s="18"/>
      <c r="B29" s="19" t="s">
        <v>31</v>
      </c>
      <c r="C29" s="22" t="s">
        <v>32</v>
      </c>
      <c r="D29" s="23" t="s">
        <v>25</v>
      </c>
      <c r="E29" s="16">
        <v>3.88</v>
      </c>
      <c r="F29" s="17">
        <f>E29*F26</f>
        <v>0.5044</v>
      </c>
      <c r="G29" s="17">
        <v>0</v>
      </c>
      <c r="H29" s="17">
        <f t="shared" si="0"/>
        <v>0</v>
      </c>
      <c r="I29" s="17">
        <v>0</v>
      </c>
      <c r="J29" s="17">
        <f t="shared" si="1"/>
        <v>0</v>
      </c>
      <c r="K29" s="17">
        <v>26.48</v>
      </c>
      <c r="L29" s="17">
        <f t="shared" si="2"/>
        <v>13.356511999999999</v>
      </c>
      <c r="M29" s="17">
        <f t="shared" si="3"/>
        <v>13.356511999999999</v>
      </c>
    </row>
    <row r="30" spans="1:13" s="6" customFormat="1" ht="15.75" customHeight="1">
      <c r="A30" s="18"/>
      <c r="B30" s="19" t="s">
        <v>31</v>
      </c>
      <c r="C30" s="22" t="s">
        <v>33</v>
      </c>
      <c r="D30" s="23" t="s">
        <v>25</v>
      </c>
      <c r="E30" s="16">
        <v>6.16</v>
      </c>
      <c r="F30" s="17">
        <f>E30*F26</f>
        <v>0.8008000000000001</v>
      </c>
      <c r="G30" s="17">
        <v>0</v>
      </c>
      <c r="H30" s="17">
        <f t="shared" si="0"/>
        <v>0</v>
      </c>
      <c r="I30" s="17">
        <v>0</v>
      </c>
      <c r="J30" s="17">
        <f t="shared" si="1"/>
        <v>0</v>
      </c>
      <c r="K30" s="17">
        <v>15.56</v>
      </c>
      <c r="L30" s="17">
        <f t="shared" si="2"/>
        <v>12.460448000000001</v>
      </c>
      <c r="M30" s="17">
        <f t="shared" si="3"/>
        <v>12.460448000000001</v>
      </c>
    </row>
    <row r="31" spans="1:13" s="6" customFormat="1" ht="15.75" customHeight="1">
      <c r="A31" s="18"/>
      <c r="B31" s="19" t="s">
        <v>54</v>
      </c>
      <c r="C31" s="14" t="s">
        <v>34</v>
      </c>
      <c r="D31" s="15" t="s">
        <v>23</v>
      </c>
      <c r="E31" s="13"/>
      <c r="F31" s="17">
        <f>26</f>
        <v>26</v>
      </c>
      <c r="G31" s="21">
        <v>13.6</v>
      </c>
      <c r="H31" s="17">
        <f t="shared" si="0"/>
        <v>353.59999999999997</v>
      </c>
      <c r="I31" s="17">
        <v>0</v>
      </c>
      <c r="J31" s="17">
        <f t="shared" si="1"/>
        <v>0</v>
      </c>
      <c r="K31" s="17">
        <v>0</v>
      </c>
      <c r="L31" s="17">
        <f t="shared" si="2"/>
        <v>0</v>
      </c>
      <c r="M31" s="17">
        <f t="shared" si="3"/>
        <v>353.59999999999997</v>
      </c>
    </row>
    <row r="32" spans="1:13" s="6" customFormat="1" ht="17.25" customHeight="1">
      <c r="A32" s="18">
        <v>9</v>
      </c>
      <c r="B32" s="19" t="s">
        <v>56</v>
      </c>
      <c r="C32" s="14" t="s">
        <v>70</v>
      </c>
      <c r="D32" s="24" t="s">
        <v>43</v>
      </c>
      <c r="E32" s="16"/>
      <c r="F32" s="43">
        <v>0.145</v>
      </c>
      <c r="G32" s="21"/>
      <c r="H32" s="17"/>
      <c r="I32" s="17"/>
      <c r="J32" s="17"/>
      <c r="K32" s="17"/>
      <c r="L32" s="17"/>
      <c r="M32" s="17"/>
    </row>
    <row r="33" spans="1:13" s="6" customFormat="1" ht="17.25" customHeight="1">
      <c r="A33" s="18"/>
      <c r="B33" s="19" t="s">
        <v>71</v>
      </c>
      <c r="C33" s="14" t="s">
        <v>12</v>
      </c>
      <c r="D33" s="20" t="s">
        <v>13</v>
      </c>
      <c r="E33" s="16">
        <v>119</v>
      </c>
      <c r="F33" s="17">
        <f>E33*F32</f>
        <v>17.255</v>
      </c>
      <c r="G33" s="17">
        <v>0</v>
      </c>
      <c r="H33" s="17">
        <f>G33*F33</f>
        <v>0</v>
      </c>
      <c r="I33" s="17">
        <v>4.6</v>
      </c>
      <c r="J33" s="17">
        <f>I33*F33</f>
        <v>79.37299999999999</v>
      </c>
      <c r="K33" s="17">
        <v>0</v>
      </c>
      <c r="L33" s="17">
        <f>K33*F33</f>
        <v>0</v>
      </c>
      <c r="M33" s="17">
        <f>L33+J33+H33</f>
        <v>79.37299999999999</v>
      </c>
    </row>
    <row r="34" spans="1:13" s="6" customFormat="1" ht="17.25" customHeight="1">
      <c r="A34" s="18"/>
      <c r="B34" s="19" t="s">
        <v>42</v>
      </c>
      <c r="C34" s="22" t="s">
        <v>16</v>
      </c>
      <c r="D34" s="23" t="s">
        <v>17</v>
      </c>
      <c r="E34" s="16">
        <v>67.5</v>
      </c>
      <c r="F34" s="17">
        <f>E34*F32</f>
        <v>9.7875</v>
      </c>
      <c r="G34" s="17">
        <v>0</v>
      </c>
      <c r="H34" s="17">
        <f>G34*F34</f>
        <v>0</v>
      </c>
      <c r="I34" s="17">
        <v>0</v>
      </c>
      <c r="J34" s="17">
        <f>I34*F34</f>
        <v>0</v>
      </c>
      <c r="K34" s="17">
        <v>3.2</v>
      </c>
      <c r="L34" s="17">
        <f>K34*F34</f>
        <v>31.32</v>
      </c>
      <c r="M34" s="17">
        <f>L34+J34+H34</f>
        <v>31.32</v>
      </c>
    </row>
    <row r="35" spans="1:13" s="6" customFormat="1" ht="17.25" customHeight="1">
      <c r="A35" s="18"/>
      <c r="B35" s="19" t="s">
        <v>27</v>
      </c>
      <c r="C35" s="22" t="s">
        <v>18</v>
      </c>
      <c r="D35" s="23" t="s">
        <v>17</v>
      </c>
      <c r="E35" s="16">
        <v>2.16</v>
      </c>
      <c r="F35" s="17">
        <f>E35*F32</f>
        <v>0.3132</v>
      </c>
      <c r="G35" s="21">
        <v>3.2</v>
      </c>
      <c r="H35" s="17">
        <f>G35*F35</f>
        <v>1.00224</v>
      </c>
      <c r="I35" s="17">
        <v>0</v>
      </c>
      <c r="J35" s="17">
        <f>I35*F35</f>
        <v>0</v>
      </c>
      <c r="K35" s="17">
        <v>0</v>
      </c>
      <c r="L35" s="17">
        <f>K35*F35</f>
        <v>0</v>
      </c>
      <c r="M35" s="17">
        <f>L35+J35+H35</f>
        <v>1.00224</v>
      </c>
    </row>
    <row r="36" spans="1:13" s="6" customFormat="1" ht="23.25" customHeight="1">
      <c r="A36" s="18"/>
      <c r="B36" s="19" t="s">
        <v>14</v>
      </c>
      <c r="C36" s="14" t="s">
        <v>72</v>
      </c>
      <c r="D36" s="24" t="s">
        <v>30</v>
      </c>
      <c r="E36" s="16">
        <v>1010</v>
      </c>
      <c r="F36" s="17">
        <f>E36*F32</f>
        <v>146.45</v>
      </c>
      <c r="G36" s="17">
        <v>9.5</v>
      </c>
      <c r="H36" s="17">
        <f>G36*F36</f>
        <v>1391.2749999999999</v>
      </c>
      <c r="I36" s="17">
        <v>0</v>
      </c>
      <c r="J36" s="17">
        <f>I36*F36</f>
        <v>0</v>
      </c>
      <c r="K36" s="17">
        <v>0</v>
      </c>
      <c r="L36" s="17">
        <f>K36*F36</f>
        <v>0</v>
      </c>
      <c r="M36" s="17">
        <f>L36+J36+H36</f>
        <v>1391.2749999999999</v>
      </c>
    </row>
    <row r="37" spans="1:13" s="6" customFormat="1" ht="17.25" customHeight="1">
      <c r="A37" s="18">
        <v>10</v>
      </c>
      <c r="B37" s="19" t="s">
        <v>56</v>
      </c>
      <c r="C37" s="14" t="s">
        <v>73</v>
      </c>
      <c r="D37" s="24" t="s">
        <v>43</v>
      </c>
      <c r="E37" s="16"/>
      <c r="F37" s="43">
        <v>0.025</v>
      </c>
      <c r="G37" s="21"/>
      <c r="H37" s="17"/>
      <c r="I37" s="17"/>
      <c r="J37" s="17"/>
      <c r="K37" s="17"/>
      <c r="L37" s="17"/>
      <c r="M37" s="17"/>
    </row>
    <row r="38" spans="1:13" s="6" customFormat="1" ht="17.25" customHeight="1">
      <c r="A38" s="18"/>
      <c r="B38" s="19" t="s">
        <v>28</v>
      </c>
      <c r="C38" s="14" t="s">
        <v>12</v>
      </c>
      <c r="D38" s="20" t="s">
        <v>13</v>
      </c>
      <c r="E38" s="16">
        <v>95.9</v>
      </c>
      <c r="F38" s="17">
        <f>E38*F37</f>
        <v>2.3975000000000004</v>
      </c>
      <c r="G38" s="17">
        <v>0</v>
      </c>
      <c r="H38" s="17">
        <f>G38*F38</f>
        <v>0</v>
      </c>
      <c r="I38" s="17">
        <v>4.6</v>
      </c>
      <c r="J38" s="17">
        <f>I38*F38</f>
        <v>11.028500000000001</v>
      </c>
      <c r="K38" s="17">
        <v>0</v>
      </c>
      <c r="L38" s="17">
        <f>K38*F38</f>
        <v>0</v>
      </c>
      <c r="M38" s="17">
        <f>L38+J38+H38</f>
        <v>11.028500000000001</v>
      </c>
    </row>
    <row r="39" spans="1:13" s="6" customFormat="1" ht="17.25" customHeight="1">
      <c r="A39" s="18"/>
      <c r="B39" s="19" t="s">
        <v>42</v>
      </c>
      <c r="C39" s="22" t="s">
        <v>16</v>
      </c>
      <c r="D39" s="23" t="s">
        <v>17</v>
      </c>
      <c r="E39" s="16">
        <v>45.2</v>
      </c>
      <c r="F39" s="17">
        <f>E39*F37</f>
        <v>1.1300000000000001</v>
      </c>
      <c r="G39" s="17">
        <v>0</v>
      </c>
      <c r="H39" s="17">
        <f>G39*F39</f>
        <v>0</v>
      </c>
      <c r="I39" s="17">
        <v>0</v>
      </c>
      <c r="J39" s="17">
        <f>I39*F39</f>
        <v>0</v>
      </c>
      <c r="K39" s="17">
        <v>3.2</v>
      </c>
      <c r="L39" s="17">
        <f>K39*F39</f>
        <v>3.6160000000000005</v>
      </c>
      <c r="M39" s="17">
        <f>L39+J39+H39</f>
        <v>3.6160000000000005</v>
      </c>
    </row>
    <row r="40" spans="1:13" s="6" customFormat="1" ht="17.25" customHeight="1">
      <c r="A40" s="18"/>
      <c r="B40" s="19" t="s">
        <v>27</v>
      </c>
      <c r="C40" s="22" t="s">
        <v>18</v>
      </c>
      <c r="D40" s="23" t="s">
        <v>17</v>
      </c>
      <c r="E40" s="16">
        <v>0.6</v>
      </c>
      <c r="F40" s="17">
        <f>E40*F37</f>
        <v>0.015</v>
      </c>
      <c r="G40" s="21">
        <v>3.2</v>
      </c>
      <c r="H40" s="17">
        <f>G40*F40</f>
        <v>0.048</v>
      </c>
      <c r="I40" s="17">
        <v>0</v>
      </c>
      <c r="J40" s="17">
        <f>I40*F40</f>
        <v>0</v>
      </c>
      <c r="K40" s="17">
        <v>0</v>
      </c>
      <c r="L40" s="17">
        <f>K40*F40</f>
        <v>0</v>
      </c>
      <c r="M40" s="17">
        <f>L40+J40+H40</f>
        <v>0.048</v>
      </c>
    </row>
    <row r="41" spans="1:13" s="6" customFormat="1" ht="17.25" customHeight="1">
      <c r="A41" s="18"/>
      <c r="B41" s="19" t="s">
        <v>14</v>
      </c>
      <c r="C41" s="14" t="s">
        <v>74</v>
      </c>
      <c r="D41" s="24" t="s">
        <v>30</v>
      </c>
      <c r="E41" s="16">
        <v>1010</v>
      </c>
      <c r="F41" s="17">
        <f>E41*F37</f>
        <v>25.25</v>
      </c>
      <c r="G41" s="17">
        <v>1.3</v>
      </c>
      <c r="H41" s="17">
        <f>G41*F41</f>
        <v>32.825</v>
      </c>
      <c r="I41" s="17">
        <v>0</v>
      </c>
      <c r="J41" s="17">
        <f>I41*F41</f>
        <v>0</v>
      </c>
      <c r="K41" s="17">
        <v>0</v>
      </c>
      <c r="L41" s="17">
        <f>K41*F41</f>
        <v>0</v>
      </c>
      <c r="M41" s="17">
        <f>L41+J41+H41</f>
        <v>32.825</v>
      </c>
    </row>
    <row r="42" spans="1:13" s="6" customFormat="1" ht="17.25" customHeight="1">
      <c r="A42" s="18">
        <v>11</v>
      </c>
      <c r="B42" s="19" t="s">
        <v>56</v>
      </c>
      <c r="C42" s="14" t="s">
        <v>75</v>
      </c>
      <c r="D42" s="24" t="s">
        <v>43</v>
      </c>
      <c r="E42" s="16"/>
      <c r="F42" s="43">
        <v>0.035</v>
      </c>
      <c r="G42" s="21"/>
      <c r="H42" s="17"/>
      <c r="I42" s="17"/>
      <c r="J42" s="17"/>
      <c r="K42" s="17"/>
      <c r="L42" s="17"/>
      <c r="M42" s="17"/>
    </row>
    <row r="43" spans="1:13" s="6" customFormat="1" ht="17.25" customHeight="1">
      <c r="A43" s="18"/>
      <c r="B43" s="19" t="s">
        <v>28</v>
      </c>
      <c r="C43" s="14" t="s">
        <v>12</v>
      </c>
      <c r="D43" s="20" t="s">
        <v>13</v>
      </c>
      <c r="E43" s="16">
        <v>95.9</v>
      </c>
      <c r="F43" s="17">
        <f>E43*F42</f>
        <v>3.3565000000000005</v>
      </c>
      <c r="G43" s="17">
        <v>0</v>
      </c>
      <c r="H43" s="17">
        <f>G43*F43</f>
        <v>0</v>
      </c>
      <c r="I43" s="17">
        <v>4.6</v>
      </c>
      <c r="J43" s="17">
        <f>I43*F43</f>
        <v>15.439900000000002</v>
      </c>
      <c r="K43" s="17">
        <v>0</v>
      </c>
      <c r="L43" s="17">
        <f>K43*F43</f>
        <v>0</v>
      </c>
      <c r="M43" s="17">
        <f>L43+J43+H43</f>
        <v>15.439900000000002</v>
      </c>
    </row>
    <row r="44" spans="1:13" s="6" customFormat="1" ht="17.25" customHeight="1">
      <c r="A44" s="18"/>
      <c r="B44" s="19" t="s">
        <v>42</v>
      </c>
      <c r="C44" s="22" t="s">
        <v>16</v>
      </c>
      <c r="D44" s="23" t="s">
        <v>17</v>
      </c>
      <c r="E44" s="16">
        <v>45.2</v>
      </c>
      <c r="F44" s="17">
        <f>E44*F42</f>
        <v>1.5820000000000003</v>
      </c>
      <c r="G44" s="17">
        <v>0</v>
      </c>
      <c r="H44" s="17">
        <f>G44*F44</f>
        <v>0</v>
      </c>
      <c r="I44" s="17">
        <v>0</v>
      </c>
      <c r="J44" s="17">
        <f>I44*F44</f>
        <v>0</v>
      </c>
      <c r="K44" s="17">
        <v>3.2</v>
      </c>
      <c r="L44" s="17">
        <f>K44*F44</f>
        <v>5.062400000000001</v>
      </c>
      <c r="M44" s="17">
        <f>L44+J44+H44</f>
        <v>5.062400000000001</v>
      </c>
    </row>
    <row r="45" spans="1:13" s="6" customFormat="1" ht="17.25" customHeight="1">
      <c r="A45" s="18"/>
      <c r="B45" s="19" t="s">
        <v>27</v>
      </c>
      <c r="C45" s="22" t="s">
        <v>18</v>
      </c>
      <c r="D45" s="23" t="s">
        <v>17</v>
      </c>
      <c r="E45" s="16">
        <v>0.6</v>
      </c>
      <c r="F45" s="17">
        <f>E45*F42</f>
        <v>0.021</v>
      </c>
      <c r="G45" s="21">
        <v>3.2</v>
      </c>
      <c r="H45" s="17">
        <f>G45*F45</f>
        <v>0.06720000000000001</v>
      </c>
      <c r="I45" s="17">
        <v>0</v>
      </c>
      <c r="J45" s="17">
        <f>I45*F45</f>
        <v>0</v>
      </c>
      <c r="K45" s="17">
        <v>0</v>
      </c>
      <c r="L45" s="17">
        <f>K45*F45</f>
        <v>0</v>
      </c>
      <c r="M45" s="17">
        <f>L45+J45+H45</f>
        <v>0.06720000000000001</v>
      </c>
    </row>
    <row r="46" spans="1:13" s="6" customFormat="1" ht="17.25" customHeight="1">
      <c r="A46" s="18"/>
      <c r="B46" s="19" t="s">
        <v>14</v>
      </c>
      <c r="C46" s="14" t="s">
        <v>76</v>
      </c>
      <c r="D46" s="24" t="s">
        <v>30</v>
      </c>
      <c r="E46" s="16">
        <v>1010</v>
      </c>
      <c r="F46" s="17">
        <f>E46*F42</f>
        <v>35.35</v>
      </c>
      <c r="G46" s="17">
        <v>1.1</v>
      </c>
      <c r="H46" s="17">
        <f>G46*F46</f>
        <v>38.885000000000005</v>
      </c>
      <c r="I46" s="17">
        <v>0</v>
      </c>
      <c r="J46" s="17">
        <f>I46*F46</f>
        <v>0</v>
      </c>
      <c r="K46" s="17">
        <v>0</v>
      </c>
      <c r="L46" s="17">
        <f>K46*F46</f>
        <v>0</v>
      </c>
      <c r="M46" s="17">
        <f>L46+J46+H46</f>
        <v>38.885000000000005</v>
      </c>
    </row>
    <row r="47" spans="1:13" s="6" customFormat="1" ht="17.25" customHeight="1">
      <c r="A47" s="18">
        <v>12</v>
      </c>
      <c r="B47" s="19" t="s">
        <v>41</v>
      </c>
      <c r="C47" s="14" t="s">
        <v>77</v>
      </c>
      <c r="D47" s="24" t="s">
        <v>78</v>
      </c>
      <c r="E47" s="16"/>
      <c r="F47" s="42">
        <v>0.7</v>
      </c>
      <c r="G47" s="17"/>
      <c r="H47" s="17"/>
      <c r="I47" s="17"/>
      <c r="J47" s="17"/>
      <c r="K47" s="17"/>
      <c r="L47" s="17"/>
      <c r="M47" s="17"/>
    </row>
    <row r="48" spans="1:13" s="6" customFormat="1" ht="17.25" customHeight="1">
      <c r="A48" s="18"/>
      <c r="B48" s="19" t="s">
        <v>79</v>
      </c>
      <c r="C48" s="14" t="s">
        <v>12</v>
      </c>
      <c r="D48" s="20" t="s">
        <v>13</v>
      </c>
      <c r="E48" s="16">
        <v>3.89</v>
      </c>
      <c r="F48" s="17">
        <f>E48*F47</f>
        <v>2.723</v>
      </c>
      <c r="G48" s="17">
        <v>0</v>
      </c>
      <c r="H48" s="17">
        <f aca="true" t="shared" si="4" ref="H48:H55">G48*F48</f>
        <v>0</v>
      </c>
      <c r="I48" s="17">
        <v>4.6</v>
      </c>
      <c r="J48" s="17">
        <f aca="true" t="shared" si="5" ref="J48:J55">I48*F48</f>
        <v>12.525799999999998</v>
      </c>
      <c r="K48" s="17">
        <v>0</v>
      </c>
      <c r="L48" s="17">
        <f aca="true" t="shared" si="6" ref="L48:L55">K48*F48</f>
        <v>0</v>
      </c>
      <c r="M48" s="17">
        <f aca="true" t="shared" si="7" ref="M48:M55">L48+J48+H48</f>
        <v>12.525799999999998</v>
      </c>
    </row>
    <row r="49" spans="1:13" s="6" customFormat="1" ht="17.25" customHeight="1">
      <c r="A49" s="18"/>
      <c r="B49" s="19" t="s">
        <v>42</v>
      </c>
      <c r="C49" s="22" t="s">
        <v>16</v>
      </c>
      <c r="D49" s="23" t="s">
        <v>17</v>
      </c>
      <c r="E49" s="16">
        <v>1.51</v>
      </c>
      <c r="F49" s="17">
        <f>E49*F47</f>
        <v>1.057</v>
      </c>
      <c r="G49" s="17">
        <v>0</v>
      </c>
      <c r="H49" s="17">
        <f t="shared" si="4"/>
        <v>0</v>
      </c>
      <c r="I49" s="17">
        <v>0</v>
      </c>
      <c r="J49" s="17">
        <f t="shared" si="5"/>
        <v>0</v>
      </c>
      <c r="K49" s="17">
        <v>3.2</v>
      </c>
      <c r="L49" s="17">
        <f t="shared" si="6"/>
        <v>3.3824</v>
      </c>
      <c r="M49" s="17">
        <f t="shared" si="7"/>
        <v>3.3824</v>
      </c>
    </row>
    <row r="50" spans="1:13" s="6" customFormat="1" ht="17.25" customHeight="1">
      <c r="A50" s="18"/>
      <c r="B50" s="19" t="s">
        <v>27</v>
      </c>
      <c r="C50" s="22" t="s">
        <v>18</v>
      </c>
      <c r="D50" s="23" t="s">
        <v>17</v>
      </c>
      <c r="E50" s="16">
        <v>0.24</v>
      </c>
      <c r="F50" s="17">
        <f>E50*F47</f>
        <v>0.16799999999999998</v>
      </c>
      <c r="G50" s="17">
        <v>3.2</v>
      </c>
      <c r="H50" s="17">
        <f t="shared" si="4"/>
        <v>0.5376</v>
      </c>
      <c r="I50" s="17">
        <v>0</v>
      </c>
      <c r="J50" s="17">
        <f t="shared" si="5"/>
        <v>0</v>
      </c>
      <c r="K50" s="17">
        <v>0</v>
      </c>
      <c r="L50" s="17">
        <f t="shared" si="6"/>
        <v>0</v>
      </c>
      <c r="M50" s="17">
        <f t="shared" si="7"/>
        <v>0.5376</v>
      </c>
    </row>
    <row r="51" spans="1:13" s="6" customFormat="1" ht="15" customHeight="1">
      <c r="A51" s="18"/>
      <c r="B51" s="19" t="s">
        <v>66</v>
      </c>
      <c r="C51" s="14" t="s">
        <v>80</v>
      </c>
      <c r="D51" s="24" t="s">
        <v>26</v>
      </c>
      <c r="E51" s="16"/>
      <c r="F51" s="17">
        <v>2</v>
      </c>
      <c r="G51" s="17">
        <v>19</v>
      </c>
      <c r="H51" s="17">
        <f t="shared" si="4"/>
        <v>38</v>
      </c>
      <c r="I51" s="17">
        <v>0</v>
      </c>
      <c r="J51" s="17">
        <f t="shared" si="5"/>
        <v>0</v>
      </c>
      <c r="K51" s="17">
        <v>0</v>
      </c>
      <c r="L51" s="17">
        <f t="shared" si="6"/>
        <v>0</v>
      </c>
      <c r="M51" s="17">
        <f t="shared" si="7"/>
        <v>38</v>
      </c>
    </row>
    <row r="52" spans="1:13" s="6" customFormat="1" ht="15" customHeight="1">
      <c r="A52" s="18"/>
      <c r="B52" s="19" t="s">
        <v>66</v>
      </c>
      <c r="C52" s="14" t="s">
        <v>81</v>
      </c>
      <c r="D52" s="24" t="s">
        <v>26</v>
      </c>
      <c r="E52" s="16"/>
      <c r="F52" s="17">
        <v>3</v>
      </c>
      <c r="G52" s="17">
        <v>19</v>
      </c>
      <c r="H52" s="17">
        <f t="shared" si="4"/>
        <v>57</v>
      </c>
      <c r="I52" s="17">
        <v>0</v>
      </c>
      <c r="J52" s="17">
        <f t="shared" si="5"/>
        <v>0</v>
      </c>
      <c r="K52" s="17">
        <v>0</v>
      </c>
      <c r="L52" s="17">
        <f t="shared" si="6"/>
        <v>0</v>
      </c>
      <c r="M52" s="17">
        <f t="shared" si="7"/>
        <v>57</v>
      </c>
    </row>
    <row r="53" spans="1:13" s="6" customFormat="1" ht="15" customHeight="1">
      <c r="A53" s="18" t="s">
        <v>40</v>
      </c>
      <c r="B53" s="19" t="s">
        <v>14</v>
      </c>
      <c r="C53" s="14" t="s">
        <v>82</v>
      </c>
      <c r="D53" s="20" t="s">
        <v>26</v>
      </c>
      <c r="E53" s="16"/>
      <c r="F53" s="17">
        <v>2</v>
      </c>
      <c r="G53" s="17">
        <v>4.8</v>
      </c>
      <c r="H53" s="17">
        <f t="shared" si="4"/>
        <v>9.6</v>
      </c>
      <c r="I53" s="17">
        <v>0</v>
      </c>
      <c r="J53" s="17">
        <f t="shared" si="5"/>
        <v>0</v>
      </c>
      <c r="K53" s="17">
        <v>0</v>
      </c>
      <c r="L53" s="17">
        <f t="shared" si="6"/>
        <v>0</v>
      </c>
      <c r="M53" s="17">
        <f t="shared" si="7"/>
        <v>9.6</v>
      </c>
    </row>
    <row r="54" spans="1:13" s="6" customFormat="1" ht="15" customHeight="1">
      <c r="A54" s="18"/>
      <c r="B54" s="19" t="s">
        <v>14</v>
      </c>
      <c r="C54" s="14" t="s">
        <v>83</v>
      </c>
      <c r="D54" s="20" t="s">
        <v>26</v>
      </c>
      <c r="E54" s="16"/>
      <c r="F54" s="17">
        <v>3</v>
      </c>
      <c r="G54" s="17">
        <v>1.3</v>
      </c>
      <c r="H54" s="17">
        <f t="shared" si="4"/>
        <v>3.9000000000000004</v>
      </c>
      <c r="I54" s="17">
        <v>0</v>
      </c>
      <c r="J54" s="17">
        <f t="shared" si="5"/>
        <v>0</v>
      </c>
      <c r="K54" s="17">
        <v>0</v>
      </c>
      <c r="L54" s="17">
        <f t="shared" si="6"/>
        <v>0</v>
      </c>
      <c r="M54" s="17">
        <f t="shared" si="7"/>
        <v>3.9000000000000004</v>
      </c>
    </row>
    <row r="55" spans="1:13" s="6" customFormat="1" ht="15" customHeight="1">
      <c r="A55" s="18"/>
      <c r="B55" s="19" t="s">
        <v>39</v>
      </c>
      <c r="C55" s="14" t="s">
        <v>84</v>
      </c>
      <c r="D55" s="24" t="s">
        <v>26</v>
      </c>
      <c r="E55" s="16"/>
      <c r="F55" s="17">
        <v>2</v>
      </c>
      <c r="G55" s="17">
        <v>18.48</v>
      </c>
      <c r="H55" s="17">
        <f t="shared" si="4"/>
        <v>36.96</v>
      </c>
      <c r="I55" s="17">
        <v>0</v>
      </c>
      <c r="J55" s="17">
        <f t="shared" si="5"/>
        <v>0</v>
      </c>
      <c r="K55" s="17">
        <v>0</v>
      </c>
      <c r="L55" s="17">
        <f t="shared" si="6"/>
        <v>0</v>
      </c>
      <c r="M55" s="17">
        <f t="shared" si="7"/>
        <v>36.96</v>
      </c>
    </row>
    <row r="56" spans="1:15" s="6" customFormat="1" ht="21.75" customHeight="1">
      <c r="A56" s="18">
        <v>13</v>
      </c>
      <c r="B56" s="19" t="s">
        <v>85</v>
      </c>
      <c r="C56" s="14" t="s">
        <v>89</v>
      </c>
      <c r="D56" s="24" t="s">
        <v>29</v>
      </c>
      <c r="E56" s="16"/>
      <c r="F56" s="42">
        <v>5</v>
      </c>
      <c r="G56" s="17"/>
      <c r="H56" s="17"/>
      <c r="I56" s="17"/>
      <c r="J56" s="17"/>
      <c r="K56" s="17"/>
      <c r="L56" s="17"/>
      <c r="M56" s="17"/>
      <c r="O56" s="52"/>
    </row>
    <row r="57" spans="1:13" s="6" customFormat="1" ht="17.25" customHeight="1">
      <c r="A57" s="18"/>
      <c r="B57" s="19"/>
      <c r="C57" s="14" t="s">
        <v>12</v>
      </c>
      <c r="D57" s="20" t="s">
        <v>13</v>
      </c>
      <c r="E57" s="16">
        <v>5.68</v>
      </c>
      <c r="F57" s="17">
        <f>E57*F56</f>
        <v>28.4</v>
      </c>
      <c r="G57" s="17">
        <v>0</v>
      </c>
      <c r="H57" s="17">
        <f aca="true" t="shared" si="8" ref="H57:H66">G57*F57</f>
        <v>0</v>
      </c>
      <c r="I57" s="17">
        <v>4.6</v>
      </c>
      <c r="J57" s="17">
        <f aca="true" t="shared" si="9" ref="J57:J64">I57*F57</f>
        <v>130.64</v>
      </c>
      <c r="K57" s="17">
        <v>0</v>
      </c>
      <c r="L57" s="17">
        <f aca="true" t="shared" si="10" ref="L57:L66">K57*F57</f>
        <v>0</v>
      </c>
      <c r="M57" s="17">
        <f aca="true" t="shared" si="11" ref="M57:M66">L57+J57+H57</f>
        <v>130.64</v>
      </c>
    </row>
    <row r="58" spans="1:13" s="6" customFormat="1" ht="17.25" customHeight="1">
      <c r="A58" s="18"/>
      <c r="B58" s="19" t="s">
        <v>42</v>
      </c>
      <c r="C58" s="22" t="s">
        <v>16</v>
      </c>
      <c r="D58" s="23" t="s">
        <v>17</v>
      </c>
      <c r="E58" s="16">
        <v>0.33</v>
      </c>
      <c r="F58" s="17">
        <f>E58*F56</f>
        <v>1.6500000000000001</v>
      </c>
      <c r="G58" s="17">
        <v>0</v>
      </c>
      <c r="H58" s="17">
        <f t="shared" si="8"/>
        <v>0</v>
      </c>
      <c r="I58" s="17">
        <v>0</v>
      </c>
      <c r="J58" s="17">
        <f t="shared" si="9"/>
        <v>0</v>
      </c>
      <c r="K58" s="17">
        <v>3.2</v>
      </c>
      <c r="L58" s="17">
        <f t="shared" si="10"/>
        <v>5.280000000000001</v>
      </c>
      <c r="M58" s="17">
        <f t="shared" si="11"/>
        <v>5.280000000000001</v>
      </c>
    </row>
    <row r="59" spans="1:13" s="6" customFormat="1" ht="17.25" customHeight="1">
      <c r="A59" s="18"/>
      <c r="B59" s="19" t="s">
        <v>27</v>
      </c>
      <c r="C59" s="22" t="s">
        <v>18</v>
      </c>
      <c r="D59" s="23" t="s">
        <v>17</v>
      </c>
      <c r="E59" s="16">
        <v>1.3</v>
      </c>
      <c r="F59" s="17">
        <f>E59*F56</f>
        <v>6.5</v>
      </c>
      <c r="G59" s="17">
        <v>3.2</v>
      </c>
      <c r="H59" s="17">
        <f t="shared" si="8"/>
        <v>20.8</v>
      </c>
      <c r="I59" s="17">
        <v>0</v>
      </c>
      <c r="J59" s="17">
        <f t="shared" si="9"/>
        <v>0</v>
      </c>
      <c r="K59" s="17">
        <v>0</v>
      </c>
      <c r="L59" s="17">
        <f t="shared" si="10"/>
        <v>0</v>
      </c>
      <c r="M59" s="17">
        <f t="shared" si="11"/>
        <v>20.8</v>
      </c>
    </row>
    <row r="60" spans="1:13" s="6" customFormat="1" ht="17.25" customHeight="1">
      <c r="A60" s="18"/>
      <c r="B60" s="19" t="s">
        <v>39</v>
      </c>
      <c r="C60" s="14" t="s">
        <v>86</v>
      </c>
      <c r="D60" s="24" t="s">
        <v>26</v>
      </c>
      <c r="E60" s="16"/>
      <c r="F60" s="17">
        <f>F56</f>
        <v>5</v>
      </c>
      <c r="G60" s="17">
        <v>22</v>
      </c>
      <c r="H60" s="17">
        <f t="shared" si="8"/>
        <v>110</v>
      </c>
      <c r="I60" s="17">
        <v>0</v>
      </c>
      <c r="J60" s="17">
        <f t="shared" si="9"/>
        <v>0</v>
      </c>
      <c r="K60" s="17">
        <v>0</v>
      </c>
      <c r="L60" s="17">
        <f t="shared" si="10"/>
        <v>0</v>
      </c>
      <c r="M60" s="17">
        <f t="shared" si="11"/>
        <v>110</v>
      </c>
    </row>
    <row r="61" spans="1:13" s="6" customFormat="1" ht="17.25" customHeight="1">
      <c r="A61" s="18"/>
      <c r="B61" s="19" t="s">
        <v>14</v>
      </c>
      <c r="C61" s="14" t="s">
        <v>87</v>
      </c>
      <c r="D61" s="24" t="s">
        <v>26</v>
      </c>
      <c r="E61" s="16"/>
      <c r="F61" s="17">
        <v>3</v>
      </c>
      <c r="G61" s="17">
        <v>5.1</v>
      </c>
      <c r="H61" s="17">
        <f t="shared" si="8"/>
        <v>15.299999999999999</v>
      </c>
      <c r="I61" s="17">
        <v>0</v>
      </c>
      <c r="J61" s="17">
        <f t="shared" si="9"/>
        <v>0</v>
      </c>
      <c r="K61" s="17">
        <v>0</v>
      </c>
      <c r="L61" s="17">
        <f t="shared" si="10"/>
        <v>0</v>
      </c>
      <c r="M61" s="17">
        <f t="shared" si="11"/>
        <v>15.299999999999999</v>
      </c>
    </row>
    <row r="62" spans="1:13" s="6" customFormat="1" ht="17.25" customHeight="1">
      <c r="A62" s="18"/>
      <c r="B62" s="19" t="s">
        <v>14</v>
      </c>
      <c r="C62" s="14" t="s">
        <v>90</v>
      </c>
      <c r="D62" s="24" t="s">
        <v>26</v>
      </c>
      <c r="E62" s="16"/>
      <c r="F62" s="17">
        <v>2</v>
      </c>
      <c r="G62" s="17">
        <v>11.9</v>
      </c>
      <c r="H62" s="17">
        <f t="shared" si="8"/>
        <v>23.8</v>
      </c>
      <c r="I62" s="17">
        <v>0</v>
      </c>
      <c r="J62" s="17">
        <f t="shared" si="9"/>
        <v>0</v>
      </c>
      <c r="K62" s="17">
        <v>0</v>
      </c>
      <c r="L62" s="17">
        <f t="shared" si="10"/>
        <v>0</v>
      </c>
      <c r="M62" s="17">
        <f t="shared" si="11"/>
        <v>23.8</v>
      </c>
    </row>
    <row r="63" spans="1:13" s="6" customFormat="1" ht="15" customHeight="1">
      <c r="A63" s="18"/>
      <c r="B63" s="19" t="s">
        <v>14</v>
      </c>
      <c r="C63" s="14" t="s">
        <v>91</v>
      </c>
      <c r="D63" s="24" t="s">
        <v>30</v>
      </c>
      <c r="E63" s="16"/>
      <c r="F63" s="17">
        <v>1</v>
      </c>
      <c r="G63" s="21">
        <v>0.9</v>
      </c>
      <c r="H63" s="17">
        <f t="shared" si="8"/>
        <v>0.9</v>
      </c>
      <c r="I63" s="17">
        <v>0</v>
      </c>
      <c r="J63" s="17">
        <f t="shared" si="9"/>
        <v>0</v>
      </c>
      <c r="K63" s="17">
        <v>0</v>
      </c>
      <c r="L63" s="17">
        <f t="shared" si="10"/>
        <v>0</v>
      </c>
      <c r="M63" s="17">
        <f t="shared" si="11"/>
        <v>0.9</v>
      </c>
    </row>
    <row r="64" spans="1:13" s="6" customFormat="1" ht="15" customHeight="1">
      <c r="A64" s="18"/>
      <c r="B64" s="19" t="s">
        <v>14</v>
      </c>
      <c r="C64" s="14" t="s">
        <v>88</v>
      </c>
      <c r="D64" s="24" t="s">
        <v>30</v>
      </c>
      <c r="E64" s="16"/>
      <c r="F64" s="17">
        <v>1.5</v>
      </c>
      <c r="G64" s="17">
        <v>0.95</v>
      </c>
      <c r="H64" s="17">
        <f t="shared" si="8"/>
        <v>1.4249999999999998</v>
      </c>
      <c r="I64" s="17">
        <v>0</v>
      </c>
      <c r="J64" s="17">
        <f t="shared" si="9"/>
        <v>0</v>
      </c>
      <c r="K64" s="17">
        <v>0</v>
      </c>
      <c r="L64" s="17">
        <f t="shared" si="10"/>
        <v>0</v>
      </c>
      <c r="M64" s="17">
        <f t="shared" si="11"/>
        <v>1.4249999999999998</v>
      </c>
    </row>
    <row r="65" spans="1:13" s="6" customFormat="1" ht="15.75" customHeight="1">
      <c r="A65" s="18"/>
      <c r="B65" s="19"/>
      <c r="C65" s="14" t="s">
        <v>92</v>
      </c>
      <c r="D65" s="15" t="s">
        <v>26</v>
      </c>
      <c r="E65" s="13"/>
      <c r="F65" s="17">
        <v>3</v>
      </c>
      <c r="G65" s="21">
        <v>5.1</v>
      </c>
      <c r="H65" s="17">
        <f t="shared" si="8"/>
        <v>15.299999999999999</v>
      </c>
      <c r="I65" s="17">
        <v>0</v>
      </c>
      <c r="J65" s="17">
        <v>0</v>
      </c>
      <c r="K65" s="17">
        <v>0</v>
      </c>
      <c r="L65" s="17">
        <f t="shared" si="10"/>
        <v>0</v>
      </c>
      <c r="M65" s="17">
        <f t="shared" si="11"/>
        <v>15.299999999999999</v>
      </c>
    </row>
    <row r="66" spans="1:13" s="6" customFormat="1" ht="15.75" customHeight="1">
      <c r="A66" s="18"/>
      <c r="B66" s="19"/>
      <c r="C66" s="14" t="s">
        <v>93</v>
      </c>
      <c r="D66" s="15" t="s">
        <v>26</v>
      </c>
      <c r="E66" s="13"/>
      <c r="F66" s="17">
        <v>2</v>
      </c>
      <c r="G66" s="21">
        <v>11.9</v>
      </c>
      <c r="H66" s="17">
        <f t="shared" si="8"/>
        <v>23.8</v>
      </c>
      <c r="I66" s="17">
        <v>0</v>
      </c>
      <c r="J66" s="17">
        <v>0</v>
      </c>
      <c r="K66" s="17">
        <v>0</v>
      </c>
      <c r="L66" s="17">
        <f t="shared" si="10"/>
        <v>0</v>
      </c>
      <c r="M66" s="17">
        <f t="shared" si="11"/>
        <v>23.8</v>
      </c>
    </row>
    <row r="67" spans="1:13" s="6" customFormat="1" ht="15.75" customHeight="1">
      <c r="A67" s="18">
        <v>14</v>
      </c>
      <c r="B67" s="19" t="s">
        <v>41</v>
      </c>
      <c r="C67" s="14" t="s">
        <v>57</v>
      </c>
      <c r="D67" s="15" t="s">
        <v>37</v>
      </c>
      <c r="E67" s="16"/>
      <c r="F67" s="42">
        <v>7</v>
      </c>
      <c r="G67" s="17"/>
      <c r="H67" s="17"/>
      <c r="I67" s="17"/>
      <c r="J67" s="17"/>
      <c r="K67" s="17"/>
      <c r="L67" s="17"/>
      <c r="M67" s="17"/>
    </row>
    <row r="68" spans="1:13" s="6" customFormat="1" ht="11.25">
      <c r="A68" s="18"/>
      <c r="B68" s="19" t="s">
        <v>68</v>
      </c>
      <c r="C68" s="14" t="s">
        <v>12</v>
      </c>
      <c r="D68" s="20" t="s">
        <v>13</v>
      </c>
      <c r="E68" s="16">
        <v>1.95</v>
      </c>
      <c r="F68" s="17">
        <f>E68*F67</f>
        <v>13.65</v>
      </c>
      <c r="G68" s="17">
        <v>0</v>
      </c>
      <c r="H68" s="17">
        <f>G68*F68</f>
        <v>0</v>
      </c>
      <c r="I68" s="17">
        <v>4.6</v>
      </c>
      <c r="J68" s="17">
        <f>I68*F68</f>
        <v>62.79</v>
      </c>
      <c r="K68" s="17">
        <v>0</v>
      </c>
      <c r="L68" s="17">
        <f>K68*F68</f>
        <v>0</v>
      </c>
      <c r="M68" s="17">
        <f>L68+J68+H68</f>
        <v>62.79</v>
      </c>
    </row>
    <row r="69" spans="1:13" s="6" customFormat="1" ht="15.75" customHeight="1">
      <c r="A69" s="18"/>
      <c r="B69" s="19" t="s">
        <v>42</v>
      </c>
      <c r="C69" s="22" t="s">
        <v>16</v>
      </c>
      <c r="D69" s="23" t="s">
        <v>17</v>
      </c>
      <c r="E69" s="16">
        <v>0.59</v>
      </c>
      <c r="F69" s="17">
        <f>E69*F67</f>
        <v>4.13</v>
      </c>
      <c r="G69" s="17">
        <v>0</v>
      </c>
      <c r="H69" s="17">
        <f>G69*F69</f>
        <v>0</v>
      </c>
      <c r="I69" s="17">
        <v>0</v>
      </c>
      <c r="J69" s="17">
        <f>I69*F69</f>
        <v>0</v>
      </c>
      <c r="K69" s="17">
        <v>3.2</v>
      </c>
      <c r="L69" s="17">
        <f>K69*F69</f>
        <v>13.216000000000001</v>
      </c>
      <c r="M69" s="17">
        <f>L69+J69+H69</f>
        <v>13.216000000000001</v>
      </c>
    </row>
    <row r="70" spans="1:13" s="6" customFormat="1" ht="15.75" customHeight="1">
      <c r="A70" s="18"/>
      <c r="B70" s="19" t="s">
        <v>27</v>
      </c>
      <c r="C70" s="22" t="s">
        <v>18</v>
      </c>
      <c r="D70" s="23" t="s">
        <v>17</v>
      </c>
      <c r="E70" s="16">
        <v>0.4</v>
      </c>
      <c r="F70" s="17">
        <f>E70*F67</f>
        <v>2.8000000000000003</v>
      </c>
      <c r="G70" s="17">
        <v>3.2</v>
      </c>
      <c r="H70" s="17">
        <f>G70*F70</f>
        <v>8.96</v>
      </c>
      <c r="I70" s="17">
        <v>0</v>
      </c>
      <c r="J70" s="17">
        <f>I70*F70</f>
        <v>0</v>
      </c>
      <c r="K70" s="17">
        <v>0</v>
      </c>
      <c r="L70" s="17">
        <f>K70*F70</f>
        <v>0</v>
      </c>
      <c r="M70" s="17">
        <f>L70+J70+H70</f>
        <v>8.96</v>
      </c>
    </row>
    <row r="71" spans="1:13" s="6" customFormat="1" ht="15.75" customHeight="1">
      <c r="A71" s="18"/>
      <c r="B71" s="19"/>
      <c r="C71" s="14"/>
      <c r="D71" s="24"/>
      <c r="E71" s="16"/>
      <c r="F71" s="17"/>
      <c r="G71" s="17"/>
      <c r="H71" s="17"/>
      <c r="I71" s="17"/>
      <c r="J71" s="17"/>
      <c r="K71" s="17"/>
      <c r="L71" s="17"/>
      <c r="M71" s="17"/>
    </row>
    <row r="72" spans="1:13" ht="15" customHeight="1">
      <c r="A72" s="18"/>
      <c r="B72" s="18"/>
      <c r="C72" s="14"/>
      <c r="D72" s="24"/>
      <c r="E72" s="16"/>
      <c r="F72" s="17"/>
      <c r="G72" s="21"/>
      <c r="H72" s="25">
        <f>SUM(H11:H71)-H20-H25-H31</f>
        <v>1830.3850400000006</v>
      </c>
      <c r="I72" s="17"/>
      <c r="J72" s="17"/>
      <c r="K72" s="17"/>
      <c r="L72" s="17"/>
      <c r="M72" s="17"/>
    </row>
    <row r="73" spans="1:13" ht="15" customHeight="1">
      <c r="A73" s="18"/>
      <c r="B73" s="26"/>
      <c r="C73" s="27" t="s">
        <v>1</v>
      </c>
      <c r="D73" s="28"/>
      <c r="E73" s="8"/>
      <c r="F73" s="8"/>
      <c r="G73" s="13"/>
      <c r="H73" s="29"/>
      <c r="I73" s="8"/>
      <c r="J73" s="8"/>
      <c r="K73" s="8"/>
      <c r="L73" s="8"/>
      <c r="M73" s="29">
        <f>SUM(M11:M72)</f>
        <v>6078.155824000001</v>
      </c>
    </row>
    <row r="74" spans="1:13" ht="11.25">
      <c r="A74" s="18"/>
      <c r="B74" s="26"/>
      <c r="C74" s="27" t="s">
        <v>19</v>
      </c>
      <c r="D74" s="28"/>
      <c r="E74" s="8"/>
      <c r="F74" s="8"/>
      <c r="G74" s="13"/>
      <c r="H74" s="30"/>
      <c r="I74" s="8"/>
      <c r="J74" s="8"/>
      <c r="K74" s="8"/>
      <c r="L74" s="8"/>
      <c r="M74" s="29">
        <f>H72*5%</f>
        <v>91.51925200000004</v>
      </c>
    </row>
    <row r="75" spans="1:13" ht="11.25">
      <c r="A75" s="18"/>
      <c r="B75" s="26"/>
      <c r="C75" s="27" t="s">
        <v>1</v>
      </c>
      <c r="D75" s="28"/>
      <c r="E75" s="8"/>
      <c r="F75" s="8"/>
      <c r="G75" s="13"/>
      <c r="H75" s="8"/>
      <c r="I75" s="8"/>
      <c r="J75" s="8"/>
      <c r="K75" s="8"/>
      <c r="L75" s="8"/>
      <c r="M75" s="29">
        <f>M74+M73</f>
        <v>6169.675076000001</v>
      </c>
    </row>
    <row r="76" spans="1:13" ht="11.25">
      <c r="A76" s="18"/>
      <c r="B76" s="26"/>
      <c r="C76" s="27" t="s">
        <v>22</v>
      </c>
      <c r="D76" s="28"/>
      <c r="E76" s="8"/>
      <c r="F76" s="8"/>
      <c r="G76" s="13"/>
      <c r="H76" s="8"/>
      <c r="I76" s="8"/>
      <c r="J76" s="8"/>
      <c r="K76" s="8"/>
      <c r="L76" s="8"/>
      <c r="M76" s="29">
        <f>(M75)*10%</f>
        <v>616.9675076000002</v>
      </c>
    </row>
    <row r="77" spans="1:13" ht="11.25">
      <c r="A77" s="18"/>
      <c r="B77" s="26"/>
      <c r="C77" s="27" t="s">
        <v>1</v>
      </c>
      <c r="D77" s="28"/>
      <c r="E77" s="31"/>
      <c r="F77" s="8"/>
      <c r="G77" s="13"/>
      <c r="H77" s="8"/>
      <c r="I77" s="8"/>
      <c r="J77" s="8"/>
      <c r="K77" s="8"/>
      <c r="L77" s="8"/>
      <c r="M77" s="29">
        <f>M75+M76</f>
        <v>6786.642583600002</v>
      </c>
    </row>
    <row r="78" spans="1:13" ht="11.25">
      <c r="A78" s="18"/>
      <c r="B78" s="26"/>
      <c r="C78" s="27" t="s">
        <v>20</v>
      </c>
      <c r="D78" s="28"/>
      <c r="E78" s="31"/>
      <c r="F78" s="8"/>
      <c r="G78" s="13"/>
      <c r="H78" s="8"/>
      <c r="I78" s="8"/>
      <c r="J78" s="8"/>
      <c r="K78" s="8"/>
      <c r="L78" s="8"/>
      <c r="M78" s="29">
        <f>(M77)*8%</f>
        <v>542.9314066880002</v>
      </c>
    </row>
    <row r="79" spans="1:13" ht="12.75" customHeight="1">
      <c r="A79" s="18"/>
      <c r="B79" s="26"/>
      <c r="C79" s="27" t="s">
        <v>1</v>
      </c>
      <c r="D79" s="28"/>
      <c r="E79" s="31"/>
      <c r="F79" s="8"/>
      <c r="G79" s="13"/>
      <c r="H79" s="8"/>
      <c r="I79" s="8"/>
      <c r="J79" s="8"/>
      <c r="K79" s="8"/>
      <c r="L79" s="8"/>
      <c r="M79" s="29">
        <f>M77+M78</f>
        <v>7329.573990288001</v>
      </c>
    </row>
    <row r="80" spans="1:13" ht="12.75" customHeight="1">
      <c r="A80" s="40"/>
      <c r="B80" s="34"/>
      <c r="C80" s="47"/>
      <c r="D80" s="48"/>
      <c r="E80" s="49"/>
      <c r="F80" s="50"/>
      <c r="G80" s="51"/>
      <c r="H80" s="50"/>
      <c r="I80" s="50"/>
      <c r="J80" s="50"/>
      <c r="K80" s="50"/>
      <c r="L80" s="50"/>
      <c r="M80" s="53"/>
    </row>
    <row r="81" spans="1:13" ht="11.25">
      <c r="A81" s="39"/>
      <c r="B81" s="32"/>
      <c r="C81" s="129" t="s">
        <v>21</v>
      </c>
      <c r="D81" s="129"/>
      <c r="E81" s="129"/>
      <c r="F81" s="129"/>
      <c r="G81" s="129"/>
      <c r="H81" s="129"/>
      <c r="I81" s="129"/>
      <c r="J81" s="129"/>
      <c r="K81" s="129"/>
      <c r="L81" s="129"/>
      <c r="M81" s="129"/>
    </row>
    <row r="82" spans="1:13" ht="11.25">
      <c r="A82" s="40"/>
      <c r="B82" s="34"/>
      <c r="M82" s="41">
        <f>M79/1000</f>
        <v>7.329573990288002</v>
      </c>
    </row>
    <row r="83" spans="1:13" ht="11.25">
      <c r="A83" s="40"/>
      <c r="B83" s="34"/>
      <c r="C83" s="33"/>
      <c r="D83" s="35"/>
      <c r="E83" s="35"/>
      <c r="F83" s="35"/>
      <c r="G83" s="36"/>
      <c r="H83" s="35"/>
      <c r="I83" s="35"/>
      <c r="J83" s="35"/>
      <c r="K83" s="35"/>
      <c r="L83" s="35"/>
      <c r="M83" s="37"/>
    </row>
    <row r="84" spans="1:13" ht="11.25">
      <c r="A84" s="40"/>
      <c r="B84" s="34"/>
      <c r="C84" s="33"/>
      <c r="D84" s="35"/>
      <c r="E84" s="35"/>
      <c r="F84" s="35"/>
      <c r="G84" s="36"/>
      <c r="H84" s="35"/>
      <c r="I84" s="35"/>
      <c r="J84" s="35"/>
      <c r="K84" s="35"/>
      <c r="L84" s="35"/>
      <c r="M84" s="35"/>
    </row>
    <row r="85" spans="1:13" ht="11.25">
      <c r="A85" s="40"/>
      <c r="B85" s="34"/>
      <c r="C85" s="33"/>
      <c r="D85" s="35"/>
      <c r="E85" s="35"/>
      <c r="F85" s="35"/>
      <c r="G85" s="36"/>
      <c r="H85" s="35"/>
      <c r="I85" s="35"/>
      <c r="J85" s="35"/>
      <c r="K85" s="35"/>
      <c r="L85" s="35"/>
      <c r="M85" s="35"/>
    </row>
    <row r="86" ht="11.25">
      <c r="M86" s="38"/>
    </row>
  </sheetData>
  <sheetProtection/>
  <mergeCells count="14">
    <mergeCell ref="M8:M9"/>
    <mergeCell ref="C81:M81"/>
    <mergeCell ref="A1:M1"/>
    <mergeCell ref="A3:M3"/>
    <mergeCell ref="A5:M5"/>
    <mergeCell ref="C6:M6"/>
    <mergeCell ref="A8:A9"/>
    <mergeCell ref="B8:B9"/>
    <mergeCell ref="C8:C9"/>
    <mergeCell ref="D8:D9"/>
    <mergeCell ref="E8:F8"/>
    <mergeCell ref="G8:H8"/>
    <mergeCell ref="I8:J8"/>
    <mergeCell ref="K8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4" sqref="A4:H4"/>
    </sheetView>
  </sheetViews>
  <sheetFormatPr defaultColWidth="9.140625" defaultRowHeight="12.75"/>
  <cols>
    <col min="7" max="7" width="14.00390625" style="0" customWidth="1"/>
    <col min="8" max="8" width="58.57421875" style="0" customWidth="1"/>
  </cols>
  <sheetData>
    <row r="1" spans="1:8" ht="80.25" customHeight="1">
      <c r="A1" s="144" t="s">
        <v>158</v>
      </c>
      <c r="B1" s="145"/>
      <c r="C1" s="145"/>
      <c r="D1" s="145"/>
      <c r="E1" s="145"/>
      <c r="F1" s="145"/>
      <c r="G1" s="145"/>
      <c r="H1" s="146"/>
    </row>
    <row r="2" spans="1:8" ht="7.5" customHeight="1">
      <c r="A2" s="147"/>
      <c r="B2" s="148"/>
      <c r="C2" s="148"/>
      <c r="D2" s="148"/>
      <c r="E2" s="148"/>
      <c r="F2" s="148"/>
      <c r="G2" s="148"/>
      <c r="H2" s="149"/>
    </row>
    <row r="3" spans="1:8" ht="85.5" customHeight="1">
      <c r="A3" s="150" t="s">
        <v>188</v>
      </c>
      <c r="B3" s="151"/>
      <c r="C3" s="151"/>
      <c r="D3" s="151"/>
      <c r="E3" s="151"/>
      <c r="F3" s="151"/>
      <c r="G3" s="151"/>
      <c r="H3" s="152"/>
    </row>
    <row r="4" spans="1:8" ht="85.5" customHeight="1">
      <c r="A4" s="140" t="s">
        <v>171</v>
      </c>
      <c r="B4" s="141"/>
      <c r="C4" s="141"/>
      <c r="D4" s="141"/>
      <c r="E4" s="141"/>
      <c r="F4" s="141"/>
      <c r="G4" s="141"/>
      <c r="H4" s="142"/>
    </row>
    <row r="5" spans="1:8" ht="15.75">
      <c r="A5" s="87"/>
      <c r="B5" s="88"/>
      <c r="C5" s="89"/>
      <c r="D5" s="89"/>
      <c r="E5" s="89"/>
      <c r="F5" s="89"/>
      <c r="G5" s="90"/>
      <c r="H5" s="91"/>
    </row>
    <row r="6" spans="1:8" ht="15.75">
      <c r="A6" s="87"/>
      <c r="B6" s="88"/>
      <c r="C6" s="88"/>
      <c r="D6" s="88"/>
      <c r="E6" s="88"/>
      <c r="F6" s="88"/>
      <c r="G6" s="88"/>
      <c r="H6" s="92"/>
    </row>
    <row r="7" spans="1:8" ht="15.75">
      <c r="A7" s="87"/>
      <c r="B7" s="143" t="s">
        <v>172</v>
      </c>
      <c r="C7" s="143"/>
      <c r="D7" s="143"/>
      <c r="E7" s="143"/>
      <c r="F7" s="143"/>
      <c r="G7" s="143"/>
      <c r="H7" s="93" t="s">
        <v>173</v>
      </c>
    </row>
    <row r="8" spans="1:8" ht="15.75">
      <c r="A8" s="87"/>
      <c r="B8" s="94"/>
      <c r="C8" s="94"/>
      <c r="D8" s="94"/>
      <c r="E8" s="94"/>
      <c r="F8" s="139"/>
      <c r="G8" s="139"/>
      <c r="H8" s="93"/>
    </row>
    <row r="9" spans="1:8" ht="15.75">
      <c r="A9" s="87"/>
      <c r="B9" s="88"/>
      <c r="C9" s="88"/>
      <c r="D9" s="139"/>
      <c r="E9" s="139"/>
      <c r="F9" s="88"/>
      <c r="G9" s="88" t="s">
        <v>174</v>
      </c>
      <c r="H9" s="93" t="s">
        <v>175</v>
      </c>
    </row>
    <row r="10" spans="1:8" ht="15.75">
      <c r="A10" s="87"/>
      <c r="B10" s="88"/>
      <c r="C10" s="88"/>
      <c r="D10" s="137"/>
      <c r="E10" s="137"/>
      <c r="F10" s="88"/>
      <c r="G10" s="137"/>
      <c r="H10" s="138"/>
    </row>
    <row r="11" spans="1:8" ht="15.75">
      <c r="A11" s="87"/>
      <c r="B11" s="88"/>
      <c r="C11" s="88"/>
      <c r="D11" s="137"/>
      <c r="E11" s="137"/>
      <c r="F11" s="88"/>
      <c r="G11" s="137"/>
      <c r="H11" s="138"/>
    </row>
    <row r="12" spans="1:8" ht="15.75">
      <c r="A12" s="87"/>
      <c r="B12" s="88"/>
      <c r="C12" s="88"/>
      <c r="D12" s="88"/>
      <c r="E12" s="88"/>
      <c r="F12" s="88"/>
      <c r="G12" s="88"/>
      <c r="H12" s="92"/>
    </row>
    <row r="13" spans="1:8" ht="15.75">
      <c r="A13" s="87"/>
      <c r="B13" s="88"/>
      <c r="C13" s="88"/>
      <c r="D13" s="88"/>
      <c r="E13" s="88"/>
      <c r="F13" s="88"/>
      <c r="G13" s="88"/>
      <c r="H13" s="92"/>
    </row>
    <row r="14" spans="1:8" ht="15.75">
      <c r="A14" s="87"/>
      <c r="B14" s="88"/>
      <c r="C14" s="88"/>
      <c r="D14" s="88"/>
      <c r="E14" s="88"/>
      <c r="F14" s="139" t="s">
        <v>176</v>
      </c>
      <c r="G14" s="139"/>
      <c r="H14" s="92"/>
    </row>
    <row r="15" spans="1:8" ht="15.75">
      <c r="A15" s="84"/>
      <c r="B15" s="85"/>
      <c r="C15" s="85"/>
      <c r="D15" s="85"/>
      <c r="E15" s="85"/>
      <c r="F15" s="139" t="s">
        <v>177</v>
      </c>
      <c r="G15" s="139"/>
      <c r="H15" s="95"/>
    </row>
    <row r="16" spans="1:8" ht="12.75">
      <c r="A16" s="84"/>
      <c r="B16" s="85"/>
      <c r="C16" s="85"/>
      <c r="D16" s="85"/>
      <c r="E16" s="85"/>
      <c r="F16" s="85"/>
      <c r="G16" s="85"/>
      <c r="H16" s="86"/>
    </row>
    <row r="17" spans="1:8" ht="12.75">
      <c r="A17" s="84"/>
      <c r="B17" s="85"/>
      <c r="C17" s="85"/>
      <c r="D17" s="85"/>
      <c r="E17" s="85"/>
      <c r="F17" s="85"/>
      <c r="G17" s="85"/>
      <c r="H17" s="86"/>
    </row>
    <row r="18" spans="1:8" ht="13.5" thickBot="1">
      <c r="A18" s="96"/>
      <c r="B18" s="97"/>
      <c r="C18" s="97"/>
      <c r="D18" s="97"/>
      <c r="E18" s="97"/>
      <c r="F18" s="97"/>
      <c r="G18" s="97"/>
      <c r="H18" s="98"/>
    </row>
  </sheetData>
  <sheetProtection/>
  <mergeCells count="13">
    <mergeCell ref="F15:G15"/>
    <mergeCell ref="A1:H1"/>
    <mergeCell ref="A2:H2"/>
    <mergeCell ref="A3:H3"/>
    <mergeCell ref="D10:E10"/>
    <mergeCell ref="G10:H10"/>
    <mergeCell ref="D11:E11"/>
    <mergeCell ref="G11:H11"/>
    <mergeCell ref="F14:G14"/>
    <mergeCell ref="A4:H4"/>
    <mergeCell ref="B7:G7"/>
    <mergeCell ref="F8:G8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110" zoomScaleNormal="110" zoomScalePageLayoutView="0" workbookViewId="0" topLeftCell="A118">
      <selection activeCell="L149" sqref="L149"/>
    </sheetView>
  </sheetViews>
  <sheetFormatPr defaultColWidth="9.140625" defaultRowHeight="12.75"/>
  <cols>
    <col min="1" max="1" width="3.421875" style="6" customWidth="1"/>
    <col min="2" max="2" width="39.28125" style="6" customWidth="1"/>
    <col min="3" max="12" width="8.7109375" style="6" customWidth="1"/>
    <col min="13" max="16384" width="9.140625" style="6" customWidth="1"/>
  </cols>
  <sheetData>
    <row r="1" spans="1:12" ht="29.25" customHeight="1">
      <c r="A1" s="153" t="s">
        <v>189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1.75" customHeight="1">
      <c r="A2" s="134" t="s">
        <v>0</v>
      </c>
      <c r="B2" s="134" t="s">
        <v>159</v>
      </c>
      <c r="C2" s="154" t="s">
        <v>4</v>
      </c>
      <c r="D2" s="156" t="s">
        <v>5</v>
      </c>
      <c r="E2" s="157"/>
      <c r="F2" s="156" t="s">
        <v>6</v>
      </c>
      <c r="G2" s="157"/>
      <c r="H2" s="156" t="s">
        <v>7</v>
      </c>
      <c r="I2" s="157"/>
      <c r="J2" s="156" t="s">
        <v>8</v>
      </c>
      <c r="K2" s="157"/>
      <c r="L2" s="134" t="s">
        <v>1</v>
      </c>
    </row>
    <row r="3" spans="1:12" ht="22.5">
      <c r="A3" s="135"/>
      <c r="B3" s="135"/>
      <c r="C3" s="155"/>
      <c r="D3" s="58" t="s">
        <v>9</v>
      </c>
      <c r="E3" s="58" t="s">
        <v>10</v>
      </c>
      <c r="F3" s="58" t="s">
        <v>11</v>
      </c>
      <c r="G3" s="58" t="s">
        <v>10</v>
      </c>
      <c r="H3" s="58" t="s">
        <v>11</v>
      </c>
      <c r="I3" s="58" t="s">
        <v>10</v>
      </c>
      <c r="J3" s="58" t="s">
        <v>11</v>
      </c>
      <c r="K3" s="58" t="s">
        <v>10</v>
      </c>
      <c r="L3" s="135"/>
    </row>
    <row r="4" spans="1:12" ht="11.2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>
        <v>13</v>
      </c>
    </row>
    <row r="5" spans="1:12" ht="11.25">
      <c r="A5" s="12"/>
      <c r="B5" s="99" t="s">
        <v>179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1.25">
      <c r="A6" s="12">
        <v>1</v>
      </c>
      <c r="B6" s="60" t="s">
        <v>161</v>
      </c>
      <c r="C6" s="54" t="s">
        <v>109</v>
      </c>
      <c r="D6" s="61"/>
      <c r="E6" s="25">
        <v>5.9</v>
      </c>
      <c r="F6" s="17"/>
      <c r="G6" s="17"/>
      <c r="H6" s="17"/>
      <c r="I6" s="17"/>
      <c r="J6" s="17"/>
      <c r="K6" s="17"/>
      <c r="L6" s="17"/>
    </row>
    <row r="7" spans="1:12" s="77" customFormat="1" ht="11.25">
      <c r="A7" s="74"/>
      <c r="B7" s="14" t="s">
        <v>97</v>
      </c>
      <c r="C7" s="20" t="s">
        <v>13</v>
      </c>
      <c r="D7" s="16">
        <v>0.887</v>
      </c>
      <c r="E7" s="17">
        <f>D7*E6</f>
        <v>5.233300000000001</v>
      </c>
      <c r="F7" s="17"/>
      <c r="G7" s="17"/>
      <c r="H7" s="17"/>
      <c r="I7" s="17"/>
      <c r="J7" s="17"/>
      <c r="K7" s="17"/>
      <c r="L7" s="17"/>
    </row>
    <row r="8" spans="1:12" s="77" customFormat="1" ht="11.25">
      <c r="A8" s="74"/>
      <c r="B8" s="14" t="s">
        <v>16</v>
      </c>
      <c r="C8" s="20" t="s">
        <v>17</v>
      </c>
      <c r="D8" s="16">
        <v>0.0984</v>
      </c>
      <c r="E8" s="17">
        <f>D8*E6</f>
        <v>0.5805600000000001</v>
      </c>
      <c r="F8" s="17"/>
      <c r="G8" s="17"/>
      <c r="H8" s="17"/>
      <c r="I8" s="17"/>
      <c r="J8" s="17"/>
      <c r="K8" s="17"/>
      <c r="L8" s="17"/>
    </row>
    <row r="9" spans="1:12" ht="22.5">
      <c r="A9" s="12">
        <v>2</v>
      </c>
      <c r="B9" s="60" t="s">
        <v>166</v>
      </c>
      <c r="C9" s="54" t="s">
        <v>109</v>
      </c>
      <c r="D9" s="61"/>
      <c r="E9" s="25">
        <v>17.25</v>
      </c>
      <c r="F9" s="17"/>
      <c r="G9" s="17"/>
      <c r="H9" s="17"/>
      <c r="I9" s="17"/>
      <c r="J9" s="17"/>
      <c r="K9" s="17"/>
      <c r="L9" s="17"/>
    </row>
    <row r="10" spans="1:12" s="77" customFormat="1" ht="11.25">
      <c r="A10" s="74"/>
      <c r="B10" s="14" t="s">
        <v>97</v>
      </c>
      <c r="C10" s="20" t="s">
        <v>13</v>
      </c>
      <c r="D10" s="16">
        <v>0.186</v>
      </c>
      <c r="E10" s="17">
        <f>D10*E9</f>
        <v>3.2085</v>
      </c>
      <c r="F10" s="17"/>
      <c r="G10" s="17"/>
      <c r="H10" s="17"/>
      <c r="I10" s="17"/>
      <c r="J10" s="17"/>
      <c r="K10" s="17"/>
      <c r="L10" s="17"/>
    </row>
    <row r="11" spans="1:12" s="77" customFormat="1" ht="11.25">
      <c r="A11" s="74"/>
      <c r="B11" s="14" t="s">
        <v>16</v>
      </c>
      <c r="C11" s="20" t="s">
        <v>17</v>
      </c>
      <c r="D11" s="16">
        <v>0.0016</v>
      </c>
      <c r="E11" s="17">
        <f>D11*E9</f>
        <v>0.027600000000000003</v>
      </c>
      <c r="F11" s="17"/>
      <c r="G11" s="17"/>
      <c r="H11" s="17"/>
      <c r="I11" s="17"/>
      <c r="J11" s="17"/>
      <c r="K11" s="17"/>
      <c r="L11" s="17"/>
    </row>
    <row r="12" spans="1:12" ht="26.25" customHeight="1">
      <c r="A12" s="12">
        <v>3</v>
      </c>
      <c r="B12" s="60" t="s">
        <v>142</v>
      </c>
      <c r="C12" s="64" t="s">
        <v>124</v>
      </c>
      <c r="D12" s="12"/>
      <c r="E12" s="12">
        <v>1.4</v>
      </c>
      <c r="F12" s="17"/>
      <c r="G12" s="17"/>
      <c r="H12" s="17"/>
      <c r="I12" s="17"/>
      <c r="J12" s="17"/>
      <c r="K12" s="17"/>
      <c r="L12" s="17"/>
    </row>
    <row r="13" spans="1:12" ht="11.25">
      <c r="A13" s="74"/>
      <c r="B13" s="14" t="s">
        <v>97</v>
      </c>
      <c r="C13" s="20" t="s">
        <v>13</v>
      </c>
      <c r="D13" s="16">
        <v>4.8</v>
      </c>
      <c r="E13" s="17">
        <f>D13*E12</f>
        <v>6.72</v>
      </c>
      <c r="F13" s="17"/>
      <c r="G13" s="17"/>
      <c r="H13" s="17"/>
      <c r="I13" s="17"/>
      <c r="J13" s="17"/>
      <c r="K13" s="17"/>
      <c r="L13" s="17"/>
    </row>
    <row r="14" spans="1:12" ht="11.25">
      <c r="A14" s="74"/>
      <c r="B14" s="14" t="s">
        <v>16</v>
      </c>
      <c r="C14" s="20" t="s">
        <v>17</v>
      </c>
      <c r="D14" s="16">
        <v>1.1</v>
      </c>
      <c r="E14" s="17">
        <f>D14*E12</f>
        <v>1.54</v>
      </c>
      <c r="F14" s="17"/>
      <c r="G14" s="17"/>
      <c r="H14" s="17"/>
      <c r="I14" s="17"/>
      <c r="J14" s="17"/>
      <c r="K14" s="17"/>
      <c r="L14" s="17"/>
    </row>
    <row r="15" spans="1:12" ht="22.5">
      <c r="A15" s="12">
        <v>4</v>
      </c>
      <c r="B15" s="60" t="s">
        <v>181</v>
      </c>
      <c r="C15" s="64" t="s">
        <v>109</v>
      </c>
      <c r="D15" s="61"/>
      <c r="E15" s="25">
        <v>1.8</v>
      </c>
      <c r="F15" s="17"/>
      <c r="G15" s="17"/>
      <c r="H15" s="17"/>
      <c r="I15" s="17"/>
      <c r="J15" s="17"/>
      <c r="K15" s="17"/>
      <c r="L15" s="17"/>
    </row>
    <row r="16" spans="1:12" ht="11.25">
      <c r="A16" s="100"/>
      <c r="B16" s="60"/>
      <c r="C16" s="64"/>
      <c r="D16" s="61"/>
      <c r="E16" s="25"/>
      <c r="F16" s="17"/>
      <c r="G16" s="17"/>
      <c r="H16" s="17"/>
      <c r="I16" s="17"/>
      <c r="J16" s="17"/>
      <c r="K16" s="17"/>
      <c r="L16" s="17"/>
    </row>
    <row r="17" spans="1:12" ht="11.25">
      <c r="A17" s="74"/>
      <c r="B17" s="14" t="s">
        <v>97</v>
      </c>
      <c r="C17" s="20" t="s">
        <v>13</v>
      </c>
      <c r="D17" s="16">
        <v>0.323</v>
      </c>
      <c r="E17" s="17">
        <f>D17*E15</f>
        <v>0.5814</v>
      </c>
      <c r="F17" s="17"/>
      <c r="G17" s="17"/>
      <c r="H17" s="17"/>
      <c r="I17" s="17"/>
      <c r="J17" s="17"/>
      <c r="K17" s="17"/>
      <c r="L17" s="17"/>
    </row>
    <row r="18" spans="1:12" ht="11.25">
      <c r="A18" s="74"/>
      <c r="B18" s="14" t="s">
        <v>16</v>
      </c>
      <c r="C18" s="20" t="s">
        <v>17</v>
      </c>
      <c r="D18" s="16">
        <v>0.0215</v>
      </c>
      <c r="E18" s="17">
        <f>D18*E15</f>
        <v>0.0387</v>
      </c>
      <c r="F18" s="17"/>
      <c r="G18" s="17"/>
      <c r="H18" s="17"/>
      <c r="I18" s="17"/>
      <c r="J18" s="17"/>
      <c r="K18" s="17"/>
      <c r="L18" s="17"/>
    </row>
    <row r="19" spans="1:12" ht="11.25">
      <c r="A19" s="74"/>
      <c r="B19" s="75" t="s">
        <v>180</v>
      </c>
      <c r="C19" s="20"/>
      <c r="D19" s="16"/>
      <c r="E19" s="17"/>
      <c r="F19" s="17"/>
      <c r="G19" s="17"/>
      <c r="H19" s="17"/>
      <c r="I19" s="17"/>
      <c r="J19" s="17"/>
      <c r="K19" s="17"/>
      <c r="L19" s="17"/>
    </row>
    <row r="20" spans="1:12" ht="33.75">
      <c r="A20" s="12">
        <v>5</v>
      </c>
      <c r="B20" s="60" t="s">
        <v>141</v>
      </c>
      <c r="C20" s="69" t="s">
        <v>115</v>
      </c>
      <c r="D20" s="71"/>
      <c r="E20" s="25">
        <v>0.77</v>
      </c>
      <c r="F20" s="17"/>
      <c r="G20" s="17"/>
      <c r="H20" s="17"/>
      <c r="I20" s="17"/>
      <c r="J20" s="17"/>
      <c r="K20" s="17"/>
      <c r="L20" s="17"/>
    </row>
    <row r="21" spans="1:12" ht="11.25">
      <c r="A21" s="74"/>
      <c r="B21" s="14" t="s">
        <v>103</v>
      </c>
      <c r="C21" s="20" t="s">
        <v>13</v>
      </c>
      <c r="D21" s="13">
        <v>3.36</v>
      </c>
      <c r="E21" s="17">
        <f>D21*E20</f>
        <v>2.5872</v>
      </c>
      <c r="F21" s="17"/>
      <c r="G21" s="17"/>
      <c r="H21" s="17"/>
      <c r="I21" s="17"/>
      <c r="J21" s="17"/>
      <c r="K21" s="17"/>
      <c r="L21" s="17"/>
    </row>
    <row r="22" spans="1:12" ht="11.25">
      <c r="A22" s="74"/>
      <c r="B22" s="14" t="s">
        <v>104</v>
      </c>
      <c r="C22" s="20" t="s">
        <v>17</v>
      </c>
      <c r="D22" s="13">
        <v>0.92</v>
      </c>
      <c r="E22" s="17">
        <f>D22*E20</f>
        <v>0.7084</v>
      </c>
      <c r="F22" s="17"/>
      <c r="G22" s="17"/>
      <c r="H22" s="17"/>
      <c r="I22" s="17"/>
      <c r="J22" s="17"/>
      <c r="K22" s="17"/>
      <c r="L22" s="17"/>
    </row>
    <row r="23" spans="1:12" ht="11.25">
      <c r="A23" s="12"/>
      <c r="B23" s="14" t="s">
        <v>105</v>
      </c>
      <c r="C23" s="20" t="s">
        <v>17</v>
      </c>
      <c r="D23" s="13">
        <v>0.16</v>
      </c>
      <c r="E23" s="17">
        <f>D23*E20</f>
        <v>0.1232</v>
      </c>
      <c r="F23" s="17"/>
      <c r="G23" s="17"/>
      <c r="H23" s="17"/>
      <c r="I23" s="17"/>
      <c r="J23" s="17"/>
      <c r="K23" s="17"/>
      <c r="L23" s="17"/>
    </row>
    <row r="24" spans="1:12" ht="11.25">
      <c r="A24" s="74"/>
      <c r="B24" s="14" t="s">
        <v>119</v>
      </c>
      <c r="C24" s="24" t="s">
        <v>100</v>
      </c>
      <c r="D24" s="13">
        <v>0.12</v>
      </c>
      <c r="E24" s="17">
        <f>D24*E20</f>
        <v>0.0924</v>
      </c>
      <c r="F24" s="17"/>
      <c r="G24" s="17"/>
      <c r="H24" s="17"/>
      <c r="I24" s="17"/>
      <c r="J24" s="17"/>
      <c r="K24" s="17"/>
      <c r="L24" s="17"/>
    </row>
    <row r="25" spans="1:12" ht="11.25">
      <c r="A25" s="74"/>
      <c r="B25" s="14" t="s">
        <v>122</v>
      </c>
      <c r="C25" s="24" t="s">
        <v>100</v>
      </c>
      <c r="D25" s="16">
        <v>62.5</v>
      </c>
      <c r="E25" s="17">
        <f>D25*E20</f>
        <v>48.125</v>
      </c>
      <c r="F25" s="17"/>
      <c r="G25" s="17"/>
      <c r="H25" s="17"/>
      <c r="I25" s="17"/>
      <c r="J25" s="17"/>
      <c r="K25" s="17"/>
      <c r="L25" s="17"/>
    </row>
    <row r="26" spans="1:12" ht="33.75">
      <c r="A26" s="12">
        <v>6</v>
      </c>
      <c r="B26" s="60" t="s">
        <v>126</v>
      </c>
      <c r="C26" s="54" t="s">
        <v>117</v>
      </c>
      <c r="D26" s="54"/>
      <c r="E26" s="73">
        <v>11.57</v>
      </c>
      <c r="F26" s="17"/>
      <c r="G26" s="17"/>
      <c r="H26" s="17"/>
      <c r="I26" s="17"/>
      <c r="J26" s="17"/>
      <c r="K26" s="17"/>
      <c r="L26" s="17"/>
    </row>
    <row r="27" spans="1:12" ht="11.25">
      <c r="A27" s="74"/>
      <c r="B27" s="14" t="s">
        <v>97</v>
      </c>
      <c r="C27" s="20" t="s">
        <v>13</v>
      </c>
      <c r="D27" s="17">
        <f>101/100</f>
        <v>1.01</v>
      </c>
      <c r="E27" s="17">
        <f>D27*E26</f>
        <v>11.6857</v>
      </c>
      <c r="F27" s="17"/>
      <c r="G27" s="17"/>
      <c r="H27" s="17"/>
      <c r="I27" s="17"/>
      <c r="J27" s="17"/>
      <c r="K27" s="17"/>
      <c r="L27" s="17"/>
    </row>
    <row r="28" spans="1:12" ht="11.25">
      <c r="A28" s="74"/>
      <c r="B28" s="14" t="s">
        <v>16</v>
      </c>
      <c r="C28" s="20" t="s">
        <v>17</v>
      </c>
      <c r="D28" s="16">
        <f>2.7/100</f>
        <v>0.027000000000000003</v>
      </c>
      <c r="E28" s="17">
        <f>D28*E26</f>
        <v>0.31239000000000006</v>
      </c>
      <c r="F28" s="17"/>
      <c r="G28" s="17"/>
      <c r="H28" s="17"/>
      <c r="I28" s="17"/>
      <c r="J28" s="17"/>
      <c r="K28" s="17"/>
      <c r="L28" s="17"/>
    </row>
    <row r="29" spans="1:12" ht="11.25">
      <c r="A29" s="12"/>
      <c r="B29" s="14" t="s">
        <v>18</v>
      </c>
      <c r="C29" s="20" t="s">
        <v>17</v>
      </c>
      <c r="D29" s="16">
        <f>0.3/100</f>
        <v>0.003</v>
      </c>
      <c r="E29" s="17">
        <f>D29*E26</f>
        <v>0.034710000000000005</v>
      </c>
      <c r="F29" s="17"/>
      <c r="G29" s="17"/>
      <c r="H29" s="17"/>
      <c r="I29" s="17"/>
      <c r="J29" s="17"/>
      <c r="K29" s="17"/>
      <c r="L29" s="17"/>
    </row>
    <row r="30" spans="1:12" ht="11.25">
      <c r="A30" s="74"/>
      <c r="B30" s="14" t="s">
        <v>162</v>
      </c>
      <c r="C30" s="13" t="s">
        <v>100</v>
      </c>
      <c r="D30" s="16">
        <f>2.12/100</f>
        <v>0.0212</v>
      </c>
      <c r="E30" s="17">
        <f>D30*E26</f>
        <v>0.245284</v>
      </c>
      <c r="F30" s="17"/>
      <c r="G30" s="17"/>
      <c r="H30" s="17"/>
      <c r="I30" s="17"/>
      <c r="J30" s="17"/>
      <c r="K30" s="17"/>
      <c r="L30" s="17"/>
    </row>
    <row r="31" spans="1:12" ht="33.75">
      <c r="A31" s="74">
        <v>7</v>
      </c>
      <c r="B31" s="60" t="s">
        <v>163</v>
      </c>
      <c r="C31" s="64" t="s">
        <v>117</v>
      </c>
      <c r="D31" s="54"/>
      <c r="E31" s="70">
        <v>12</v>
      </c>
      <c r="F31" s="17"/>
      <c r="G31" s="17"/>
      <c r="H31" s="17"/>
      <c r="I31" s="17"/>
      <c r="J31" s="17"/>
      <c r="K31" s="17"/>
      <c r="L31" s="17"/>
    </row>
    <row r="32" spans="1:12" ht="11.25">
      <c r="A32" s="12"/>
      <c r="B32" s="14" t="s">
        <v>102</v>
      </c>
      <c r="C32" s="24" t="s">
        <v>13</v>
      </c>
      <c r="D32" s="13">
        <f>64/100</f>
        <v>0.64</v>
      </c>
      <c r="E32" s="17">
        <f>D32*E31</f>
        <v>7.68</v>
      </c>
      <c r="F32" s="17"/>
      <c r="G32" s="17"/>
      <c r="H32" s="17"/>
      <c r="I32" s="17"/>
      <c r="J32" s="17"/>
      <c r="K32" s="17"/>
      <c r="L32" s="17"/>
    </row>
    <row r="33" spans="1:12" ht="11.25">
      <c r="A33" s="74"/>
      <c r="B33" s="14" t="s">
        <v>16</v>
      </c>
      <c r="C33" s="20" t="s">
        <v>17</v>
      </c>
      <c r="D33" s="13">
        <f>0.09/10</f>
        <v>0.009</v>
      </c>
      <c r="E33" s="17">
        <f>D33*E31</f>
        <v>0.10799999999999998</v>
      </c>
      <c r="F33" s="17"/>
      <c r="G33" s="17"/>
      <c r="H33" s="17"/>
      <c r="I33" s="17"/>
      <c r="J33" s="17"/>
      <c r="K33" s="17"/>
      <c r="L33" s="17"/>
    </row>
    <row r="34" spans="1:12" ht="11.25">
      <c r="A34" s="74"/>
      <c r="B34" s="14" t="s">
        <v>18</v>
      </c>
      <c r="C34" s="20" t="s">
        <v>17</v>
      </c>
      <c r="D34" s="13">
        <f>160/100</f>
        <v>1.6</v>
      </c>
      <c r="E34" s="17">
        <f>D34*E31</f>
        <v>19.200000000000003</v>
      </c>
      <c r="F34" s="17"/>
      <c r="G34" s="17"/>
      <c r="H34" s="17"/>
      <c r="I34" s="17"/>
      <c r="J34" s="17"/>
      <c r="K34" s="17"/>
      <c r="L34" s="17"/>
    </row>
    <row r="35" spans="1:12" ht="11.25">
      <c r="A35" s="12"/>
      <c r="B35" s="14" t="s">
        <v>185</v>
      </c>
      <c r="C35" s="20" t="s">
        <v>96</v>
      </c>
      <c r="D35" s="13">
        <v>1</v>
      </c>
      <c r="E35" s="17">
        <f>D35*E31</f>
        <v>12</v>
      </c>
      <c r="F35" s="17"/>
      <c r="G35" s="17"/>
      <c r="H35" s="17"/>
      <c r="I35" s="17"/>
      <c r="J35" s="17"/>
      <c r="K35" s="17"/>
      <c r="L35" s="17"/>
    </row>
    <row r="36" spans="1:12" ht="11.25">
      <c r="A36" s="74"/>
      <c r="B36" s="14" t="s">
        <v>123</v>
      </c>
      <c r="C36" s="20" t="s">
        <v>96</v>
      </c>
      <c r="D36" s="16">
        <f>63/100</f>
        <v>0.63</v>
      </c>
      <c r="E36" s="17">
        <f>D36*E31</f>
        <v>7.5600000000000005</v>
      </c>
      <c r="F36" s="17"/>
      <c r="G36" s="17"/>
      <c r="H36" s="17"/>
      <c r="I36" s="17"/>
      <c r="J36" s="17"/>
      <c r="K36" s="17"/>
      <c r="L36" s="17"/>
    </row>
    <row r="37" spans="1:12" ht="11.25">
      <c r="A37" s="74"/>
      <c r="B37" s="14" t="s">
        <v>111</v>
      </c>
      <c r="C37" s="13" t="s">
        <v>110</v>
      </c>
      <c r="D37" s="16" t="s">
        <v>164</v>
      </c>
      <c r="E37" s="17">
        <v>10.6</v>
      </c>
      <c r="F37" s="17"/>
      <c r="G37" s="17"/>
      <c r="H37" s="17"/>
      <c r="I37" s="17"/>
      <c r="J37" s="17"/>
      <c r="K37" s="17"/>
      <c r="L37" s="17"/>
    </row>
    <row r="38" spans="1:12" ht="33.75">
      <c r="A38" s="12">
        <v>8</v>
      </c>
      <c r="B38" s="60" t="s">
        <v>133</v>
      </c>
      <c r="C38" s="54" t="s">
        <v>117</v>
      </c>
      <c r="D38" s="54"/>
      <c r="E38" s="61">
        <v>28.12</v>
      </c>
      <c r="F38" s="17"/>
      <c r="G38" s="17"/>
      <c r="H38" s="17"/>
      <c r="I38" s="17"/>
      <c r="J38" s="17"/>
      <c r="K38" s="17"/>
      <c r="L38" s="17"/>
    </row>
    <row r="39" spans="1:12" ht="11.25">
      <c r="A39" s="74"/>
      <c r="B39" s="14" t="s">
        <v>97</v>
      </c>
      <c r="C39" s="20" t="s">
        <v>13</v>
      </c>
      <c r="D39" s="17">
        <v>1.7</v>
      </c>
      <c r="E39" s="17">
        <f>D39*E38</f>
        <v>47.804</v>
      </c>
      <c r="F39" s="17"/>
      <c r="G39" s="17"/>
      <c r="H39" s="17"/>
      <c r="I39" s="17"/>
      <c r="J39" s="17"/>
      <c r="K39" s="17"/>
      <c r="L39" s="17"/>
    </row>
    <row r="40" spans="1:12" ht="11.25">
      <c r="A40" s="74"/>
      <c r="B40" s="14" t="s">
        <v>16</v>
      </c>
      <c r="C40" s="20" t="s">
        <v>17</v>
      </c>
      <c r="D40" s="16">
        <v>0.02</v>
      </c>
      <c r="E40" s="17">
        <f>D40*E38</f>
        <v>0.5624</v>
      </c>
      <c r="F40" s="17"/>
      <c r="G40" s="17"/>
      <c r="H40" s="17"/>
      <c r="I40" s="17"/>
      <c r="J40" s="17"/>
      <c r="K40" s="17"/>
      <c r="L40" s="17"/>
    </row>
    <row r="41" spans="1:12" ht="11.25">
      <c r="A41" s="12"/>
      <c r="B41" s="14" t="s">
        <v>18</v>
      </c>
      <c r="C41" s="20" t="s">
        <v>17</v>
      </c>
      <c r="D41" s="16">
        <v>0.01</v>
      </c>
      <c r="E41" s="17">
        <f>D41*E38</f>
        <v>0.2812</v>
      </c>
      <c r="F41" s="17"/>
      <c r="G41" s="17"/>
      <c r="H41" s="17"/>
      <c r="I41" s="17"/>
      <c r="J41" s="17"/>
      <c r="K41" s="17"/>
      <c r="L41" s="17"/>
    </row>
    <row r="42" spans="1:12" ht="11.25">
      <c r="A42" s="74"/>
      <c r="B42" s="14" t="s">
        <v>186</v>
      </c>
      <c r="C42" s="13" t="s">
        <v>96</v>
      </c>
      <c r="D42" s="16">
        <v>5</v>
      </c>
      <c r="E42" s="57">
        <f>E38*D42</f>
        <v>140.6</v>
      </c>
      <c r="F42" s="17"/>
      <c r="G42" s="17"/>
      <c r="H42" s="17"/>
      <c r="I42" s="17"/>
      <c r="J42" s="17"/>
      <c r="K42" s="17"/>
      <c r="L42" s="17"/>
    </row>
    <row r="43" spans="1:12" ht="11.25">
      <c r="A43" s="74"/>
      <c r="B43" s="14" t="s">
        <v>118</v>
      </c>
      <c r="C43" s="13" t="s">
        <v>99</v>
      </c>
      <c r="D43" s="16">
        <v>1.05</v>
      </c>
      <c r="E43" s="17">
        <f>E38*D43</f>
        <v>29.526000000000003</v>
      </c>
      <c r="F43" s="17"/>
      <c r="G43" s="17"/>
      <c r="H43" s="17"/>
      <c r="I43" s="17"/>
      <c r="J43" s="17"/>
      <c r="K43" s="17"/>
      <c r="L43" s="17"/>
    </row>
    <row r="44" spans="1:12" ht="11.25">
      <c r="A44" s="12"/>
      <c r="B44" s="14" t="s">
        <v>165</v>
      </c>
      <c r="C44" s="13" t="s">
        <v>110</v>
      </c>
      <c r="D44" s="16" t="s">
        <v>164</v>
      </c>
      <c r="E44" s="17">
        <v>15</v>
      </c>
      <c r="F44" s="17"/>
      <c r="G44" s="17"/>
      <c r="H44" s="17"/>
      <c r="I44" s="17"/>
      <c r="J44" s="17"/>
      <c r="K44" s="17"/>
      <c r="L44" s="17"/>
    </row>
    <row r="45" spans="1:12" ht="33.75">
      <c r="A45" s="74">
        <v>9</v>
      </c>
      <c r="B45" s="60" t="s">
        <v>157</v>
      </c>
      <c r="C45" s="24" t="s">
        <v>101</v>
      </c>
      <c r="D45" s="19"/>
      <c r="E45" s="55">
        <v>3.96</v>
      </c>
      <c r="F45" s="17"/>
      <c r="G45" s="17"/>
      <c r="H45" s="17"/>
      <c r="I45" s="17"/>
      <c r="J45" s="17"/>
      <c r="K45" s="17"/>
      <c r="L45" s="17"/>
    </row>
    <row r="46" spans="1:12" ht="11.25">
      <c r="A46" s="74"/>
      <c r="B46" s="14" t="s">
        <v>102</v>
      </c>
      <c r="C46" s="24" t="s">
        <v>13</v>
      </c>
      <c r="D46" s="16">
        <v>0.899</v>
      </c>
      <c r="E46" s="17">
        <f>D46*E45</f>
        <v>3.56004</v>
      </c>
      <c r="F46" s="17"/>
      <c r="G46" s="17"/>
      <c r="H46" s="17"/>
      <c r="I46" s="17"/>
      <c r="J46" s="17"/>
      <c r="K46" s="17"/>
      <c r="L46" s="17"/>
    </row>
    <row r="47" spans="1:12" ht="11.25">
      <c r="A47" s="12"/>
      <c r="B47" s="14" t="s">
        <v>16</v>
      </c>
      <c r="C47" s="20" t="s">
        <v>17</v>
      </c>
      <c r="D47" s="17">
        <v>0.13</v>
      </c>
      <c r="E47" s="17">
        <f>D47*E45</f>
        <v>0.5148</v>
      </c>
      <c r="F47" s="17"/>
      <c r="G47" s="17"/>
      <c r="H47" s="17"/>
      <c r="I47" s="17"/>
      <c r="J47" s="17"/>
      <c r="K47" s="17"/>
      <c r="L47" s="17"/>
    </row>
    <row r="48" spans="1:12" ht="11.25">
      <c r="A48" s="74"/>
      <c r="B48" s="14" t="s">
        <v>18</v>
      </c>
      <c r="C48" s="20" t="s">
        <v>17</v>
      </c>
      <c r="D48" s="17">
        <f>18/100</f>
        <v>0.18</v>
      </c>
      <c r="E48" s="17">
        <f>D48*E45</f>
        <v>0.7128</v>
      </c>
      <c r="F48" s="17"/>
      <c r="G48" s="17"/>
      <c r="H48" s="17"/>
      <c r="I48" s="17"/>
      <c r="J48" s="17"/>
      <c r="K48" s="17"/>
      <c r="L48" s="17"/>
    </row>
    <row r="49" spans="1:12" ht="11.25">
      <c r="A49" s="74"/>
      <c r="B49" s="14" t="s">
        <v>125</v>
      </c>
      <c r="C49" s="24" t="s">
        <v>99</v>
      </c>
      <c r="D49" s="17">
        <v>1</v>
      </c>
      <c r="E49" s="17">
        <f>D49*E45</f>
        <v>3.96</v>
      </c>
      <c r="F49" s="17"/>
      <c r="G49" s="17"/>
      <c r="H49" s="17"/>
      <c r="I49" s="17"/>
      <c r="J49" s="17"/>
      <c r="K49" s="17"/>
      <c r="L49" s="17"/>
    </row>
    <row r="50" spans="1:12" ht="11.25">
      <c r="A50" s="12"/>
      <c r="B50" s="14"/>
      <c r="C50" s="24"/>
      <c r="D50" s="17"/>
      <c r="E50" s="17"/>
      <c r="F50" s="17"/>
      <c r="G50" s="17"/>
      <c r="H50" s="17"/>
      <c r="I50" s="17"/>
      <c r="J50" s="17"/>
      <c r="K50" s="17"/>
      <c r="L50" s="17"/>
    </row>
    <row r="51" spans="1:12" s="56" customFormat="1" ht="22.5">
      <c r="A51" s="74">
        <v>10</v>
      </c>
      <c r="B51" s="72" t="s">
        <v>168</v>
      </c>
      <c r="C51" s="69" t="s">
        <v>117</v>
      </c>
      <c r="D51" s="61"/>
      <c r="E51" s="61">
        <v>1.44</v>
      </c>
      <c r="F51" s="17"/>
      <c r="G51" s="17"/>
      <c r="H51" s="17"/>
      <c r="I51" s="17"/>
      <c r="J51" s="17"/>
      <c r="K51" s="17"/>
      <c r="L51" s="17"/>
    </row>
    <row r="52" spans="1:12" ht="11.25">
      <c r="A52" s="74"/>
      <c r="B52" s="67" t="s">
        <v>102</v>
      </c>
      <c r="C52" s="20" t="s">
        <v>13</v>
      </c>
      <c r="D52" s="16">
        <v>2.8</v>
      </c>
      <c r="E52" s="17">
        <f>D52*E51</f>
        <v>4.032</v>
      </c>
      <c r="F52" s="17"/>
      <c r="G52" s="17"/>
      <c r="H52" s="17"/>
      <c r="I52" s="17"/>
      <c r="J52" s="17"/>
      <c r="K52" s="17"/>
      <c r="L52" s="17"/>
    </row>
    <row r="53" spans="1:12" ht="11.25">
      <c r="A53" s="12"/>
      <c r="B53" s="68" t="s">
        <v>16</v>
      </c>
      <c r="C53" s="20" t="s">
        <v>17</v>
      </c>
      <c r="D53" s="18">
        <f>4.52/100</f>
        <v>0.0452</v>
      </c>
      <c r="E53" s="18">
        <f>D53*E51</f>
        <v>0.065088</v>
      </c>
      <c r="F53" s="17"/>
      <c r="G53" s="17"/>
      <c r="H53" s="17"/>
      <c r="I53" s="17"/>
      <c r="J53" s="17"/>
      <c r="K53" s="17"/>
      <c r="L53" s="17"/>
    </row>
    <row r="54" spans="1:12" ht="11.25">
      <c r="A54" s="74"/>
      <c r="B54" s="68" t="s">
        <v>18</v>
      </c>
      <c r="C54" s="20" t="s">
        <v>17</v>
      </c>
      <c r="D54" s="18">
        <f>4.66/100</f>
        <v>0.0466</v>
      </c>
      <c r="E54" s="18">
        <f>D54*E51</f>
        <v>0.067104</v>
      </c>
      <c r="F54" s="17"/>
      <c r="G54" s="17"/>
      <c r="H54" s="17"/>
      <c r="I54" s="17"/>
      <c r="J54" s="17"/>
      <c r="K54" s="17"/>
      <c r="L54" s="17"/>
    </row>
    <row r="55" spans="1:12" ht="11.25">
      <c r="A55" s="74"/>
      <c r="B55" s="14" t="s">
        <v>167</v>
      </c>
      <c r="C55" s="24" t="s">
        <v>101</v>
      </c>
      <c r="D55" s="18">
        <v>1.05</v>
      </c>
      <c r="E55" s="17">
        <f>E51*D55</f>
        <v>1.512</v>
      </c>
      <c r="F55" s="17"/>
      <c r="G55" s="17"/>
      <c r="H55" s="17"/>
      <c r="I55" s="17"/>
      <c r="J55" s="17"/>
      <c r="K55" s="17"/>
      <c r="L55" s="17"/>
    </row>
    <row r="56" spans="1:12" ht="11.25">
      <c r="A56" s="12"/>
      <c r="B56" s="14" t="s">
        <v>136</v>
      </c>
      <c r="C56" s="24" t="s">
        <v>96</v>
      </c>
      <c r="D56" s="16">
        <v>5</v>
      </c>
      <c r="E56" s="17">
        <f>D56*E51</f>
        <v>7.199999999999999</v>
      </c>
      <c r="F56" s="17"/>
      <c r="G56" s="17"/>
      <c r="H56" s="17"/>
      <c r="I56" s="17"/>
      <c r="J56" s="17"/>
      <c r="K56" s="17"/>
      <c r="L56" s="17"/>
    </row>
    <row r="57" spans="1:12" ht="11.25">
      <c r="A57" s="74">
        <v>11</v>
      </c>
      <c r="B57" s="60" t="s">
        <v>137</v>
      </c>
      <c r="C57" s="24" t="s">
        <v>101</v>
      </c>
      <c r="D57" s="19"/>
      <c r="E57" s="55">
        <v>2.4</v>
      </c>
      <c r="F57" s="17"/>
      <c r="G57" s="17"/>
      <c r="H57" s="17"/>
      <c r="I57" s="17"/>
      <c r="J57" s="17"/>
      <c r="K57" s="17"/>
      <c r="L57" s="17"/>
    </row>
    <row r="58" spans="1:12" ht="11.25">
      <c r="A58" s="74"/>
      <c r="B58" s="14" t="s">
        <v>102</v>
      </c>
      <c r="C58" s="24" t="s">
        <v>13</v>
      </c>
      <c r="D58" s="16">
        <v>2.72</v>
      </c>
      <c r="E58" s="17">
        <f>D58*E57</f>
        <v>6.5280000000000005</v>
      </c>
      <c r="F58" s="17"/>
      <c r="G58" s="17"/>
      <c r="H58" s="17"/>
      <c r="I58" s="17"/>
      <c r="J58" s="17"/>
      <c r="K58" s="17"/>
      <c r="L58" s="17"/>
    </row>
    <row r="59" spans="1:12" ht="11.25">
      <c r="A59" s="12"/>
      <c r="B59" s="14" t="s">
        <v>16</v>
      </c>
      <c r="C59" s="20" t="s">
        <v>17</v>
      </c>
      <c r="D59" s="16">
        <v>0.65</v>
      </c>
      <c r="E59" s="17">
        <f>D59*E57</f>
        <v>1.56</v>
      </c>
      <c r="F59" s="17"/>
      <c r="G59" s="17"/>
      <c r="H59" s="17"/>
      <c r="I59" s="17"/>
      <c r="J59" s="17"/>
      <c r="K59" s="17"/>
      <c r="L59" s="17"/>
    </row>
    <row r="60" spans="1:12" ht="11.25">
      <c r="A60" s="74"/>
      <c r="B60" s="14" t="s">
        <v>18</v>
      </c>
      <c r="C60" s="20" t="s">
        <v>17</v>
      </c>
      <c r="D60" s="16">
        <v>0.66</v>
      </c>
      <c r="E60" s="17">
        <f>D60*E57</f>
        <v>1.584</v>
      </c>
      <c r="F60" s="17"/>
      <c r="G60" s="17"/>
      <c r="H60" s="17"/>
      <c r="I60" s="17"/>
      <c r="J60" s="17"/>
      <c r="K60" s="17"/>
      <c r="L60" s="17"/>
    </row>
    <row r="61" spans="1:12" ht="11.25">
      <c r="A61" s="74"/>
      <c r="B61" s="14" t="s">
        <v>138</v>
      </c>
      <c r="C61" s="24" t="s">
        <v>99</v>
      </c>
      <c r="D61" s="17">
        <v>1</v>
      </c>
      <c r="E61" s="17">
        <v>2.4</v>
      </c>
      <c r="F61" s="17"/>
      <c r="G61" s="17"/>
      <c r="H61" s="17"/>
      <c r="I61" s="17"/>
      <c r="J61" s="17"/>
      <c r="K61" s="17"/>
      <c r="L61" s="17"/>
    </row>
    <row r="62" spans="1:12" ht="22.5">
      <c r="A62" s="12">
        <v>12</v>
      </c>
      <c r="B62" s="60" t="s">
        <v>139</v>
      </c>
      <c r="C62" s="24" t="s">
        <v>101</v>
      </c>
      <c r="D62" s="19"/>
      <c r="E62" s="55">
        <v>1.94</v>
      </c>
      <c r="F62" s="17"/>
      <c r="G62" s="17"/>
      <c r="H62" s="17"/>
      <c r="I62" s="17"/>
      <c r="J62" s="17"/>
      <c r="K62" s="17"/>
      <c r="L62" s="17"/>
    </row>
    <row r="63" spans="1:12" ht="11.25">
      <c r="A63" s="74"/>
      <c r="B63" s="14" t="s">
        <v>102</v>
      </c>
      <c r="C63" s="24" t="s">
        <v>13</v>
      </c>
      <c r="D63" s="17">
        <v>1</v>
      </c>
      <c r="E63" s="17">
        <f>D63*E62</f>
        <v>1.94</v>
      </c>
      <c r="F63" s="17"/>
      <c r="G63" s="17"/>
      <c r="H63" s="17"/>
      <c r="I63" s="17"/>
      <c r="J63" s="17"/>
      <c r="K63" s="17"/>
      <c r="L63" s="17"/>
    </row>
    <row r="64" spans="1:12" ht="11.25">
      <c r="A64" s="74"/>
      <c r="B64" s="14" t="s">
        <v>16</v>
      </c>
      <c r="C64" s="20" t="s">
        <v>17</v>
      </c>
      <c r="D64" s="17">
        <v>0.23</v>
      </c>
      <c r="E64" s="17">
        <f>D64*E62</f>
        <v>0.4462</v>
      </c>
      <c r="F64" s="17"/>
      <c r="G64" s="17"/>
      <c r="H64" s="17"/>
      <c r="I64" s="17"/>
      <c r="J64" s="17"/>
      <c r="K64" s="17"/>
      <c r="L64" s="17"/>
    </row>
    <row r="65" spans="1:12" ht="11.25">
      <c r="A65" s="12"/>
      <c r="B65" s="14" t="s">
        <v>18</v>
      </c>
      <c r="C65" s="20" t="s">
        <v>17</v>
      </c>
      <c r="D65" s="17">
        <f>18/100</f>
        <v>0.18</v>
      </c>
      <c r="E65" s="17">
        <f>D65*E62</f>
        <v>0.34919999999999995</v>
      </c>
      <c r="F65" s="17"/>
      <c r="G65" s="17"/>
      <c r="H65" s="17"/>
      <c r="I65" s="17"/>
      <c r="J65" s="17"/>
      <c r="K65" s="17"/>
      <c r="L65" s="17"/>
    </row>
    <row r="66" spans="1:12" ht="11.25">
      <c r="A66" s="74"/>
      <c r="B66" s="14" t="s">
        <v>140</v>
      </c>
      <c r="C66" s="24" t="s">
        <v>99</v>
      </c>
      <c r="D66" s="17">
        <v>1</v>
      </c>
      <c r="E66" s="17">
        <f>D66*E62</f>
        <v>1.94</v>
      </c>
      <c r="F66" s="17"/>
      <c r="G66" s="17"/>
      <c r="H66" s="17"/>
      <c r="I66" s="17"/>
      <c r="J66" s="17"/>
      <c r="K66" s="17"/>
      <c r="L66" s="17"/>
    </row>
    <row r="67" spans="1:12" ht="33.75">
      <c r="A67" s="74">
        <v>13</v>
      </c>
      <c r="B67" s="72" t="s">
        <v>127</v>
      </c>
      <c r="C67" s="24" t="s">
        <v>100</v>
      </c>
      <c r="D67" s="21"/>
      <c r="E67" s="17">
        <v>5</v>
      </c>
      <c r="F67" s="17"/>
      <c r="G67" s="17"/>
      <c r="H67" s="17"/>
      <c r="I67" s="17"/>
      <c r="J67" s="17"/>
      <c r="K67" s="17"/>
      <c r="L67" s="17"/>
    </row>
    <row r="68" spans="1:12" ht="11.25">
      <c r="A68" s="12"/>
      <c r="B68" s="67" t="s">
        <v>102</v>
      </c>
      <c r="C68" s="20" t="s">
        <v>128</v>
      </c>
      <c r="D68" s="13">
        <v>1</v>
      </c>
      <c r="E68" s="17">
        <f>D68*E67</f>
        <v>5</v>
      </c>
      <c r="F68" s="17"/>
      <c r="G68" s="17"/>
      <c r="H68" s="17"/>
      <c r="I68" s="17"/>
      <c r="J68" s="17"/>
      <c r="K68" s="17"/>
      <c r="L68" s="17"/>
    </row>
    <row r="69" spans="1:12" ht="11.25">
      <c r="A69" s="74"/>
      <c r="B69" s="67" t="s">
        <v>129</v>
      </c>
      <c r="C69" s="66" t="s">
        <v>130</v>
      </c>
      <c r="D69" s="13">
        <v>1.8</v>
      </c>
      <c r="E69" s="17">
        <f>D69*E67</f>
        <v>9</v>
      </c>
      <c r="F69" s="17"/>
      <c r="G69" s="17"/>
      <c r="H69" s="17"/>
      <c r="I69" s="17"/>
      <c r="J69" s="17"/>
      <c r="K69" s="17"/>
      <c r="L69" s="17"/>
    </row>
    <row r="70" spans="1:12" ht="11.25">
      <c r="A70" s="74"/>
      <c r="B70" s="75" t="s">
        <v>143</v>
      </c>
      <c r="C70" s="24"/>
      <c r="D70" s="16"/>
      <c r="E70" s="17"/>
      <c r="F70" s="17"/>
      <c r="G70" s="17"/>
      <c r="H70" s="17"/>
      <c r="I70" s="17"/>
      <c r="J70" s="17"/>
      <c r="K70" s="17"/>
      <c r="L70" s="17"/>
    </row>
    <row r="71" spans="1:12" ht="11.25">
      <c r="A71" s="12">
        <v>14</v>
      </c>
      <c r="B71" s="60" t="s">
        <v>155</v>
      </c>
      <c r="C71" s="69" t="s">
        <v>115</v>
      </c>
      <c r="D71" s="54"/>
      <c r="E71" s="61">
        <v>4.3</v>
      </c>
      <c r="F71" s="17"/>
      <c r="G71" s="17"/>
      <c r="H71" s="17"/>
      <c r="I71" s="17"/>
      <c r="J71" s="17"/>
      <c r="K71" s="17"/>
      <c r="L71" s="17"/>
    </row>
    <row r="72" spans="1:12" ht="11.25">
      <c r="A72" s="74"/>
      <c r="B72" s="14" t="s">
        <v>97</v>
      </c>
      <c r="C72" s="20" t="s">
        <v>13</v>
      </c>
      <c r="D72" s="17">
        <v>13.2</v>
      </c>
      <c r="E72" s="17">
        <f>D72*E71</f>
        <v>56.76</v>
      </c>
      <c r="F72" s="17"/>
      <c r="G72" s="17"/>
      <c r="H72" s="17"/>
      <c r="I72" s="17"/>
      <c r="J72" s="17"/>
      <c r="K72" s="17"/>
      <c r="L72" s="17"/>
    </row>
    <row r="73" spans="1:12" ht="11.25">
      <c r="A73" s="74"/>
      <c r="B73" s="14" t="s">
        <v>16</v>
      </c>
      <c r="C73" s="20" t="s">
        <v>17</v>
      </c>
      <c r="D73" s="16">
        <v>9.63</v>
      </c>
      <c r="E73" s="17">
        <f>D73*E71</f>
        <v>41.409</v>
      </c>
      <c r="F73" s="17"/>
      <c r="G73" s="17"/>
      <c r="H73" s="17"/>
      <c r="I73" s="17"/>
      <c r="J73" s="17"/>
      <c r="K73" s="17"/>
      <c r="L73" s="17"/>
    </row>
    <row r="74" spans="1:12" ht="33.75">
      <c r="A74" s="12">
        <v>15</v>
      </c>
      <c r="B74" s="60" t="s">
        <v>146</v>
      </c>
      <c r="C74" s="69" t="s">
        <v>115</v>
      </c>
      <c r="D74" s="54"/>
      <c r="E74" s="61">
        <v>16.3</v>
      </c>
      <c r="F74" s="17"/>
      <c r="G74" s="17"/>
      <c r="H74" s="17"/>
      <c r="I74" s="17"/>
      <c r="J74" s="17"/>
      <c r="K74" s="17"/>
      <c r="L74" s="17"/>
    </row>
    <row r="75" spans="1:12" ht="11.25">
      <c r="A75" s="74"/>
      <c r="B75" s="14" t="s">
        <v>97</v>
      </c>
      <c r="C75" s="20" t="s">
        <v>13</v>
      </c>
      <c r="D75" s="17">
        <f>795/1000</f>
        <v>0.795</v>
      </c>
      <c r="E75" s="17">
        <f>D75*E74</f>
        <v>12.9585</v>
      </c>
      <c r="F75" s="17"/>
      <c r="G75" s="17"/>
      <c r="H75" s="17"/>
      <c r="I75" s="17"/>
      <c r="J75" s="17"/>
      <c r="K75" s="17"/>
      <c r="L75" s="17"/>
    </row>
    <row r="76" spans="1:12" ht="11.25">
      <c r="A76" s="74"/>
      <c r="B76" s="80" t="s">
        <v>183</v>
      </c>
      <c r="C76" s="81" t="s">
        <v>131</v>
      </c>
      <c r="D76" s="81">
        <v>0.0178</v>
      </c>
      <c r="E76" s="17">
        <f>E74*D76</f>
        <v>0.29014</v>
      </c>
      <c r="F76" s="17"/>
      <c r="G76" s="17"/>
      <c r="H76" s="17"/>
      <c r="I76" s="17"/>
      <c r="J76" s="17"/>
      <c r="K76" s="17"/>
      <c r="L76" s="17"/>
    </row>
    <row r="77" spans="1:12" ht="11.25">
      <c r="A77" s="12">
        <v>16</v>
      </c>
      <c r="B77" s="60" t="s">
        <v>145</v>
      </c>
      <c r="C77" s="69" t="s">
        <v>109</v>
      </c>
      <c r="D77" s="54"/>
      <c r="E77" s="61">
        <v>86</v>
      </c>
      <c r="F77" s="17"/>
      <c r="G77" s="17"/>
      <c r="H77" s="17"/>
      <c r="I77" s="17"/>
      <c r="J77" s="17"/>
      <c r="K77" s="17"/>
      <c r="L77" s="17"/>
    </row>
    <row r="78" spans="1:12" ht="11.25">
      <c r="A78" s="74"/>
      <c r="B78" s="14" t="s">
        <v>97</v>
      </c>
      <c r="C78" s="20" t="s">
        <v>13</v>
      </c>
      <c r="D78" s="17">
        <v>0.0719</v>
      </c>
      <c r="E78" s="17">
        <f>D78*E77</f>
        <v>6.183400000000001</v>
      </c>
      <c r="F78" s="17"/>
      <c r="G78" s="17"/>
      <c r="H78" s="17"/>
      <c r="I78" s="17"/>
      <c r="J78" s="17"/>
      <c r="K78" s="17"/>
      <c r="L78" s="17"/>
    </row>
    <row r="79" spans="1:12" ht="11.25">
      <c r="A79" s="74"/>
      <c r="B79" s="14" t="s">
        <v>16</v>
      </c>
      <c r="C79" s="20" t="s">
        <v>25</v>
      </c>
      <c r="D79" s="16">
        <v>0.0099</v>
      </c>
      <c r="E79" s="17">
        <f>D79*E77</f>
        <v>0.8514</v>
      </c>
      <c r="F79" s="17"/>
      <c r="G79" s="17"/>
      <c r="H79" s="17"/>
      <c r="I79" s="17"/>
      <c r="J79" s="17"/>
      <c r="K79" s="17"/>
      <c r="L79" s="17"/>
    </row>
    <row r="80" spans="1:12" ht="12.75" customHeight="1">
      <c r="A80" s="12"/>
      <c r="B80" s="14" t="s">
        <v>18</v>
      </c>
      <c r="C80" s="20" t="s">
        <v>17</v>
      </c>
      <c r="D80" s="16">
        <v>0.007</v>
      </c>
      <c r="E80" s="17">
        <f>D80*E77</f>
        <v>0.602</v>
      </c>
      <c r="F80" s="17"/>
      <c r="G80" s="17"/>
      <c r="H80" s="17"/>
      <c r="I80" s="17"/>
      <c r="J80" s="17"/>
      <c r="K80" s="17"/>
      <c r="L80" s="17"/>
    </row>
    <row r="81" spans="1:12" ht="13.5" customHeight="1">
      <c r="A81" s="74"/>
      <c r="B81" s="14" t="s">
        <v>147</v>
      </c>
      <c r="C81" s="24" t="s">
        <v>100</v>
      </c>
      <c r="D81" s="16">
        <v>0.1</v>
      </c>
      <c r="E81" s="17">
        <f>D81*E77</f>
        <v>8.6</v>
      </c>
      <c r="F81" s="17"/>
      <c r="G81" s="17"/>
      <c r="H81" s="17"/>
      <c r="I81" s="17"/>
      <c r="J81" s="17"/>
      <c r="K81" s="17"/>
      <c r="L81" s="17"/>
    </row>
    <row r="82" spans="1:12" ht="33.75">
      <c r="A82" s="12">
        <v>17</v>
      </c>
      <c r="B82" s="78" t="s">
        <v>148</v>
      </c>
      <c r="C82" s="54" t="s">
        <v>30</v>
      </c>
      <c r="D82" s="54"/>
      <c r="E82" s="61">
        <v>28</v>
      </c>
      <c r="F82" s="17"/>
      <c r="G82" s="17"/>
      <c r="H82" s="17"/>
      <c r="I82" s="17"/>
      <c r="J82" s="17"/>
      <c r="K82" s="17"/>
      <c r="L82" s="17"/>
    </row>
    <row r="83" spans="1:12" ht="11.25">
      <c r="A83" s="74"/>
      <c r="B83" s="79" t="s">
        <v>12</v>
      </c>
      <c r="C83" s="20" t="s">
        <v>13</v>
      </c>
      <c r="D83" s="16">
        <v>1.11</v>
      </c>
      <c r="E83" s="17">
        <f>E82*D83</f>
        <v>31.080000000000002</v>
      </c>
      <c r="F83" s="17"/>
      <c r="G83" s="17"/>
      <c r="H83" s="17"/>
      <c r="I83" s="17"/>
      <c r="J83" s="17"/>
      <c r="K83" s="17"/>
      <c r="L83" s="17"/>
    </row>
    <row r="84" spans="1:12" ht="11.25">
      <c r="A84" s="74"/>
      <c r="B84" s="79" t="s">
        <v>16</v>
      </c>
      <c r="C84" s="20" t="s">
        <v>17</v>
      </c>
      <c r="D84" s="16">
        <f>0.71/100</f>
        <v>0.0070999999999999995</v>
      </c>
      <c r="E84" s="17">
        <f>D84*E82</f>
        <v>0.19879999999999998</v>
      </c>
      <c r="F84" s="17"/>
      <c r="G84" s="17"/>
      <c r="H84" s="17"/>
      <c r="I84" s="17"/>
      <c r="J84" s="17"/>
      <c r="K84" s="17"/>
      <c r="L84" s="17"/>
    </row>
    <row r="85" spans="1:12" ht="11.25">
      <c r="A85" s="12"/>
      <c r="B85" s="79" t="s">
        <v>18</v>
      </c>
      <c r="C85" s="20" t="s">
        <v>17</v>
      </c>
      <c r="D85" s="16">
        <f>9.6/100</f>
        <v>0.096</v>
      </c>
      <c r="E85" s="17">
        <v>7</v>
      </c>
      <c r="F85" s="17"/>
      <c r="G85" s="17"/>
      <c r="H85" s="17"/>
      <c r="I85" s="17"/>
      <c r="J85" s="17"/>
      <c r="K85" s="17"/>
      <c r="L85" s="17"/>
    </row>
    <row r="86" spans="1:12" ht="12.75">
      <c r="A86" s="74"/>
      <c r="B86" s="79" t="s">
        <v>149</v>
      </c>
      <c r="C86" s="13" t="s">
        <v>23</v>
      </c>
      <c r="D86" s="16"/>
      <c r="E86" s="17">
        <v>0.42</v>
      </c>
      <c r="F86" s="17"/>
      <c r="G86" s="17"/>
      <c r="H86" s="17"/>
      <c r="I86" s="17"/>
      <c r="J86" s="17"/>
      <c r="K86" s="17"/>
      <c r="L86" s="17"/>
    </row>
    <row r="87" spans="1:12" ht="11.25">
      <c r="A87" s="74"/>
      <c r="B87" s="79" t="s">
        <v>184</v>
      </c>
      <c r="C87" s="13" t="s">
        <v>116</v>
      </c>
      <c r="D87" s="16"/>
      <c r="E87" s="17">
        <v>0.63</v>
      </c>
      <c r="F87" s="17"/>
      <c r="G87" s="17"/>
      <c r="H87" s="17"/>
      <c r="I87" s="17"/>
      <c r="J87" s="17"/>
      <c r="K87" s="17"/>
      <c r="L87" s="17"/>
    </row>
    <row r="88" spans="1:12" ht="22.5">
      <c r="A88" s="12">
        <v>18</v>
      </c>
      <c r="B88" s="78" t="s">
        <v>150</v>
      </c>
      <c r="C88" s="54" t="s">
        <v>117</v>
      </c>
      <c r="D88" s="54"/>
      <c r="E88" s="61">
        <v>50</v>
      </c>
      <c r="F88" s="17"/>
      <c r="G88" s="17"/>
      <c r="H88" s="17"/>
      <c r="I88" s="17"/>
      <c r="J88" s="17"/>
      <c r="K88" s="17"/>
      <c r="L88" s="17"/>
    </row>
    <row r="89" spans="1:12" ht="11.25">
      <c r="A89" s="74"/>
      <c r="B89" s="79" t="s">
        <v>97</v>
      </c>
      <c r="C89" s="20" t="s">
        <v>13</v>
      </c>
      <c r="D89" s="16">
        <v>0.75</v>
      </c>
      <c r="E89" s="17">
        <f>D89*E88</f>
        <v>37.5</v>
      </c>
      <c r="F89" s="17"/>
      <c r="G89" s="17"/>
      <c r="H89" s="17"/>
      <c r="I89" s="17"/>
      <c r="J89" s="17"/>
      <c r="K89" s="17"/>
      <c r="L89" s="17"/>
    </row>
    <row r="90" spans="1:12" ht="11.25">
      <c r="A90" s="74"/>
      <c r="B90" s="79" t="s">
        <v>16</v>
      </c>
      <c r="C90" s="20" t="s">
        <v>17</v>
      </c>
      <c r="D90" s="16">
        <f>6.3/100</f>
        <v>0.063</v>
      </c>
      <c r="E90" s="17">
        <f>D90*E88</f>
        <v>3.15</v>
      </c>
      <c r="F90" s="17"/>
      <c r="G90" s="17"/>
      <c r="H90" s="17"/>
      <c r="I90" s="17"/>
      <c r="J90" s="17"/>
      <c r="K90" s="17"/>
      <c r="L90" s="17"/>
    </row>
    <row r="91" spans="1:12" ht="11.25">
      <c r="A91" s="12"/>
      <c r="B91" s="79" t="s">
        <v>151</v>
      </c>
      <c r="C91" s="13" t="s">
        <v>101</v>
      </c>
      <c r="D91" s="16">
        <v>1</v>
      </c>
      <c r="E91" s="17">
        <f>D91*E88</f>
        <v>50</v>
      </c>
      <c r="F91" s="17"/>
      <c r="G91" s="17"/>
      <c r="H91" s="17"/>
      <c r="I91" s="17"/>
      <c r="J91" s="17"/>
      <c r="K91" s="17"/>
      <c r="L91" s="17"/>
    </row>
    <row r="92" spans="1:12" ht="22.5">
      <c r="A92" s="74"/>
      <c r="B92" s="79" t="s">
        <v>152</v>
      </c>
      <c r="C92" s="13" t="s">
        <v>30</v>
      </c>
      <c r="D92" s="16">
        <v>1</v>
      </c>
      <c r="E92" s="17">
        <v>5</v>
      </c>
      <c r="F92" s="17"/>
      <c r="G92" s="17"/>
      <c r="H92" s="17"/>
      <c r="I92" s="17"/>
      <c r="J92" s="17"/>
      <c r="K92" s="17"/>
      <c r="L92" s="17"/>
    </row>
    <row r="93" spans="1:12" ht="11.25">
      <c r="A93" s="74"/>
      <c r="B93" s="79" t="s">
        <v>144</v>
      </c>
      <c r="C93" s="13" t="s">
        <v>96</v>
      </c>
      <c r="D93" s="16"/>
      <c r="E93" s="17">
        <v>150</v>
      </c>
      <c r="F93" s="16"/>
      <c r="G93" s="17"/>
      <c r="H93" s="17"/>
      <c r="I93" s="17"/>
      <c r="J93" s="17"/>
      <c r="K93" s="17"/>
      <c r="L93" s="17"/>
    </row>
    <row r="94" spans="1:12" ht="11.25">
      <c r="A94" s="12"/>
      <c r="B94" s="79" t="s">
        <v>153</v>
      </c>
      <c r="C94" s="13" t="s">
        <v>100</v>
      </c>
      <c r="D94" s="55"/>
      <c r="E94" s="17">
        <f>E88*0.1</f>
        <v>5</v>
      </c>
      <c r="F94" s="17"/>
      <c r="G94" s="17"/>
      <c r="H94" s="17"/>
      <c r="I94" s="17"/>
      <c r="J94" s="17"/>
      <c r="K94" s="17"/>
      <c r="L94" s="17"/>
    </row>
    <row r="95" spans="1:12" ht="22.5">
      <c r="A95" s="74">
        <v>19</v>
      </c>
      <c r="B95" s="60" t="s">
        <v>156</v>
      </c>
      <c r="C95" s="69" t="s">
        <v>117</v>
      </c>
      <c r="D95" s="25"/>
      <c r="E95" s="70">
        <v>21</v>
      </c>
      <c r="F95" s="17"/>
      <c r="G95" s="17"/>
      <c r="H95" s="17"/>
      <c r="I95" s="17"/>
      <c r="J95" s="17"/>
      <c r="K95" s="17"/>
      <c r="L95" s="17"/>
    </row>
    <row r="96" spans="1:12" ht="11.25">
      <c r="A96" s="74"/>
      <c r="B96" s="14" t="s">
        <v>102</v>
      </c>
      <c r="C96" s="24" t="s">
        <v>13</v>
      </c>
      <c r="D96" s="17">
        <f>68/100</f>
        <v>0.68</v>
      </c>
      <c r="E96" s="17">
        <f>D96*E95</f>
        <v>14.280000000000001</v>
      </c>
      <c r="F96" s="17"/>
      <c r="G96" s="17"/>
      <c r="H96" s="17"/>
      <c r="I96" s="17"/>
      <c r="J96" s="17"/>
      <c r="K96" s="17"/>
      <c r="L96" s="17"/>
    </row>
    <row r="97" spans="1:12" ht="11.25">
      <c r="A97" s="12"/>
      <c r="B97" s="14" t="s">
        <v>16</v>
      </c>
      <c r="C97" s="20" t="s">
        <v>17</v>
      </c>
      <c r="D97" s="55">
        <f>0.2/1</f>
        <v>0.2</v>
      </c>
      <c r="E97" s="17">
        <f>D97*E95</f>
        <v>4.2</v>
      </c>
      <c r="F97" s="17"/>
      <c r="G97" s="17"/>
      <c r="H97" s="17"/>
      <c r="I97" s="17"/>
      <c r="J97" s="17"/>
      <c r="K97" s="17"/>
      <c r="L97" s="17"/>
    </row>
    <row r="98" spans="1:12" ht="11.25">
      <c r="A98" s="74"/>
      <c r="B98" s="14" t="s">
        <v>18</v>
      </c>
      <c r="C98" s="20" t="s">
        <v>17</v>
      </c>
      <c r="D98" s="55">
        <f>0.19/1</f>
        <v>0.19</v>
      </c>
      <c r="E98" s="17">
        <f>D98*E95</f>
        <v>3.99</v>
      </c>
      <c r="F98" s="17"/>
      <c r="G98" s="17"/>
      <c r="H98" s="17"/>
      <c r="I98" s="17"/>
      <c r="J98" s="17"/>
      <c r="K98" s="17"/>
      <c r="L98" s="17"/>
    </row>
    <row r="99" spans="1:12" ht="11.25">
      <c r="A99" s="74"/>
      <c r="B99" s="14" t="s">
        <v>120</v>
      </c>
      <c r="C99" s="20" t="s">
        <v>96</v>
      </c>
      <c r="D99" s="17">
        <f>46/100</f>
        <v>0.46</v>
      </c>
      <c r="E99" s="17">
        <f>D99*E95</f>
        <v>9.66</v>
      </c>
      <c r="F99" s="17"/>
      <c r="G99" s="17"/>
      <c r="H99" s="17"/>
      <c r="I99" s="17"/>
      <c r="J99" s="17"/>
      <c r="K99" s="17"/>
      <c r="L99" s="17"/>
    </row>
    <row r="100" spans="1:12" ht="11.25">
      <c r="A100" s="12"/>
      <c r="B100" s="14" t="s">
        <v>121</v>
      </c>
      <c r="C100" s="24" t="s">
        <v>96</v>
      </c>
      <c r="D100" s="17">
        <f>2.7/10</f>
        <v>0.27</v>
      </c>
      <c r="E100" s="17">
        <f>D100*E95</f>
        <v>5.67</v>
      </c>
      <c r="F100" s="17"/>
      <c r="G100" s="17"/>
      <c r="H100" s="17"/>
      <c r="I100" s="17"/>
      <c r="J100" s="17"/>
      <c r="K100" s="17"/>
      <c r="L100" s="17"/>
    </row>
    <row r="101" spans="1:12" ht="22.5">
      <c r="A101" s="74">
        <v>20</v>
      </c>
      <c r="B101" s="72" t="s">
        <v>154</v>
      </c>
      <c r="C101" s="69" t="s">
        <v>115</v>
      </c>
      <c r="D101" s="71"/>
      <c r="E101" s="25">
        <v>20.6</v>
      </c>
      <c r="F101" s="17"/>
      <c r="G101" s="17"/>
      <c r="H101" s="17"/>
      <c r="I101" s="17"/>
      <c r="J101" s="17"/>
      <c r="K101" s="17"/>
      <c r="L101" s="17"/>
    </row>
    <row r="102" spans="1:12" ht="11.25">
      <c r="A102" s="18"/>
      <c r="B102" s="67" t="s">
        <v>102</v>
      </c>
      <c r="C102" s="20" t="s">
        <v>128</v>
      </c>
      <c r="D102" s="13">
        <v>0.795</v>
      </c>
      <c r="E102" s="17">
        <f>D102*E101</f>
        <v>16.377000000000002</v>
      </c>
      <c r="F102" s="17"/>
      <c r="G102" s="17"/>
      <c r="H102" s="17"/>
      <c r="I102" s="17"/>
      <c r="J102" s="17"/>
      <c r="K102" s="17"/>
      <c r="L102" s="17"/>
    </row>
    <row r="103" spans="1:12" ht="11.25">
      <c r="A103" s="18"/>
      <c r="B103" s="67" t="s">
        <v>169</v>
      </c>
      <c r="C103" s="66" t="s">
        <v>131</v>
      </c>
      <c r="D103" s="13">
        <v>0.1</v>
      </c>
      <c r="E103" s="17">
        <f>D103*E101</f>
        <v>2.06</v>
      </c>
      <c r="F103" s="17"/>
      <c r="G103" s="17"/>
      <c r="H103" s="17"/>
      <c r="I103" s="17"/>
      <c r="J103" s="17"/>
      <c r="K103" s="17"/>
      <c r="L103" s="17"/>
    </row>
    <row r="104" spans="1:12" ht="11.25">
      <c r="A104" s="12"/>
      <c r="B104" s="67" t="s">
        <v>129</v>
      </c>
      <c r="C104" s="66" t="s">
        <v>130</v>
      </c>
      <c r="D104" s="13">
        <v>1.8</v>
      </c>
      <c r="E104" s="17">
        <f>D104*E101</f>
        <v>37.080000000000005</v>
      </c>
      <c r="F104" s="17"/>
      <c r="G104" s="17"/>
      <c r="H104" s="17"/>
      <c r="I104" s="17"/>
      <c r="J104" s="17"/>
      <c r="K104" s="17"/>
      <c r="L104" s="17"/>
    </row>
    <row r="105" spans="1:12" ht="11.25">
      <c r="A105" s="12"/>
      <c r="B105" s="65" t="s">
        <v>1</v>
      </c>
      <c r="C105" s="66"/>
      <c r="D105" s="13"/>
      <c r="E105" s="13"/>
      <c r="F105" s="17"/>
      <c r="G105" s="25"/>
      <c r="H105" s="25"/>
      <c r="I105" s="101"/>
      <c r="J105" s="25"/>
      <c r="K105" s="25"/>
      <c r="L105" s="25"/>
    </row>
    <row r="106" spans="1:12" ht="11.25">
      <c r="A106" s="18"/>
      <c r="B106" s="65" t="s">
        <v>112</v>
      </c>
      <c r="C106" s="76" t="s">
        <v>195</v>
      </c>
      <c r="D106" s="13"/>
      <c r="E106" s="13"/>
      <c r="F106" s="17"/>
      <c r="G106" s="17"/>
      <c r="H106" s="17"/>
      <c r="I106" s="17"/>
      <c r="J106" s="17"/>
      <c r="K106" s="17"/>
      <c r="L106" s="25"/>
    </row>
    <row r="107" spans="1:12" ht="11.25">
      <c r="A107" s="18"/>
      <c r="B107" s="65" t="s">
        <v>1</v>
      </c>
      <c r="C107" s="20"/>
      <c r="D107" s="13"/>
      <c r="E107" s="13"/>
      <c r="F107" s="17"/>
      <c r="G107" s="17"/>
      <c r="H107" s="17"/>
      <c r="I107" s="17"/>
      <c r="J107" s="17"/>
      <c r="K107" s="17"/>
      <c r="L107" s="25"/>
    </row>
    <row r="108" spans="1:12" ht="11.25">
      <c r="A108" s="12"/>
      <c r="B108" s="65" t="s">
        <v>132</v>
      </c>
      <c r="C108" s="76" t="s">
        <v>195</v>
      </c>
      <c r="D108" s="13"/>
      <c r="E108" s="13"/>
      <c r="F108" s="17"/>
      <c r="G108" s="17"/>
      <c r="H108" s="17"/>
      <c r="I108" s="17"/>
      <c r="J108" s="17"/>
      <c r="K108" s="17"/>
      <c r="L108" s="25"/>
    </row>
    <row r="109" spans="1:12" ht="11.25">
      <c r="A109" s="18"/>
      <c r="B109" s="65" t="s">
        <v>1</v>
      </c>
      <c r="C109" s="20"/>
      <c r="D109" s="59"/>
      <c r="E109" s="13"/>
      <c r="F109" s="17"/>
      <c r="G109" s="17"/>
      <c r="H109" s="17"/>
      <c r="I109" s="17"/>
      <c r="J109" s="17"/>
      <c r="K109" s="17"/>
      <c r="L109" s="25"/>
    </row>
    <row r="110" spans="1:12" ht="11.25">
      <c r="A110" s="18"/>
      <c r="B110" s="65" t="s">
        <v>113</v>
      </c>
      <c r="C110" s="76" t="s">
        <v>195</v>
      </c>
      <c r="D110" s="59"/>
      <c r="E110" s="13"/>
      <c r="F110" s="17"/>
      <c r="G110" s="17"/>
      <c r="H110" s="17"/>
      <c r="I110" s="17"/>
      <c r="J110" s="17"/>
      <c r="K110" s="17"/>
      <c r="L110" s="25"/>
    </row>
    <row r="111" spans="1:12" s="107" customFormat="1" ht="11.25">
      <c r="A111" s="82"/>
      <c r="B111" s="109" t="s">
        <v>192</v>
      </c>
      <c r="C111" s="110"/>
      <c r="D111" s="111"/>
      <c r="E111" s="112"/>
      <c r="F111" s="42"/>
      <c r="G111" s="42"/>
      <c r="H111" s="42"/>
      <c r="I111" s="42"/>
      <c r="J111" s="42"/>
      <c r="K111" s="42"/>
      <c r="L111" s="113"/>
    </row>
    <row r="112" spans="1:12" s="107" customFormat="1" ht="11.25">
      <c r="A112" s="82"/>
      <c r="B112" s="102" t="s">
        <v>191</v>
      </c>
      <c r="C112" s="103"/>
      <c r="D112" s="104"/>
      <c r="E112" s="105"/>
      <c r="F112" s="106"/>
      <c r="G112" s="106"/>
      <c r="H112" s="106"/>
      <c r="I112" s="106"/>
      <c r="J112" s="106"/>
      <c r="K112" s="106"/>
      <c r="L112" s="101"/>
    </row>
    <row r="113" spans="1:12" ht="11.25">
      <c r="A113" s="12">
        <v>1</v>
      </c>
      <c r="B113" s="60" t="s">
        <v>190</v>
      </c>
      <c r="C113" s="20" t="s">
        <v>98</v>
      </c>
      <c r="D113" s="19"/>
      <c r="E113" s="17">
        <v>7</v>
      </c>
      <c r="F113" s="17"/>
      <c r="G113" s="17"/>
      <c r="H113" s="17"/>
      <c r="I113" s="17"/>
      <c r="J113" s="17"/>
      <c r="K113" s="17"/>
      <c r="L113" s="17"/>
    </row>
    <row r="114" spans="1:12" ht="11.25">
      <c r="A114" s="12"/>
      <c r="B114" s="67" t="s">
        <v>102</v>
      </c>
      <c r="C114" s="24" t="s">
        <v>13</v>
      </c>
      <c r="D114" s="16">
        <v>0.1</v>
      </c>
      <c r="E114" s="17">
        <f>D114*E113</f>
        <v>0.7000000000000001</v>
      </c>
      <c r="F114" s="17"/>
      <c r="G114" s="17"/>
      <c r="H114" s="17"/>
      <c r="I114" s="17"/>
      <c r="J114" s="17"/>
      <c r="K114" s="17"/>
      <c r="L114" s="17"/>
    </row>
    <row r="115" spans="1:12" ht="11.25">
      <c r="A115" s="12"/>
      <c r="B115" s="68" t="s">
        <v>18</v>
      </c>
      <c r="C115" s="20" t="s">
        <v>17</v>
      </c>
      <c r="D115" s="13">
        <v>0.0266</v>
      </c>
      <c r="E115" s="17">
        <f>D115*E113</f>
        <v>0.18619999999999998</v>
      </c>
      <c r="F115" s="17"/>
      <c r="G115" s="17"/>
      <c r="H115" s="17"/>
      <c r="I115" s="17"/>
      <c r="J115" s="17"/>
      <c r="K115" s="17"/>
      <c r="L115" s="17"/>
    </row>
    <row r="116" spans="1:12" ht="11.25">
      <c r="A116" s="12"/>
      <c r="B116" s="68" t="s">
        <v>106</v>
      </c>
      <c r="C116" s="20" t="s">
        <v>107</v>
      </c>
      <c r="D116" s="16">
        <v>0.009</v>
      </c>
      <c r="E116" s="17">
        <f>E113*D116</f>
        <v>0.063</v>
      </c>
      <c r="F116" s="17"/>
      <c r="G116" s="17"/>
      <c r="H116" s="17"/>
      <c r="I116" s="17"/>
      <c r="J116" s="17"/>
      <c r="K116" s="17"/>
      <c r="L116" s="17"/>
    </row>
    <row r="117" spans="1:12" ht="11.25">
      <c r="A117" s="12"/>
      <c r="B117" s="14" t="s">
        <v>182</v>
      </c>
      <c r="C117" s="20" t="s">
        <v>98</v>
      </c>
      <c r="D117" s="13"/>
      <c r="E117" s="17">
        <f>E113</f>
        <v>7</v>
      </c>
      <c r="F117" s="17"/>
      <c r="G117" s="17"/>
      <c r="H117" s="17"/>
      <c r="I117" s="17"/>
      <c r="J117" s="17"/>
      <c r="K117" s="17"/>
      <c r="L117" s="17"/>
    </row>
    <row r="118" spans="1:12" ht="11.25">
      <c r="A118" s="12">
        <v>2</v>
      </c>
      <c r="B118" s="60" t="s">
        <v>170</v>
      </c>
      <c r="C118" s="20" t="s">
        <v>98</v>
      </c>
      <c r="D118" s="19"/>
      <c r="E118" s="17">
        <v>7</v>
      </c>
      <c r="F118" s="17"/>
      <c r="G118" s="17"/>
      <c r="H118" s="17"/>
      <c r="I118" s="17"/>
      <c r="J118" s="17"/>
      <c r="K118" s="17"/>
      <c r="L118" s="17"/>
    </row>
    <row r="119" spans="1:12" ht="11.25">
      <c r="A119" s="12"/>
      <c r="B119" s="67" t="s">
        <v>102</v>
      </c>
      <c r="C119" s="24" t="s">
        <v>13</v>
      </c>
      <c r="D119" s="17">
        <v>1</v>
      </c>
      <c r="E119" s="16">
        <f>D119*E118</f>
        <v>7</v>
      </c>
      <c r="F119" s="17"/>
      <c r="G119" s="17"/>
      <c r="H119" s="17"/>
      <c r="I119" s="17"/>
      <c r="J119" s="17"/>
      <c r="K119" s="17"/>
      <c r="L119" s="17"/>
    </row>
    <row r="120" spans="1:12" ht="11.25">
      <c r="A120" s="12"/>
      <c r="B120" s="68" t="s">
        <v>18</v>
      </c>
      <c r="C120" s="20" t="s">
        <v>17</v>
      </c>
      <c r="D120" s="13">
        <v>0.0825</v>
      </c>
      <c r="E120" s="16">
        <f>E118*D120</f>
        <v>0.5775</v>
      </c>
      <c r="F120" s="17"/>
      <c r="G120" s="17"/>
      <c r="H120" s="17"/>
      <c r="I120" s="17"/>
      <c r="J120" s="17"/>
      <c r="K120" s="17"/>
      <c r="L120" s="17"/>
    </row>
    <row r="121" spans="1:12" ht="11.25">
      <c r="A121" s="12"/>
      <c r="B121" s="68" t="s">
        <v>106</v>
      </c>
      <c r="C121" s="20" t="s">
        <v>107</v>
      </c>
      <c r="D121" s="13">
        <v>0.006</v>
      </c>
      <c r="E121" s="16">
        <f>E118*D121</f>
        <v>0.042</v>
      </c>
      <c r="F121" s="17"/>
      <c r="G121" s="17"/>
      <c r="H121" s="17"/>
      <c r="I121" s="17"/>
      <c r="J121" s="17"/>
      <c r="K121" s="17"/>
      <c r="L121" s="17"/>
    </row>
    <row r="122" spans="1:12" ht="22.5">
      <c r="A122" s="12"/>
      <c r="B122" s="68" t="s">
        <v>108</v>
      </c>
      <c r="C122" s="20" t="s">
        <v>98</v>
      </c>
      <c r="D122" s="13"/>
      <c r="E122" s="17">
        <f>E118</f>
        <v>7</v>
      </c>
      <c r="F122" s="17"/>
      <c r="G122" s="17"/>
      <c r="H122" s="17"/>
      <c r="I122" s="17"/>
      <c r="J122" s="17"/>
      <c r="K122" s="17"/>
      <c r="L122" s="17"/>
    </row>
    <row r="123" spans="1:12" ht="11.25">
      <c r="A123" s="12">
        <v>3</v>
      </c>
      <c r="B123" s="63" t="s">
        <v>134</v>
      </c>
      <c r="C123" s="64" t="s">
        <v>98</v>
      </c>
      <c r="D123" s="54"/>
      <c r="E123" s="25">
        <v>4</v>
      </c>
      <c r="F123" s="17"/>
      <c r="G123" s="17"/>
      <c r="H123" s="17"/>
      <c r="I123" s="17"/>
      <c r="J123" s="17"/>
      <c r="K123" s="17"/>
      <c r="L123" s="17"/>
    </row>
    <row r="124" spans="1:12" ht="11.25">
      <c r="A124" s="18"/>
      <c r="B124" s="67" t="s">
        <v>102</v>
      </c>
      <c r="C124" s="20" t="s">
        <v>13</v>
      </c>
      <c r="D124" s="16">
        <v>1</v>
      </c>
      <c r="E124" s="17">
        <f>D124*E123</f>
        <v>4</v>
      </c>
      <c r="F124" s="17"/>
      <c r="G124" s="17"/>
      <c r="H124" s="17"/>
      <c r="I124" s="17"/>
      <c r="J124" s="17"/>
      <c r="K124" s="17"/>
      <c r="L124" s="17"/>
    </row>
    <row r="125" spans="1:12" ht="11.25">
      <c r="A125" s="18"/>
      <c r="B125" s="68" t="s">
        <v>18</v>
      </c>
      <c r="C125" s="20" t="s">
        <v>17</v>
      </c>
      <c r="D125" s="55">
        <v>0.0828</v>
      </c>
      <c r="E125" s="16">
        <f>E123*D125</f>
        <v>0.3312</v>
      </c>
      <c r="F125" s="17"/>
      <c r="G125" s="17"/>
      <c r="H125" s="17"/>
      <c r="I125" s="17"/>
      <c r="J125" s="17"/>
      <c r="K125" s="17"/>
      <c r="L125" s="17"/>
    </row>
    <row r="126" spans="1:12" ht="11.25">
      <c r="A126" s="12"/>
      <c r="B126" s="68" t="s">
        <v>106</v>
      </c>
      <c r="C126" s="20"/>
      <c r="D126" s="55">
        <v>0.006</v>
      </c>
      <c r="E126" s="16">
        <f>E123*D126</f>
        <v>0.024</v>
      </c>
      <c r="F126" s="17"/>
      <c r="G126" s="17"/>
      <c r="H126" s="17"/>
      <c r="I126" s="17"/>
      <c r="J126" s="17"/>
      <c r="K126" s="17"/>
      <c r="L126" s="17"/>
    </row>
    <row r="127" spans="1:12" ht="11.25">
      <c r="A127" s="18"/>
      <c r="B127" s="62" t="s">
        <v>135</v>
      </c>
      <c r="C127" s="24" t="s">
        <v>98</v>
      </c>
      <c r="D127" s="13"/>
      <c r="E127" s="17">
        <f>E123</f>
        <v>4</v>
      </c>
      <c r="F127" s="17"/>
      <c r="G127" s="17"/>
      <c r="H127" s="17"/>
      <c r="I127" s="17"/>
      <c r="J127" s="17"/>
      <c r="K127" s="17"/>
      <c r="L127" s="17"/>
    </row>
    <row r="128" spans="1:12" ht="11.25">
      <c r="A128" s="18"/>
      <c r="B128" s="65" t="s">
        <v>1</v>
      </c>
      <c r="C128" s="20"/>
      <c r="D128" s="55"/>
      <c r="E128" s="17"/>
      <c r="F128" s="17"/>
      <c r="G128" s="25"/>
      <c r="H128" s="25"/>
      <c r="I128" s="101"/>
      <c r="J128" s="25"/>
      <c r="K128" s="25"/>
      <c r="L128" s="25"/>
    </row>
    <row r="129" spans="1:12" ht="11.25">
      <c r="A129" s="18"/>
      <c r="B129" s="65" t="s">
        <v>112</v>
      </c>
      <c r="C129" s="116" t="s">
        <v>195</v>
      </c>
      <c r="D129" s="55"/>
      <c r="E129" s="17"/>
      <c r="F129" s="17"/>
      <c r="G129" s="17"/>
      <c r="H129" s="17"/>
      <c r="I129" s="17"/>
      <c r="J129" s="17"/>
      <c r="K129" s="17"/>
      <c r="L129" s="25"/>
    </row>
    <row r="130" spans="1:12" ht="11.25">
      <c r="A130" s="12"/>
      <c r="B130" s="65" t="s">
        <v>1</v>
      </c>
      <c r="C130" s="64"/>
      <c r="D130" s="55"/>
      <c r="E130" s="17"/>
      <c r="F130" s="17"/>
      <c r="G130" s="17"/>
      <c r="H130" s="17"/>
      <c r="I130" s="17"/>
      <c r="J130" s="17"/>
      <c r="K130" s="17"/>
      <c r="L130" s="25"/>
    </row>
    <row r="131" spans="1:12" ht="11.25">
      <c r="A131" s="18"/>
      <c r="B131" s="65" t="s">
        <v>114</v>
      </c>
      <c r="C131" s="116" t="s">
        <v>195</v>
      </c>
      <c r="D131" s="55"/>
      <c r="E131" s="17"/>
      <c r="F131" s="17"/>
      <c r="G131" s="17"/>
      <c r="H131" s="17"/>
      <c r="I131" s="17"/>
      <c r="J131" s="17"/>
      <c r="K131" s="17"/>
      <c r="L131" s="25"/>
    </row>
    <row r="132" spans="1:12" ht="11.25">
      <c r="A132" s="18"/>
      <c r="B132" s="65" t="s">
        <v>1</v>
      </c>
      <c r="C132" s="64"/>
      <c r="D132" s="13"/>
      <c r="E132" s="13"/>
      <c r="F132" s="17"/>
      <c r="G132" s="17"/>
      <c r="H132" s="17"/>
      <c r="I132" s="17"/>
      <c r="J132" s="17"/>
      <c r="K132" s="17"/>
      <c r="L132" s="25"/>
    </row>
    <row r="133" spans="1:12" ht="11.25">
      <c r="A133" s="12"/>
      <c r="B133" s="65" t="s">
        <v>113</v>
      </c>
      <c r="C133" s="116" t="s">
        <v>195</v>
      </c>
      <c r="D133" s="13"/>
      <c r="E133" s="13"/>
      <c r="F133" s="17"/>
      <c r="G133" s="17"/>
      <c r="H133" s="17"/>
      <c r="I133" s="17"/>
      <c r="J133" s="17"/>
      <c r="K133" s="17"/>
      <c r="L133" s="25"/>
    </row>
    <row r="134" spans="1:12" ht="11.25">
      <c r="A134" s="83"/>
      <c r="B134" s="109" t="s">
        <v>193</v>
      </c>
      <c r="C134" s="117"/>
      <c r="D134" s="111"/>
      <c r="E134" s="112"/>
      <c r="F134" s="42"/>
      <c r="G134" s="42"/>
      <c r="H134" s="42"/>
      <c r="I134" s="42"/>
      <c r="J134" s="42"/>
      <c r="K134" s="42"/>
      <c r="L134" s="113"/>
    </row>
    <row r="135" spans="1:12" ht="11.25">
      <c r="A135" s="83"/>
      <c r="B135" s="102" t="s">
        <v>194</v>
      </c>
      <c r="C135" s="118"/>
      <c r="D135" s="104"/>
      <c r="E135" s="105"/>
      <c r="F135" s="106"/>
      <c r="G135" s="106"/>
      <c r="H135" s="106"/>
      <c r="I135" s="106"/>
      <c r="J135" s="106"/>
      <c r="K135" s="106"/>
      <c r="L135" s="101"/>
    </row>
    <row r="136" spans="1:12" ht="22.5">
      <c r="A136" s="108"/>
      <c r="B136" s="114" t="s">
        <v>178</v>
      </c>
      <c r="C136" s="116">
        <v>0.03</v>
      </c>
      <c r="D136" s="108"/>
      <c r="E136" s="108"/>
      <c r="F136" s="108"/>
      <c r="G136" s="108"/>
      <c r="H136" s="108"/>
      <c r="I136" s="108"/>
      <c r="J136" s="108"/>
      <c r="K136" s="108"/>
      <c r="L136" s="119"/>
    </row>
    <row r="137" spans="1:12" ht="11.25">
      <c r="A137" s="108"/>
      <c r="B137" s="115" t="s">
        <v>160</v>
      </c>
      <c r="C137" s="54"/>
      <c r="D137" s="108"/>
      <c r="E137" s="108"/>
      <c r="F137" s="108"/>
      <c r="G137" s="108"/>
      <c r="H137" s="108"/>
      <c r="I137" s="108"/>
      <c r="J137" s="108"/>
      <c r="K137" s="108"/>
      <c r="L137" s="119"/>
    </row>
    <row r="138" spans="1:12" ht="22.5">
      <c r="A138" s="108"/>
      <c r="B138" s="114" t="s">
        <v>187</v>
      </c>
      <c r="C138" s="116">
        <v>0.02</v>
      </c>
      <c r="D138" s="108"/>
      <c r="E138" s="108"/>
      <c r="F138" s="108"/>
      <c r="G138" s="108"/>
      <c r="H138" s="108"/>
      <c r="I138" s="108"/>
      <c r="J138" s="108"/>
      <c r="K138" s="108"/>
      <c r="L138" s="119"/>
    </row>
    <row r="139" spans="1:12" ht="11.25">
      <c r="A139" s="108"/>
      <c r="B139" s="115" t="s">
        <v>160</v>
      </c>
      <c r="C139" s="54"/>
      <c r="D139" s="108"/>
      <c r="E139" s="108"/>
      <c r="F139" s="108"/>
      <c r="G139" s="108"/>
      <c r="H139" s="108"/>
      <c r="I139" s="108"/>
      <c r="J139" s="108"/>
      <c r="K139" s="108"/>
      <c r="L139" s="119"/>
    </row>
    <row r="141" ht="11.25">
      <c r="B141" s="6" t="s">
        <v>196</v>
      </c>
    </row>
  </sheetData>
  <sheetProtection/>
  <mergeCells count="9">
    <mergeCell ref="A1:L1"/>
    <mergeCell ref="A2:A3"/>
    <mergeCell ref="B2:B3"/>
    <mergeCell ref="C2:C3"/>
    <mergeCell ref="D2:E2"/>
    <mergeCell ref="F2:G2"/>
    <mergeCell ref="H2:I2"/>
    <mergeCell ref="J2:K2"/>
    <mergeCell ref="L2:L3"/>
  </mergeCells>
  <printOptions/>
  <pageMargins left="0.31496062992125984" right="0" top="0.35433070866141736" bottom="0" header="0.31496062992125984" footer="0.31496062992125984"/>
  <pageSetup horizontalDpi="72" verticalDpi="72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Davit Soselia</cp:lastModifiedBy>
  <cp:lastPrinted>2020-02-16T13:39:21Z</cp:lastPrinted>
  <dcterms:created xsi:type="dcterms:W3CDTF">1996-10-08T23:32:33Z</dcterms:created>
  <dcterms:modified xsi:type="dcterms:W3CDTF">2020-06-02T13:30:58Z</dcterms:modified>
  <cp:category/>
  <cp:version/>
  <cp:contentType/>
  <cp:contentStatus/>
</cp:coreProperties>
</file>