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80" tabRatio="949"/>
  </bookViews>
  <sheets>
    <sheet name="კავშირი" sheetId="19" r:id="rId1"/>
  </sheets>
  <definedNames>
    <definedName name="_xlnm._FilterDatabase" localSheetId="0" hidden="1">კავშირი!$A$5:$M$229</definedName>
    <definedName name="_xlnm.Print_Area" localSheetId="0">კავშირი!$A$1:$M$238</definedName>
    <definedName name="_xlnm.Print_Titles" localSheetId="0">კავშირი!$3:$5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0" i="19" l="1"/>
  <c r="F212" i="19" s="1"/>
  <c r="F215" i="19" l="1"/>
  <c r="F216" i="19"/>
  <c r="E111" i="19"/>
  <c r="E107" i="19"/>
  <c r="E16" i="19"/>
  <c r="E12" i="19"/>
  <c r="F114" i="19" l="1"/>
  <c r="F116" i="19" s="1"/>
  <c r="F113" i="19"/>
  <c r="F111" i="19"/>
  <c r="F110" i="19"/>
  <c r="E109" i="19"/>
  <c r="F109" i="19" s="1"/>
  <c r="F108" i="19"/>
  <c r="F107" i="19"/>
  <c r="F115" i="19" l="1"/>
  <c r="F118" i="19"/>
  <c r="F119" i="19"/>
  <c r="F120" i="19"/>
  <c r="F117" i="19"/>
  <c r="F159" i="19" l="1"/>
  <c r="F158" i="19"/>
  <c r="F157" i="19"/>
  <c r="F156" i="19"/>
  <c r="F155" i="19"/>
  <c r="F153" i="19"/>
  <c r="F152" i="19"/>
  <c r="F151" i="19"/>
  <c r="F150" i="19"/>
  <c r="F149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1" i="19"/>
  <c r="F130" i="19"/>
  <c r="F129" i="19"/>
  <c r="F128" i="19"/>
  <c r="F125" i="19"/>
  <c r="F124" i="19"/>
  <c r="F123" i="19"/>
  <c r="F122" i="19"/>
  <c r="F20" i="19"/>
  <c r="F22" i="19" s="1"/>
  <c r="F126" i="19" l="1"/>
  <c r="F147" i="19"/>
  <c r="F160" i="19"/>
  <c r="F132" i="19"/>
  <c r="F25" i="19" l="1"/>
  <c r="F24" i="19"/>
  <c r="F23" i="19"/>
  <c r="F214" i="19"/>
  <c r="F213" i="19"/>
  <c r="F211" i="19"/>
  <c r="F91" i="19"/>
  <c r="F93" i="19" s="1"/>
  <c r="F82" i="19"/>
  <c r="F83" i="19" s="1"/>
  <c r="F51" i="19"/>
  <c r="F53" i="19" s="1"/>
  <c r="F42" i="19"/>
  <c r="F43" i="19" s="1"/>
  <c r="F8" i="19" l="1"/>
  <c r="F208" i="19" l="1"/>
  <c r="F207" i="19"/>
  <c r="F206" i="19"/>
  <c r="F205" i="19"/>
  <c r="F204" i="19"/>
  <c r="E202" i="19"/>
  <c r="F202" i="19" s="1"/>
  <c r="F200" i="19"/>
  <c r="F199" i="19"/>
  <c r="F198" i="19"/>
  <c r="F197" i="19"/>
  <c r="F196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78" i="19"/>
  <c r="F177" i="19"/>
  <c r="F176" i="19"/>
  <c r="F175" i="19"/>
  <c r="F172" i="19"/>
  <c r="F171" i="19"/>
  <c r="F179" i="19" s="1"/>
  <c r="F170" i="19"/>
  <c r="F169" i="19"/>
  <c r="F166" i="19"/>
  <c r="F167" i="19" s="1"/>
  <c r="E104" i="19"/>
  <c r="F104" i="19" s="1"/>
  <c r="F103" i="19"/>
  <c r="F102" i="19"/>
  <c r="F101" i="19"/>
  <c r="F100" i="19"/>
  <c r="F99" i="19"/>
  <c r="E98" i="19"/>
  <c r="F98" i="19" s="1"/>
  <c r="F96" i="19"/>
  <c r="F95" i="19"/>
  <c r="F92" i="19"/>
  <c r="E90" i="19"/>
  <c r="F90" i="19" s="1"/>
  <c r="E89" i="19"/>
  <c r="F89" i="19" s="1"/>
  <c r="E88" i="19"/>
  <c r="F88" i="19" s="1"/>
  <c r="E87" i="19"/>
  <c r="F87" i="19" s="1"/>
  <c r="E86" i="19"/>
  <c r="F86" i="19" s="1"/>
  <c r="E85" i="19"/>
  <c r="F85" i="19" s="1"/>
  <c r="E81" i="19"/>
  <c r="F81" i="19" s="1"/>
  <c r="E80" i="19"/>
  <c r="F80" i="19" s="1"/>
  <c r="E79" i="19"/>
  <c r="F79" i="19" s="1"/>
  <c r="E78" i="19"/>
  <c r="F78" i="19" s="1"/>
  <c r="F71" i="19"/>
  <c r="F70" i="19"/>
  <c r="F69" i="19"/>
  <c r="F68" i="19"/>
  <c r="F67" i="19"/>
  <c r="F66" i="19"/>
  <c r="E64" i="19"/>
  <c r="F64" i="19" s="1"/>
  <c r="F63" i="19"/>
  <c r="F62" i="19"/>
  <c r="F61" i="19"/>
  <c r="F60" i="19"/>
  <c r="F59" i="19"/>
  <c r="E58" i="19"/>
  <c r="F58" i="19" s="1"/>
  <c r="F56" i="19"/>
  <c r="F55" i="19"/>
  <c r="F52" i="19"/>
  <c r="E50" i="19"/>
  <c r="F50" i="19" s="1"/>
  <c r="E49" i="19"/>
  <c r="F49" i="19" s="1"/>
  <c r="E48" i="19"/>
  <c r="F48" i="19" s="1"/>
  <c r="E47" i="19"/>
  <c r="F47" i="19" s="1"/>
  <c r="E46" i="19"/>
  <c r="F46" i="19" s="1"/>
  <c r="E45" i="19"/>
  <c r="F45" i="19" s="1"/>
  <c r="E41" i="19"/>
  <c r="F41" i="19" s="1"/>
  <c r="E40" i="19"/>
  <c r="F40" i="19" s="1"/>
  <c r="E39" i="19"/>
  <c r="F39" i="19" s="1"/>
  <c r="E38" i="19"/>
  <c r="F38" i="19" s="1"/>
  <c r="F36" i="19"/>
  <c r="F35" i="19"/>
  <c r="F34" i="19"/>
  <c r="F33" i="19"/>
  <c r="F32" i="19"/>
  <c r="F31" i="19"/>
  <c r="F30" i="19"/>
  <c r="F21" i="19"/>
  <c r="F19" i="19"/>
  <c r="F16" i="19"/>
  <c r="F15" i="19"/>
  <c r="E14" i="19"/>
  <c r="F14" i="19" s="1"/>
  <c r="F13" i="19"/>
  <c r="F12" i="19"/>
  <c r="A11" i="19"/>
  <c r="A18" i="19" s="1"/>
  <c r="A20" i="19" s="1"/>
  <c r="A44" i="19" s="1"/>
  <c r="A54" i="19" s="1"/>
  <c r="A57" i="19" s="1"/>
  <c r="A65" i="19" s="1"/>
  <c r="A77" i="19" s="1"/>
  <c r="A84" i="19" s="1"/>
  <c r="A94" i="19" s="1"/>
  <c r="A97" i="19" s="1"/>
  <c r="A174" i="19" s="1"/>
  <c r="A181" i="19" s="1"/>
  <c r="A203" i="19" s="1"/>
  <c r="F194" i="19" l="1"/>
  <c r="F17" i="19"/>
  <c r="F74" i="19"/>
  <c r="F173" i="19"/>
  <c r="F73" i="19"/>
  <c r="F209" i="19"/>
  <c r="F72" i="19"/>
  <c r="F26" i="19"/>
</calcChain>
</file>

<file path=xl/sharedStrings.xml><?xml version="1.0" encoding="utf-8"?>
<sst xmlns="http://schemas.openxmlformats.org/spreadsheetml/2006/main" count="556" uniqueCount="171">
  <si>
    <t>განზ.
ერთ.</t>
  </si>
  <si>
    <t>ტ</t>
  </si>
  <si>
    <t>მ</t>
  </si>
  <si>
    <t>კაც/სთ</t>
  </si>
  <si>
    <t>წყალი</t>
  </si>
  <si>
    <t>No.</t>
  </si>
  <si>
    <t>ჯამი</t>
  </si>
  <si>
    <t>ხელფასი</t>
  </si>
  <si>
    <t>მექანიზმები</t>
  </si>
  <si>
    <t>მასალები</t>
  </si>
  <si>
    <t>სულ</t>
  </si>
  <si>
    <t>ჯამი:</t>
  </si>
  <si>
    <t>ზედნადები ხარჯები</t>
  </si>
  <si>
    <t>მოგება</t>
  </si>
  <si>
    <t>დ.ღ.გ.</t>
  </si>
  <si>
    <t>ჯამი სულ:</t>
  </si>
  <si>
    <t>გაუთვალისწინებელი ხარჯები</t>
  </si>
  <si>
    <t>მანქ/სთ</t>
  </si>
  <si>
    <t>სხვა მანქანები</t>
  </si>
  <si>
    <t>ღორღი</t>
  </si>
  <si>
    <t>ავტოგრეიდერი საშუალო ტიპის 108ც/ძ</t>
  </si>
  <si>
    <t>თვითმავალი საგზაო დამტკეპნი 18ტ. პნევმოსვლაზე</t>
  </si>
  <si>
    <t>სარწყავ-სარეცხი მანქანა 6000ლ</t>
  </si>
  <si>
    <t>მუშა-მოსამსახურეების შრომის ანაზღაურება</t>
  </si>
  <si>
    <t>თვითმავალი საგზაო დამტკეპნი 5ტ. გლუვი</t>
  </si>
  <si>
    <t>თვითმავალი საგზაო დამტკეპნი 10ტ. გლუვი</t>
  </si>
  <si>
    <t>სხვა მასალები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</si>
  <si>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</si>
  <si>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r>
      <t>ექსკავატორი ჩამჩის ტევადობით 0.65მ</t>
    </r>
    <r>
      <rPr>
        <i/>
        <vertAlign val="superscript"/>
        <sz val="12"/>
        <rFont val="Sylfaen"/>
        <family val="1"/>
      </rPr>
      <t>3</t>
    </r>
  </si>
  <si>
    <r>
      <t>მ</t>
    </r>
    <r>
      <rPr>
        <vertAlign val="superscript"/>
        <sz val="12"/>
        <rFont val="Calibri"/>
        <family val="1"/>
        <scheme val="minor"/>
      </rPr>
      <t>2</t>
    </r>
  </si>
  <si>
    <t>ტ.</t>
  </si>
  <si>
    <t>ბულდოზერი 80ც/ძ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</si>
  <si>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</si>
  <si>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1. მოსამზადებელი სამუშაოები</t>
  </si>
  <si>
    <t>2. მიწის ვაკისი</t>
  </si>
  <si>
    <t>3. საგზაო სამოსი</t>
  </si>
  <si>
    <t>საფუძველი</t>
  </si>
  <si>
    <t>სამუშაოს დასახელება</t>
  </si>
  <si>
    <t>ნორმატიული რესურსი</t>
  </si>
  <si>
    <t>ერთეულზე</t>
  </si>
  <si>
    <t>ერთეული</t>
  </si>
  <si>
    <t>4,1-528</t>
  </si>
  <si>
    <t>არსებული გრუნტის დამუშავება მექნიზმით (მათ შორის დაზიანებული ა/ბ საფარი) და დატვირთვა ა/თვითმცლელებზე</t>
  </si>
  <si>
    <t>სრფ 2019
II კვარტალი</t>
  </si>
  <si>
    <t>საფუძვლის ზედა ფენის მოწყობა 0÷40მმ ფრაქციის ღორღით, ადგილზე გაშლა და დატკეპნა (სისქით 15 სმ);</t>
  </si>
  <si>
    <t>ხრეშოვანი გვერდულის მოწყობა</t>
  </si>
  <si>
    <t>რკ.ბეტონის მილების და სათავისების დამუშავება ბიტუმით ორჯერ</t>
  </si>
  <si>
    <t>გზის ვაკისსი ნაწილობრივი შევსება ადგილიბრივი გრუნტით</t>
  </si>
  <si>
    <t>ქვიშა-ხრეშოვანი გრუნტით, გზის ვაკისის სრული შევსება</t>
  </si>
  <si>
    <t>4. მიერთებები და კერძო მისასვლელები</t>
  </si>
  <si>
    <t>ამწე საავტომობილო სვლაზე 10ტ.</t>
  </si>
  <si>
    <t>5,1-33</t>
  </si>
  <si>
    <t>ქვიშა-ცემენტის ხსნარი მ-150</t>
  </si>
  <si>
    <t>საყალიბე ფარები 18მმ</t>
  </si>
  <si>
    <t>სამშენებლო ბოლტები</t>
  </si>
  <si>
    <t>კგ</t>
  </si>
  <si>
    <t>ქვიშა-ხრეშოვანი ნარევი</t>
  </si>
  <si>
    <t>ბეტონი B-25 W6, F-200</t>
  </si>
  <si>
    <r>
      <t>ხის ძელი1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2 ხარისხის 130მმ</t>
    </r>
  </si>
  <si>
    <t>5,1-34</t>
  </si>
  <si>
    <t>ჩასატანებელი დეტალები</t>
  </si>
  <si>
    <t>4,1-340</t>
  </si>
  <si>
    <t>13-141</t>
  </si>
  <si>
    <t>13-200</t>
  </si>
  <si>
    <t>13-44</t>
  </si>
  <si>
    <t>13-127</t>
  </si>
  <si>
    <t>13-222</t>
  </si>
  <si>
    <t>13-218</t>
  </si>
  <si>
    <t>13-219</t>
  </si>
  <si>
    <t>1.10-16</t>
  </si>
  <si>
    <t>13-229</t>
  </si>
  <si>
    <t>5,1-81</t>
  </si>
  <si>
    <t>4.1-235</t>
  </si>
  <si>
    <t>4.1-367</t>
  </si>
  <si>
    <t>4.1-236</t>
  </si>
  <si>
    <t>4.1-244</t>
  </si>
  <si>
    <t>5,1-23</t>
  </si>
  <si>
    <t>ქვიშა-ღორღი ფრაქციით 0÷40მმ</t>
  </si>
  <si>
    <t>არსებული საფარის მოშანდაკება და დატკეპნა</t>
  </si>
  <si>
    <t>საფუძვლის ზედა  ფენის დამუშავება ბიტუმით, მთელ ფართობზე მოსხმით, (0,7 ლ/მ2).</t>
  </si>
  <si>
    <t>13-198</t>
  </si>
  <si>
    <t>ავტოგუდრონატორი 3500ლ</t>
  </si>
  <si>
    <t>4.1-529</t>
  </si>
  <si>
    <t>13-232</t>
  </si>
  <si>
    <t>ასფალტობეტონის დამგები</t>
  </si>
  <si>
    <t>საფარის ზედა ფენის მოწყობა წვრილმარცვლოვანი მკვრივი  ა/ბეტონის ცხელი ნარევით. სისქით 5 სმ</t>
  </si>
  <si>
    <t>4.1-514</t>
  </si>
  <si>
    <t>წვრილმარცვლოვანი ასფალტო–ბეტონის ნარევი</t>
  </si>
  <si>
    <t>მიერთებეზე და კერძო მისასვლელებზე საფუძვლის ზედა ფენის მოწყობა 0÷40მმ ფრაქციის ღორღით, ადგილზე გაშლა და დატკეპნა (სისქით 15 სმ)</t>
  </si>
  <si>
    <t>მიერთებეზე და კერძო მისასვლელებზე საფუძვლის ზედა  ფენის დამუშავება ბიტუმით, მთელ ფართობზე მოსხმით, (0,7 ლ/მ2)</t>
  </si>
  <si>
    <t>მიერთებეზე და კერძო მისასვლელებზე საფარის ზედა ფენის მოწყობა წვრილმარცვლოვანი მკვრივი  ა/ბეტონის ცხელი ნარევით. სისქით 5 სმ</t>
  </si>
  <si>
    <t>5, წყალსატარების მოწყობა</t>
  </si>
  <si>
    <t>ქვიშა-ხრეშოვანი საგების მოწყობა წყალსატარის კონსტრუქციის ქვეშ, სისქით 20სმ</t>
  </si>
  <si>
    <t>კვლევა-ძიების კრებული გვ. 557 ცხრ. 17</t>
  </si>
  <si>
    <t>კმ</t>
  </si>
  <si>
    <t>შრომის დანახარჯი</t>
  </si>
  <si>
    <t>ბიტუმი</t>
  </si>
  <si>
    <t>ტრასის აღდგენა-დამაგრება</t>
  </si>
  <si>
    <t xml:space="preserve">ბიტუმი </t>
  </si>
  <si>
    <r>
      <t>ფიცარი 3 ხარისხის 40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60მმ</t>
    </r>
  </si>
  <si>
    <r>
      <t>ფიცარი 4 ხარისხის 40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60მმ</t>
    </r>
  </si>
  <si>
    <t>არსებული გრუნტის დამუშავება ხელით (მათ შორის დაზიანებული ა/ბ საფარი) და დატვირთვა ა/თვითმცლელებზე</t>
  </si>
  <si>
    <t>ქვიშა-ხრეშოვანი შემასწორებელი ფენა (სისქით 10 სმ)</t>
  </si>
  <si>
    <t>ქვიშა-ხრეშოვანი შემასწორებელი ფენა (სისქით10 სმ)</t>
  </si>
  <si>
    <t xml:space="preserve">გრუნტის ზიდვა 5კმ მანძილზე </t>
  </si>
  <si>
    <t xml:space="preserve">nayarSi muSaoba </t>
  </si>
  <si>
    <t xml:space="preserve">SromiTi  danaxarjebi </t>
  </si>
  <si>
    <t>kac/sT</t>
  </si>
  <si>
    <t>srf 13,142</t>
  </si>
  <si>
    <t>buldozeri 79 kvt</t>
  </si>
  <si>
    <t>manq/sT</t>
  </si>
  <si>
    <t>sxva manqanebi</t>
  </si>
  <si>
    <t>lari</t>
  </si>
  <si>
    <r>
      <t>100m</t>
    </r>
    <r>
      <rPr>
        <b/>
        <vertAlign val="superscript"/>
        <sz val="12"/>
        <color indexed="8"/>
        <rFont val="AcadNusx"/>
      </rPr>
      <t>3</t>
    </r>
  </si>
  <si>
    <t>4.1 მიერთებეზე და კერძო მისასვლელებზე ლითონის წრიული
Ø-600 მმ. მილის მოწყობა</t>
  </si>
  <si>
    <t>მილების გვერდების შევსება ქვიშა-ხრეშოვანი მასალით</t>
  </si>
  <si>
    <t xml:space="preserve"> მილების და სათავისების დამუშავება ბიტუმით ორჯერ</t>
  </si>
  <si>
    <t>მე-3 კატეგორიის გრუნტის დამუშავება ქვაბულში, ექსკავატორით და დატვირთვა ა/თვითმცლელებზე</t>
  </si>
  <si>
    <t xml:space="preserve"> გრუნტის გატანა ნაგავსაყრელზე საშუალოდ 5 კმ-მდე</t>
  </si>
  <si>
    <t xml:space="preserve">
1-80-3               ვზერ 88-1-3
</t>
  </si>
  <si>
    <t>შრომის ანაზღაურება</t>
  </si>
  <si>
    <t>.1-25-2</t>
  </si>
  <si>
    <t xml:space="preserve"> გრუნტის დამუშავება მექნიზმით  და დატვირთვა ა/თვითმცლელებზე</t>
  </si>
  <si>
    <t>არსებული გრუნტის დამუშავება ხელით  და დატვირთვა ა/თვითმცლელებზე</t>
  </si>
  <si>
    <t>1-80-3                                ვზერ 88-1-3</t>
  </si>
  <si>
    <t xml:space="preserve"> შრომის ანაზღაურება</t>
  </si>
  <si>
    <t>ქვიშა-ხრეშოვანი საგების მოწყობა მილებისა და სათავისების  ქვეშ, სისქით 20სმ</t>
  </si>
  <si>
    <t>მილების სათავისების და პარაპეტების მოწყობა მონოლითური ბეტონით B-25, W6, F-200</t>
  </si>
  <si>
    <t>ლითონის წრიული Ø-610 მმ. მილი სისქით 6მმ</t>
  </si>
  <si>
    <t xml:space="preserve">ლითონის წრიული Ø-406 მმ.  მილი სისქით 5 მმ </t>
  </si>
  <si>
    <t>მილების სათავისების და პარაპეტების მოწყობა მონოლითური ბეტონი B-25, W6, F-200</t>
  </si>
  <si>
    <t xml:space="preserve">
1-22-9
</t>
  </si>
  <si>
    <t xml:space="preserve">
27-1-2</t>
  </si>
  <si>
    <t xml:space="preserve">
27-7-2</t>
  </si>
  <si>
    <t xml:space="preserve">
27-10-1.4</t>
  </si>
  <si>
    <t xml:space="preserve">
27-63-1</t>
  </si>
  <si>
    <t xml:space="preserve">
27-39-1.2
27-40-1.1</t>
  </si>
  <si>
    <t xml:space="preserve">
30-42-1</t>
  </si>
  <si>
    <t xml:space="preserve">
30-41-1</t>
  </si>
  <si>
    <t xml:space="preserve">
37-64-4</t>
  </si>
  <si>
    <t xml:space="preserve">
30-51-3</t>
  </si>
  <si>
    <t xml:space="preserve">
1-11-9</t>
  </si>
  <si>
    <t xml:space="preserve">
1-31-3,14</t>
  </si>
  <si>
    <t>მ3</t>
  </si>
  <si>
    <t xml:space="preserve">ლაგოდეხის მუნიციპალიტეტის სოფელ კავშირში შიდა გზების 
რეაბილიტაციის ხარჯთაღრიცხვა </t>
  </si>
  <si>
    <t>ღორღის ტრანსპორტირება  15 კმ</t>
  </si>
  <si>
    <t>ქვიშა-ხრეშოვანი ნარევის ტრანსპორტირება 15 კმ</t>
  </si>
  <si>
    <t>ქვიშა-ღორღის ტრანსპორტირება  15 კმ</t>
  </si>
  <si>
    <t>asfaltobetonis ტრანსპორტირება 15km-ze</t>
  </si>
  <si>
    <t>tona</t>
  </si>
  <si>
    <t xml:space="preserve">bitumis ტრანსპორტირება 150km-ze, </t>
  </si>
  <si>
    <t>თავი 1 -ის ჯამი</t>
  </si>
  <si>
    <t>მე-2  თავის ჯამი</t>
  </si>
  <si>
    <t>მე-3 თავის ჯამი</t>
  </si>
  <si>
    <t>betonis ტრანსპოტირება  15km-ze</t>
  </si>
  <si>
    <t xml:space="preserve"> გრუნტის გატანა  5 კმ</t>
  </si>
  <si>
    <t>asfaltobetonis ტრანსპორტირება  15km-ze</t>
  </si>
  <si>
    <t>betonis ტრანსპორტირება 15km-ze</t>
  </si>
  <si>
    <t>მე - 4 თავის ჯამი</t>
  </si>
  <si>
    <t>მე - 5 თავის ჯამი</t>
  </si>
  <si>
    <t>ლითონის მილის ტრანსპორტირება  150 კმ</t>
  </si>
  <si>
    <t>მილების ტრანსპორტირება 150კმ</t>
  </si>
  <si>
    <t xml:space="preserve">ზედმეტი გრუნტის გატანა ნაგავსაყრელზე </t>
  </si>
  <si>
    <t>გზის გადამკვეთი ლითონის წრიული Ø-610 მმ. მილის მოწყობა</t>
  </si>
  <si>
    <t>გზის გადამკვეთი ლითონის წრიული Ø-406 მმ. მილის მოწყობა</t>
  </si>
  <si>
    <t>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„</t>
  </si>
  <si>
    <t>დანართი N1</t>
  </si>
  <si>
    <t>ხელმოწერ:</t>
  </si>
  <si>
    <r>
      <t>მ</t>
    </r>
    <r>
      <rPr>
        <vertAlign val="superscript"/>
        <sz val="12"/>
        <rFont val="Sylfaen"/>
        <family val="1"/>
      </rPr>
      <t>3</t>
    </r>
  </si>
  <si>
    <r>
      <t>მ</t>
    </r>
    <r>
      <rPr>
        <vertAlign val="superscript"/>
        <sz val="12"/>
        <rFont val="Sylfaen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</si>
  <si>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t>მ</t>
    </r>
    <r>
      <rPr>
        <vertAlign val="superscript"/>
        <sz val="12"/>
        <rFont val="Sylfae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</si>
</sst>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0.000"/>
    <numFmt numFmtId="166" formatCode="0.0000"/>
    <numFmt numFmtId="167" formatCode="0.00000"/>
    <numFmt numFmtId="168" formatCode="0.0"/>
  </numFmts>
  <fonts count="51"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i/>
      <sz val="12"/>
      <name val="Sylfaen"/>
      <family val="1"/>
    </font>
    <font>
      <b/>
      <sz val="12"/>
      <name val="Sylfaen"/>
      <family val="1"/>
    </font>
    <font>
      <b/>
      <sz val="12"/>
      <color theme="1"/>
      <name val="Sylfaen"/>
      <family val="1"/>
    </font>
    <font>
      <sz val="12"/>
      <name val="Sylfaen"/>
      <family val="1"/>
    </font>
    <font>
      <sz val="12"/>
      <color theme="1"/>
      <name val="Sylfaen"/>
      <family val="1"/>
      <charset val="204"/>
    </font>
    <font>
      <sz val="12"/>
      <color theme="1"/>
      <name val="Sylfaen"/>
      <family val="1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charset val="204"/>
      <scheme val="minor"/>
    </font>
    <font>
      <i/>
      <sz val="12"/>
      <color theme="1"/>
      <name val="Sylfaen"/>
      <family val="1"/>
    </font>
    <font>
      <i/>
      <vertAlign val="superscript"/>
      <sz val="12"/>
      <name val="Sylfaen"/>
      <family val="1"/>
    </font>
    <font>
      <i/>
      <sz val="12"/>
      <name val="Sylfine"/>
    </font>
    <font>
      <i/>
      <sz val="12"/>
      <name val="Sylfaen"/>
      <family val="1"/>
      <charset val="204"/>
    </font>
    <font>
      <sz val="15"/>
      <name val="Sylfaen"/>
      <family val="1"/>
    </font>
    <font>
      <vertAlign val="superscript"/>
      <sz val="12"/>
      <name val="Calibri"/>
      <family val="1"/>
      <scheme val="minor"/>
    </font>
    <font>
      <b/>
      <i/>
      <sz val="12"/>
      <color theme="1"/>
      <name val="Sylfaen"/>
      <family val="1"/>
    </font>
    <font>
      <sz val="11"/>
      <name val="AcadNusx"/>
    </font>
    <font>
      <sz val="11"/>
      <name val="Sylfaen"/>
      <family val="1"/>
    </font>
    <font>
      <sz val="12"/>
      <name val="Calibri"/>
      <family val="2"/>
      <scheme val="minor"/>
    </font>
    <font>
      <sz val="11"/>
      <name val="Arial"/>
      <family val="2"/>
    </font>
    <font>
      <i/>
      <sz val="12"/>
      <name val="Calibri"/>
      <family val="2"/>
    </font>
    <font>
      <sz val="12"/>
      <name val="Sylfaen"/>
      <family val="1"/>
      <charset val="204"/>
    </font>
    <font>
      <sz val="11"/>
      <name val="Sylfaen"/>
      <family val="1"/>
      <charset val="204"/>
    </font>
    <font>
      <b/>
      <sz val="11"/>
      <name val="Arial"/>
      <family val="2"/>
    </font>
    <font>
      <sz val="11"/>
      <color theme="1"/>
      <name val="AcadMtavr"/>
    </font>
    <font>
      <b/>
      <sz val="12"/>
      <color theme="1"/>
      <name val="AcadNusx"/>
    </font>
    <font>
      <b/>
      <sz val="14"/>
      <color theme="1"/>
      <name val="AcadNusx"/>
    </font>
    <font>
      <sz val="13"/>
      <color theme="1"/>
      <name val="AcadNusx"/>
    </font>
    <font>
      <sz val="13"/>
      <color indexed="8"/>
      <name val="AcadNusx"/>
    </font>
    <font>
      <sz val="13"/>
      <name val="AcadNusx"/>
    </font>
    <font>
      <b/>
      <vertAlign val="superscript"/>
      <sz val="12"/>
      <color indexed="8"/>
      <name val="AcadNusx"/>
    </font>
    <font>
      <b/>
      <sz val="12"/>
      <color theme="1"/>
      <name val="AcadMtavr"/>
    </font>
    <font>
      <sz val="13"/>
      <color theme="1"/>
      <name val="Calibri"/>
      <family val="2"/>
      <scheme val="minor"/>
    </font>
    <font>
      <sz val="13"/>
      <color theme="1"/>
      <name val="Sylfaen"/>
      <family val="1"/>
      <charset val="204"/>
    </font>
    <font>
      <b/>
      <i/>
      <sz val="12"/>
      <name val="Sylfaen"/>
      <family val="1"/>
    </font>
    <font>
      <sz val="12"/>
      <color theme="1"/>
      <name val="AcadMtavr"/>
    </font>
    <font>
      <sz val="12"/>
      <color indexed="8"/>
      <name val="AcadNusx"/>
    </font>
    <font>
      <sz val="12"/>
      <color theme="1"/>
      <name val="AcadNusx"/>
    </font>
    <font>
      <sz val="12"/>
      <name val="AcadMtavr"/>
    </font>
    <font>
      <sz val="12"/>
      <name val="AcadNusx"/>
    </font>
    <font>
      <i/>
      <sz val="11"/>
      <name val="Sylfaen"/>
      <family val="1"/>
    </font>
    <font>
      <sz val="10"/>
      <color theme="1"/>
      <name val="AcadNusx"/>
    </font>
    <font>
      <sz val="11"/>
      <color theme="1"/>
      <name val="AcadNusx"/>
    </font>
    <font>
      <i/>
      <sz val="11"/>
      <name val="Sylfaen"/>
      <family val="1"/>
      <charset val="204"/>
    </font>
    <font>
      <b/>
      <sz val="11"/>
      <color indexed="8"/>
      <name val="AcadNusx"/>
    </font>
    <font>
      <b/>
      <sz val="10"/>
      <color theme="1"/>
      <name val="AcadNusx"/>
    </font>
    <font>
      <b/>
      <sz val="11"/>
      <color theme="1"/>
      <name val="AcadNusx"/>
    </font>
    <font>
      <b/>
      <sz val="12"/>
      <name val="Arial"/>
      <family val="2"/>
    </font>
    <font>
      <vertAlign val="superscript"/>
      <sz val="12"/>
      <name val="Sylfaen"/>
      <family val="1"/>
    </font>
    <font>
      <sz val="12"/>
      <name val="Sylfine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/>
    <xf numFmtId="0" fontId="33" fillId="0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/>
    <xf numFmtId="165" fontId="32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2" fontId="32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2" fontId="4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8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65" fontId="43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2" fontId="46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wrapText="1"/>
    </xf>
    <xf numFmtId="168" fontId="46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47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2" fontId="38" fillId="0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65" fontId="48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/>
    <xf numFmtId="14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0" fontId="38" fillId="0" borderId="1" xfId="0" applyFont="1" applyFill="1" applyBorder="1"/>
    <xf numFmtId="0" fontId="37" fillId="0" borderId="1" xfId="0" applyFont="1" applyFill="1" applyBorder="1" applyAlignment="1">
      <alignment horizontal="left" vertical="top" wrapText="1"/>
    </xf>
    <xf numFmtId="165" fontId="38" fillId="0" borderId="1" xfId="0" applyNumberFormat="1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2" fontId="38" fillId="0" borderId="1" xfId="0" applyNumberFormat="1" applyFont="1" applyFill="1" applyBorder="1" applyAlignment="1">
      <alignment horizontal="left" vertical="center" wrapText="1"/>
    </xf>
    <xf numFmtId="167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top" wrapText="1"/>
    </xf>
    <xf numFmtId="14" fontId="25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top" wrapText="1"/>
    </xf>
    <xf numFmtId="49" fontId="30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/>
    </xf>
    <xf numFmtId="49" fontId="3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2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24" fillId="0" borderId="4" xfId="0" applyNumberFormat="1" applyFont="1" applyFill="1" applyBorder="1" applyAlignment="1" applyProtection="1">
      <alignment horizontal="center" vertical="center"/>
      <protection locked="0"/>
    </xf>
    <xf numFmtId="2" fontId="24" fillId="0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Protection="1"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2" fontId="43" fillId="0" borderId="1" xfId="0" applyNumberFormat="1" applyFont="1" applyFill="1" applyBorder="1" applyAlignment="1" applyProtection="1">
      <alignment horizontal="center" vertical="top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6" fillId="0" borderId="1" xfId="0" applyFont="1" applyFill="1" applyBorder="1" applyProtection="1">
      <protection locked="0"/>
    </xf>
    <xf numFmtId="1" fontId="36" fillId="0" borderId="1" xfId="0" applyNumberFormat="1" applyFont="1" applyFill="1" applyBorder="1" applyProtection="1">
      <protection locked="0"/>
    </xf>
    <xf numFmtId="4" fontId="32" fillId="0" borderId="1" xfId="0" applyNumberFormat="1" applyFont="1" applyFill="1" applyBorder="1" applyAlignment="1" applyProtection="1">
      <alignment horizontal="center" vertical="center"/>
      <protection locked="0"/>
    </xf>
    <xf numFmtId="2" fontId="38" fillId="0" borderId="1" xfId="0" applyNumberFormat="1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 horizontal="center"/>
      <protection locked="0"/>
    </xf>
    <xf numFmtId="2" fontId="38" fillId="0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Protection="1">
      <protection locked="0"/>
    </xf>
    <xf numFmtId="1" fontId="38" fillId="0" borderId="1" xfId="0" applyNumberFormat="1" applyFont="1" applyFill="1" applyBorder="1" applyProtection="1"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Protection="1">
      <protection locked="0"/>
    </xf>
    <xf numFmtId="2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2" fontId="4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Protection="1">
      <protection locked="0"/>
    </xf>
    <xf numFmtId="1" fontId="25" fillId="0" borderId="1" xfId="0" applyNumberFormat="1" applyFont="1" applyFill="1" applyBorder="1" applyProtection="1">
      <protection locked="0"/>
    </xf>
    <xf numFmtId="165" fontId="32" fillId="0" borderId="1" xfId="0" applyNumberFormat="1" applyFont="1" applyFill="1" applyBorder="1" applyAlignment="1" applyProtection="1">
      <alignment horizontal="center" vertical="center"/>
      <protection locked="0"/>
    </xf>
    <xf numFmtId="2" fontId="28" fillId="0" borderId="1" xfId="0" applyNumberFormat="1" applyFont="1" applyFill="1" applyBorder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horizontal="center"/>
      <protection locked="0"/>
    </xf>
    <xf numFmtId="2" fontId="28" fillId="0" borderId="1" xfId="0" applyNumberFormat="1" applyFont="1" applyFill="1" applyBorder="1" applyAlignment="1" applyProtection="1">
      <alignment horizontal="center" vertical="center"/>
      <protection locked="0"/>
    </xf>
    <xf numFmtId="167" fontId="28" fillId="0" borderId="1" xfId="0" applyNumberFormat="1" applyFont="1" applyFill="1" applyBorder="1" applyAlignment="1" applyProtection="1">
      <alignment horizontal="center" vertical="center"/>
      <protection locked="0"/>
    </xf>
    <xf numFmtId="168" fontId="28" fillId="0" borderId="1" xfId="0" applyNumberFormat="1" applyFont="1" applyFill="1" applyBorder="1" applyAlignment="1" applyProtection="1">
      <alignment horizontal="center" vertical="center"/>
      <protection locked="0"/>
    </xf>
    <xf numFmtId="165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Protection="1">
      <protection locked="0"/>
    </xf>
    <xf numFmtId="165" fontId="28" fillId="0" borderId="1" xfId="0" applyNumberFormat="1" applyFont="1" applyFill="1" applyBorder="1" applyProtection="1">
      <protection locked="0"/>
    </xf>
    <xf numFmtId="1" fontId="28" fillId="0" borderId="1" xfId="0" applyNumberFormat="1" applyFont="1" applyFill="1" applyBorder="1" applyProtection="1">
      <protection locked="0"/>
    </xf>
    <xf numFmtId="165" fontId="28" fillId="0" borderId="1" xfId="0" applyNumberFormat="1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2" fontId="4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" xfId="0" applyNumberFormat="1" applyFont="1" applyFill="1" applyBorder="1" applyAlignment="1" applyProtection="1">
      <alignment horizontal="center" vertical="center"/>
      <protection locked="0"/>
    </xf>
    <xf numFmtId="2" fontId="36" fillId="0" borderId="1" xfId="0" applyNumberFormat="1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165" fontId="36" fillId="0" borderId="1" xfId="0" applyNumberFormat="1" applyFont="1" applyFill="1" applyBorder="1" applyAlignment="1" applyProtection="1">
      <alignment horizontal="center" vertical="center"/>
      <protection locked="0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4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Protection="1">
      <protection locked="0"/>
    </xf>
    <xf numFmtId="4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Protection="1">
      <protection locked="0"/>
    </xf>
  </cellXfs>
  <cellStyles count="1">
    <cellStyle name="Normal" xfId="0" builtinId="0"/>
  </cellStyles>
  <dxfs count="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069705" y="21229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72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069705" y="2102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9069705" y="408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9069705" y="44371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160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9069705" y="4416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558165</xdr:colOff>
      <xdr:row>193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9069705" y="5233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tabSelected="1" topLeftCell="A214" zoomScale="80" zoomScaleNormal="80" zoomScaleSheetLayoutView="85" workbookViewId="0">
      <selection activeCell="S7" sqref="S7"/>
    </sheetView>
  </sheetViews>
  <sheetFormatPr defaultColWidth="9.140625" defaultRowHeight="18"/>
  <cols>
    <col min="1" max="1" width="5.42578125" style="2" customWidth="1"/>
    <col min="2" max="2" width="13.42578125" style="2" customWidth="1"/>
    <col min="3" max="3" width="63.7109375" style="2" customWidth="1"/>
    <col min="4" max="4" width="11.7109375" style="2" customWidth="1"/>
    <col min="5" max="5" width="12.85546875" style="2" customWidth="1"/>
    <col min="6" max="6" width="11.5703125" style="2" customWidth="1"/>
    <col min="7" max="7" width="10.7109375" style="2" customWidth="1"/>
    <col min="8" max="8" width="10.42578125" style="2" customWidth="1"/>
    <col min="9" max="9" width="8.85546875" style="2" customWidth="1"/>
    <col min="10" max="10" width="9.7109375" style="2" customWidth="1"/>
    <col min="11" max="11" width="10.28515625" style="2" customWidth="1"/>
    <col min="12" max="12" width="12.140625" style="2" customWidth="1"/>
    <col min="13" max="13" width="13.42578125" style="2" customWidth="1"/>
    <col min="14" max="16384" width="9.140625" style="2"/>
  </cols>
  <sheetData>
    <row r="1" spans="1:13">
      <c r="D1" s="55" t="s">
        <v>166</v>
      </c>
      <c r="E1" s="55"/>
      <c r="F1" s="55"/>
      <c r="G1" s="55"/>
      <c r="H1" s="55"/>
      <c r="I1" s="55"/>
      <c r="J1" s="55"/>
      <c r="K1" s="55"/>
      <c r="L1" s="55"/>
      <c r="M1" s="55"/>
    </row>
    <row r="2" spans="1:13" ht="42.75" customHeight="1">
      <c r="A2" s="56" t="s">
        <v>144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7.75" customHeight="1">
      <c r="A3" s="58" t="s">
        <v>5</v>
      </c>
      <c r="B3" s="57" t="s">
        <v>36</v>
      </c>
      <c r="C3" s="58" t="s">
        <v>37</v>
      </c>
      <c r="D3" s="59" t="s">
        <v>0</v>
      </c>
      <c r="E3" s="58" t="s">
        <v>38</v>
      </c>
      <c r="F3" s="58"/>
      <c r="G3" s="60" t="s">
        <v>9</v>
      </c>
      <c r="H3" s="60"/>
      <c r="I3" s="60" t="s">
        <v>7</v>
      </c>
      <c r="J3" s="60"/>
      <c r="K3" s="60" t="s">
        <v>8</v>
      </c>
      <c r="L3" s="60"/>
      <c r="M3" s="61" t="s">
        <v>6</v>
      </c>
    </row>
    <row r="4" spans="1:13" ht="27.75" customHeight="1">
      <c r="A4" s="58"/>
      <c r="B4" s="57"/>
      <c r="C4" s="58"/>
      <c r="D4" s="59"/>
      <c r="E4" s="11" t="s">
        <v>39</v>
      </c>
      <c r="F4" s="62" t="s">
        <v>10</v>
      </c>
      <c r="G4" s="11" t="s">
        <v>40</v>
      </c>
      <c r="H4" s="62" t="s">
        <v>10</v>
      </c>
      <c r="I4" s="11" t="s">
        <v>40</v>
      </c>
      <c r="J4" s="62" t="s">
        <v>10</v>
      </c>
      <c r="K4" s="11" t="s">
        <v>40</v>
      </c>
      <c r="L4" s="62" t="s">
        <v>10</v>
      </c>
      <c r="M4" s="63"/>
    </row>
    <row r="5" spans="1:13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</row>
    <row r="6" spans="1:13" ht="27" customHeight="1">
      <c r="A6" s="11"/>
      <c r="B6" s="11"/>
      <c r="C6" s="12" t="s">
        <v>33</v>
      </c>
      <c r="D6" s="11"/>
      <c r="E6" s="11"/>
      <c r="F6" s="11"/>
      <c r="G6" s="100"/>
      <c r="H6" s="100"/>
      <c r="I6" s="100"/>
      <c r="J6" s="100"/>
      <c r="K6" s="100"/>
      <c r="L6" s="100"/>
      <c r="M6" s="100"/>
    </row>
    <row r="7" spans="1:13" ht="66" customHeight="1">
      <c r="A7" s="11"/>
      <c r="B7" s="64" t="s">
        <v>93</v>
      </c>
      <c r="C7" s="65" t="s">
        <v>97</v>
      </c>
      <c r="D7" s="66" t="s">
        <v>94</v>
      </c>
      <c r="E7" s="67"/>
      <c r="F7" s="68">
        <v>0.69799999999999995</v>
      </c>
      <c r="G7" s="101"/>
      <c r="H7" s="101"/>
      <c r="I7" s="101"/>
      <c r="J7" s="101"/>
      <c r="K7" s="101"/>
      <c r="L7" s="101"/>
      <c r="M7" s="102"/>
    </row>
    <row r="8" spans="1:13" s="6" customFormat="1" ht="29.25" customHeight="1">
      <c r="A8" s="3">
        <v>1</v>
      </c>
      <c r="B8" s="69"/>
      <c r="C8" s="70" t="s">
        <v>95</v>
      </c>
      <c r="D8" s="71" t="s">
        <v>3</v>
      </c>
      <c r="E8" s="72">
        <v>93.22</v>
      </c>
      <c r="F8" s="72">
        <f>F7*E8</f>
        <v>65.06756</v>
      </c>
      <c r="G8" s="103"/>
      <c r="H8" s="104"/>
      <c r="I8" s="104"/>
      <c r="J8" s="104"/>
      <c r="K8" s="103"/>
      <c r="L8" s="104"/>
      <c r="M8" s="105"/>
    </row>
    <row r="9" spans="1:13" s="6" customFormat="1" ht="29.25" customHeight="1">
      <c r="A9" s="3"/>
      <c r="B9" s="69"/>
      <c r="C9" s="73" t="s">
        <v>151</v>
      </c>
      <c r="D9" s="71"/>
      <c r="E9" s="72"/>
      <c r="F9" s="72"/>
      <c r="G9" s="103"/>
      <c r="H9" s="104"/>
      <c r="I9" s="104"/>
      <c r="J9" s="104"/>
      <c r="K9" s="103"/>
      <c r="L9" s="104"/>
      <c r="M9" s="106"/>
    </row>
    <row r="10" spans="1:13" s="6" customFormat="1" ht="29.25" customHeight="1">
      <c r="A10" s="3"/>
      <c r="B10" s="54"/>
      <c r="C10" s="12" t="s">
        <v>34</v>
      </c>
      <c r="D10" s="54"/>
      <c r="E10" s="18"/>
      <c r="F10" s="5"/>
      <c r="G10" s="107"/>
      <c r="H10" s="108"/>
      <c r="I10" s="107"/>
      <c r="J10" s="108"/>
      <c r="K10" s="107"/>
      <c r="L10" s="109"/>
      <c r="M10" s="110"/>
    </row>
    <row r="11" spans="1:13" s="6" customFormat="1" ht="48" customHeight="1">
      <c r="A11" s="3">
        <f>A8+1</f>
        <v>2</v>
      </c>
      <c r="B11" s="13" t="s">
        <v>131</v>
      </c>
      <c r="C11" s="4" t="s">
        <v>42</v>
      </c>
      <c r="D11" s="3" t="s">
        <v>27</v>
      </c>
      <c r="E11" s="18"/>
      <c r="F11" s="24">
        <v>434.2</v>
      </c>
      <c r="G11" s="111"/>
      <c r="H11" s="111"/>
      <c r="I11" s="112"/>
      <c r="J11" s="112"/>
      <c r="K11" s="112"/>
      <c r="L11" s="112"/>
      <c r="M11" s="110"/>
    </row>
    <row r="12" spans="1:13" s="6" customFormat="1">
      <c r="A12" s="3"/>
      <c r="B12" s="15"/>
      <c r="C12" s="1" t="s">
        <v>120</v>
      </c>
      <c r="D12" s="54" t="s">
        <v>3</v>
      </c>
      <c r="E12" s="95">
        <f>0.0132</f>
        <v>1.32E-2</v>
      </c>
      <c r="F12" s="96">
        <f>E12*F11</f>
        <v>5.7314400000000001</v>
      </c>
      <c r="G12" s="113"/>
      <c r="H12" s="113"/>
      <c r="I12" s="108"/>
      <c r="J12" s="108"/>
      <c r="K12" s="108"/>
      <c r="L12" s="108"/>
      <c r="M12" s="114"/>
    </row>
    <row r="13" spans="1:13" s="6" customFormat="1" ht="19.5">
      <c r="A13" s="3"/>
      <c r="B13" s="15" t="s">
        <v>65</v>
      </c>
      <c r="C13" s="1" t="s">
        <v>28</v>
      </c>
      <c r="D13" s="54" t="s">
        <v>17</v>
      </c>
      <c r="E13" s="95">
        <v>2.9499999999999998E-2</v>
      </c>
      <c r="F13" s="96">
        <f>F11*E13</f>
        <v>12.8089</v>
      </c>
      <c r="G13" s="108"/>
      <c r="H13" s="108"/>
      <c r="I13" s="113"/>
      <c r="J13" s="113"/>
      <c r="K13" s="108"/>
      <c r="L13" s="108"/>
      <c r="M13" s="114"/>
    </row>
    <row r="14" spans="1:13" s="6" customFormat="1" ht="18.75">
      <c r="A14" s="3"/>
      <c r="B14" s="15"/>
      <c r="C14" s="1" t="s">
        <v>18</v>
      </c>
      <c r="D14" s="74" t="s">
        <v>112</v>
      </c>
      <c r="E14" s="97">
        <f>0.0021+0.00018</f>
        <v>2.2799999999999999E-3</v>
      </c>
      <c r="F14" s="96">
        <f>F11*E14</f>
        <v>0.98997599999999997</v>
      </c>
      <c r="G14" s="108"/>
      <c r="H14" s="108"/>
      <c r="I14" s="113"/>
      <c r="J14" s="113"/>
      <c r="K14" s="108"/>
      <c r="L14" s="108"/>
      <c r="M14" s="114"/>
    </row>
    <row r="15" spans="1:13" s="6" customFormat="1">
      <c r="A15" s="3"/>
      <c r="B15" s="16" t="s">
        <v>62</v>
      </c>
      <c r="C15" s="1" t="s">
        <v>31</v>
      </c>
      <c r="D15" s="54" t="s">
        <v>17</v>
      </c>
      <c r="E15" s="97">
        <v>2.63E-3</v>
      </c>
      <c r="F15" s="96">
        <f>F11*E15</f>
        <v>1.1419459999999999</v>
      </c>
      <c r="G15" s="108"/>
      <c r="H15" s="108"/>
      <c r="I15" s="113"/>
      <c r="J15" s="113"/>
      <c r="K15" s="108"/>
      <c r="L15" s="108"/>
      <c r="M15" s="114"/>
    </row>
    <row r="16" spans="1:13" s="6" customFormat="1" ht="19.5">
      <c r="A16" s="3"/>
      <c r="B16" s="16" t="s">
        <v>75</v>
      </c>
      <c r="C16" s="1" t="s">
        <v>19</v>
      </c>
      <c r="D16" s="54" t="s">
        <v>168</v>
      </c>
      <c r="E16" s="97">
        <f>0.00005</f>
        <v>5.0000000000000002E-5</v>
      </c>
      <c r="F16" s="96">
        <f>F11*E16</f>
        <v>2.171E-2</v>
      </c>
      <c r="G16" s="108"/>
      <c r="H16" s="108"/>
      <c r="I16" s="108"/>
      <c r="J16" s="108"/>
      <c r="K16" s="113"/>
      <c r="L16" s="113"/>
      <c r="M16" s="114"/>
    </row>
    <row r="17" spans="1:13" s="6" customFormat="1" ht="15.75">
      <c r="A17" s="3"/>
      <c r="B17" s="16"/>
      <c r="C17" s="36" t="s">
        <v>145</v>
      </c>
      <c r="D17" s="37" t="s">
        <v>1</v>
      </c>
      <c r="E17" s="38">
        <v>1.6</v>
      </c>
      <c r="F17" s="41">
        <f>F16*E17</f>
        <v>3.4736000000000003E-2</v>
      </c>
      <c r="G17" s="115"/>
      <c r="H17" s="116"/>
      <c r="I17" s="117"/>
      <c r="J17" s="117"/>
      <c r="K17" s="117"/>
      <c r="L17" s="116"/>
      <c r="M17" s="118"/>
    </row>
    <row r="18" spans="1:13" s="6" customFormat="1" ht="56.45" customHeight="1">
      <c r="A18" s="3">
        <f>A11+1</f>
        <v>3</v>
      </c>
      <c r="B18" s="13" t="s">
        <v>119</v>
      </c>
      <c r="C18" s="4" t="s">
        <v>101</v>
      </c>
      <c r="D18" s="3" t="s">
        <v>27</v>
      </c>
      <c r="E18" s="18"/>
      <c r="F18" s="24">
        <v>48.3</v>
      </c>
      <c r="G18" s="119"/>
      <c r="H18" s="119"/>
      <c r="I18" s="119"/>
      <c r="J18" s="119"/>
      <c r="K18" s="119"/>
      <c r="L18" s="119"/>
      <c r="M18" s="110"/>
    </row>
    <row r="19" spans="1:13" s="6" customFormat="1">
      <c r="A19" s="3"/>
      <c r="B19" s="15"/>
      <c r="C19" s="1" t="s">
        <v>120</v>
      </c>
      <c r="D19" s="54" t="s">
        <v>3</v>
      </c>
      <c r="E19" s="96">
        <v>2.93</v>
      </c>
      <c r="F19" s="96">
        <f>E19*F18</f>
        <v>141.51900000000001</v>
      </c>
      <c r="G19" s="113"/>
      <c r="H19" s="113"/>
      <c r="I19" s="108"/>
      <c r="J19" s="108"/>
      <c r="K19" s="108"/>
      <c r="L19" s="108"/>
      <c r="M19" s="114"/>
    </row>
    <row r="20" spans="1:13" s="6" customFormat="1" ht="37.5" customHeight="1">
      <c r="A20" s="3">
        <f>A18+1</f>
        <v>4</v>
      </c>
      <c r="B20" s="14" t="s">
        <v>43</v>
      </c>
      <c r="C20" s="4" t="s">
        <v>118</v>
      </c>
      <c r="D20" s="3" t="s">
        <v>27</v>
      </c>
      <c r="E20" s="18"/>
      <c r="F20" s="24">
        <f>F11+F18</f>
        <v>482.5</v>
      </c>
      <c r="G20" s="108"/>
      <c r="H20" s="108"/>
      <c r="I20" s="108"/>
      <c r="J20" s="108"/>
      <c r="K20" s="108"/>
      <c r="L20" s="108"/>
      <c r="M20" s="110"/>
    </row>
    <row r="21" spans="1:13" s="6" customFormat="1" ht="25.15" customHeight="1">
      <c r="A21" s="3"/>
      <c r="B21" s="17"/>
      <c r="C21" s="1" t="s">
        <v>104</v>
      </c>
      <c r="D21" s="54" t="s">
        <v>1</v>
      </c>
      <c r="E21" s="96">
        <v>1.6</v>
      </c>
      <c r="F21" s="96">
        <f>F20*E21</f>
        <v>772</v>
      </c>
      <c r="G21" s="108"/>
      <c r="H21" s="108"/>
      <c r="I21" s="113"/>
      <c r="J21" s="113"/>
      <c r="K21" s="108"/>
      <c r="L21" s="108"/>
      <c r="M21" s="114"/>
    </row>
    <row r="22" spans="1:13" s="6" customFormat="1" ht="16.5">
      <c r="A22" s="3">
        <v>5</v>
      </c>
      <c r="B22" s="75" t="s">
        <v>121</v>
      </c>
      <c r="C22" s="34" t="s">
        <v>105</v>
      </c>
      <c r="D22" s="31" t="s">
        <v>143</v>
      </c>
      <c r="E22" s="32"/>
      <c r="F22" s="33">
        <f>F20</f>
        <v>482.5</v>
      </c>
      <c r="G22" s="120"/>
      <c r="H22" s="120"/>
      <c r="I22" s="120"/>
      <c r="J22" s="121"/>
      <c r="K22" s="120"/>
      <c r="L22" s="120"/>
      <c r="M22" s="122"/>
    </row>
    <row r="23" spans="1:13" s="26" customFormat="1" ht="18.75">
      <c r="A23" s="25"/>
      <c r="B23" s="77"/>
      <c r="C23" s="78" t="s">
        <v>106</v>
      </c>
      <c r="D23" s="51" t="s">
        <v>107</v>
      </c>
      <c r="E23" s="79">
        <v>3.2299999999999998E-3</v>
      </c>
      <c r="F23" s="51">
        <f>E23*F22</f>
        <v>1.5584749999999998</v>
      </c>
      <c r="G23" s="123"/>
      <c r="H23" s="123"/>
      <c r="I23" s="123"/>
      <c r="J23" s="123"/>
      <c r="K23" s="124"/>
      <c r="L23" s="124"/>
      <c r="M23" s="123"/>
    </row>
    <row r="24" spans="1:13" s="26" customFormat="1" ht="18.75">
      <c r="A24" s="25"/>
      <c r="B24" s="80" t="s">
        <v>108</v>
      </c>
      <c r="C24" s="81" t="s">
        <v>109</v>
      </c>
      <c r="D24" s="51" t="s">
        <v>110</v>
      </c>
      <c r="E24" s="82">
        <v>3.62E-3</v>
      </c>
      <c r="F24" s="51">
        <f>E24*F22</f>
        <v>1.74665</v>
      </c>
      <c r="G24" s="125"/>
      <c r="H24" s="125"/>
      <c r="I24" s="125"/>
      <c r="J24" s="125"/>
      <c r="K24" s="125"/>
      <c r="L24" s="125"/>
      <c r="M24" s="125"/>
    </row>
    <row r="25" spans="1:13" s="26" customFormat="1" ht="18.75">
      <c r="A25" s="25"/>
      <c r="B25" s="77"/>
      <c r="C25" s="83" t="s">
        <v>111</v>
      </c>
      <c r="D25" s="77" t="s">
        <v>112</v>
      </c>
      <c r="E25" s="82">
        <v>1.8000000000000001E-4</v>
      </c>
      <c r="F25" s="51">
        <f>E25*F22</f>
        <v>8.6850000000000011E-2</v>
      </c>
      <c r="G25" s="126"/>
      <c r="H25" s="126"/>
      <c r="I25" s="126"/>
      <c r="J25" s="127"/>
      <c r="K25" s="123"/>
      <c r="L25" s="125"/>
      <c r="M25" s="123"/>
    </row>
    <row r="26" spans="1:13" s="6" customFormat="1" ht="19.5">
      <c r="A26" s="3"/>
      <c r="B26" s="17"/>
      <c r="C26" s="1" t="s">
        <v>19</v>
      </c>
      <c r="D26" s="54" t="s">
        <v>168</v>
      </c>
      <c r="E26" s="97">
        <v>4.0000000000000003E-5</v>
      </c>
      <c r="F26" s="96">
        <f>F21*E26</f>
        <v>3.0880000000000001E-2</v>
      </c>
      <c r="G26" s="108"/>
      <c r="H26" s="108"/>
      <c r="I26" s="108"/>
      <c r="J26" s="108"/>
      <c r="K26" s="113"/>
      <c r="L26" s="113"/>
      <c r="M26" s="114"/>
    </row>
    <row r="27" spans="1:13" s="6" customFormat="1" ht="40.9" customHeight="1">
      <c r="A27" s="3"/>
      <c r="B27" s="17"/>
      <c r="C27" s="46" t="s">
        <v>152</v>
      </c>
      <c r="D27" s="54"/>
      <c r="E27" s="97"/>
      <c r="F27" s="96"/>
      <c r="G27" s="108"/>
      <c r="H27" s="108"/>
      <c r="I27" s="108"/>
      <c r="J27" s="108"/>
      <c r="K27" s="113"/>
      <c r="L27" s="113"/>
      <c r="M27" s="110"/>
    </row>
    <row r="28" spans="1:13" s="6" customFormat="1" ht="26.25" customHeight="1">
      <c r="A28" s="3"/>
      <c r="B28" s="14"/>
      <c r="C28" s="12" t="s">
        <v>35</v>
      </c>
      <c r="D28" s="54"/>
      <c r="E28" s="95"/>
      <c r="F28" s="96"/>
      <c r="G28" s="108"/>
      <c r="H28" s="108"/>
      <c r="I28" s="108"/>
      <c r="J28" s="108"/>
      <c r="K28" s="108"/>
      <c r="L28" s="108"/>
      <c r="M28" s="114"/>
    </row>
    <row r="29" spans="1:13" s="6" customFormat="1" ht="46.9" customHeight="1">
      <c r="A29" s="3">
        <v>1</v>
      </c>
      <c r="B29" s="13" t="s">
        <v>132</v>
      </c>
      <c r="C29" s="4" t="s">
        <v>78</v>
      </c>
      <c r="D29" s="3" t="s">
        <v>29</v>
      </c>
      <c r="E29" s="95"/>
      <c r="F29" s="22">
        <v>4690</v>
      </c>
      <c r="G29" s="108"/>
      <c r="H29" s="108"/>
      <c r="I29" s="108"/>
      <c r="J29" s="108"/>
      <c r="K29" s="108"/>
      <c r="L29" s="108"/>
      <c r="M29" s="110"/>
    </row>
    <row r="30" spans="1:13" s="6" customFormat="1">
      <c r="A30" s="3"/>
      <c r="B30" s="15"/>
      <c r="C30" s="1" t="s">
        <v>23</v>
      </c>
      <c r="D30" s="54" t="s">
        <v>3</v>
      </c>
      <c r="E30" s="95">
        <v>1.2999999999999999E-2</v>
      </c>
      <c r="F30" s="96">
        <f>E30*F29</f>
        <v>60.97</v>
      </c>
      <c r="G30" s="108"/>
      <c r="H30" s="108"/>
      <c r="I30" s="108"/>
      <c r="J30" s="108"/>
      <c r="K30" s="108"/>
      <c r="L30" s="108"/>
      <c r="M30" s="114"/>
    </row>
    <row r="31" spans="1:13" s="6" customFormat="1">
      <c r="A31" s="3"/>
      <c r="B31" s="16" t="s">
        <v>63</v>
      </c>
      <c r="C31" s="1" t="s">
        <v>20</v>
      </c>
      <c r="D31" s="54" t="s">
        <v>17</v>
      </c>
      <c r="E31" s="97">
        <v>1.6199999999999999E-2</v>
      </c>
      <c r="F31" s="96">
        <f>F29*E31</f>
        <v>75.977999999999994</v>
      </c>
      <c r="G31" s="108"/>
      <c r="H31" s="108"/>
      <c r="I31" s="108"/>
      <c r="J31" s="108"/>
      <c r="K31" s="108"/>
      <c r="L31" s="108"/>
      <c r="M31" s="114"/>
    </row>
    <row r="32" spans="1:13" s="6" customFormat="1">
      <c r="A32" s="3"/>
      <c r="B32" s="16" t="s">
        <v>68</v>
      </c>
      <c r="C32" s="1" t="s">
        <v>25</v>
      </c>
      <c r="D32" s="54" t="s">
        <v>17</v>
      </c>
      <c r="E32" s="97">
        <v>9.3999999999999997E-4</v>
      </c>
      <c r="F32" s="96">
        <f>F29*E32</f>
        <v>4.4085999999999999</v>
      </c>
      <c r="G32" s="108"/>
      <c r="H32" s="108"/>
      <c r="I32" s="108"/>
      <c r="J32" s="108"/>
      <c r="K32" s="108"/>
      <c r="L32" s="108"/>
      <c r="M32" s="114"/>
    </row>
    <row r="33" spans="1:13" s="6" customFormat="1">
      <c r="A33" s="3"/>
      <c r="B33" s="16" t="s">
        <v>66</v>
      </c>
      <c r="C33" s="1" t="s">
        <v>21</v>
      </c>
      <c r="D33" s="54" t="s">
        <v>17</v>
      </c>
      <c r="E33" s="97">
        <v>2.31E-3</v>
      </c>
      <c r="F33" s="96">
        <f>F29*E33</f>
        <v>10.8339</v>
      </c>
      <c r="G33" s="108"/>
      <c r="H33" s="108"/>
      <c r="I33" s="108"/>
      <c r="J33" s="108"/>
      <c r="K33" s="108"/>
      <c r="L33" s="108"/>
      <c r="M33" s="114"/>
    </row>
    <row r="34" spans="1:13" s="6" customFormat="1">
      <c r="A34" s="3"/>
      <c r="B34" s="16" t="s">
        <v>70</v>
      </c>
      <c r="C34" s="7" t="s">
        <v>22</v>
      </c>
      <c r="D34" s="99" t="s">
        <v>17</v>
      </c>
      <c r="E34" s="97">
        <v>1.7600000000000001E-3</v>
      </c>
      <c r="F34" s="96">
        <f>F29*E34</f>
        <v>8.2544000000000004</v>
      </c>
      <c r="G34" s="108"/>
      <c r="H34" s="108"/>
      <c r="I34" s="108"/>
      <c r="J34" s="108"/>
      <c r="K34" s="108"/>
      <c r="L34" s="108"/>
      <c r="M34" s="114"/>
    </row>
    <row r="35" spans="1:13" s="6" customFormat="1" ht="18.75">
      <c r="A35" s="3"/>
      <c r="B35" s="15"/>
      <c r="C35" s="1" t="s">
        <v>18</v>
      </c>
      <c r="D35" s="74" t="s">
        <v>112</v>
      </c>
      <c r="E35" s="97">
        <v>5.2999999999999998E-4</v>
      </c>
      <c r="F35" s="95">
        <f>F29*E35</f>
        <v>2.4857</v>
      </c>
      <c r="G35" s="108"/>
      <c r="H35" s="108"/>
      <c r="I35" s="113"/>
      <c r="J35" s="113"/>
      <c r="K35" s="108"/>
      <c r="L35" s="128"/>
      <c r="M35" s="129"/>
    </row>
    <row r="36" spans="1:13" s="6" customFormat="1" ht="19.5">
      <c r="A36" s="3"/>
      <c r="B36" s="15"/>
      <c r="C36" s="1" t="s">
        <v>4</v>
      </c>
      <c r="D36" s="99" t="s">
        <v>168</v>
      </c>
      <c r="E36" s="95">
        <v>1.2800000000000001E-2</v>
      </c>
      <c r="F36" s="96">
        <f>F29*E36</f>
        <v>60.032000000000004</v>
      </c>
      <c r="G36" s="108"/>
      <c r="H36" s="108"/>
      <c r="I36" s="108"/>
      <c r="J36" s="108"/>
      <c r="K36" s="108"/>
      <c r="L36" s="108"/>
      <c r="M36" s="114"/>
    </row>
    <row r="37" spans="1:13" s="6" customFormat="1" ht="36">
      <c r="A37" s="3">
        <v>2</v>
      </c>
      <c r="B37" s="13" t="s">
        <v>133</v>
      </c>
      <c r="C37" s="4" t="s">
        <v>102</v>
      </c>
      <c r="D37" s="3" t="s">
        <v>29</v>
      </c>
      <c r="E37" s="18"/>
      <c r="F37" s="5">
        <v>4683.58</v>
      </c>
      <c r="G37" s="108"/>
      <c r="H37" s="108"/>
      <c r="I37" s="108"/>
      <c r="J37" s="108"/>
      <c r="K37" s="108"/>
      <c r="L37" s="108"/>
      <c r="M37" s="110"/>
    </row>
    <row r="38" spans="1:13" s="6" customFormat="1">
      <c r="A38" s="3"/>
      <c r="B38" s="15"/>
      <c r="C38" s="1" t="s">
        <v>23</v>
      </c>
      <c r="D38" s="54" t="s">
        <v>3</v>
      </c>
      <c r="E38" s="95">
        <f>(15/100)*0.05</f>
        <v>7.4999999999999997E-3</v>
      </c>
      <c r="F38" s="96">
        <f>E38*F37</f>
        <v>35.126849999999997</v>
      </c>
      <c r="G38" s="108"/>
      <c r="H38" s="108"/>
      <c r="I38" s="108"/>
      <c r="J38" s="108"/>
      <c r="K38" s="108"/>
      <c r="L38" s="108"/>
      <c r="M38" s="114"/>
    </row>
    <row r="39" spans="1:13" s="6" customFormat="1">
      <c r="A39" s="3"/>
      <c r="B39" s="16" t="s">
        <v>63</v>
      </c>
      <c r="C39" s="1" t="s">
        <v>20</v>
      </c>
      <c r="D39" s="54" t="s">
        <v>17</v>
      </c>
      <c r="E39" s="97">
        <f>(2.16/100)*0.05</f>
        <v>1.08E-3</v>
      </c>
      <c r="F39" s="96">
        <f>F37*E39</f>
        <v>5.0582663999999999</v>
      </c>
      <c r="G39" s="108"/>
      <c r="H39" s="108"/>
      <c r="I39" s="108"/>
      <c r="J39" s="108"/>
      <c r="K39" s="108"/>
      <c r="L39" s="108"/>
      <c r="M39" s="114"/>
    </row>
    <row r="40" spans="1:13" s="6" customFormat="1">
      <c r="A40" s="3"/>
      <c r="B40" s="16" t="s">
        <v>66</v>
      </c>
      <c r="C40" s="1" t="s">
        <v>21</v>
      </c>
      <c r="D40" s="54" t="s">
        <v>17</v>
      </c>
      <c r="E40" s="97">
        <f>(2.73/100)*0.05</f>
        <v>1.3650000000000001E-3</v>
      </c>
      <c r="F40" s="96">
        <f>F37*E40</f>
        <v>6.3930867000000005</v>
      </c>
      <c r="G40" s="108"/>
      <c r="H40" s="108"/>
      <c r="I40" s="108"/>
      <c r="J40" s="108"/>
      <c r="K40" s="108"/>
      <c r="L40" s="108"/>
      <c r="M40" s="114"/>
    </row>
    <row r="41" spans="1:13" s="6" customFormat="1">
      <c r="A41" s="3"/>
      <c r="B41" s="16" t="s">
        <v>70</v>
      </c>
      <c r="C41" s="7" t="s">
        <v>22</v>
      </c>
      <c r="D41" s="99" t="s">
        <v>17</v>
      </c>
      <c r="E41" s="97">
        <f>(0.97/100)*0.05</f>
        <v>4.8500000000000003E-4</v>
      </c>
      <c r="F41" s="96">
        <f>F37*E41</f>
        <v>2.2715363000000002</v>
      </c>
      <c r="G41" s="108"/>
      <c r="H41" s="108"/>
      <c r="I41" s="108"/>
      <c r="J41" s="108"/>
      <c r="K41" s="108"/>
      <c r="L41" s="108"/>
      <c r="M41" s="114"/>
    </row>
    <row r="42" spans="1:13" s="6" customFormat="1" ht="19.5">
      <c r="A42" s="3"/>
      <c r="B42" s="16" t="s">
        <v>74</v>
      </c>
      <c r="C42" s="1" t="s">
        <v>56</v>
      </c>
      <c r="D42" s="54" t="s">
        <v>169</v>
      </c>
      <c r="E42" s="98">
        <v>1.22</v>
      </c>
      <c r="F42" s="96">
        <f>F37*0.1*E42</f>
        <v>571.39675999999997</v>
      </c>
      <c r="G42" s="108"/>
      <c r="H42" s="108"/>
      <c r="I42" s="108"/>
      <c r="J42" s="108"/>
      <c r="K42" s="130"/>
      <c r="L42" s="130"/>
      <c r="M42" s="114"/>
    </row>
    <row r="43" spans="1:13" s="6" customFormat="1" ht="15.75">
      <c r="A43" s="3"/>
      <c r="B43" s="16"/>
      <c r="C43" s="36" t="s">
        <v>146</v>
      </c>
      <c r="D43" s="37" t="s">
        <v>1</v>
      </c>
      <c r="E43" s="38">
        <v>1.6</v>
      </c>
      <c r="F43" s="39">
        <f>F42*E43</f>
        <v>914.23481600000002</v>
      </c>
      <c r="G43" s="115"/>
      <c r="H43" s="116"/>
      <c r="I43" s="117"/>
      <c r="J43" s="117"/>
      <c r="K43" s="117"/>
      <c r="L43" s="116"/>
      <c r="M43" s="118"/>
    </row>
    <row r="44" spans="1:13" s="6" customFormat="1" ht="54" customHeight="1">
      <c r="A44" s="3">
        <f>A37+1</f>
        <v>3</v>
      </c>
      <c r="B44" s="13" t="s">
        <v>134</v>
      </c>
      <c r="C44" s="4" t="s">
        <v>44</v>
      </c>
      <c r="D44" s="3" t="s">
        <v>29</v>
      </c>
      <c r="E44" s="18"/>
      <c r="F44" s="5">
        <v>3964.65</v>
      </c>
      <c r="G44" s="112"/>
      <c r="H44" s="112"/>
      <c r="I44" s="111"/>
      <c r="J44" s="111"/>
      <c r="K44" s="112"/>
      <c r="L44" s="112"/>
      <c r="M44" s="110"/>
    </row>
    <row r="45" spans="1:13" s="6" customFormat="1">
      <c r="A45" s="3"/>
      <c r="B45" s="15"/>
      <c r="C45" s="1" t="s">
        <v>23</v>
      </c>
      <c r="D45" s="54" t="s">
        <v>3</v>
      </c>
      <c r="E45" s="95">
        <f>42.9*0.001</f>
        <v>4.2900000000000001E-2</v>
      </c>
      <c r="F45" s="96">
        <f>E45*F44</f>
        <v>170.083485</v>
      </c>
      <c r="G45" s="108"/>
      <c r="H45" s="108"/>
      <c r="I45" s="108"/>
      <c r="J45" s="108"/>
      <c r="K45" s="108"/>
      <c r="L45" s="108"/>
      <c r="M45" s="114"/>
    </row>
    <row r="46" spans="1:13" s="6" customFormat="1">
      <c r="A46" s="3"/>
      <c r="B46" s="16" t="s">
        <v>63</v>
      </c>
      <c r="C46" s="1" t="s">
        <v>20</v>
      </c>
      <c r="D46" s="54" t="s">
        <v>17</v>
      </c>
      <c r="E46" s="97">
        <f>2.69*0.001</f>
        <v>2.6900000000000001E-3</v>
      </c>
      <c r="F46" s="96">
        <f>F44*E46</f>
        <v>10.664908500000001</v>
      </c>
      <c r="G46" s="108"/>
      <c r="H46" s="108"/>
      <c r="I46" s="108"/>
      <c r="J46" s="108"/>
      <c r="K46" s="108"/>
      <c r="L46" s="108"/>
      <c r="M46" s="114"/>
    </row>
    <row r="47" spans="1:13" s="6" customFormat="1">
      <c r="A47" s="3"/>
      <c r="B47" s="16" t="s">
        <v>66</v>
      </c>
      <c r="C47" s="1" t="s">
        <v>21</v>
      </c>
      <c r="D47" s="54" t="s">
        <v>17</v>
      </c>
      <c r="E47" s="97">
        <f>0.41*0.001</f>
        <v>4.0999999999999999E-4</v>
      </c>
      <c r="F47" s="96">
        <f>F44*E47</f>
        <v>1.6255065</v>
      </c>
      <c r="G47" s="108"/>
      <c r="H47" s="108"/>
      <c r="I47" s="108"/>
      <c r="J47" s="108"/>
      <c r="K47" s="108"/>
      <c r="L47" s="108"/>
      <c r="M47" s="114"/>
    </row>
    <row r="48" spans="1:13" s="6" customFormat="1">
      <c r="A48" s="3"/>
      <c r="B48" s="16" t="s">
        <v>67</v>
      </c>
      <c r="C48" s="1" t="s">
        <v>24</v>
      </c>
      <c r="D48" s="54" t="s">
        <v>17</v>
      </c>
      <c r="E48" s="95">
        <f>7.6*0.001</f>
        <v>7.6E-3</v>
      </c>
      <c r="F48" s="96">
        <f>F44*E48</f>
        <v>30.131340000000002</v>
      </c>
      <c r="G48" s="108"/>
      <c r="H48" s="108"/>
      <c r="I48" s="108"/>
      <c r="J48" s="108"/>
      <c r="K48" s="108"/>
      <c r="L48" s="108"/>
      <c r="M48" s="114"/>
    </row>
    <row r="49" spans="1:13" s="6" customFormat="1">
      <c r="A49" s="3"/>
      <c r="B49" s="16" t="s">
        <v>68</v>
      </c>
      <c r="C49" s="1" t="s">
        <v>25</v>
      </c>
      <c r="D49" s="54" t="s">
        <v>17</v>
      </c>
      <c r="E49" s="95">
        <f>7.4*0.001</f>
        <v>7.4000000000000003E-3</v>
      </c>
      <c r="F49" s="96">
        <f>F44*E49</f>
        <v>29.338410000000003</v>
      </c>
      <c r="G49" s="108"/>
      <c r="H49" s="108"/>
      <c r="I49" s="108"/>
      <c r="J49" s="108"/>
      <c r="K49" s="108"/>
      <c r="L49" s="108"/>
      <c r="M49" s="114"/>
    </row>
    <row r="50" spans="1:13" s="6" customFormat="1">
      <c r="A50" s="3"/>
      <c r="B50" s="16" t="s">
        <v>70</v>
      </c>
      <c r="C50" s="7" t="s">
        <v>22</v>
      </c>
      <c r="D50" s="99" t="s">
        <v>17</v>
      </c>
      <c r="E50" s="97">
        <f>1.48*0.001</f>
        <v>1.48E-3</v>
      </c>
      <c r="F50" s="96">
        <f>F44*E50</f>
        <v>5.8676820000000003</v>
      </c>
      <c r="G50" s="108"/>
      <c r="H50" s="108"/>
      <c r="I50" s="108"/>
      <c r="J50" s="108"/>
      <c r="K50" s="108"/>
      <c r="L50" s="108"/>
      <c r="M50" s="114"/>
    </row>
    <row r="51" spans="1:13" s="6" customFormat="1" ht="19.5">
      <c r="A51" s="3"/>
      <c r="B51" s="16" t="s">
        <v>72</v>
      </c>
      <c r="C51" s="9" t="s">
        <v>77</v>
      </c>
      <c r="D51" s="99" t="s">
        <v>168</v>
      </c>
      <c r="E51" s="95">
        <v>1.26</v>
      </c>
      <c r="F51" s="96">
        <f>F44*0.15*E51</f>
        <v>749.31885</v>
      </c>
      <c r="G51" s="108"/>
      <c r="H51" s="108"/>
      <c r="I51" s="108"/>
      <c r="J51" s="108"/>
      <c r="K51" s="108"/>
      <c r="L51" s="108"/>
      <c r="M51" s="114"/>
    </row>
    <row r="52" spans="1:13" s="6" customFormat="1" ht="19.5">
      <c r="A52" s="3"/>
      <c r="B52" s="15"/>
      <c r="C52" s="1" t="s">
        <v>4</v>
      </c>
      <c r="D52" s="99" t="s">
        <v>168</v>
      </c>
      <c r="E52" s="95">
        <v>1.0999999999999999E-2</v>
      </c>
      <c r="F52" s="96">
        <f>F44*E52</f>
        <v>43.611149999999995</v>
      </c>
      <c r="G52" s="108"/>
      <c r="H52" s="108"/>
      <c r="I52" s="108"/>
      <c r="J52" s="108"/>
      <c r="K52" s="108"/>
      <c r="L52" s="108"/>
      <c r="M52" s="114"/>
    </row>
    <row r="53" spans="1:13" s="6" customFormat="1" ht="15.75">
      <c r="A53" s="3"/>
      <c r="B53" s="15"/>
      <c r="C53" s="42" t="s">
        <v>147</v>
      </c>
      <c r="D53" s="37" t="s">
        <v>1</v>
      </c>
      <c r="E53" s="38">
        <v>1.6</v>
      </c>
      <c r="F53" s="39">
        <f>F51*E53</f>
        <v>1198.9101600000001</v>
      </c>
      <c r="G53" s="115"/>
      <c r="H53" s="116"/>
      <c r="I53" s="117"/>
      <c r="J53" s="117"/>
      <c r="K53" s="117"/>
      <c r="L53" s="116"/>
      <c r="M53" s="118"/>
    </row>
    <row r="54" spans="1:13" s="6" customFormat="1" ht="39" customHeight="1">
      <c r="A54" s="3">
        <f>A44+1</f>
        <v>4</v>
      </c>
      <c r="B54" s="13" t="s">
        <v>135</v>
      </c>
      <c r="C54" s="4" t="s">
        <v>79</v>
      </c>
      <c r="D54" s="3" t="s">
        <v>1</v>
      </c>
      <c r="E54" s="18"/>
      <c r="F54" s="5">
        <v>2.44</v>
      </c>
      <c r="G54" s="112"/>
      <c r="H54" s="112"/>
      <c r="I54" s="111"/>
      <c r="J54" s="111"/>
      <c r="K54" s="112"/>
      <c r="L54" s="112"/>
      <c r="M54" s="110"/>
    </row>
    <row r="55" spans="1:13" s="6" customFormat="1">
      <c r="A55" s="3"/>
      <c r="B55" s="13" t="s">
        <v>80</v>
      </c>
      <c r="C55" s="1" t="s">
        <v>81</v>
      </c>
      <c r="D55" s="54" t="s">
        <v>17</v>
      </c>
      <c r="E55" s="96">
        <v>0.3</v>
      </c>
      <c r="F55" s="96">
        <f>F54*E55</f>
        <v>0.73199999999999998</v>
      </c>
      <c r="G55" s="108"/>
      <c r="H55" s="108"/>
      <c r="I55" s="108"/>
      <c r="J55" s="108"/>
      <c r="K55" s="108"/>
      <c r="L55" s="108"/>
      <c r="M55" s="114"/>
    </row>
    <row r="56" spans="1:13" s="6" customFormat="1">
      <c r="A56" s="3"/>
      <c r="B56" s="13" t="s">
        <v>82</v>
      </c>
      <c r="C56" s="1" t="s">
        <v>96</v>
      </c>
      <c r="D56" s="54" t="s">
        <v>1</v>
      </c>
      <c r="E56" s="96">
        <v>1.03</v>
      </c>
      <c r="F56" s="96">
        <f>F54*E56</f>
        <v>2.5131999999999999</v>
      </c>
      <c r="G56" s="108"/>
      <c r="H56" s="108"/>
      <c r="I56" s="108"/>
      <c r="J56" s="108"/>
      <c r="K56" s="108"/>
      <c r="L56" s="108"/>
      <c r="M56" s="114"/>
    </row>
    <row r="57" spans="1:13" ht="44.45" customHeight="1">
      <c r="A57" s="3">
        <f>A54+1</f>
        <v>5</v>
      </c>
      <c r="B57" s="13" t="s">
        <v>136</v>
      </c>
      <c r="C57" s="4" t="s">
        <v>85</v>
      </c>
      <c r="D57" s="3" t="s">
        <v>29</v>
      </c>
      <c r="E57" s="18"/>
      <c r="F57" s="5">
        <v>3490</v>
      </c>
      <c r="G57" s="119"/>
      <c r="H57" s="119"/>
      <c r="I57" s="119"/>
      <c r="J57" s="119"/>
      <c r="K57" s="119"/>
      <c r="L57" s="119"/>
      <c r="M57" s="110"/>
    </row>
    <row r="58" spans="1:13">
      <c r="A58" s="3"/>
      <c r="B58" s="15"/>
      <c r="C58" s="1" t="s">
        <v>23</v>
      </c>
      <c r="D58" s="54" t="s">
        <v>3</v>
      </c>
      <c r="E58" s="95">
        <f>0.0375+0.00007*2</f>
        <v>3.764E-2</v>
      </c>
      <c r="F58" s="96">
        <f>E58*F57</f>
        <v>131.36359999999999</v>
      </c>
      <c r="G58" s="108"/>
      <c r="H58" s="108"/>
      <c r="I58" s="108"/>
      <c r="J58" s="108"/>
      <c r="K58" s="108"/>
      <c r="L58" s="108"/>
      <c r="M58" s="114"/>
    </row>
    <row r="59" spans="1:13">
      <c r="A59" s="3"/>
      <c r="B59" s="16" t="s">
        <v>83</v>
      </c>
      <c r="C59" s="1" t="s">
        <v>84</v>
      </c>
      <c r="D59" s="99" t="s">
        <v>17</v>
      </c>
      <c r="E59" s="97">
        <v>3.0200000000000001E-3</v>
      </c>
      <c r="F59" s="96">
        <f>E59*F57</f>
        <v>10.5398</v>
      </c>
      <c r="G59" s="131"/>
      <c r="H59" s="131"/>
      <c r="I59" s="108"/>
      <c r="J59" s="108"/>
      <c r="K59" s="108"/>
      <c r="L59" s="108"/>
      <c r="M59" s="114"/>
    </row>
    <row r="60" spans="1:13">
      <c r="A60" s="3"/>
      <c r="B60" s="16" t="s">
        <v>67</v>
      </c>
      <c r="C60" s="1" t="s">
        <v>24</v>
      </c>
      <c r="D60" s="54" t="s">
        <v>17</v>
      </c>
      <c r="E60" s="97">
        <v>3.7000000000000002E-3</v>
      </c>
      <c r="F60" s="96">
        <f>F57*E60</f>
        <v>12.913</v>
      </c>
      <c r="G60" s="108"/>
      <c r="H60" s="108"/>
      <c r="I60" s="108"/>
      <c r="J60" s="108"/>
      <c r="K60" s="108"/>
      <c r="L60" s="108"/>
      <c r="M60" s="114"/>
    </row>
    <row r="61" spans="1:13">
      <c r="A61" s="3"/>
      <c r="B61" s="16" t="s">
        <v>68</v>
      </c>
      <c r="C61" s="1" t="s">
        <v>25</v>
      </c>
      <c r="D61" s="54" t="s">
        <v>17</v>
      </c>
      <c r="E61" s="97">
        <v>1.11E-2</v>
      </c>
      <c r="F61" s="96">
        <f>F57*E61</f>
        <v>38.739000000000004</v>
      </c>
      <c r="G61" s="108"/>
      <c r="H61" s="108"/>
      <c r="I61" s="108"/>
      <c r="J61" s="108"/>
      <c r="K61" s="108"/>
      <c r="L61" s="108"/>
      <c r="M61" s="114"/>
    </row>
    <row r="62" spans="1:13" ht="20.25">
      <c r="A62" s="3"/>
      <c r="B62" s="84"/>
      <c r="C62" s="1" t="s">
        <v>18</v>
      </c>
      <c r="D62" s="74" t="s">
        <v>112</v>
      </c>
      <c r="E62" s="97">
        <v>2.3E-3</v>
      </c>
      <c r="F62" s="96">
        <f>F57*E62</f>
        <v>8.0269999999999992</v>
      </c>
      <c r="G62" s="131"/>
      <c r="H62" s="131"/>
      <c r="I62" s="108"/>
      <c r="J62" s="108"/>
      <c r="K62" s="108"/>
      <c r="L62" s="108"/>
      <c r="M62" s="114"/>
    </row>
    <row r="63" spans="1:13">
      <c r="A63" s="3"/>
      <c r="B63" s="16" t="s">
        <v>86</v>
      </c>
      <c r="C63" s="1" t="s">
        <v>87</v>
      </c>
      <c r="D63" s="54" t="s">
        <v>30</v>
      </c>
      <c r="E63" s="97">
        <v>0.1216</v>
      </c>
      <c r="F63" s="96">
        <f>F57*E63</f>
        <v>424.38400000000001</v>
      </c>
      <c r="G63" s="108"/>
      <c r="H63" s="108"/>
      <c r="I63" s="108"/>
      <c r="J63" s="108"/>
      <c r="K63" s="108"/>
      <c r="L63" s="108"/>
      <c r="M63" s="114"/>
    </row>
    <row r="64" spans="1:13" ht="18.75">
      <c r="A64" s="3"/>
      <c r="B64" s="16"/>
      <c r="C64" s="1" t="s">
        <v>26</v>
      </c>
      <c r="D64" s="74" t="s">
        <v>112</v>
      </c>
      <c r="E64" s="97">
        <f>0.0145+0.0002*2</f>
        <v>1.49E-2</v>
      </c>
      <c r="F64" s="96">
        <f>F57*E64</f>
        <v>52.000999999999998</v>
      </c>
      <c r="G64" s="108"/>
      <c r="H64" s="108"/>
      <c r="I64" s="108"/>
      <c r="J64" s="108"/>
      <c r="K64" s="108"/>
      <c r="L64" s="108"/>
      <c r="M64" s="114"/>
    </row>
    <row r="65" spans="1:13" ht="40.15" customHeight="1">
      <c r="A65" s="3">
        <f>A57+1</f>
        <v>6</v>
      </c>
      <c r="B65" s="13" t="s">
        <v>133</v>
      </c>
      <c r="C65" s="4" t="s">
        <v>45</v>
      </c>
      <c r="D65" s="3" t="s">
        <v>27</v>
      </c>
      <c r="E65" s="18"/>
      <c r="F65" s="5">
        <v>111.8</v>
      </c>
      <c r="G65" s="112"/>
      <c r="H65" s="112"/>
      <c r="I65" s="111"/>
      <c r="J65" s="111"/>
      <c r="K65" s="112"/>
      <c r="L65" s="112"/>
      <c r="M65" s="110"/>
    </row>
    <row r="66" spans="1:13">
      <c r="A66" s="3"/>
      <c r="B66" s="15"/>
      <c r="C66" s="1" t="s">
        <v>23</v>
      </c>
      <c r="D66" s="54" t="s">
        <v>3</v>
      </c>
      <c r="E66" s="95">
        <v>0.15</v>
      </c>
      <c r="F66" s="96">
        <f>F65*E66</f>
        <v>16.77</v>
      </c>
      <c r="G66" s="108"/>
      <c r="H66" s="108"/>
      <c r="I66" s="108"/>
      <c r="J66" s="108"/>
      <c r="K66" s="108"/>
      <c r="L66" s="108"/>
      <c r="M66" s="114"/>
    </row>
    <row r="67" spans="1:13">
      <c r="A67" s="3"/>
      <c r="B67" s="16" t="s">
        <v>63</v>
      </c>
      <c r="C67" s="1" t="s">
        <v>20</v>
      </c>
      <c r="D67" s="54" t="s">
        <v>17</v>
      </c>
      <c r="E67" s="95">
        <v>2.1600000000000001E-2</v>
      </c>
      <c r="F67" s="96">
        <f>F65*E67</f>
        <v>2.4148800000000001</v>
      </c>
      <c r="G67" s="108"/>
      <c r="H67" s="108"/>
      <c r="I67" s="108"/>
      <c r="J67" s="108"/>
      <c r="K67" s="108"/>
      <c r="L67" s="108"/>
      <c r="M67" s="114"/>
    </row>
    <row r="68" spans="1:13">
      <c r="A68" s="3"/>
      <c r="B68" s="16" t="s">
        <v>66</v>
      </c>
      <c r="C68" s="1" t="s">
        <v>21</v>
      </c>
      <c r="D68" s="54" t="s">
        <v>17</v>
      </c>
      <c r="E68" s="95">
        <v>2.7300000000000001E-2</v>
      </c>
      <c r="F68" s="96">
        <f>F65*E68</f>
        <v>3.0521400000000001</v>
      </c>
      <c r="G68" s="108"/>
      <c r="H68" s="108"/>
      <c r="I68" s="108"/>
      <c r="J68" s="108"/>
      <c r="K68" s="108"/>
      <c r="L68" s="108"/>
      <c r="M68" s="114"/>
    </row>
    <row r="69" spans="1:13">
      <c r="A69" s="3"/>
      <c r="B69" s="16" t="s">
        <v>70</v>
      </c>
      <c r="C69" s="7" t="s">
        <v>22</v>
      </c>
      <c r="D69" s="99" t="s">
        <v>17</v>
      </c>
      <c r="E69" s="95">
        <v>9.7000000000000003E-3</v>
      </c>
      <c r="F69" s="96">
        <f>F65*E69</f>
        <v>1.08446</v>
      </c>
      <c r="G69" s="108"/>
      <c r="H69" s="108"/>
      <c r="I69" s="108"/>
      <c r="J69" s="108"/>
      <c r="K69" s="108"/>
      <c r="L69" s="108"/>
      <c r="M69" s="114"/>
    </row>
    <row r="70" spans="1:13" ht="19.5">
      <c r="A70" s="3"/>
      <c r="B70" s="16" t="s">
        <v>72</v>
      </c>
      <c r="C70" s="9" t="s">
        <v>77</v>
      </c>
      <c r="D70" s="99" t="s">
        <v>168</v>
      </c>
      <c r="E70" s="95">
        <v>1.26</v>
      </c>
      <c r="F70" s="96">
        <f>F65*E70</f>
        <v>140.86799999999999</v>
      </c>
      <c r="G70" s="108"/>
      <c r="H70" s="108"/>
      <c r="I70" s="108"/>
      <c r="J70" s="108"/>
      <c r="K70" s="108"/>
      <c r="L70" s="108"/>
      <c r="M70" s="114"/>
    </row>
    <row r="71" spans="1:13" ht="19.5">
      <c r="A71" s="3"/>
      <c r="B71" s="15"/>
      <c r="C71" s="1" t="s">
        <v>4</v>
      </c>
      <c r="D71" s="99" t="s">
        <v>168</v>
      </c>
      <c r="E71" s="95">
        <v>7.0000000000000007E-2</v>
      </c>
      <c r="F71" s="96">
        <f>F65*E71</f>
        <v>7.8260000000000005</v>
      </c>
      <c r="G71" s="108"/>
      <c r="H71" s="108"/>
      <c r="I71" s="108"/>
      <c r="J71" s="108"/>
      <c r="K71" s="108"/>
      <c r="L71" s="108"/>
      <c r="M71" s="114"/>
    </row>
    <row r="72" spans="1:13">
      <c r="A72" s="3"/>
      <c r="B72" s="15"/>
      <c r="C72" s="42" t="s">
        <v>147</v>
      </c>
      <c r="D72" s="37" t="s">
        <v>1</v>
      </c>
      <c r="E72" s="38">
        <v>1.6</v>
      </c>
      <c r="F72" s="39">
        <f>F70*E72</f>
        <v>225.3888</v>
      </c>
      <c r="G72" s="115"/>
      <c r="H72" s="116"/>
      <c r="I72" s="117"/>
      <c r="J72" s="117"/>
      <c r="K72" s="117"/>
      <c r="L72" s="116"/>
      <c r="M72" s="118"/>
    </row>
    <row r="73" spans="1:13">
      <c r="A73" s="3"/>
      <c r="B73" s="15"/>
      <c r="C73" s="85" t="s">
        <v>148</v>
      </c>
      <c r="D73" s="43" t="s">
        <v>149</v>
      </c>
      <c r="E73" s="44"/>
      <c r="F73" s="45">
        <f>F63</f>
        <v>424.38400000000001</v>
      </c>
      <c r="G73" s="132"/>
      <c r="H73" s="132"/>
      <c r="I73" s="132"/>
      <c r="J73" s="132"/>
      <c r="K73" s="133"/>
      <c r="L73" s="132"/>
      <c r="M73" s="134"/>
    </row>
    <row r="74" spans="1:13">
      <c r="A74" s="3"/>
      <c r="B74" s="15"/>
      <c r="C74" s="85" t="s">
        <v>150</v>
      </c>
      <c r="D74" s="43" t="s">
        <v>149</v>
      </c>
      <c r="E74" s="44"/>
      <c r="F74" s="43">
        <f>F56</f>
        <v>2.5131999999999999</v>
      </c>
      <c r="G74" s="132"/>
      <c r="H74" s="132"/>
      <c r="I74" s="132"/>
      <c r="J74" s="132"/>
      <c r="K74" s="132"/>
      <c r="L74" s="132"/>
      <c r="M74" s="134"/>
    </row>
    <row r="75" spans="1:13" ht="52.15" customHeight="1">
      <c r="A75" s="3"/>
      <c r="B75" s="15"/>
      <c r="C75" s="46" t="s">
        <v>153</v>
      </c>
      <c r="D75" s="99"/>
      <c r="E75" s="95"/>
      <c r="F75" s="96"/>
      <c r="G75" s="108"/>
      <c r="H75" s="108"/>
      <c r="I75" s="108"/>
      <c r="J75" s="108"/>
      <c r="K75" s="108"/>
      <c r="L75" s="108"/>
      <c r="M75" s="110"/>
    </row>
    <row r="76" spans="1:13" ht="37.15" customHeight="1">
      <c r="A76" s="3"/>
      <c r="B76" s="15"/>
      <c r="C76" s="12" t="s">
        <v>49</v>
      </c>
      <c r="D76" s="99"/>
      <c r="E76" s="95"/>
      <c r="F76" s="96"/>
      <c r="G76" s="108"/>
      <c r="H76" s="108"/>
      <c r="I76" s="108"/>
      <c r="J76" s="108"/>
      <c r="K76" s="108"/>
      <c r="L76" s="108"/>
      <c r="M76" s="114"/>
    </row>
    <row r="77" spans="1:13" s="6" customFormat="1" ht="36">
      <c r="A77" s="3">
        <f>A65+1</f>
        <v>7</v>
      </c>
      <c r="B77" s="13" t="s">
        <v>133</v>
      </c>
      <c r="C77" s="4" t="s">
        <v>103</v>
      </c>
      <c r="D77" s="3" t="s">
        <v>29</v>
      </c>
      <c r="E77" s="18"/>
      <c r="F77" s="5">
        <v>366</v>
      </c>
      <c r="G77" s="108"/>
      <c r="H77" s="108"/>
      <c r="I77" s="108"/>
      <c r="J77" s="108"/>
      <c r="K77" s="108"/>
      <c r="L77" s="108"/>
      <c r="M77" s="110"/>
    </row>
    <row r="78" spans="1:13" s="6" customFormat="1">
      <c r="A78" s="3"/>
      <c r="B78" s="15"/>
      <c r="C78" s="1" t="s">
        <v>23</v>
      </c>
      <c r="D78" s="54" t="s">
        <v>3</v>
      </c>
      <c r="E78" s="95">
        <f>(15/100)*0.05</f>
        <v>7.4999999999999997E-3</v>
      </c>
      <c r="F78" s="96">
        <f>E78*F77</f>
        <v>2.7450000000000001</v>
      </c>
      <c r="G78" s="108"/>
      <c r="H78" s="108"/>
      <c r="I78" s="108"/>
      <c r="J78" s="108"/>
      <c r="K78" s="108"/>
      <c r="L78" s="108"/>
      <c r="M78" s="114"/>
    </row>
    <row r="79" spans="1:13" s="6" customFormat="1">
      <c r="A79" s="3"/>
      <c r="B79" s="16" t="s">
        <v>63</v>
      </c>
      <c r="C79" s="1" t="s">
        <v>20</v>
      </c>
      <c r="D79" s="54" t="s">
        <v>17</v>
      </c>
      <c r="E79" s="97">
        <f>(2.16/100)*0.05</f>
        <v>1.08E-3</v>
      </c>
      <c r="F79" s="96">
        <f>F77*E79</f>
        <v>0.39528000000000002</v>
      </c>
      <c r="G79" s="108"/>
      <c r="H79" s="108"/>
      <c r="I79" s="108"/>
      <c r="J79" s="108"/>
      <c r="K79" s="108"/>
      <c r="L79" s="108"/>
      <c r="M79" s="114"/>
    </row>
    <row r="80" spans="1:13" s="6" customFormat="1">
      <c r="A80" s="3"/>
      <c r="B80" s="16" t="s">
        <v>66</v>
      </c>
      <c r="C80" s="1" t="s">
        <v>21</v>
      </c>
      <c r="D80" s="54" t="s">
        <v>17</v>
      </c>
      <c r="E80" s="97">
        <f>(2.73/100)*0.05</f>
        <v>1.3650000000000001E-3</v>
      </c>
      <c r="F80" s="96">
        <f>F77*E80</f>
        <v>0.49959000000000003</v>
      </c>
      <c r="G80" s="108"/>
      <c r="H80" s="108"/>
      <c r="I80" s="108"/>
      <c r="J80" s="108"/>
      <c r="K80" s="108"/>
      <c r="L80" s="108"/>
      <c r="M80" s="114"/>
    </row>
    <row r="81" spans="1:13" s="6" customFormat="1">
      <c r="A81" s="3"/>
      <c r="B81" s="16" t="s">
        <v>70</v>
      </c>
      <c r="C81" s="7" t="s">
        <v>22</v>
      </c>
      <c r="D81" s="99" t="s">
        <v>17</v>
      </c>
      <c r="E81" s="97">
        <f>(0.97/100)*0.05</f>
        <v>4.8500000000000003E-4</v>
      </c>
      <c r="F81" s="96">
        <f>F77*E81</f>
        <v>0.17751</v>
      </c>
      <c r="G81" s="108"/>
      <c r="H81" s="108"/>
      <c r="I81" s="108"/>
      <c r="J81" s="108"/>
      <c r="K81" s="108"/>
      <c r="L81" s="108"/>
      <c r="M81" s="114"/>
    </row>
    <row r="82" spans="1:13" s="6" customFormat="1" ht="19.5">
      <c r="A82" s="3"/>
      <c r="B82" s="16" t="s">
        <v>74</v>
      </c>
      <c r="C82" s="1" t="s">
        <v>56</v>
      </c>
      <c r="D82" s="54" t="s">
        <v>169</v>
      </c>
      <c r="E82" s="98">
        <v>1.22</v>
      </c>
      <c r="F82" s="96">
        <f>F77*0.1*E82</f>
        <v>44.652000000000001</v>
      </c>
      <c r="G82" s="108"/>
      <c r="H82" s="108"/>
      <c r="I82" s="108"/>
      <c r="J82" s="108"/>
      <c r="K82" s="130"/>
      <c r="L82" s="130"/>
      <c r="M82" s="114"/>
    </row>
    <row r="83" spans="1:13" s="6" customFormat="1" ht="15.75">
      <c r="A83" s="3"/>
      <c r="B83" s="16"/>
      <c r="C83" s="36" t="s">
        <v>146</v>
      </c>
      <c r="D83" s="37" t="s">
        <v>1</v>
      </c>
      <c r="E83" s="38">
        <v>1.6</v>
      </c>
      <c r="F83" s="39">
        <f>F82*E83</f>
        <v>71.443200000000004</v>
      </c>
      <c r="G83" s="115"/>
      <c r="H83" s="116"/>
      <c r="I83" s="117"/>
      <c r="J83" s="117"/>
      <c r="K83" s="117"/>
      <c r="L83" s="116"/>
      <c r="M83" s="118"/>
    </row>
    <row r="84" spans="1:13" ht="72">
      <c r="A84" s="3">
        <f>A77+1</f>
        <v>8</v>
      </c>
      <c r="B84" s="13" t="s">
        <v>134</v>
      </c>
      <c r="C84" s="4" t="s">
        <v>88</v>
      </c>
      <c r="D84" s="3" t="s">
        <v>27</v>
      </c>
      <c r="E84" s="18"/>
      <c r="F84" s="5">
        <v>366</v>
      </c>
      <c r="G84" s="108"/>
      <c r="H84" s="108"/>
      <c r="I84" s="108"/>
      <c r="J84" s="108"/>
      <c r="K84" s="108"/>
      <c r="L84" s="108"/>
      <c r="M84" s="110"/>
    </row>
    <row r="85" spans="1:13">
      <c r="A85" s="3"/>
      <c r="B85" s="15"/>
      <c r="C85" s="1" t="s">
        <v>23</v>
      </c>
      <c r="D85" s="54" t="s">
        <v>3</v>
      </c>
      <c r="E85" s="95">
        <f>42.9*0.001</f>
        <v>4.2900000000000001E-2</v>
      </c>
      <c r="F85" s="96">
        <f>E85*F84</f>
        <v>15.7014</v>
      </c>
      <c r="G85" s="131"/>
      <c r="H85" s="131"/>
      <c r="I85" s="108"/>
      <c r="J85" s="108"/>
      <c r="K85" s="108"/>
      <c r="L85" s="108"/>
      <c r="M85" s="114"/>
    </row>
    <row r="86" spans="1:13">
      <c r="A86" s="3"/>
      <c r="B86" s="16" t="s">
        <v>63</v>
      </c>
      <c r="C86" s="1" t="s">
        <v>20</v>
      </c>
      <c r="D86" s="54" t="s">
        <v>17</v>
      </c>
      <c r="E86" s="97">
        <f>2.69*0.001</f>
        <v>2.6900000000000001E-3</v>
      </c>
      <c r="F86" s="96">
        <f>F84*E86</f>
        <v>0.98454000000000008</v>
      </c>
      <c r="G86" s="108"/>
      <c r="H86" s="108"/>
      <c r="I86" s="131"/>
      <c r="J86" s="131"/>
      <c r="K86" s="108"/>
      <c r="L86" s="108"/>
      <c r="M86" s="114"/>
    </row>
    <row r="87" spans="1:13">
      <c r="A87" s="3"/>
      <c r="B87" s="16" t="s">
        <v>66</v>
      </c>
      <c r="C87" s="1" t="s">
        <v>21</v>
      </c>
      <c r="D87" s="54" t="s">
        <v>17</v>
      </c>
      <c r="E87" s="97">
        <f>0.41*0.001</f>
        <v>4.0999999999999999E-4</v>
      </c>
      <c r="F87" s="96">
        <f>F84*E87</f>
        <v>0.15006</v>
      </c>
      <c r="G87" s="108"/>
      <c r="H87" s="108"/>
      <c r="I87" s="131"/>
      <c r="J87" s="131"/>
      <c r="K87" s="108"/>
      <c r="L87" s="108"/>
      <c r="M87" s="114"/>
    </row>
    <row r="88" spans="1:13">
      <c r="A88" s="3"/>
      <c r="B88" s="16" t="s">
        <v>67</v>
      </c>
      <c r="C88" s="1" t="s">
        <v>24</v>
      </c>
      <c r="D88" s="54" t="s">
        <v>17</v>
      </c>
      <c r="E88" s="95">
        <f>7.6*0.001</f>
        <v>7.6E-3</v>
      </c>
      <c r="F88" s="96">
        <f>F84*E88</f>
        <v>2.7816000000000001</v>
      </c>
      <c r="G88" s="108"/>
      <c r="H88" s="108"/>
      <c r="I88" s="131"/>
      <c r="J88" s="131"/>
      <c r="K88" s="108"/>
      <c r="L88" s="108"/>
      <c r="M88" s="114"/>
    </row>
    <row r="89" spans="1:13">
      <c r="A89" s="3"/>
      <c r="B89" s="16" t="s">
        <v>68</v>
      </c>
      <c r="C89" s="1" t="s">
        <v>25</v>
      </c>
      <c r="D89" s="54" t="s">
        <v>17</v>
      </c>
      <c r="E89" s="95">
        <f>7.4*0.001</f>
        <v>7.4000000000000003E-3</v>
      </c>
      <c r="F89" s="96">
        <f>F84*E89</f>
        <v>2.7084000000000001</v>
      </c>
      <c r="G89" s="108"/>
      <c r="H89" s="108"/>
      <c r="I89" s="131"/>
      <c r="J89" s="131"/>
      <c r="K89" s="108"/>
      <c r="L89" s="108"/>
      <c r="M89" s="114"/>
    </row>
    <row r="90" spans="1:13">
      <c r="A90" s="3"/>
      <c r="B90" s="16" t="s">
        <v>70</v>
      </c>
      <c r="C90" s="7" t="s">
        <v>22</v>
      </c>
      <c r="D90" s="99" t="s">
        <v>17</v>
      </c>
      <c r="E90" s="97">
        <f>1.48*0.001</f>
        <v>1.48E-3</v>
      </c>
      <c r="F90" s="96">
        <f>F84*E90</f>
        <v>0.54167999999999994</v>
      </c>
      <c r="G90" s="108"/>
      <c r="H90" s="108"/>
      <c r="I90" s="131"/>
      <c r="J90" s="131"/>
      <c r="K90" s="108"/>
      <c r="L90" s="108"/>
      <c r="M90" s="114"/>
    </row>
    <row r="91" spans="1:13" ht="19.5">
      <c r="A91" s="3"/>
      <c r="B91" s="16" t="s">
        <v>72</v>
      </c>
      <c r="C91" s="9" t="s">
        <v>77</v>
      </c>
      <c r="D91" s="99" t="s">
        <v>168</v>
      </c>
      <c r="E91" s="95">
        <v>1.26</v>
      </c>
      <c r="F91" s="96">
        <f>F84*0.15*E91</f>
        <v>69.173999999999992</v>
      </c>
      <c r="G91" s="108"/>
      <c r="H91" s="108"/>
      <c r="I91" s="108"/>
      <c r="J91" s="108"/>
      <c r="K91" s="131"/>
      <c r="L91" s="131"/>
      <c r="M91" s="114"/>
    </row>
    <row r="92" spans="1:13" ht="19.5">
      <c r="A92" s="3"/>
      <c r="B92" s="15"/>
      <c r="C92" s="1" t="s">
        <v>4</v>
      </c>
      <c r="D92" s="99" t="s">
        <v>168</v>
      </c>
      <c r="E92" s="95">
        <v>1.0999999999999999E-2</v>
      </c>
      <c r="F92" s="96">
        <f>F84*E92</f>
        <v>4.0259999999999998</v>
      </c>
      <c r="G92" s="108"/>
      <c r="H92" s="108"/>
      <c r="I92" s="108"/>
      <c r="J92" s="108"/>
      <c r="K92" s="131"/>
      <c r="L92" s="131"/>
      <c r="M92" s="114"/>
    </row>
    <row r="93" spans="1:13">
      <c r="A93" s="3"/>
      <c r="B93" s="15"/>
      <c r="C93" s="42" t="s">
        <v>147</v>
      </c>
      <c r="D93" s="37" t="s">
        <v>1</v>
      </c>
      <c r="E93" s="38">
        <v>1.6</v>
      </c>
      <c r="F93" s="39">
        <f>F91*E93</f>
        <v>110.6784</v>
      </c>
      <c r="G93" s="115"/>
      <c r="H93" s="116"/>
      <c r="I93" s="117"/>
      <c r="J93" s="117"/>
      <c r="K93" s="117"/>
      <c r="L93" s="116"/>
      <c r="M93" s="118"/>
    </row>
    <row r="94" spans="1:13" s="6" customFormat="1" ht="54">
      <c r="A94" s="3">
        <f>A84+1</f>
        <v>9</v>
      </c>
      <c r="B94" s="13" t="s">
        <v>135</v>
      </c>
      <c r="C94" s="4" t="s">
        <v>89</v>
      </c>
      <c r="D94" s="3" t="s">
        <v>1</v>
      </c>
      <c r="E94" s="18"/>
      <c r="F94" s="5">
        <v>0.26</v>
      </c>
      <c r="G94" s="112"/>
      <c r="H94" s="112"/>
      <c r="I94" s="111"/>
      <c r="J94" s="111"/>
      <c r="K94" s="112"/>
      <c r="L94" s="112"/>
      <c r="M94" s="110"/>
    </row>
    <row r="95" spans="1:13" s="6" customFormat="1">
      <c r="A95" s="3"/>
      <c r="B95" s="13" t="s">
        <v>80</v>
      </c>
      <c r="C95" s="1" t="s">
        <v>81</v>
      </c>
      <c r="D95" s="54" t="s">
        <v>17</v>
      </c>
      <c r="E95" s="96">
        <v>0.3</v>
      </c>
      <c r="F95" s="96">
        <f>F94*E95</f>
        <v>7.8E-2</v>
      </c>
      <c r="G95" s="108"/>
      <c r="H95" s="108"/>
      <c r="I95" s="108"/>
      <c r="J95" s="108"/>
      <c r="K95" s="108"/>
      <c r="L95" s="108"/>
      <c r="M95" s="114"/>
    </row>
    <row r="96" spans="1:13" s="6" customFormat="1">
      <c r="A96" s="3"/>
      <c r="B96" s="13" t="s">
        <v>82</v>
      </c>
      <c r="C96" s="1" t="s">
        <v>96</v>
      </c>
      <c r="D96" s="54" t="s">
        <v>1</v>
      </c>
      <c r="E96" s="96">
        <v>1.03</v>
      </c>
      <c r="F96" s="96">
        <f>F94*E96</f>
        <v>0.26780000000000004</v>
      </c>
      <c r="G96" s="108"/>
      <c r="H96" s="108"/>
      <c r="I96" s="108"/>
      <c r="J96" s="108"/>
      <c r="K96" s="108"/>
      <c r="L96" s="108"/>
      <c r="M96" s="114"/>
    </row>
    <row r="97" spans="1:13" ht="67.150000000000006" customHeight="1">
      <c r="A97" s="3">
        <f>A94+1</f>
        <v>10</v>
      </c>
      <c r="B97" s="13" t="s">
        <v>136</v>
      </c>
      <c r="C97" s="4" t="s">
        <v>90</v>
      </c>
      <c r="D97" s="3" t="s">
        <v>29</v>
      </c>
      <c r="E97" s="18"/>
      <c r="F97" s="5">
        <v>366</v>
      </c>
      <c r="G97" s="119"/>
      <c r="H97" s="119"/>
      <c r="I97" s="119"/>
      <c r="J97" s="119"/>
      <c r="K97" s="119"/>
      <c r="L97" s="119"/>
      <c r="M97" s="110"/>
    </row>
    <row r="98" spans="1:13">
      <c r="A98" s="3"/>
      <c r="B98" s="15"/>
      <c r="C98" s="1" t="s">
        <v>23</v>
      </c>
      <c r="D98" s="54" t="s">
        <v>3</v>
      </c>
      <c r="E98" s="95">
        <f>0.0375+0.00007*2</f>
        <v>3.764E-2</v>
      </c>
      <c r="F98" s="96">
        <f>E98*F97</f>
        <v>13.77624</v>
      </c>
      <c r="G98" s="108"/>
      <c r="H98" s="108"/>
      <c r="I98" s="108"/>
      <c r="J98" s="108"/>
      <c r="K98" s="108"/>
      <c r="L98" s="108"/>
      <c r="M98" s="114"/>
    </row>
    <row r="99" spans="1:13">
      <c r="A99" s="3"/>
      <c r="B99" s="16" t="s">
        <v>83</v>
      </c>
      <c r="C99" s="1" t="s">
        <v>84</v>
      </c>
      <c r="D99" s="99" t="s">
        <v>17</v>
      </c>
      <c r="E99" s="97">
        <v>3.0200000000000001E-3</v>
      </c>
      <c r="F99" s="96">
        <f>E99*F97</f>
        <v>1.1053200000000001</v>
      </c>
      <c r="G99" s="131"/>
      <c r="H99" s="131"/>
      <c r="I99" s="108"/>
      <c r="J99" s="108"/>
      <c r="K99" s="108"/>
      <c r="L99" s="108"/>
      <c r="M99" s="114"/>
    </row>
    <row r="100" spans="1:13">
      <c r="A100" s="3"/>
      <c r="B100" s="16" t="s">
        <v>67</v>
      </c>
      <c r="C100" s="1" t="s">
        <v>24</v>
      </c>
      <c r="D100" s="54" t="s">
        <v>17</v>
      </c>
      <c r="E100" s="97">
        <v>3.7000000000000002E-3</v>
      </c>
      <c r="F100" s="96">
        <f>F97*E100</f>
        <v>1.3542000000000001</v>
      </c>
      <c r="G100" s="108"/>
      <c r="H100" s="108"/>
      <c r="I100" s="108"/>
      <c r="J100" s="108"/>
      <c r="K100" s="108"/>
      <c r="L100" s="108"/>
      <c r="M100" s="114"/>
    </row>
    <row r="101" spans="1:13">
      <c r="A101" s="3"/>
      <c r="B101" s="16" t="s">
        <v>68</v>
      </c>
      <c r="C101" s="1" t="s">
        <v>25</v>
      </c>
      <c r="D101" s="54" t="s">
        <v>17</v>
      </c>
      <c r="E101" s="97">
        <v>1.11E-2</v>
      </c>
      <c r="F101" s="96">
        <f>F97*E101</f>
        <v>4.0625999999999998</v>
      </c>
      <c r="G101" s="108"/>
      <c r="H101" s="108"/>
      <c r="I101" s="108"/>
      <c r="J101" s="108"/>
      <c r="K101" s="108"/>
      <c r="L101" s="108"/>
      <c r="M101" s="114"/>
    </row>
    <row r="102" spans="1:13" ht="20.25">
      <c r="A102" s="3"/>
      <c r="B102" s="84"/>
      <c r="C102" s="1" t="s">
        <v>18</v>
      </c>
      <c r="D102" s="74" t="s">
        <v>112</v>
      </c>
      <c r="E102" s="97">
        <v>2.3E-3</v>
      </c>
      <c r="F102" s="96">
        <f>F97*E102</f>
        <v>0.84179999999999999</v>
      </c>
      <c r="G102" s="131"/>
      <c r="H102" s="131"/>
      <c r="I102" s="108"/>
      <c r="J102" s="108"/>
      <c r="K102" s="108"/>
      <c r="L102" s="108"/>
      <c r="M102" s="114"/>
    </row>
    <row r="103" spans="1:13">
      <c r="A103" s="3"/>
      <c r="B103" s="16" t="s">
        <v>86</v>
      </c>
      <c r="C103" s="1" t="s">
        <v>87</v>
      </c>
      <c r="D103" s="54" t="s">
        <v>30</v>
      </c>
      <c r="E103" s="97">
        <v>0.1216</v>
      </c>
      <c r="F103" s="96">
        <f>F97*E103</f>
        <v>44.505600000000001</v>
      </c>
      <c r="G103" s="108"/>
      <c r="H103" s="108"/>
      <c r="I103" s="108"/>
      <c r="J103" s="108"/>
      <c r="K103" s="108"/>
      <c r="L103" s="108"/>
      <c r="M103" s="114"/>
    </row>
    <row r="104" spans="1:13" ht="18.75">
      <c r="A104" s="3"/>
      <c r="B104" s="16"/>
      <c r="C104" s="1" t="s">
        <v>26</v>
      </c>
      <c r="D104" s="74" t="s">
        <v>112</v>
      </c>
      <c r="E104" s="97">
        <f>0.0145+0.0002*2</f>
        <v>1.49E-2</v>
      </c>
      <c r="F104" s="96">
        <f>F97*E104</f>
        <v>5.4534000000000002</v>
      </c>
      <c r="G104" s="108"/>
      <c r="H104" s="108"/>
      <c r="I104" s="108"/>
      <c r="J104" s="108"/>
      <c r="K104" s="108"/>
      <c r="L104" s="108"/>
      <c r="M104" s="114"/>
    </row>
    <row r="105" spans="1:13" ht="47.25" customHeight="1">
      <c r="A105" s="3">
        <v>11</v>
      </c>
      <c r="B105" s="16"/>
      <c r="C105" s="23" t="s">
        <v>114</v>
      </c>
      <c r="D105" s="54"/>
      <c r="E105" s="97"/>
      <c r="F105" s="96"/>
      <c r="G105" s="135"/>
      <c r="H105" s="135"/>
      <c r="I105" s="135"/>
      <c r="J105" s="135"/>
      <c r="K105" s="135"/>
      <c r="L105" s="135"/>
      <c r="M105" s="114"/>
    </row>
    <row r="106" spans="1:13" ht="54">
      <c r="A106" s="3"/>
      <c r="B106" s="13" t="s">
        <v>131</v>
      </c>
      <c r="C106" s="4" t="s">
        <v>122</v>
      </c>
      <c r="D106" s="3" t="s">
        <v>27</v>
      </c>
      <c r="E106" s="18"/>
      <c r="F106" s="24">
        <v>29.2</v>
      </c>
      <c r="G106" s="111"/>
      <c r="H106" s="111"/>
      <c r="I106" s="112"/>
      <c r="J106" s="112"/>
      <c r="K106" s="112"/>
      <c r="L106" s="112"/>
      <c r="M106" s="110"/>
    </row>
    <row r="107" spans="1:13">
      <c r="A107" s="3"/>
      <c r="B107" s="15"/>
      <c r="C107" s="1" t="s">
        <v>23</v>
      </c>
      <c r="D107" s="54" t="s">
        <v>3</v>
      </c>
      <c r="E107" s="95">
        <f>0.0132</f>
        <v>1.32E-2</v>
      </c>
      <c r="F107" s="96">
        <f>E107*F106</f>
        <v>0.38544</v>
      </c>
      <c r="G107" s="113"/>
      <c r="H107" s="113"/>
      <c r="I107" s="108"/>
      <c r="J107" s="108"/>
      <c r="K107" s="108"/>
      <c r="L107" s="108"/>
      <c r="M107" s="114"/>
    </row>
    <row r="108" spans="1:13" ht="19.5">
      <c r="A108" s="3"/>
      <c r="B108" s="15" t="s">
        <v>65</v>
      </c>
      <c r="C108" s="1" t="s">
        <v>28</v>
      </c>
      <c r="D108" s="54" t="s">
        <v>17</v>
      </c>
      <c r="E108" s="95">
        <v>2.9499999999999998E-2</v>
      </c>
      <c r="F108" s="96">
        <f>F106*E108</f>
        <v>0.86139999999999994</v>
      </c>
      <c r="G108" s="108"/>
      <c r="H108" s="108"/>
      <c r="I108" s="113"/>
      <c r="J108" s="113"/>
      <c r="K108" s="108"/>
      <c r="L108" s="108"/>
      <c r="M108" s="114"/>
    </row>
    <row r="109" spans="1:13" ht="18.75">
      <c r="A109" s="3"/>
      <c r="B109" s="15"/>
      <c r="C109" s="1" t="s">
        <v>18</v>
      </c>
      <c r="D109" s="74" t="s">
        <v>112</v>
      </c>
      <c r="E109" s="97">
        <f>0.0021+0.00018</f>
        <v>2.2799999999999999E-3</v>
      </c>
      <c r="F109" s="96">
        <f>F106*E109</f>
        <v>6.6575999999999996E-2</v>
      </c>
      <c r="G109" s="108"/>
      <c r="H109" s="108"/>
      <c r="I109" s="113"/>
      <c r="J109" s="113"/>
      <c r="K109" s="108"/>
      <c r="L109" s="108"/>
      <c r="M109" s="114"/>
    </row>
    <row r="110" spans="1:13">
      <c r="A110" s="3"/>
      <c r="B110" s="16" t="s">
        <v>62</v>
      </c>
      <c r="C110" s="1" t="s">
        <v>31</v>
      </c>
      <c r="D110" s="54" t="s">
        <v>17</v>
      </c>
      <c r="E110" s="97">
        <v>2.63E-3</v>
      </c>
      <c r="F110" s="96">
        <f>F106*E110</f>
        <v>7.6796000000000003E-2</v>
      </c>
      <c r="G110" s="108"/>
      <c r="H110" s="108"/>
      <c r="I110" s="113"/>
      <c r="J110" s="113"/>
      <c r="K110" s="108"/>
      <c r="L110" s="108"/>
      <c r="M110" s="114"/>
    </row>
    <row r="111" spans="1:13" ht="19.5">
      <c r="A111" s="3"/>
      <c r="B111" s="16" t="s">
        <v>75</v>
      </c>
      <c r="C111" s="1" t="s">
        <v>19</v>
      </c>
      <c r="D111" s="54" t="s">
        <v>168</v>
      </c>
      <c r="E111" s="97">
        <f>0.00005</f>
        <v>5.0000000000000002E-5</v>
      </c>
      <c r="F111" s="96">
        <f>F106*E111</f>
        <v>1.4599999999999999E-3</v>
      </c>
      <c r="G111" s="108"/>
      <c r="H111" s="108"/>
      <c r="I111" s="108"/>
      <c r="J111" s="108"/>
      <c r="K111" s="113"/>
      <c r="L111" s="113"/>
      <c r="M111" s="114"/>
    </row>
    <row r="112" spans="1:13" ht="48" customHeight="1">
      <c r="A112" s="3">
        <v>12</v>
      </c>
      <c r="B112" s="13" t="s">
        <v>124</v>
      </c>
      <c r="C112" s="4" t="s">
        <v>123</v>
      </c>
      <c r="D112" s="3" t="s">
        <v>27</v>
      </c>
      <c r="E112" s="18"/>
      <c r="F112" s="24">
        <v>3</v>
      </c>
      <c r="G112" s="119"/>
      <c r="H112" s="119"/>
      <c r="I112" s="119"/>
      <c r="J112" s="119"/>
      <c r="K112" s="119"/>
      <c r="L112" s="119"/>
      <c r="M112" s="110"/>
    </row>
    <row r="113" spans="1:13" ht="28.9" customHeight="1">
      <c r="A113" s="3"/>
      <c r="B113" s="15"/>
      <c r="C113" s="1" t="s">
        <v>125</v>
      </c>
      <c r="D113" s="54" t="s">
        <v>3</v>
      </c>
      <c r="E113" s="96">
        <v>2.93</v>
      </c>
      <c r="F113" s="96">
        <f>E113*F112</f>
        <v>8.7900000000000009</v>
      </c>
      <c r="G113" s="113"/>
      <c r="H113" s="113"/>
      <c r="I113" s="108"/>
      <c r="J113" s="108"/>
      <c r="K113" s="108"/>
      <c r="L113" s="108"/>
      <c r="M113" s="114"/>
    </row>
    <row r="114" spans="1:13" ht="31.15" customHeight="1">
      <c r="A114" s="3"/>
      <c r="B114" s="14"/>
      <c r="C114" s="4" t="s">
        <v>155</v>
      </c>
      <c r="D114" s="3" t="s">
        <v>27</v>
      </c>
      <c r="E114" s="18"/>
      <c r="F114" s="24">
        <f>F106+F112</f>
        <v>32.200000000000003</v>
      </c>
      <c r="G114" s="108"/>
      <c r="H114" s="108"/>
      <c r="I114" s="108"/>
      <c r="J114" s="108"/>
      <c r="K114" s="108"/>
      <c r="L114" s="108"/>
      <c r="M114" s="110"/>
    </row>
    <row r="115" spans="1:13" ht="28.15" customHeight="1">
      <c r="A115" s="3"/>
      <c r="B115" s="17"/>
      <c r="C115" s="29" t="s">
        <v>104</v>
      </c>
      <c r="D115" s="54" t="s">
        <v>1</v>
      </c>
      <c r="E115" s="95">
        <v>1.6</v>
      </c>
      <c r="F115" s="96">
        <f>F114*E115</f>
        <v>51.52000000000001</v>
      </c>
      <c r="G115" s="108"/>
      <c r="H115" s="108"/>
      <c r="I115" s="113"/>
      <c r="J115" s="113"/>
      <c r="K115" s="108"/>
      <c r="L115" s="108"/>
      <c r="M115" s="114"/>
    </row>
    <row r="116" spans="1:13" ht="21">
      <c r="A116" s="3">
        <v>13</v>
      </c>
      <c r="B116" s="86" t="s">
        <v>121</v>
      </c>
      <c r="C116" s="87" t="s">
        <v>105</v>
      </c>
      <c r="D116" s="31" t="s">
        <v>113</v>
      </c>
      <c r="E116" s="32"/>
      <c r="F116" s="33">
        <f>F114/100</f>
        <v>0.32200000000000001</v>
      </c>
      <c r="G116" s="136"/>
      <c r="H116" s="136"/>
      <c r="I116" s="136"/>
      <c r="J116" s="137"/>
      <c r="K116" s="136"/>
      <c r="L116" s="136"/>
      <c r="M116" s="138"/>
    </row>
    <row r="117" spans="1:13" ht="18.75">
      <c r="A117" s="3"/>
      <c r="B117" s="74"/>
      <c r="C117" s="88" t="s">
        <v>106</v>
      </c>
      <c r="D117" s="48" t="s">
        <v>107</v>
      </c>
      <c r="E117" s="79">
        <v>3.2299999999999998E-3</v>
      </c>
      <c r="F117" s="48">
        <f>E117*F116</f>
        <v>1.04006E-3</v>
      </c>
      <c r="G117" s="139"/>
      <c r="H117" s="139"/>
      <c r="I117" s="139"/>
      <c r="J117" s="139"/>
      <c r="K117" s="140"/>
      <c r="L117" s="140"/>
      <c r="M117" s="139"/>
    </row>
    <row r="118" spans="1:13" ht="18.75">
      <c r="A118" s="3"/>
      <c r="B118" s="89"/>
      <c r="C118" s="90" t="s">
        <v>109</v>
      </c>
      <c r="D118" s="48" t="s">
        <v>110</v>
      </c>
      <c r="E118" s="82">
        <v>3.62E-3</v>
      </c>
      <c r="F118" s="48">
        <f>E118*F116</f>
        <v>1.1656400000000001E-3</v>
      </c>
      <c r="G118" s="141"/>
      <c r="H118" s="141"/>
      <c r="I118" s="141"/>
      <c r="J118" s="141"/>
      <c r="K118" s="141"/>
      <c r="L118" s="141"/>
      <c r="M118" s="141"/>
    </row>
    <row r="119" spans="1:13" ht="18.75">
      <c r="A119" s="3"/>
      <c r="B119" s="91"/>
      <c r="C119" s="92" t="s">
        <v>111</v>
      </c>
      <c r="D119" s="48" t="s">
        <v>107</v>
      </c>
      <c r="E119" s="82">
        <v>1.8000000000000001E-4</v>
      </c>
      <c r="F119" s="49">
        <f>E119*F116</f>
        <v>5.7960000000000007E-5</v>
      </c>
      <c r="G119" s="141"/>
      <c r="H119" s="141"/>
      <c r="I119" s="141"/>
      <c r="J119" s="142"/>
      <c r="K119" s="143"/>
      <c r="L119" s="144"/>
      <c r="M119" s="144"/>
    </row>
    <row r="120" spans="1:13" ht="18.75">
      <c r="A120" s="3"/>
      <c r="B120" s="74"/>
      <c r="C120" s="1" t="s">
        <v>19</v>
      </c>
      <c r="D120" s="74" t="s">
        <v>112</v>
      </c>
      <c r="E120" s="97">
        <v>4.0000000000000003E-5</v>
      </c>
      <c r="F120" s="49">
        <f>E120*F116</f>
        <v>1.2880000000000002E-5</v>
      </c>
      <c r="G120" s="145"/>
      <c r="H120" s="146"/>
      <c r="I120" s="145"/>
      <c r="J120" s="147"/>
      <c r="K120" s="139"/>
      <c r="L120" s="144"/>
      <c r="M120" s="148"/>
    </row>
    <row r="121" spans="1:13" ht="40.5" customHeight="1">
      <c r="A121" s="3">
        <v>14</v>
      </c>
      <c r="B121" s="15" t="s">
        <v>137</v>
      </c>
      <c r="C121" s="4" t="s">
        <v>126</v>
      </c>
      <c r="D121" s="3" t="s">
        <v>27</v>
      </c>
      <c r="E121" s="95"/>
      <c r="F121" s="5">
        <v>17.84</v>
      </c>
      <c r="G121" s="108"/>
      <c r="H121" s="108"/>
      <c r="I121" s="108"/>
      <c r="J121" s="108"/>
      <c r="K121" s="108"/>
      <c r="L121" s="108"/>
      <c r="M121" s="110"/>
    </row>
    <row r="122" spans="1:13" ht="24.6" customHeight="1">
      <c r="A122" s="3"/>
      <c r="B122" s="13"/>
      <c r="C122" s="1" t="s">
        <v>120</v>
      </c>
      <c r="D122" s="54" t="s">
        <v>3</v>
      </c>
      <c r="E122" s="96">
        <v>1.63</v>
      </c>
      <c r="F122" s="96">
        <f>E122*F121</f>
        <v>29.079199999999997</v>
      </c>
      <c r="G122" s="130"/>
      <c r="H122" s="130"/>
      <c r="I122" s="108"/>
      <c r="J122" s="108"/>
      <c r="K122" s="108"/>
      <c r="L122" s="108"/>
      <c r="M122" s="114"/>
    </row>
    <row r="123" spans="1:13" ht="24.6" customHeight="1">
      <c r="A123" s="3"/>
      <c r="B123" s="15" t="s">
        <v>64</v>
      </c>
      <c r="C123" s="1" t="s">
        <v>50</v>
      </c>
      <c r="D123" s="54" t="s">
        <v>17</v>
      </c>
      <c r="E123" s="96">
        <v>0.44</v>
      </c>
      <c r="F123" s="96">
        <f>F121*E123</f>
        <v>7.8495999999999997</v>
      </c>
      <c r="G123" s="108"/>
      <c r="H123" s="108"/>
      <c r="I123" s="130"/>
      <c r="J123" s="130"/>
      <c r="K123" s="108"/>
      <c r="L123" s="108"/>
      <c r="M123" s="114"/>
    </row>
    <row r="124" spans="1:13" ht="24.6" customHeight="1">
      <c r="A124" s="3"/>
      <c r="B124" s="13"/>
      <c r="C124" s="1" t="s">
        <v>18</v>
      </c>
      <c r="D124" s="74" t="s">
        <v>112</v>
      </c>
      <c r="E124" s="96">
        <v>0.06</v>
      </c>
      <c r="F124" s="96">
        <f>F121*E124</f>
        <v>1.0704</v>
      </c>
      <c r="G124" s="108"/>
      <c r="H124" s="108"/>
      <c r="I124" s="130"/>
      <c r="J124" s="130"/>
      <c r="K124" s="108"/>
      <c r="L124" s="108"/>
      <c r="M124" s="114"/>
    </row>
    <row r="125" spans="1:13" ht="24.6" customHeight="1">
      <c r="A125" s="3"/>
      <c r="B125" s="16" t="s">
        <v>74</v>
      </c>
      <c r="C125" s="1" t="s">
        <v>56</v>
      </c>
      <c r="D125" s="54" t="s">
        <v>169</v>
      </c>
      <c r="E125" s="96">
        <v>1.29</v>
      </c>
      <c r="F125" s="96">
        <f>F121*E125</f>
        <v>23.0136</v>
      </c>
      <c r="G125" s="108"/>
      <c r="H125" s="108"/>
      <c r="I125" s="108"/>
      <c r="J125" s="108"/>
      <c r="K125" s="130"/>
      <c r="L125" s="130"/>
      <c r="M125" s="114"/>
    </row>
    <row r="126" spans="1:13" ht="24.6" customHeight="1">
      <c r="A126" s="3"/>
      <c r="B126" s="16"/>
      <c r="C126" s="36" t="s">
        <v>146</v>
      </c>
      <c r="D126" s="37" t="s">
        <v>1</v>
      </c>
      <c r="E126" s="38">
        <v>1.6</v>
      </c>
      <c r="F126" s="39">
        <f>F125*E126</f>
        <v>36.821760000000005</v>
      </c>
      <c r="G126" s="115"/>
      <c r="H126" s="116"/>
      <c r="I126" s="117"/>
      <c r="J126" s="117"/>
      <c r="K126" s="117"/>
      <c r="L126" s="116"/>
      <c r="M126" s="118"/>
    </row>
    <row r="127" spans="1:13" ht="43.15" customHeight="1">
      <c r="A127" s="3"/>
      <c r="B127" s="15" t="s">
        <v>138</v>
      </c>
      <c r="C127" s="23" t="s">
        <v>164</v>
      </c>
      <c r="D127" s="3" t="s">
        <v>2</v>
      </c>
      <c r="E127" s="18"/>
      <c r="F127" s="5">
        <v>92</v>
      </c>
      <c r="G127" s="135"/>
      <c r="H127" s="135"/>
      <c r="I127" s="135"/>
      <c r="J127" s="135"/>
      <c r="K127" s="135"/>
      <c r="L127" s="135"/>
      <c r="M127" s="110"/>
    </row>
    <row r="128" spans="1:13" ht="24.6" customHeight="1">
      <c r="A128" s="3"/>
      <c r="B128" s="15"/>
      <c r="C128" s="1" t="s">
        <v>120</v>
      </c>
      <c r="D128" s="54" t="s">
        <v>3</v>
      </c>
      <c r="E128" s="96">
        <v>12.8</v>
      </c>
      <c r="F128" s="96">
        <f>E128*F127</f>
        <v>1177.6000000000001</v>
      </c>
      <c r="G128" s="108"/>
      <c r="H128" s="108"/>
      <c r="I128" s="108"/>
      <c r="J128" s="108"/>
      <c r="K128" s="108"/>
      <c r="L128" s="108"/>
      <c r="M128" s="114"/>
    </row>
    <row r="129" spans="1:13" ht="24.6" customHeight="1">
      <c r="A129" s="3"/>
      <c r="B129" s="15" t="s">
        <v>64</v>
      </c>
      <c r="C129" s="1" t="s">
        <v>50</v>
      </c>
      <c r="D129" s="54" t="s">
        <v>17</v>
      </c>
      <c r="E129" s="96">
        <v>0.47</v>
      </c>
      <c r="F129" s="96">
        <f>F127*E129</f>
        <v>43.239999999999995</v>
      </c>
      <c r="G129" s="108"/>
      <c r="H129" s="108"/>
      <c r="I129" s="130"/>
      <c r="J129" s="130"/>
      <c r="K129" s="108"/>
      <c r="L129" s="108"/>
      <c r="M129" s="114"/>
    </row>
    <row r="130" spans="1:13" ht="24.6" customHeight="1">
      <c r="A130" s="3"/>
      <c r="B130" s="84"/>
      <c r="C130" s="1" t="s">
        <v>18</v>
      </c>
      <c r="D130" s="74" t="s">
        <v>112</v>
      </c>
      <c r="E130" s="96">
        <v>0.45</v>
      </c>
      <c r="F130" s="96">
        <f>F127*E130</f>
        <v>41.4</v>
      </c>
      <c r="G130" s="131"/>
      <c r="H130" s="131"/>
      <c r="I130" s="108"/>
      <c r="J130" s="108"/>
      <c r="K130" s="108"/>
      <c r="L130" s="108"/>
      <c r="M130" s="114"/>
    </row>
    <row r="131" spans="1:13" ht="24.6" customHeight="1">
      <c r="A131" s="3"/>
      <c r="B131" s="13"/>
      <c r="C131" s="1" t="s">
        <v>129</v>
      </c>
      <c r="D131" s="54" t="s">
        <v>2</v>
      </c>
      <c r="E131" s="96">
        <v>1</v>
      </c>
      <c r="F131" s="96">
        <f>F127*E131</f>
        <v>92</v>
      </c>
      <c r="G131" s="108"/>
      <c r="H131" s="108"/>
      <c r="I131" s="108"/>
      <c r="J131" s="108"/>
      <c r="K131" s="130"/>
      <c r="L131" s="130"/>
      <c r="M131" s="114"/>
    </row>
    <row r="132" spans="1:13" ht="27.6" customHeight="1">
      <c r="A132" s="3"/>
      <c r="B132" s="16"/>
      <c r="C132" s="1" t="s">
        <v>26</v>
      </c>
      <c r="D132" s="74" t="s">
        <v>112</v>
      </c>
      <c r="E132" s="96">
        <v>6.06</v>
      </c>
      <c r="F132" s="96">
        <f>F124*E132</f>
        <v>6.4866239999999999</v>
      </c>
      <c r="G132" s="108"/>
      <c r="H132" s="108"/>
      <c r="I132" s="108"/>
      <c r="J132" s="108"/>
      <c r="K132" s="108"/>
      <c r="L132" s="108"/>
      <c r="M132" s="114"/>
    </row>
    <row r="133" spans="1:13" ht="18.600000000000001" customHeight="1">
      <c r="A133" s="3"/>
      <c r="B133" s="16"/>
      <c r="C133" s="15" t="s">
        <v>161</v>
      </c>
      <c r="D133" s="25" t="s">
        <v>1</v>
      </c>
      <c r="E133" s="96"/>
      <c r="F133" s="96">
        <v>4.5540000000000003</v>
      </c>
      <c r="G133" s="108"/>
      <c r="H133" s="108"/>
      <c r="I133" s="108"/>
      <c r="J133" s="108"/>
      <c r="K133" s="108"/>
      <c r="L133" s="108"/>
      <c r="M133" s="114"/>
    </row>
    <row r="134" spans="1:13" ht="41.45" customHeight="1">
      <c r="A134" s="3">
        <v>15</v>
      </c>
      <c r="B134" s="13" t="s">
        <v>139</v>
      </c>
      <c r="C134" s="4" t="s">
        <v>127</v>
      </c>
      <c r="D134" s="3" t="s">
        <v>27</v>
      </c>
      <c r="E134" s="95"/>
      <c r="F134" s="5">
        <v>47.38</v>
      </c>
      <c r="G134" s="108"/>
      <c r="H134" s="108"/>
      <c r="I134" s="108"/>
      <c r="J134" s="108"/>
      <c r="K134" s="108"/>
      <c r="L134" s="108"/>
      <c r="M134" s="110"/>
    </row>
    <row r="135" spans="1:13" ht="27.6" customHeight="1">
      <c r="A135" s="3"/>
      <c r="B135" s="15"/>
      <c r="C135" s="1" t="s">
        <v>120</v>
      </c>
      <c r="D135" s="54" t="s">
        <v>3</v>
      </c>
      <c r="E135" s="98">
        <v>6.6</v>
      </c>
      <c r="F135" s="96">
        <f>E135*F134</f>
        <v>312.70800000000003</v>
      </c>
      <c r="G135" s="108"/>
      <c r="H135" s="108"/>
      <c r="I135" s="108"/>
      <c r="J135" s="108"/>
      <c r="K135" s="108"/>
      <c r="L135" s="108"/>
      <c r="M135" s="114"/>
    </row>
    <row r="136" spans="1:13" ht="27.6" customHeight="1">
      <c r="A136" s="3"/>
      <c r="B136" s="15" t="s">
        <v>64</v>
      </c>
      <c r="C136" s="1" t="s">
        <v>50</v>
      </c>
      <c r="D136" s="54" t="s">
        <v>17</v>
      </c>
      <c r="E136" s="98">
        <v>9.6000000000000002E-2</v>
      </c>
      <c r="F136" s="96">
        <f>F134*E136</f>
        <v>4.5484800000000005</v>
      </c>
      <c r="G136" s="108"/>
      <c r="H136" s="108"/>
      <c r="I136" s="108"/>
      <c r="J136" s="108"/>
      <c r="K136" s="108"/>
      <c r="L136" s="108"/>
      <c r="M136" s="114"/>
    </row>
    <row r="137" spans="1:13" ht="27.6" customHeight="1">
      <c r="A137" s="3"/>
      <c r="B137" s="15"/>
      <c r="C137" s="1" t="s">
        <v>18</v>
      </c>
      <c r="D137" s="74" t="s">
        <v>112</v>
      </c>
      <c r="E137" s="98">
        <v>0.32900000000000001</v>
      </c>
      <c r="F137" s="96">
        <f>F134*E137</f>
        <v>15.588020000000002</v>
      </c>
      <c r="G137" s="108"/>
      <c r="H137" s="108"/>
      <c r="I137" s="108"/>
      <c r="J137" s="108"/>
      <c r="K137" s="108"/>
      <c r="L137" s="108"/>
      <c r="M137" s="114"/>
    </row>
    <row r="138" spans="1:13" ht="27.6" customHeight="1">
      <c r="A138" s="3"/>
      <c r="B138" s="13" t="s">
        <v>61</v>
      </c>
      <c r="C138" s="1" t="s">
        <v>57</v>
      </c>
      <c r="D138" s="54" t="s">
        <v>168</v>
      </c>
      <c r="E138" s="98">
        <v>1.0149999999999999</v>
      </c>
      <c r="F138" s="96">
        <f>F134*E138</f>
        <v>48.090699999999998</v>
      </c>
      <c r="G138" s="108"/>
      <c r="H138" s="108"/>
      <c r="I138" s="108"/>
      <c r="J138" s="108"/>
      <c r="K138" s="108"/>
      <c r="L138" s="108"/>
      <c r="M138" s="114"/>
    </row>
    <row r="139" spans="1:13" ht="27.6" customHeight="1">
      <c r="A139" s="3"/>
      <c r="B139" s="16" t="s">
        <v>73</v>
      </c>
      <c r="C139" s="1" t="s">
        <v>52</v>
      </c>
      <c r="D139" s="54" t="s">
        <v>168</v>
      </c>
      <c r="E139" s="98">
        <v>2.47E-2</v>
      </c>
      <c r="F139" s="96">
        <f>F134*E139</f>
        <v>1.1702860000000002</v>
      </c>
      <c r="G139" s="108"/>
      <c r="H139" s="108"/>
      <c r="I139" s="108"/>
      <c r="J139" s="108"/>
      <c r="K139" s="108"/>
      <c r="L139" s="108"/>
      <c r="M139" s="114"/>
    </row>
    <row r="140" spans="1:13" ht="27.6" customHeight="1">
      <c r="A140" s="3"/>
      <c r="B140" s="13" t="s">
        <v>71</v>
      </c>
      <c r="C140" s="1" t="s">
        <v>53</v>
      </c>
      <c r="D140" s="54" t="s">
        <v>170</v>
      </c>
      <c r="E140" s="98">
        <v>0.39</v>
      </c>
      <c r="F140" s="96">
        <f>F134*E140</f>
        <v>18.478200000000001</v>
      </c>
      <c r="G140" s="108"/>
      <c r="H140" s="108"/>
      <c r="I140" s="108"/>
      <c r="J140" s="108"/>
      <c r="K140" s="108"/>
      <c r="L140" s="108"/>
      <c r="M140" s="114"/>
    </row>
    <row r="141" spans="1:13" ht="18.600000000000001" customHeight="1">
      <c r="A141" s="3"/>
      <c r="B141" s="15" t="s">
        <v>76</v>
      </c>
      <c r="C141" s="1" t="s">
        <v>58</v>
      </c>
      <c r="D141" s="54" t="s">
        <v>168</v>
      </c>
      <c r="E141" s="98">
        <v>4.6800000000000001E-2</v>
      </c>
      <c r="F141" s="96">
        <f>F134*E141</f>
        <v>2.217384</v>
      </c>
      <c r="G141" s="108"/>
      <c r="H141" s="108"/>
      <c r="I141" s="108"/>
      <c r="J141" s="108"/>
      <c r="K141" s="108"/>
      <c r="L141" s="108"/>
      <c r="M141" s="114"/>
    </row>
    <row r="142" spans="1:13" ht="18.600000000000001" customHeight="1">
      <c r="A142" s="3"/>
      <c r="B142" s="15" t="s">
        <v>51</v>
      </c>
      <c r="C142" s="1" t="s">
        <v>99</v>
      </c>
      <c r="D142" s="54" t="s">
        <v>168</v>
      </c>
      <c r="E142" s="98">
        <v>7.3999999999999996E-2</v>
      </c>
      <c r="F142" s="96">
        <f>F134*E142</f>
        <v>3.5061200000000001</v>
      </c>
      <c r="G142" s="108"/>
      <c r="H142" s="108"/>
      <c r="I142" s="108"/>
      <c r="J142" s="108"/>
      <c r="K142" s="108"/>
      <c r="L142" s="108"/>
      <c r="M142" s="114"/>
    </row>
    <row r="143" spans="1:13" ht="18.600000000000001" customHeight="1">
      <c r="A143" s="3"/>
      <c r="B143" s="15" t="s">
        <v>59</v>
      </c>
      <c r="C143" s="1" t="s">
        <v>100</v>
      </c>
      <c r="D143" s="54" t="s">
        <v>169</v>
      </c>
      <c r="E143" s="98">
        <v>5.3E-3</v>
      </c>
      <c r="F143" s="96">
        <f>F134*E143</f>
        <v>0.251114</v>
      </c>
      <c r="G143" s="108"/>
      <c r="H143" s="108"/>
      <c r="I143" s="108"/>
      <c r="J143" s="108"/>
      <c r="K143" s="108"/>
      <c r="L143" s="108"/>
      <c r="M143" s="114"/>
    </row>
    <row r="144" spans="1:13" ht="18.600000000000001" customHeight="1">
      <c r="A144" s="3"/>
      <c r="B144" s="15" t="s">
        <v>69</v>
      </c>
      <c r="C144" s="1" t="s">
        <v>54</v>
      </c>
      <c r="D144" s="54" t="s">
        <v>55</v>
      </c>
      <c r="E144" s="98">
        <v>1.93</v>
      </c>
      <c r="F144" s="96">
        <f>F134*E144</f>
        <v>91.443399999999997</v>
      </c>
      <c r="G144" s="108"/>
      <c r="H144" s="108"/>
      <c r="I144" s="108"/>
      <c r="J144" s="108"/>
      <c r="K144" s="108"/>
      <c r="L144" s="108"/>
      <c r="M144" s="114"/>
    </row>
    <row r="145" spans="1:13" ht="18.600000000000001" customHeight="1">
      <c r="A145" s="3"/>
      <c r="B145" s="15"/>
      <c r="C145" s="1" t="s">
        <v>60</v>
      </c>
      <c r="D145" s="54" t="s">
        <v>55</v>
      </c>
      <c r="E145" s="98">
        <v>11.6</v>
      </c>
      <c r="F145" s="96">
        <f>F134*E145</f>
        <v>549.60800000000006</v>
      </c>
      <c r="G145" s="108"/>
      <c r="H145" s="108"/>
      <c r="I145" s="108"/>
      <c r="J145" s="108"/>
      <c r="K145" s="108"/>
      <c r="L145" s="108"/>
      <c r="M145" s="114"/>
    </row>
    <row r="146" spans="1:13" ht="18.600000000000001" customHeight="1">
      <c r="A146" s="3"/>
      <c r="B146" s="15"/>
      <c r="C146" s="1" t="s">
        <v>26</v>
      </c>
      <c r="D146" s="74" t="s">
        <v>112</v>
      </c>
      <c r="E146" s="96">
        <v>1.56</v>
      </c>
      <c r="F146" s="96">
        <f>F134*E146</f>
        <v>73.912800000000004</v>
      </c>
      <c r="G146" s="108"/>
      <c r="H146" s="108"/>
      <c r="I146" s="108"/>
      <c r="J146" s="108"/>
      <c r="K146" s="108"/>
      <c r="L146" s="108"/>
      <c r="M146" s="114"/>
    </row>
    <row r="147" spans="1:13" ht="18.600000000000001" customHeight="1">
      <c r="A147" s="3"/>
      <c r="B147" s="15"/>
      <c r="C147" s="85" t="s">
        <v>154</v>
      </c>
      <c r="D147" s="43" t="s">
        <v>149</v>
      </c>
      <c r="E147" s="40">
        <v>2.4</v>
      </c>
      <c r="F147" s="39">
        <f>F138*E147</f>
        <v>115.41767999999999</v>
      </c>
      <c r="G147" s="116"/>
      <c r="H147" s="116"/>
      <c r="I147" s="116"/>
      <c r="J147" s="116"/>
      <c r="K147" s="117"/>
      <c r="L147" s="116"/>
      <c r="M147" s="132"/>
    </row>
    <row r="148" spans="1:13" ht="36.6" customHeight="1">
      <c r="A148" s="3">
        <v>16</v>
      </c>
      <c r="B148" s="13" t="s">
        <v>140</v>
      </c>
      <c r="C148" s="4" t="s">
        <v>46</v>
      </c>
      <c r="D148" s="3" t="s">
        <v>32</v>
      </c>
      <c r="E148" s="95"/>
      <c r="F148" s="5">
        <v>215.5</v>
      </c>
      <c r="G148" s="108"/>
      <c r="H148" s="108"/>
      <c r="I148" s="108"/>
      <c r="J148" s="108"/>
      <c r="K148" s="108"/>
      <c r="L148" s="108"/>
      <c r="M148" s="110"/>
    </row>
    <row r="149" spans="1:13">
      <c r="A149" s="3"/>
      <c r="B149" s="13"/>
      <c r="C149" s="1" t="s">
        <v>120</v>
      </c>
      <c r="D149" s="54" t="s">
        <v>3</v>
      </c>
      <c r="E149" s="98">
        <v>0.56399999999999995</v>
      </c>
      <c r="F149" s="96">
        <f>E149*F148</f>
        <v>121.54199999999999</v>
      </c>
      <c r="G149" s="149"/>
      <c r="H149" s="149"/>
      <c r="I149" s="108"/>
      <c r="J149" s="108"/>
      <c r="K149" s="108"/>
      <c r="L149" s="108"/>
      <c r="M149" s="114"/>
    </row>
    <row r="150" spans="1:13" ht="18.75">
      <c r="A150" s="3"/>
      <c r="B150" s="13"/>
      <c r="C150" s="1" t="s">
        <v>18</v>
      </c>
      <c r="D150" s="74" t="s">
        <v>112</v>
      </c>
      <c r="E150" s="97">
        <v>4.0899999999999999E-2</v>
      </c>
      <c r="F150" s="96">
        <f>F148*E150</f>
        <v>8.8139500000000002</v>
      </c>
      <c r="G150" s="108"/>
      <c r="H150" s="108"/>
      <c r="I150" s="149"/>
      <c r="J150" s="149"/>
      <c r="K150" s="108"/>
      <c r="L150" s="108"/>
      <c r="M150" s="114"/>
    </row>
    <row r="151" spans="1:13">
      <c r="A151" s="3"/>
      <c r="B151" s="15" t="s">
        <v>41</v>
      </c>
      <c r="C151" s="1" t="s">
        <v>98</v>
      </c>
      <c r="D151" s="54" t="s">
        <v>30</v>
      </c>
      <c r="E151" s="97">
        <v>4.4999999999999997E-3</v>
      </c>
      <c r="F151" s="96">
        <f>F148*E151</f>
        <v>0.96974999999999989</v>
      </c>
      <c r="G151" s="108"/>
      <c r="H151" s="108"/>
      <c r="I151" s="108"/>
      <c r="J151" s="108"/>
      <c r="K151" s="149"/>
      <c r="L151" s="149"/>
      <c r="M151" s="114"/>
    </row>
    <row r="152" spans="1:13" ht="19.5">
      <c r="A152" s="3"/>
      <c r="B152" s="16" t="s">
        <v>73</v>
      </c>
      <c r="C152" s="1" t="s">
        <v>52</v>
      </c>
      <c r="D152" s="54" t="s">
        <v>168</v>
      </c>
      <c r="E152" s="97">
        <v>7.4999999999999997E-3</v>
      </c>
      <c r="F152" s="96">
        <f>F148*E152</f>
        <v>1.61625</v>
      </c>
      <c r="G152" s="108"/>
      <c r="H152" s="108"/>
      <c r="I152" s="108"/>
      <c r="J152" s="108"/>
      <c r="K152" s="149"/>
      <c r="L152" s="149"/>
      <c r="M152" s="114"/>
    </row>
    <row r="153" spans="1:13" ht="18.75">
      <c r="A153" s="3"/>
      <c r="B153" s="13"/>
      <c r="C153" s="1" t="s">
        <v>26</v>
      </c>
      <c r="D153" s="74" t="s">
        <v>112</v>
      </c>
      <c r="E153" s="96">
        <v>0.26500000000000001</v>
      </c>
      <c r="F153" s="96">
        <f>F148*E153</f>
        <v>57.107500000000002</v>
      </c>
      <c r="G153" s="108"/>
      <c r="H153" s="108"/>
      <c r="I153" s="108"/>
      <c r="J153" s="108"/>
      <c r="K153" s="149"/>
      <c r="L153" s="149"/>
      <c r="M153" s="114"/>
    </row>
    <row r="154" spans="1:13" ht="36">
      <c r="A154" s="3">
        <v>17</v>
      </c>
      <c r="B154" s="13" t="s">
        <v>133</v>
      </c>
      <c r="C154" s="30" t="s">
        <v>115</v>
      </c>
      <c r="D154" s="3" t="s">
        <v>27</v>
      </c>
      <c r="E154" s="95"/>
      <c r="F154" s="5">
        <v>41.4</v>
      </c>
      <c r="G154" s="108"/>
      <c r="H154" s="108"/>
      <c r="I154" s="108"/>
      <c r="J154" s="108"/>
      <c r="K154" s="108"/>
      <c r="L154" s="108"/>
      <c r="M154" s="110"/>
    </row>
    <row r="155" spans="1:13">
      <c r="A155" s="3"/>
      <c r="B155" s="15"/>
      <c r="C155" s="1" t="s">
        <v>120</v>
      </c>
      <c r="D155" s="54" t="s">
        <v>3</v>
      </c>
      <c r="E155" s="98">
        <v>0.15</v>
      </c>
      <c r="F155" s="96">
        <f>E155*F154</f>
        <v>6.21</v>
      </c>
      <c r="G155" s="108"/>
      <c r="H155" s="108"/>
      <c r="I155" s="108"/>
      <c r="J155" s="108"/>
      <c r="K155" s="108"/>
      <c r="L155" s="108"/>
      <c r="M155" s="114"/>
    </row>
    <row r="156" spans="1:13">
      <c r="A156" s="3"/>
      <c r="B156" s="16" t="s">
        <v>63</v>
      </c>
      <c r="C156" s="1" t="s">
        <v>20</v>
      </c>
      <c r="D156" s="54" t="s">
        <v>17</v>
      </c>
      <c r="E156" s="95">
        <v>2.1600000000000001E-2</v>
      </c>
      <c r="F156" s="96">
        <f>F154*E156</f>
        <v>0.89424000000000003</v>
      </c>
      <c r="G156" s="108"/>
      <c r="H156" s="108"/>
      <c r="I156" s="108"/>
      <c r="J156" s="108"/>
      <c r="K156" s="108"/>
      <c r="L156" s="108"/>
      <c r="M156" s="114"/>
    </row>
    <row r="157" spans="1:13">
      <c r="A157" s="3"/>
      <c r="B157" s="16" t="s">
        <v>66</v>
      </c>
      <c r="C157" s="1" t="s">
        <v>21</v>
      </c>
      <c r="D157" s="54" t="s">
        <v>17</v>
      </c>
      <c r="E157" s="95">
        <v>2.7300000000000001E-2</v>
      </c>
      <c r="F157" s="96">
        <f>F154*E157</f>
        <v>1.13022</v>
      </c>
      <c r="G157" s="108"/>
      <c r="H157" s="108"/>
      <c r="I157" s="108"/>
      <c r="J157" s="108"/>
      <c r="K157" s="108"/>
      <c r="L157" s="108"/>
      <c r="M157" s="114"/>
    </row>
    <row r="158" spans="1:13">
      <c r="A158" s="3"/>
      <c r="B158" s="16" t="s">
        <v>70</v>
      </c>
      <c r="C158" s="7" t="s">
        <v>22</v>
      </c>
      <c r="D158" s="99" t="s">
        <v>17</v>
      </c>
      <c r="E158" s="95">
        <v>9.7000000000000003E-3</v>
      </c>
      <c r="F158" s="96">
        <f>F154*E158</f>
        <v>0.40157999999999999</v>
      </c>
      <c r="G158" s="108"/>
      <c r="H158" s="108"/>
      <c r="I158" s="108"/>
      <c r="J158" s="108"/>
      <c r="K158" s="108"/>
      <c r="L158" s="108"/>
      <c r="M158" s="114"/>
    </row>
    <row r="159" spans="1:13" ht="19.5">
      <c r="A159" s="3"/>
      <c r="B159" s="16" t="s">
        <v>74</v>
      </c>
      <c r="C159" s="1" t="s">
        <v>56</v>
      </c>
      <c r="D159" s="99" t="s">
        <v>168</v>
      </c>
      <c r="E159" s="95">
        <v>1.22</v>
      </c>
      <c r="F159" s="96">
        <f>F154*E159</f>
        <v>50.507999999999996</v>
      </c>
      <c r="G159" s="108"/>
      <c r="H159" s="108"/>
      <c r="I159" s="108"/>
      <c r="J159" s="108"/>
      <c r="K159" s="108"/>
      <c r="L159" s="108"/>
      <c r="M159" s="114"/>
    </row>
    <row r="160" spans="1:13">
      <c r="A160" s="3"/>
      <c r="B160" s="16"/>
      <c r="C160" s="36" t="s">
        <v>146</v>
      </c>
      <c r="D160" s="37" t="s">
        <v>1</v>
      </c>
      <c r="E160" s="38">
        <v>1.6</v>
      </c>
      <c r="F160" s="39">
        <f>F159*E160</f>
        <v>80.812799999999996</v>
      </c>
      <c r="G160" s="115"/>
      <c r="H160" s="116"/>
      <c r="I160" s="117"/>
      <c r="J160" s="117"/>
      <c r="K160" s="117"/>
      <c r="L160" s="116"/>
      <c r="M160" s="118"/>
    </row>
    <row r="161" spans="1:13">
      <c r="A161" s="3"/>
      <c r="B161" s="16"/>
      <c r="C161" s="85" t="s">
        <v>156</v>
      </c>
      <c r="D161" s="47" t="s">
        <v>149</v>
      </c>
      <c r="E161" s="52"/>
      <c r="F161" s="47">
        <v>44.51</v>
      </c>
      <c r="G161" s="116"/>
      <c r="H161" s="116"/>
      <c r="I161" s="116"/>
      <c r="J161" s="116"/>
      <c r="K161" s="117"/>
      <c r="L161" s="116"/>
      <c r="M161" s="150"/>
    </row>
    <row r="162" spans="1:13">
      <c r="A162" s="3"/>
      <c r="B162" s="16"/>
      <c r="C162" s="85" t="s">
        <v>150</v>
      </c>
      <c r="D162" s="47" t="s">
        <v>149</v>
      </c>
      <c r="E162" s="52"/>
      <c r="F162" s="47">
        <v>0.27</v>
      </c>
      <c r="G162" s="116"/>
      <c r="H162" s="116"/>
      <c r="I162" s="116"/>
      <c r="J162" s="116"/>
      <c r="K162" s="116"/>
      <c r="L162" s="116"/>
      <c r="M162" s="150"/>
    </row>
    <row r="163" spans="1:13" ht="28.9" customHeight="1">
      <c r="A163" s="3"/>
      <c r="B163" s="16"/>
      <c r="C163" s="46" t="s">
        <v>158</v>
      </c>
      <c r="D163" s="99"/>
      <c r="E163" s="95"/>
      <c r="F163" s="96"/>
      <c r="G163" s="108"/>
      <c r="H163" s="108"/>
      <c r="I163" s="108"/>
      <c r="J163" s="108"/>
      <c r="K163" s="108"/>
      <c r="L163" s="108"/>
      <c r="M163" s="110"/>
    </row>
    <row r="164" spans="1:13" ht="36.6" customHeight="1">
      <c r="A164" s="3"/>
      <c r="B164" s="16"/>
      <c r="C164" s="12" t="s">
        <v>91</v>
      </c>
      <c r="D164" s="54"/>
      <c r="E164" s="96"/>
      <c r="F164" s="96"/>
      <c r="G164" s="108"/>
      <c r="H164" s="108"/>
      <c r="I164" s="108"/>
      <c r="J164" s="108"/>
      <c r="K164" s="108"/>
      <c r="L164" s="108"/>
      <c r="M164" s="114"/>
    </row>
    <row r="165" spans="1:13" ht="36.6" customHeight="1">
      <c r="A165" s="3">
        <v>1</v>
      </c>
      <c r="B165" s="15" t="s">
        <v>141</v>
      </c>
      <c r="C165" s="4" t="s">
        <v>117</v>
      </c>
      <c r="D165" s="3" t="s">
        <v>27</v>
      </c>
      <c r="E165" s="95"/>
      <c r="F165" s="5">
        <v>24</v>
      </c>
      <c r="G165" s="108"/>
      <c r="H165" s="108"/>
      <c r="I165" s="108"/>
      <c r="J165" s="108"/>
      <c r="K165" s="108"/>
      <c r="L165" s="108"/>
      <c r="M165" s="110"/>
    </row>
    <row r="166" spans="1:13">
      <c r="A166" s="3"/>
      <c r="B166" s="13"/>
      <c r="C166" s="1" t="s">
        <v>120</v>
      </c>
      <c r="D166" s="54" t="s">
        <v>3</v>
      </c>
      <c r="E166" s="97">
        <v>9.9600000000000001E-3</v>
      </c>
      <c r="F166" s="96">
        <f>E166*F165</f>
        <v>0.23904</v>
      </c>
      <c r="G166" s="108"/>
      <c r="H166" s="108"/>
      <c r="I166" s="108"/>
      <c r="J166" s="108"/>
      <c r="K166" s="108"/>
      <c r="L166" s="108"/>
      <c r="M166" s="114"/>
    </row>
    <row r="167" spans="1:13" ht="19.5">
      <c r="A167" s="3"/>
      <c r="B167" s="15" t="s">
        <v>65</v>
      </c>
      <c r="C167" s="1" t="s">
        <v>28</v>
      </c>
      <c r="D167" s="54" t="s">
        <v>17</v>
      </c>
      <c r="E167" s="95">
        <v>2.23E-2</v>
      </c>
      <c r="F167" s="96">
        <f>E167*F166</f>
        <v>5.3305920000000003E-3</v>
      </c>
      <c r="G167" s="108"/>
      <c r="H167" s="108"/>
      <c r="I167" s="108"/>
      <c r="J167" s="108"/>
      <c r="K167" s="108"/>
      <c r="L167" s="108"/>
      <c r="M167" s="114"/>
    </row>
    <row r="168" spans="1:13" ht="51.6" customHeight="1">
      <c r="A168" s="3">
        <v>2</v>
      </c>
      <c r="B168" s="15" t="s">
        <v>137</v>
      </c>
      <c r="C168" s="4" t="s">
        <v>92</v>
      </c>
      <c r="D168" s="3" t="s">
        <v>27</v>
      </c>
      <c r="E168" s="95"/>
      <c r="F168" s="5">
        <v>4</v>
      </c>
      <c r="G168" s="108"/>
      <c r="H168" s="108"/>
      <c r="I168" s="108"/>
      <c r="J168" s="108"/>
      <c r="K168" s="108"/>
      <c r="L168" s="108"/>
      <c r="M168" s="110"/>
    </row>
    <row r="169" spans="1:13">
      <c r="A169" s="3"/>
      <c r="B169" s="13"/>
      <c r="C169" s="1" t="s">
        <v>120</v>
      </c>
      <c r="D169" s="54" t="s">
        <v>3</v>
      </c>
      <c r="E169" s="96">
        <v>1.63</v>
      </c>
      <c r="F169" s="96">
        <f>E169*F168</f>
        <v>6.52</v>
      </c>
      <c r="G169" s="130"/>
      <c r="H169" s="130"/>
      <c r="I169" s="108"/>
      <c r="J169" s="108"/>
      <c r="K169" s="108"/>
      <c r="L169" s="108"/>
      <c r="M169" s="114"/>
    </row>
    <row r="170" spans="1:13">
      <c r="A170" s="3"/>
      <c r="B170" s="15" t="s">
        <v>64</v>
      </c>
      <c r="C170" s="1" t="s">
        <v>50</v>
      </c>
      <c r="D170" s="54" t="s">
        <v>17</v>
      </c>
      <c r="E170" s="96">
        <v>0.44</v>
      </c>
      <c r="F170" s="96">
        <f>F168*E170</f>
        <v>1.76</v>
      </c>
      <c r="G170" s="108"/>
      <c r="H170" s="108"/>
      <c r="I170" s="130"/>
      <c r="J170" s="130"/>
      <c r="K170" s="108"/>
      <c r="L170" s="108"/>
      <c r="M170" s="114"/>
    </row>
    <row r="171" spans="1:13" ht="18.75">
      <c r="A171" s="3"/>
      <c r="B171" s="13"/>
      <c r="C171" s="1" t="s">
        <v>18</v>
      </c>
      <c r="D171" s="74" t="s">
        <v>112</v>
      </c>
      <c r="E171" s="96">
        <v>0.06</v>
      </c>
      <c r="F171" s="96">
        <f>F168*E171</f>
        <v>0.24</v>
      </c>
      <c r="G171" s="108"/>
      <c r="H171" s="108"/>
      <c r="I171" s="130"/>
      <c r="J171" s="130"/>
      <c r="K171" s="108"/>
      <c r="L171" s="108"/>
      <c r="M171" s="114"/>
    </row>
    <row r="172" spans="1:13" ht="19.5">
      <c r="A172" s="3"/>
      <c r="B172" s="16" t="s">
        <v>74</v>
      </c>
      <c r="C172" s="1" t="s">
        <v>56</v>
      </c>
      <c r="D172" s="54" t="s">
        <v>169</v>
      </c>
      <c r="E172" s="96">
        <v>1.29</v>
      </c>
      <c r="F172" s="96">
        <f>F168*E172</f>
        <v>5.16</v>
      </c>
      <c r="G172" s="108"/>
      <c r="H172" s="108"/>
      <c r="I172" s="108"/>
      <c r="J172" s="108"/>
      <c r="K172" s="130"/>
      <c r="L172" s="130"/>
      <c r="M172" s="114"/>
    </row>
    <row r="173" spans="1:13">
      <c r="A173" s="3"/>
      <c r="B173" s="16"/>
      <c r="C173" s="36" t="s">
        <v>146</v>
      </c>
      <c r="D173" s="37" t="s">
        <v>1</v>
      </c>
      <c r="E173" s="38">
        <v>1.6</v>
      </c>
      <c r="F173" s="39">
        <f>F172*E173</f>
        <v>8.2560000000000002</v>
      </c>
      <c r="G173" s="115"/>
      <c r="H173" s="116"/>
      <c r="I173" s="117"/>
      <c r="J173" s="117"/>
      <c r="K173" s="117"/>
      <c r="L173" s="116"/>
      <c r="M173" s="118"/>
    </row>
    <row r="174" spans="1:13" ht="36">
      <c r="A174" s="3">
        <f>A168+1</f>
        <v>3</v>
      </c>
      <c r="B174" s="15" t="s">
        <v>138</v>
      </c>
      <c r="C174" s="23" t="s">
        <v>163</v>
      </c>
      <c r="D174" s="3" t="s">
        <v>2</v>
      </c>
      <c r="E174" s="18"/>
      <c r="F174" s="5">
        <v>16</v>
      </c>
      <c r="G174" s="135"/>
      <c r="H174" s="135"/>
      <c r="I174" s="135"/>
      <c r="J174" s="135"/>
      <c r="K174" s="135"/>
      <c r="L174" s="135"/>
      <c r="M174" s="110"/>
    </row>
    <row r="175" spans="1:13">
      <c r="A175" s="3"/>
      <c r="B175" s="15"/>
      <c r="C175" s="1" t="s">
        <v>120</v>
      </c>
      <c r="D175" s="54" t="s">
        <v>3</v>
      </c>
      <c r="E175" s="96">
        <v>12.8</v>
      </c>
      <c r="F175" s="96">
        <f>E175*F174</f>
        <v>204.8</v>
      </c>
      <c r="G175" s="108"/>
      <c r="H175" s="108"/>
      <c r="I175" s="108"/>
      <c r="J175" s="108"/>
      <c r="K175" s="108"/>
      <c r="L175" s="108"/>
      <c r="M175" s="114"/>
    </row>
    <row r="176" spans="1:13">
      <c r="A176" s="3"/>
      <c r="B176" s="15" t="s">
        <v>64</v>
      </c>
      <c r="C176" s="1" t="s">
        <v>50</v>
      </c>
      <c r="D176" s="54" t="s">
        <v>17</v>
      </c>
      <c r="E176" s="96">
        <v>0.47</v>
      </c>
      <c r="F176" s="96">
        <f>F174*E176</f>
        <v>7.52</v>
      </c>
      <c r="G176" s="108"/>
      <c r="H176" s="108"/>
      <c r="I176" s="130"/>
      <c r="J176" s="130"/>
      <c r="K176" s="108"/>
      <c r="L176" s="108"/>
      <c r="M176" s="114"/>
    </row>
    <row r="177" spans="1:13" ht="20.25">
      <c r="A177" s="3"/>
      <c r="B177" s="84"/>
      <c r="C177" s="1" t="s">
        <v>18</v>
      </c>
      <c r="D177" s="74" t="s">
        <v>112</v>
      </c>
      <c r="E177" s="96">
        <v>0.45</v>
      </c>
      <c r="F177" s="96">
        <f>F174*E177</f>
        <v>7.2</v>
      </c>
      <c r="G177" s="131"/>
      <c r="H177" s="131"/>
      <c r="I177" s="108"/>
      <c r="J177" s="108"/>
      <c r="K177" s="108"/>
      <c r="L177" s="108"/>
      <c r="M177" s="114"/>
    </row>
    <row r="178" spans="1:13">
      <c r="A178" s="3"/>
      <c r="B178" s="13"/>
      <c r="C178" s="1" t="s">
        <v>128</v>
      </c>
      <c r="D178" s="54" t="s">
        <v>2</v>
      </c>
      <c r="E178" s="96">
        <v>1</v>
      </c>
      <c r="F178" s="96">
        <f>F174*E178</f>
        <v>16</v>
      </c>
      <c r="G178" s="108"/>
      <c r="H178" s="108"/>
      <c r="I178" s="108"/>
      <c r="J178" s="108"/>
      <c r="K178" s="130"/>
      <c r="L178" s="130"/>
      <c r="M178" s="114"/>
    </row>
    <row r="179" spans="1:13" ht="18.75">
      <c r="A179" s="3"/>
      <c r="B179" s="16"/>
      <c r="C179" s="1" t="s">
        <v>26</v>
      </c>
      <c r="D179" s="74" t="s">
        <v>112</v>
      </c>
      <c r="E179" s="96">
        <v>6.06</v>
      </c>
      <c r="F179" s="96">
        <f>F171*E179</f>
        <v>1.4543999999999999</v>
      </c>
      <c r="G179" s="108"/>
      <c r="H179" s="108"/>
      <c r="I179" s="108"/>
      <c r="J179" s="108"/>
      <c r="K179" s="108"/>
      <c r="L179" s="108"/>
      <c r="M179" s="114"/>
    </row>
    <row r="180" spans="1:13">
      <c r="A180" s="3"/>
      <c r="B180" s="16"/>
      <c r="C180" s="1" t="s">
        <v>160</v>
      </c>
      <c r="D180" s="43" t="s">
        <v>149</v>
      </c>
      <c r="E180" s="96"/>
      <c r="F180" s="96">
        <v>1.712</v>
      </c>
      <c r="G180" s="108"/>
      <c r="H180" s="108"/>
      <c r="I180" s="108"/>
      <c r="J180" s="108"/>
      <c r="K180" s="108"/>
      <c r="L180" s="108"/>
      <c r="M180" s="114"/>
    </row>
    <row r="181" spans="1:13" ht="36" customHeight="1">
      <c r="A181" s="3">
        <f>A174+1</f>
        <v>4</v>
      </c>
      <c r="B181" s="13" t="s">
        <v>139</v>
      </c>
      <c r="C181" s="4" t="s">
        <v>130</v>
      </c>
      <c r="D181" s="3" t="s">
        <v>27</v>
      </c>
      <c r="E181" s="95"/>
      <c r="F181" s="5">
        <v>6.01</v>
      </c>
      <c r="G181" s="108"/>
      <c r="H181" s="108"/>
      <c r="I181" s="108"/>
      <c r="J181" s="108"/>
      <c r="K181" s="108"/>
      <c r="L181" s="108"/>
      <c r="M181" s="110"/>
    </row>
    <row r="182" spans="1:13">
      <c r="A182" s="3"/>
      <c r="B182" s="15"/>
      <c r="C182" s="1" t="s">
        <v>120</v>
      </c>
      <c r="D182" s="54" t="s">
        <v>3</v>
      </c>
      <c r="E182" s="98">
        <v>6.6</v>
      </c>
      <c r="F182" s="96">
        <f>E182*F181</f>
        <v>39.665999999999997</v>
      </c>
      <c r="G182" s="108"/>
      <c r="H182" s="108"/>
      <c r="I182" s="108"/>
      <c r="J182" s="108"/>
      <c r="K182" s="108"/>
      <c r="L182" s="108"/>
      <c r="M182" s="114"/>
    </row>
    <row r="183" spans="1:13">
      <c r="A183" s="3"/>
      <c r="B183" s="15" t="s">
        <v>64</v>
      </c>
      <c r="C183" s="1" t="s">
        <v>50</v>
      </c>
      <c r="D183" s="54" t="s">
        <v>17</v>
      </c>
      <c r="E183" s="98">
        <v>9.6000000000000002E-2</v>
      </c>
      <c r="F183" s="96">
        <f>F181*E183</f>
        <v>0.57696000000000003</v>
      </c>
      <c r="G183" s="108"/>
      <c r="H183" s="108"/>
      <c r="I183" s="108"/>
      <c r="J183" s="108"/>
      <c r="K183" s="108"/>
      <c r="L183" s="108"/>
      <c r="M183" s="114"/>
    </row>
    <row r="184" spans="1:13" ht="18.75">
      <c r="A184" s="3"/>
      <c r="B184" s="15"/>
      <c r="C184" s="1" t="s">
        <v>18</v>
      </c>
      <c r="D184" s="74" t="s">
        <v>112</v>
      </c>
      <c r="E184" s="98">
        <v>0.32900000000000001</v>
      </c>
      <c r="F184" s="96">
        <f>F181*E184</f>
        <v>1.97729</v>
      </c>
      <c r="G184" s="108"/>
      <c r="H184" s="108"/>
      <c r="I184" s="108"/>
      <c r="J184" s="108"/>
      <c r="K184" s="108"/>
      <c r="L184" s="108"/>
      <c r="M184" s="114"/>
    </row>
    <row r="185" spans="1:13" ht="19.5">
      <c r="A185" s="3"/>
      <c r="B185" s="13" t="s">
        <v>61</v>
      </c>
      <c r="C185" s="1" t="s">
        <v>57</v>
      </c>
      <c r="D185" s="54" t="s">
        <v>168</v>
      </c>
      <c r="E185" s="98">
        <v>1.0149999999999999</v>
      </c>
      <c r="F185" s="96">
        <f>F181*E185</f>
        <v>6.1001499999999993</v>
      </c>
      <c r="G185" s="108"/>
      <c r="H185" s="108"/>
      <c r="I185" s="108"/>
      <c r="J185" s="108"/>
      <c r="K185" s="108"/>
      <c r="L185" s="108"/>
      <c r="M185" s="114"/>
    </row>
    <row r="186" spans="1:13" ht="19.5">
      <c r="A186" s="3"/>
      <c r="B186" s="16" t="s">
        <v>73</v>
      </c>
      <c r="C186" s="1" t="s">
        <v>52</v>
      </c>
      <c r="D186" s="54" t="s">
        <v>168</v>
      </c>
      <c r="E186" s="98">
        <v>2.47E-2</v>
      </c>
      <c r="F186" s="96">
        <f>F181*E186</f>
        <v>0.148447</v>
      </c>
      <c r="G186" s="108"/>
      <c r="H186" s="108"/>
      <c r="I186" s="108"/>
      <c r="J186" s="108"/>
      <c r="K186" s="108"/>
      <c r="L186" s="108"/>
      <c r="M186" s="114"/>
    </row>
    <row r="187" spans="1:13" ht="19.5">
      <c r="A187" s="3"/>
      <c r="B187" s="13" t="s">
        <v>71</v>
      </c>
      <c r="C187" s="1" t="s">
        <v>53</v>
      </c>
      <c r="D187" s="54" t="s">
        <v>170</v>
      </c>
      <c r="E187" s="98">
        <v>0.39</v>
      </c>
      <c r="F187" s="96">
        <f>F181*E187</f>
        <v>2.3439000000000001</v>
      </c>
      <c r="G187" s="108"/>
      <c r="H187" s="108"/>
      <c r="I187" s="108"/>
      <c r="J187" s="108"/>
      <c r="K187" s="108"/>
      <c r="L187" s="108"/>
      <c r="M187" s="114"/>
    </row>
    <row r="188" spans="1:13" ht="19.5">
      <c r="A188" s="3"/>
      <c r="B188" s="15" t="s">
        <v>76</v>
      </c>
      <c r="C188" s="1" t="s">
        <v>58</v>
      </c>
      <c r="D188" s="54" t="s">
        <v>168</v>
      </c>
      <c r="E188" s="98">
        <v>4.6800000000000001E-2</v>
      </c>
      <c r="F188" s="96">
        <f>F181*E188</f>
        <v>0.28126800000000002</v>
      </c>
      <c r="G188" s="108"/>
      <c r="H188" s="108"/>
      <c r="I188" s="108"/>
      <c r="J188" s="108"/>
      <c r="K188" s="108"/>
      <c r="L188" s="108"/>
      <c r="M188" s="114"/>
    </row>
    <row r="189" spans="1:13" ht="19.5">
      <c r="A189" s="3"/>
      <c r="B189" s="15" t="s">
        <v>51</v>
      </c>
      <c r="C189" s="1" t="s">
        <v>99</v>
      </c>
      <c r="D189" s="54" t="s">
        <v>168</v>
      </c>
      <c r="E189" s="98">
        <v>7.3999999999999996E-2</v>
      </c>
      <c r="F189" s="96">
        <f>F181*E189</f>
        <v>0.44473999999999997</v>
      </c>
      <c r="G189" s="108"/>
      <c r="H189" s="108"/>
      <c r="I189" s="108"/>
      <c r="J189" s="108"/>
      <c r="K189" s="108"/>
      <c r="L189" s="108"/>
      <c r="M189" s="114"/>
    </row>
    <row r="190" spans="1:13" ht="19.5">
      <c r="A190" s="3"/>
      <c r="B190" s="15" t="s">
        <v>59</v>
      </c>
      <c r="C190" s="1" t="s">
        <v>100</v>
      </c>
      <c r="D190" s="54" t="s">
        <v>169</v>
      </c>
      <c r="E190" s="98">
        <v>5.3E-3</v>
      </c>
      <c r="F190" s="96">
        <f>F181*E190</f>
        <v>3.1852999999999999E-2</v>
      </c>
      <c r="G190" s="108"/>
      <c r="H190" s="108"/>
      <c r="I190" s="108"/>
      <c r="J190" s="108"/>
      <c r="K190" s="108"/>
      <c r="L190" s="108"/>
      <c r="M190" s="114"/>
    </row>
    <row r="191" spans="1:13">
      <c r="A191" s="3"/>
      <c r="B191" s="15" t="s">
        <v>69</v>
      </c>
      <c r="C191" s="1" t="s">
        <v>54</v>
      </c>
      <c r="D191" s="54" t="s">
        <v>55</v>
      </c>
      <c r="E191" s="98">
        <v>1.93</v>
      </c>
      <c r="F191" s="96">
        <f>F181*E191</f>
        <v>11.599299999999999</v>
      </c>
      <c r="G191" s="108"/>
      <c r="H191" s="108"/>
      <c r="I191" s="108"/>
      <c r="J191" s="108"/>
      <c r="K191" s="108"/>
      <c r="L191" s="108"/>
      <c r="M191" s="114"/>
    </row>
    <row r="192" spans="1:13">
      <c r="A192" s="3"/>
      <c r="B192" s="15"/>
      <c r="C192" s="1" t="s">
        <v>60</v>
      </c>
      <c r="D192" s="54" t="s">
        <v>55</v>
      </c>
      <c r="E192" s="98">
        <v>11.6</v>
      </c>
      <c r="F192" s="96">
        <f>F181*E192</f>
        <v>69.715999999999994</v>
      </c>
      <c r="G192" s="108"/>
      <c r="H192" s="108"/>
      <c r="I192" s="108"/>
      <c r="J192" s="108"/>
      <c r="K192" s="108"/>
      <c r="L192" s="108"/>
      <c r="M192" s="114"/>
    </row>
    <row r="193" spans="1:13" ht="18.75">
      <c r="A193" s="3"/>
      <c r="B193" s="15"/>
      <c r="C193" s="1" t="s">
        <v>26</v>
      </c>
      <c r="D193" s="74" t="s">
        <v>112</v>
      </c>
      <c r="E193" s="96">
        <v>1.56</v>
      </c>
      <c r="F193" s="96">
        <f>F181*E193</f>
        <v>9.3756000000000004</v>
      </c>
      <c r="G193" s="108"/>
      <c r="H193" s="108"/>
      <c r="I193" s="108"/>
      <c r="J193" s="108"/>
      <c r="K193" s="108"/>
      <c r="L193" s="108"/>
      <c r="M193" s="114"/>
    </row>
    <row r="194" spans="1:13" ht="30" customHeight="1">
      <c r="A194" s="3"/>
      <c r="B194" s="15"/>
      <c r="C194" s="85" t="s">
        <v>157</v>
      </c>
      <c r="D194" s="43" t="s">
        <v>149</v>
      </c>
      <c r="E194" s="40">
        <v>2.4</v>
      </c>
      <c r="F194" s="39">
        <f>F185*E194</f>
        <v>14.640359999999998</v>
      </c>
      <c r="G194" s="116"/>
      <c r="H194" s="116"/>
      <c r="I194" s="116"/>
      <c r="J194" s="116"/>
      <c r="K194" s="117"/>
      <c r="L194" s="116"/>
      <c r="M194" s="116"/>
    </row>
    <row r="195" spans="1:13" ht="42.75" customHeight="1">
      <c r="A195" s="3">
        <v>5</v>
      </c>
      <c r="B195" s="13" t="s">
        <v>140</v>
      </c>
      <c r="C195" s="4" t="s">
        <v>116</v>
      </c>
      <c r="D195" s="3" t="s">
        <v>32</v>
      </c>
      <c r="E195" s="95"/>
      <c r="F195" s="5">
        <v>49.32</v>
      </c>
      <c r="G195" s="108"/>
      <c r="H195" s="108"/>
      <c r="I195" s="108"/>
      <c r="J195" s="108"/>
      <c r="K195" s="108"/>
      <c r="L195" s="108"/>
      <c r="M195" s="110"/>
    </row>
    <row r="196" spans="1:13">
      <c r="A196" s="3"/>
      <c r="B196" s="13"/>
      <c r="C196" s="1" t="s">
        <v>120</v>
      </c>
      <c r="D196" s="54" t="s">
        <v>3</v>
      </c>
      <c r="E196" s="98">
        <v>0.56399999999999995</v>
      </c>
      <c r="F196" s="96">
        <f>E196*F195</f>
        <v>27.816479999999999</v>
      </c>
      <c r="G196" s="149"/>
      <c r="H196" s="149"/>
      <c r="I196" s="108"/>
      <c r="J196" s="108"/>
      <c r="K196" s="108"/>
      <c r="L196" s="108"/>
      <c r="M196" s="114"/>
    </row>
    <row r="197" spans="1:13" ht="18.75">
      <c r="A197" s="3"/>
      <c r="B197" s="13"/>
      <c r="C197" s="1" t="s">
        <v>18</v>
      </c>
      <c r="D197" s="74" t="s">
        <v>112</v>
      </c>
      <c r="E197" s="97">
        <v>4.0899999999999999E-2</v>
      </c>
      <c r="F197" s="96">
        <f>F195*E197</f>
        <v>2.017188</v>
      </c>
      <c r="G197" s="108"/>
      <c r="H197" s="108"/>
      <c r="I197" s="149"/>
      <c r="J197" s="149"/>
      <c r="K197" s="108"/>
      <c r="L197" s="108"/>
      <c r="M197" s="114"/>
    </row>
    <row r="198" spans="1:13">
      <c r="A198" s="3"/>
      <c r="B198" s="15" t="s">
        <v>41</v>
      </c>
      <c r="C198" s="1" t="s">
        <v>98</v>
      </c>
      <c r="D198" s="54" t="s">
        <v>30</v>
      </c>
      <c r="E198" s="97">
        <v>4.4999999999999997E-3</v>
      </c>
      <c r="F198" s="96">
        <f>F195*E198</f>
        <v>0.22193999999999997</v>
      </c>
      <c r="G198" s="108"/>
      <c r="H198" s="108"/>
      <c r="I198" s="108"/>
      <c r="J198" s="108"/>
      <c r="K198" s="149"/>
      <c r="L198" s="149"/>
      <c r="M198" s="114"/>
    </row>
    <row r="199" spans="1:13" ht="19.5">
      <c r="A199" s="3"/>
      <c r="B199" s="16" t="s">
        <v>73</v>
      </c>
      <c r="C199" s="1" t="s">
        <v>52</v>
      </c>
      <c r="D199" s="54" t="s">
        <v>168</v>
      </c>
      <c r="E199" s="97">
        <v>7.4999999999999997E-3</v>
      </c>
      <c r="F199" s="96">
        <f>F195*E199</f>
        <v>0.36990000000000001</v>
      </c>
      <c r="G199" s="108"/>
      <c r="H199" s="108"/>
      <c r="I199" s="108"/>
      <c r="J199" s="108"/>
      <c r="K199" s="149"/>
      <c r="L199" s="149"/>
      <c r="M199" s="114"/>
    </row>
    <row r="200" spans="1:13" ht="18.75">
      <c r="A200" s="3"/>
      <c r="B200" s="13"/>
      <c r="C200" s="1" t="s">
        <v>26</v>
      </c>
      <c r="D200" s="74" t="s">
        <v>112</v>
      </c>
      <c r="E200" s="96">
        <v>0.26500000000000001</v>
      </c>
      <c r="F200" s="96">
        <f>F195*E200</f>
        <v>13.069800000000001</v>
      </c>
      <c r="G200" s="108"/>
      <c r="H200" s="108"/>
      <c r="I200" s="108"/>
      <c r="J200" s="108"/>
      <c r="K200" s="149"/>
      <c r="L200" s="149"/>
      <c r="M200" s="114"/>
    </row>
    <row r="201" spans="1:13" ht="42" customHeight="1">
      <c r="A201" s="3">
        <v>6</v>
      </c>
      <c r="B201" s="13" t="s">
        <v>142</v>
      </c>
      <c r="C201" s="4" t="s">
        <v>47</v>
      </c>
      <c r="D201" s="3" t="s">
        <v>27</v>
      </c>
      <c r="E201" s="95"/>
      <c r="F201" s="5">
        <v>13.2</v>
      </c>
      <c r="G201" s="108"/>
      <c r="H201" s="108"/>
      <c r="I201" s="108"/>
      <c r="J201" s="108"/>
      <c r="K201" s="108"/>
      <c r="L201" s="108"/>
      <c r="M201" s="110"/>
    </row>
    <row r="202" spans="1:13" ht="31.15" customHeight="1">
      <c r="A202" s="3"/>
      <c r="B202" s="16" t="s">
        <v>62</v>
      </c>
      <c r="C202" s="1" t="s">
        <v>31</v>
      </c>
      <c r="D202" s="54" t="s">
        <v>17</v>
      </c>
      <c r="E202" s="97">
        <f>0.00921+0.00437*2</f>
        <v>1.7950000000000001E-2</v>
      </c>
      <c r="F202" s="96">
        <f>F201*E202</f>
        <v>0.23693999999999998</v>
      </c>
      <c r="G202" s="108"/>
      <c r="H202" s="108"/>
      <c r="I202" s="108"/>
      <c r="J202" s="108"/>
      <c r="K202" s="108"/>
      <c r="L202" s="108"/>
      <c r="M202" s="114"/>
    </row>
    <row r="203" spans="1:13" ht="43.15" customHeight="1">
      <c r="A203" s="3">
        <f t="shared" ref="A203" si="0">A201+1</f>
        <v>7</v>
      </c>
      <c r="B203" s="13" t="s">
        <v>133</v>
      </c>
      <c r="C203" s="4" t="s">
        <v>48</v>
      </c>
      <c r="D203" s="3" t="s">
        <v>27</v>
      </c>
      <c r="E203" s="95"/>
      <c r="F203" s="5">
        <v>8.06</v>
      </c>
      <c r="G203" s="108"/>
      <c r="H203" s="108"/>
      <c r="I203" s="108"/>
      <c r="J203" s="108"/>
      <c r="K203" s="108"/>
      <c r="L203" s="108"/>
      <c r="M203" s="110"/>
    </row>
    <row r="204" spans="1:13">
      <c r="A204" s="3"/>
      <c r="B204" s="15"/>
      <c r="C204" s="1" t="s">
        <v>120</v>
      </c>
      <c r="D204" s="54" t="s">
        <v>3</v>
      </c>
      <c r="E204" s="98">
        <v>0.15</v>
      </c>
      <c r="F204" s="96">
        <f>E204*F203</f>
        <v>1.2090000000000001</v>
      </c>
      <c r="G204" s="108"/>
      <c r="H204" s="108"/>
      <c r="I204" s="108"/>
      <c r="J204" s="108"/>
      <c r="K204" s="108"/>
      <c r="L204" s="108"/>
      <c r="M204" s="114"/>
    </row>
    <row r="205" spans="1:13">
      <c r="A205" s="3"/>
      <c r="B205" s="16" t="s">
        <v>63</v>
      </c>
      <c r="C205" s="1" t="s">
        <v>20</v>
      </c>
      <c r="D205" s="54" t="s">
        <v>17</v>
      </c>
      <c r="E205" s="95">
        <v>2.1600000000000001E-2</v>
      </c>
      <c r="F205" s="96">
        <f>F203*E205</f>
        <v>0.17409600000000003</v>
      </c>
      <c r="G205" s="108"/>
      <c r="H205" s="108"/>
      <c r="I205" s="108"/>
      <c r="J205" s="108"/>
      <c r="K205" s="108"/>
      <c r="L205" s="108"/>
      <c r="M205" s="114"/>
    </row>
    <row r="206" spans="1:13">
      <c r="A206" s="3"/>
      <c r="B206" s="16" t="s">
        <v>66</v>
      </c>
      <c r="C206" s="1" t="s">
        <v>21</v>
      </c>
      <c r="D206" s="54" t="s">
        <v>17</v>
      </c>
      <c r="E206" s="95">
        <v>2.7300000000000001E-2</v>
      </c>
      <c r="F206" s="96">
        <f>F203*E206</f>
        <v>0.22003800000000001</v>
      </c>
      <c r="G206" s="108"/>
      <c r="H206" s="108"/>
      <c r="I206" s="108"/>
      <c r="J206" s="108"/>
      <c r="K206" s="108"/>
      <c r="L206" s="108"/>
      <c r="M206" s="114"/>
    </row>
    <row r="207" spans="1:13">
      <c r="A207" s="3"/>
      <c r="B207" s="16" t="s">
        <v>70</v>
      </c>
      <c r="C207" s="7" t="s">
        <v>22</v>
      </c>
      <c r="D207" s="99" t="s">
        <v>17</v>
      </c>
      <c r="E207" s="95">
        <v>9.7000000000000003E-3</v>
      </c>
      <c r="F207" s="96">
        <f>F203*E207</f>
        <v>7.8182000000000001E-2</v>
      </c>
      <c r="G207" s="108"/>
      <c r="H207" s="108"/>
      <c r="I207" s="108"/>
      <c r="J207" s="108"/>
      <c r="K207" s="108"/>
      <c r="L207" s="108"/>
      <c r="M207" s="114"/>
    </row>
    <row r="208" spans="1:13" ht="19.5">
      <c r="A208" s="3"/>
      <c r="B208" s="16" t="s">
        <v>74</v>
      </c>
      <c r="C208" s="1" t="s">
        <v>56</v>
      </c>
      <c r="D208" s="99" t="s">
        <v>168</v>
      </c>
      <c r="E208" s="95">
        <v>1.22</v>
      </c>
      <c r="F208" s="96">
        <f>F203*E208</f>
        <v>9.8331999999999997</v>
      </c>
      <c r="G208" s="108"/>
      <c r="H208" s="108"/>
      <c r="I208" s="108"/>
      <c r="J208" s="108"/>
      <c r="K208" s="108"/>
      <c r="L208" s="108"/>
      <c r="M208" s="114"/>
    </row>
    <row r="209" spans="1:13">
      <c r="A209" s="3"/>
      <c r="B209" s="16"/>
      <c r="C209" s="36" t="s">
        <v>146</v>
      </c>
      <c r="D209" s="37" t="s">
        <v>1</v>
      </c>
      <c r="E209" s="38">
        <v>1.6</v>
      </c>
      <c r="F209" s="39">
        <f>F208*E209</f>
        <v>15.73312</v>
      </c>
      <c r="G209" s="115"/>
      <c r="H209" s="116"/>
      <c r="I209" s="117"/>
      <c r="J209" s="117"/>
      <c r="K209" s="117"/>
      <c r="L209" s="116"/>
      <c r="M209" s="118"/>
    </row>
    <row r="210" spans="1:13">
      <c r="A210" s="3"/>
      <c r="B210" s="14"/>
      <c r="C210" s="4" t="s">
        <v>162</v>
      </c>
      <c r="D210" s="3" t="s">
        <v>27</v>
      </c>
      <c r="E210" s="18"/>
      <c r="F210" s="5">
        <f>F165-F201</f>
        <v>10.8</v>
      </c>
      <c r="G210" s="108"/>
      <c r="H210" s="108"/>
      <c r="I210" s="108"/>
      <c r="J210" s="108"/>
      <c r="K210" s="108"/>
      <c r="L210" s="108"/>
      <c r="M210" s="110"/>
    </row>
    <row r="211" spans="1:13" ht="24" customHeight="1">
      <c r="A211" s="3"/>
      <c r="B211" s="17"/>
      <c r="C211" s="1" t="s">
        <v>104</v>
      </c>
      <c r="D211" s="54" t="s">
        <v>1</v>
      </c>
      <c r="E211" s="96">
        <v>1.6</v>
      </c>
      <c r="F211" s="96">
        <f>F210*E211</f>
        <v>17.28</v>
      </c>
      <c r="G211" s="108"/>
      <c r="H211" s="108"/>
      <c r="I211" s="113"/>
      <c r="J211" s="113"/>
      <c r="K211" s="108"/>
      <c r="L211" s="108"/>
      <c r="M211" s="114"/>
    </row>
    <row r="212" spans="1:13">
      <c r="A212" s="3">
        <v>8</v>
      </c>
      <c r="B212" s="75" t="s">
        <v>121</v>
      </c>
      <c r="C212" s="34" t="s">
        <v>105</v>
      </c>
      <c r="D212" s="31" t="s">
        <v>143</v>
      </c>
      <c r="E212" s="32"/>
      <c r="F212" s="35">
        <f>F210</f>
        <v>10.8</v>
      </c>
      <c r="G212" s="120"/>
      <c r="H212" s="120"/>
      <c r="I212" s="120"/>
      <c r="J212" s="121"/>
      <c r="K212" s="120"/>
      <c r="L212" s="120"/>
      <c r="M212" s="151"/>
    </row>
    <row r="213" spans="1:13" s="28" customFormat="1" ht="17.25">
      <c r="A213" s="27"/>
      <c r="B213" s="76"/>
      <c r="C213" s="78" t="s">
        <v>106</v>
      </c>
      <c r="D213" s="51" t="s">
        <v>107</v>
      </c>
      <c r="E213" s="79">
        <v>3.2299999999999998E-3</v>
      </c>
      <c r="F213" s="50">
        <f>E213*F212</f>
        <v>3.4883999999999998E-2</v>
      </c>
      <c r="G213" s="152"/>
      <c r="H213" s="152"/>
      <c r="I213" s="152"/>
      <c r="J213" s="152"/>
      <c r="K213" s="153"/>
      <c r="L213" s="153"/>
      <c r="M213" s="152"/>
    </row>
    <row r="214" spans="1:13" s="28" customFormat="1" ht="17.25">
      <c r="A214" s="27"/>
      <c r="B214" s="93"/>
      <c r="C214" s="81" t="s">
        <v>109</v>
      </c>
      <c r="D214" s="51" t="s">
        <v>110</v>
      </c>
      <c r="E214" s="82">
        <v>3.62E-3</v>
      </c>
      <c r="F214" s="50">
        <f>E214*F212</f>
        <v>3.9095999999999999E-2</v>
      </c>
      <c r="G214" s="151"/>
      <c r="H214" s="151"/>
      <c r="I214" s="151"/>
      <c r="J214" s="151"/>
      <c r="K214" s="151"/>
      <c r="L214" s="151"/>
      <c r="M214" s="151"/>
    </row>
    <row r="215" spans="1:13" s="28" customFormat="1" ht="17.25">
      <c r="A215" s="27"/>
      <c r="B215" s="93"/>
      <c r="C215" s="83" t="s">
        <v>111</v>
      </c>
      <c r="D215" s="51"/>
      <c r="E215" s="82">
        <v>1.8000000000000001E-4</v>
      </c>
      <c r="F215" s="50">
        <f>F212*E215</f>
        <v>1.9440000000000002E-3</v>
      </c>
      <c r="G215" s="151"/>
      <c r="H215" s="151"/>
      <c r="I215" s="151"/>
      <c r="J215" s="151"/>
      <c r="K215" s="151"/>
      <c r="L215" s="151"/>
      <c r="M215" s="151"/>
    </row>
    <row r="216" spans="1:13" s="28" customFormat="1">
      <c r="A216" s="27"/>
      <c r="B216" s="76"/>
      <c r="C216" s="1" t="s">
        <v>19</v>
      </c>
      <c r="D216" s="77" t="s">
        <v>112</v>
      </c>
      <c r="E216" s="97">
        <v>4.0000000000000003E-5</v>
      </c>
      <c r="F216" s="50">
        <f>F212*E216</f>
        <v>4.3200000000000004E-4</v>
      </c>
      <c r="G216" s="154"/>
      <c r="H216" s="155"/>
      <c r="I216" s="120"/>
      <c r="J216" s="121"/>
      <c r="K216" s="152"/>
      <c r="L216" s="151"/>
      <c r="M216" s="152"/>
    </row>
    <row r="217" spans="1:13" s="28" customFormat="1" ht="40.15" customHeight="1">
      <c r="A217" s="27"/>
      <c r="B217" s="76"/>
      <c r="C217" s="46" t="s">
        <v>159</v>
      </c>
      <c r="D217" s="77"/>
      <c r="E217" s="97"/>
      <c r="F217" s="50"/>
      <c r="G217" s="154"/>
      <c r="H217" s="155"/>
      <c r="I217" s="120"/>
      <c r="J217" s="121"/>
      <c r="K217" s="152"/>
      <c r="L217" s="151"/>
      <c r="M217" s="156"/>
    </row>
    <row r="218" spans="1:13" ht="31.9" customHeight="1">
      <c r="A218" s="3"/>
      <c r="B218" s="3"/>
      <c r="C218" s="94" t="s">
        <v>11</v>
      </c>
      <c r="D218" s="11"/>
      <c r="E218" s="11"/>
      <c r="F218" s="11"/>
      <c r="G218" s="157"/>
      <c r="H218" s="112"/>
      <c r="I218" s="158"/>
      <c r="J218" s="159"/>
      <c r="K218" s="111"/>
      <c r="L218" s="111"/>
      <c r="M218" s="160"/>
    </row>
    <row r="219" spans="1:13" ht="31.9" customHeight="1">
      <c r="A219" s="8"/>
      <c r="B219" s="8"/>
      <c r="C219" s="19" t="s">
        <v>12</v>
      </c>
      <c r="D219" s="20">
        <v>0.1</v>
      </c>
      <c r="E219" s="21"/>
      <c r="F219" s="21"/>
      <c r="G219" s="161"/>
      <c r="H219" s="161"/>
      <c r="I219" s="161"/>
      <c r="J219" s="161"/>
      <c r="K219" s="161"/>
      <c r="L219" s="161"/>
      <c r="M219" s="162"/>
    </row>
    <row r="220" spans="1:13" ht="31.9" customHeight="1">
      <c r="A220" s="8"/>
      <c r="B220" s="8"/>
      <c r="C220" s="19" t="s">
        <v>11</v>
      </c>
      <c r="D220" s="54"/>
      <c r="E220" s="21"/>
      <c r="F220" s="21"/>
      <c r="G220" s="161"/>
      <c r="H220" s="161"/>
      <c r="I220" s="161"/>
      <c r="J220" s="161"/>
      <c r="K220" s="161"/>
      <c r="L220" s="161"/>
      <c r="M220" s="162"/>
    </row>
    <row r="221" spans="1:13" ht="31.9" customHeight="1">
      <c r="A221" s="8"/>
      <c r="B221" s="8"/>
      <c r="C221" s="19" t="s">
        <v>13</v>
      </c>
      <c r="D221" s="20">
        <v>0.08</v>
      </c>
      <c r="E221" s="21"/>
      <c r="F221" s="21"/>
      <c r="G221" s="161"/>
      <c r="H221" s="161"/>
      <c r="I221" s="161"/>
      <c r="J221" s="161"/>
      <c r="K221" s="161"/>
      <c r="L221" s="161"/>
      <c r="M221" s="162"/>
    </row>
    <row r="222" spans="1:13" ht="31.9" customHeight="1">
      <c r="A222" s="8"/>
      <c r="B222" s="8"/>
      <c r="C222" s="19" t="s">
        <v>11</v>
      </c>
      <c r="D222" s="54"/>
      <c r="E222" s="21"/>
      <c r="F222" s="21"/>
      <c r="G222" s="161"/>
      <c r="H222" s="161"/>
      <c r="I222" s="161"/>
      <c r="J222" s="161"/>
      <c r="K222" s="161"/>
      <c r="L222" s="161"/>
      <c r="M222" s="162"/>
    </row>
    <row r="223" spans="1:13" ht="31.9" customHeight="1">
      <c r="A223" s="8"/>
      <c r="B223" s="8"/>
      <c r="C223" s="19" t="s">
        <v>16</v>
      </c>
      <c r="D223" s="20">
        <v>0.03</v>
      </c>
      <c r="E223" s="21"/>
      <c r="F223" s="21"/>
      <c r="G223" s="161"/>
      <c r="H223" s="161"/>
      <c r="I223" s="161"/>
      <c r="J223" s="161"/>
      <c r="K223" s="161"/>
      <c r="L223" s="161"/>
      <c r="M223" s="162"/>
    </row>
    <row r="224" spans="1:13" ht="31.9" customHeight="1">
      <c r="A224" s="8"/>
      <c r="B224" s="8"/>
      <c r="C224" s="19" t="s">
        <v>11</v>
      </c>
      <c r="D224" s="20"/>
      <c r="E224" s="21"/>
      <c r="F224" s="21"/>
      <c r="G224" s="161"/>
      <c r="H224" s="161"/>
      <c r="I224" s="161"/>
      <c r="J224" s="161"/>
      <c r="K224" s="161"/>
      <c r="L224" s="161"/>
      <c r="M224" s="162"/>
    </row>
    <row r="225" spans="1:13" ht="31.9" customHeight="1">
      <c r="A225" s="8"/>
      <c r="B225" s="8"/>
      <c r="C225" s="19" t="s">
        <v>14</v>
      </c>
      <c r="D225" s="20">
        <v>0.18</v>
      </c>
      <c r="E225" s="21"/>
      <c r="F225" s="21"/>
      <c r="G225" s="161"/>
      <c r="H225" s="161"/>
      <c r="I225" s="161"/>
      <c r="J225" s="161"/>
      <c r="K225" s="161"/>
      <c r="L225" s="161"/>
      <c r="M225" s="162"/>
    </row>
    <row r="226" spans="1:13" ht="42" customHeight="1">
      <c r="A226" s="8"/>
      <c r="B226" s="8"/>
      <c r="C226" s="19" t="s">
        <v>15</v>
      </c>
      <c r="D226" s="54"/>
      <c r="E226" s="21"/>
      <c r="F226" s="21"/>
      <c r="G226" s="161"/>
      <c r="H226" s="161"/>
      <c r="I226" s="163"/>
      <c r="J226" s="161"/>
      <c r="K226" s="161"/>
      <c r="L226" s="161"/>
      <c r="M226" s="162"/>
    </row>
    <row r="228" spans="1:13">
      <c r="F228" s="2" t="s">
        <v>165</v>
      </c>
    </row>
    <row r="231" spans="1:13">
      <c r="C231" s="55" t="s">
        <v>167</v>
      </c>
      <c r="D231" s="55"/>
      <c r="E231" s="55"/>
      <c r="F231" s="55"/>
      <c r="G231" s="55"/>
      <c r="H231" s="55"/>
      <c r="I231" s="55"/>
      <c r="J231" s="55"/>
      <c r="K231" s="55"/>
      <c r="L231" s="55"/>
      <c r="M231" s="10"/>
    </row>
    <row r="232" spans="1:13">
      <c r="C232" s="53"/>
      <c r="D232" s="53"/>
      <c r="E232" s="53"/>
      <c r="F232" s="53"/>
      <c r="G232" s="53"/>
      <c r="H232" s="53"/>
      <c r="I232" s="53"/>
      <c r="J232" s="53"/>
      <c r="K232" s="53"/>
      <c r="L232" s="53"/>
    </row>
    <row r="233" spans="1:13">
      <c r="C233" s="53"/>
      <c r="D233" s="53"/>
      <c r="E233" s="53"/>
      <c r="F233" s="53"/>
      <c r="G233" s="53"/>
      <c r="H233" s="53"/>
      <c r="I233" s="53"/>
      <c r="J233" s="53"/>
      <c r="K233" s="53"/>
      <c r="L233" s="53"/>
    </row>
    <row r="234" spans="1:13">
      <c r="C234" s="53"/>
      <c r="D234" s="53"/>
      <c r="E234" s="53"/>
      <c r="F234" s="53"/>
      <c r="G234" s="53"/>
      <c r="H234" s="53"/>
      <c r="I234" s="53"/>
      <c r="J234" s="53"/>
      <c r="K234" s="53"/>
      <c r="L234" s="53"/>
    </row>
    <row r="235" spans="1:13"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</sheetData>
  <sheetProtection algorithmName="SHA-512" hashValue="ifPmsIxG/B/tWAVbZWTV6az4EN80jF7PDnEtgT8ht0t/yeJaW/XYUSLNq18aDYTyihmS/siNuVBQ9ns2T+fOJg==" saltValue="R+iE3Cu6hmC62GUlN/BJXA==" spinCount="100000" sheet="1" objects="1" scenarios="1"/>
  <autoFilter ref="A5:M229"/>
  <mergeCells count="13">
    <mergeCell ref="D1:M1"/>
    <mergeCell ref="C231:L231"/>
    <mergeCell ref="C235:L235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conditionalFormatting sqref="C7">
    <cfRule type="cellIs" dxfId="33" priority="39" stopIfTrue="1" operator="equal">
      <formula>0</formula>
    </cfRule>
  </conditionalFormatting>
  <conditionalFormatting sqref="D22:D25 D212:D217">
    <cfRule type="cellIs" dxfId="32" priority="37" stopIfTrue="1" operator="equal">
      <formula>8223.307275</formula>
    </cfRule>
  </conditionalFormatting>
  <conditionalFormatting sqref="D116:D120">
    <cfRule type="cellIs" dxfId="31" priority="36" stopIfTrue="1" operator="equal">
      <formula>8223.307275</formula>
    </cfRule>
  </conditionalFormatting>
  <conditionalFormatting sqref="D200">
    <cfRule type="cellIs" dxfId="30" priority="11" stopIfTrue="1" operator="equal">
      <formula>8223.307275</formula>
    </cfRule>
  </conditionalFormatting>
  <conditionalFormatting sqref="D14">
    <cfRule type="cellIs" dxfId="29" priority="35" stopIfTrue="1" operator="equal">
      <formula>8223.307275</formula>
    </cfRule>
  </conditionalFormatting>
  <conditionalFormatting sqref="D35">
    <cfRule type="cellIs" dxfId="28" priority="34" stopIfTrue="1" operator="equal">
      <formula>8223.307275</formula>
    </cfRule>
  </conditionalFormatting>
  <conditionalFormatting sqref="D62">
    <cfRule type="cellIs" dxfId="27" priority="33" stopIfTrue="1" operator="equal">
      <formula>8223.307275</formula>
    </cfRule>
  </conditionalFormatting>
  <conditionalFormatting sqref="D64">
    <cfRule type="cellIs" dxfId="26" priority="32" stopIfTrue="1" operator="equal">
      <formula>8223.307275</formula>
    </cfRule>
  </conditionalFormatting>
  <conditionalFormatting sqref="D102">
    <cfRule type="cellIs" dxfId="25" priority="31" stopIfTrue="1" operator="equal">
      <formula>8223.307275</formula>
    </cfRule>
  </conditionalFormatting>
  <conditionalFormatting sqref="D104">
    <cfRule type="cellIs" dxfId="24" priority="30" stopIfTrue="1" operator="equal">
      <formula>8223.307275</formula>
    </cfRule>
  </conditionalFormatting>
  <conditionalFormatting sqref="D109">
    <cfRule type="cellIs" dxfId="23" priority="29" stopIfTrue="1" operator="equal">
      <formula>8223.307275</formula>
    </cfRule>
  </conditionalFormatting>
  <conditionalFormatting sqref="D124">
    <cfRule type="cellIs" dxfId="22" priority="28" stopIfTrue="1" operator="equal">
      <formula>8223.307275</formula>
    </cfRule>
  </conditionalFormatting>
  <conditionalFormatting sqref="D130">
    <cfRule type="cellIs" dxfId="21" priority="27" stopIfTrue="1" operator="equal">
      <formula>8223.307275</formula>
    </cfRule>
  </conditionalFormatting>
  <conditionalFormatting sqref="D132:D133">
    <cfRule type="cellIs" dxfId="20" priority="26" stopIfTrue="1" operator="equal">
      <formula>8223.307275</formula>
    </cfRule>
  </conditionalFormatting>
  <conditionalFormatting sqref="D146">
    <cfRule type="cellIs" dxfId="19" priority="25" stopIfTrue="1" operator="equal">
      <formula>8223.307275</formula>
    </cfRule>
  </conditionalFormatting>
  <conditionalFormatting sqref="D137">
    <cfRule type="cellIs" dxfId="18" priority="24" stopIfTrue="1" operator="equal">
      <formula>8223.307275</formula>
    </cfRule>
  </conditionalFormatting>
  <conditionalFormatting sqref="D150">
    <cfRule type="cellIs" dxfId="17" priority="22" stopIfTrue="1" operator="equal">
      <formula>8223.307275</formula>
    </cfRule>
  </conditionalFormatting>
  <conditionalFormatting sqref="D153">
    <cfRule type="cellIs" dxfId="16" priority="21" stopIfTrue="1" operator="equal">
      <formula>8223.307275</formula>
    </cfRule>
  </conditionalFormatting>
  <conditionalFormatting sqref="D171">
    <cfRule type="cellIs" dxfId="15" priority="19" stopIfTrue="1" operator="equal">
      <formula>8223.307275</formula>
    </cfRule>
  </conditionalFormatting>
  <conditionalFormatting sqref="D177">
    <cfRule type="cellIs" dxfId="14" priority="18" stopIfTrue="1" operator="equal">
      <formula>8223.307275</formula>
    </cfRule>
  </conditionalFormatting>
  <conditionalFormatting sqref="D179">
    <cfRule type="cellIs" dxfId="13" priority="17" stopIfTrue="1" operator="equal">
      <formula>8223.307275</formula>
    </cfRule>
  </conditionalFormatting>
  <conditionalFormatting sqref="D184">
    <cfRule type="cellIs" dxfId="12" priority="16" stopIfTrue="1" operator="equal">
      <formula>8223.307275</formula>
    </cfRule>
  </conditionalFormatting>
  <conditionalFormatting sqref="D193">
    <cfRule type="cellIs" dxfId="11" priority="15" stopIfTrue="1" operator="equal">
      <formula>8223.307275</formula>
    </cfRule>
  </conditionalFormatting>
  <conditionalFormatting sqref="D197">
    <cfRule type="cellIs" dxfId="10" priority="12" stopIfTrue="1" operator="equal">
      <formula>8223.307275</formula>
    </cfRule>
  </conditionalFormatting>
  <conditionalFormatting sqref="D17">
    <cfRule type="cellIs" dxfId="9" priority="10" stopIfTrue="1" operator="equal">
      <formula>8223.307275</formula>
    </cfRule>
  </conditionalFormatting>
  <conditionalFormatting sqref="D43">
    <cfRule type="cellIs" dxfId="8" priority="9" stopIfTrue="1" operator="equal">
      <formula>8223.307275</formula>
    </cfRule>
  </conditionalFormatting>
  <conditionalFormatting sqref="D53">
    <cfRule type="cellIs" dxfId="7" priority="8" stopIfTrue="1" operator="equal">
      <formula>8223.307275</formula>
    </cfRule>
  </conditionalFormatting>
  <conditionalFormatting sqref="D72">
    <cfRule type="cellIs" dxfId="6" priority="7" stopIfTrue="1" operator="equal">
      <formula>8223.307275</formula>
    </cfRule>
  </conditionalFormatting>
  <conditionalFormatting sqref="D93">
    <cfRule type="cellIs" dxfId="5" priority="5" stopIfTrue="1" operator="equal">
      <formula>8223.307275</formula>
    </cfRule>
  </conditionalFormatting>
  <conditionalFormatting sqref="D126">
    <cfRule type="cellIs" dxfId="4" priority="4" stopIfTrue="1" operator="equal">
      <formula>8223.307275</formula>
    </cfRule>
  </conditionalFormatting>
  <conditionalFormatting sqref="D83">
    <cfRule type="cellIs" dxfId="3" priority="6" stopIfTrue="1" operator="equal">
      <formula>8223.307275</formula>
    </cfRule>
  </conditionalFormatting>
  <conditionalFormatting sqref="D160">
    <cfRule type="cellIs" dxfId="2" priority="3" stopIfTrue="1" operator="equal">
      <formula>8223.307275</formula>
    </cfRule>
  </conditionalFormatting>
  <conditionalFormatting sqref="D209">
    <cfRule type="cellIs" dxfId="1" priority="2" stopIfTrue="1" operator="equal">
      <formula>8223.307275</formula>
    </cfRule>
  </conditionalFormatting>
  <conditionalFormatting sqref="D173">
    <cfRule type="cellIs" dxfId="0" priority="1" stopIfTrue="1" operator="equal">
      <formula>8223.307275</formula>
    </cfRule>
  </conditionalFormatting>
  <printOptions horizontalCentered="1"/>
  <pageMargins left="0.44685039399999998" right="0.196850393700787" top="0.27559055118110198" bottom="0.25" header="0.39370078740157499" footer="0.196850393700787"/>
  <pageSetup paperSize="9"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კავშირი</vt:lpstr>
      <vt:lpstr>კავშირი!Print_Area</vt:lpstr>
      <vt:lpstr>კავშირი!Print_Titles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2020-05-21T08:57:12Z</dcterms:modified>
</cp:coreProperties>
</file>