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46"/>
  </bookViews>
  <sheets>
    <sheet name="დანართი N1-1" sheetId="17" r:id="rId1"/>
  </sheets>
  <definedNames>
    <definedName name="_xlnm.Print_Area" localSheetId="0">'დანართი N1-1'!$A$1:$G$135</definedName>
    <definedName name="_xlnm.Print_Titles" localSheetId="0">'დანართი N1-1'!$4:$4</definedName>
  </definedNames>
  <calcPr calcId="162913"/>
</workbook>
</file>

<file path=xl/calcChain.xml><?xml version="1.0" encoding="utf-8"?>
<calcChain xmlns="http://schemas.openxmlformats.org/spreadsheetml/2006/main">
  <c r="G116" i="17" l="1"/>
  <c r="G110" i="17"/>
  <c r="G112" i="17"/>
  <c r="G114" i="17"/>
  <c r="G117" i="17"/>
  <c r="G109" i="17"/>
  <c r="G96" i="17"/>
  <c r="G97" i="17"/>
  <c r="G98" i="17"/>
  <c r="G99" i="17"/>
  <c r="G101" i="17"/>
  <c r="G102" i="17"/>
  <c r="G104" i="17"/>
  <c r="G106" i="17"/>
  <c r="G107" i="17"/>
  <c r="G95" i="17"/>
  <c r="G91" i="17"/>
  <c r="G92" i="17"/>
  <c r="G93" i="17"/>
  <c r="G90" i="17"/>
  <c r="G78" i="17"/>
  <c r="G79" i="17"/>
  <c r="G80" i="17"/>
  <c r="G81" i="17"/>
  <c r="G82" i="17"/>
  <c r="G83" i="17"/>
  <c r="G86" i="17"/>
  <c r="G87" i="17"/>
  <c r="G77" i="17"/>
  <c r="G75" i="17"/>
  <c r="G74" i="17"/>
  <c r="G68" i="17"/>
  <c r="G70" i="17"/>
  <c r="G71" i="17"/>
  <c r="G72" i="17"/>
  <c r="G67" i="17"/>
  <c r="G61" i="17"/>
  <c r="G62" i="17"/>
  <c r="G63" i="17"/>
  <c r="G64" i="17"/>
  <c r="G65" i="17"/>
  <c r="G60" i="17"/>
  <c r="G52" i="17"/>
  <c r="G53" i="17"/>
  <c r="G54" i="17"/>
  <c r="G55" i="17"/>
  <c r="G56" i="17"/>
  <c r="G57" i="17"/>
  <c r="G58" i="17"/>
  <c r="G51" i="17"/>
  <c r="G47" i="17"/>
  <c r="G48" i="17"/>
  <c r="G49" i="17"/>
  <c r="G36" i="17"/>
  <c r="G38" i="17"/>
  <c r="G40" i="17"/>
  <c r="G42" i="17"/>
  <c r="G44" i="17"/>
  <c r="G25" i="17"/>
  <c r="G26" i="17"/>
  <c r="G27" i="17"/>
  <c r="G28" i="17"/>
  <c r="G29" i="17"/>
  <c r="G9" i="17"/>
  <c r="G13" i="17"/>
  <c r="G15" i="17"/>
  <c r="G16" i="17"/>
  <c r="G17" i="17"/>
  <c r="G18" i="17"/>
  <c r="G19" i="17"/>
  <c r="G20" i="17"/>
  <c r="G21" i="17"/>
  <c r="G22" i="17"/>
  <c r="G12" i="17"/>
  <c r="G119" i="17" l="1"/>
  <c r="D24" i="17" l="1"/>
  <c r="G24" i="17" s="1"/>
  <c r="D105" i="17" l="1"/>
  <c r="G105" i="17" s="1"/>
  <c r="D103" i="17"/>
  <c r="G103" i="17" s="1"/>
  <c r="D100" i="17"/>
  <c r="G100" i="17" s="1"/>
  <c r="G121" i="17" l="1"/>
  <c r="D85" i="17" l="1"/>
  <c r="G85" i="17" s="1"/>
  <c r="D88" i="17"/>
  <c r="G88" i="17" s="1"/>
  <c r="D84" i="17"/>
  <c r="G84" i="17" s="1"/>
  <c r="G126" i="17" l="1"/>
  <c r="D69" i="17"/>
  <c r="G69" i="17" s="1"/>
  <c r="D46" i="17" l="1"/>
  <c r="G46" i="17" s="1"/>
  <c r="D43" i="17"/>
  <c r="G43" i="17" s="1"/>
  <c r="D41" i="17"/>
  <c r="G41" i="17" s="1"/>
  <c r="D39" i="17"/>
  <c r="G39" i="17" s="1"/>
  <c r="D37" i="17"/>
  <c r="G37" i="17" s="1"/>
  <c r="D35" i="17"/>
  <c r="G35" i="17" s="1"/>
  <c r="D33" i="17"/>
  <c r="G33" i="17" s="1"/>
  <c r="D31" i="17"/>
  <c r="G31" i="17" s="1"/>
  <c r="D32" i="17" l="1"/>
  <c r="G32" i="17" s="1"/>
  <c r="D10" i="17" l="1"/>
  <c r="G10" i="17" s="1"/>
  <c r="D8" i="17"/>
  <c r="G8" i="17" s="1"/>
  <c r="D7" i="17"/>
  <c r="G7" i="17" s="1"/>
  <c r="D6" i="17"/>
  <c r="G6" i="17" s="1"/>
  <c r="H6" i="17" l="1"/>
  <c r="D14" i="17" l="1"/>
  <c r="G14" i="17" s="1"/>
  <c r="I12" i="17" l="1"/>
  <c r="I8" i="17" l="1"/>
  <c r="I6" i="17"/>
  <c r="I21" i="17" l="1"/>
  <c r="D113" i="17"/>
  <c r="G113" i="17" s="1"/>
  <c r="D111" i="17"/>
  <c r="G111" i="17" s="1"/>
  <c r="D115" i="17" l="1"/>
  <c r="G115" i="17" s="1"/>
  <c r="G118" i="17" l="1"/>
  <c r="G120" i="17" s="1"/>
  <c r="G122" i="17" s="1"/>
  <c r="G123" i="17" l="1"/>
  <c r="G124" i="17" s="1"/>
  <c r="G125" i="17" s="1"/>
  <c r="G127" i="17" s="1"/>
  <c r="G128" i="17" s="1"/>
  <c r="G129" i="17" s="1"/>
  <c r="G130" i="17" s="1"/>
  <c r="G131" i="17" s="1"/>
</calcChain>
</file>

<file path=xl/sharedStrings.xml><?xml version="1.0" encoding="utf-8"?>
<sst xmlns="http://schemas.openxmlformats.org/spreadsheetml/2006/main" count="237" uniqueCount="103">
  <si>
    <t>#</t>
  </si>
  <si>
    <t>jami</t>
  </si>
  <si>
    <t>sul</t>
  </si>
  <si>
    <t>ganz.</t>
  </si>
  <si>
    <t>1'</t>
  </si>
  <si>
    <t>kub.m.</t>
  </si>
  <si>
    <t>tona</t>
  </si>
  <si>
    <t>kv.m.</t>
  </si>
  <si>
    <t>miwis samuSaoebi</t>
  </si>
  <si>
    <t xml:space="preserve"> saZirkveli</t>
  </si>
  <si>
    <t>konstruqciuli elementebi</t>
  </si>
  <si>
    <t>gruntis Semdgomi damuSaveba xeliT III kat. gruntSi</t>
  </si>
  <si>
    <t>cali</t>
  </si>
  <si>
    <t>grZ.m.</t>
  </si>
  <si>
    <t>II kat. gruntis ukuCayra xeliT</t>
  </si>
  <si>
    <t>III kat. gruntis damuSaveba qvabulSi eqskavatoriT muxluxa svlaze, CamCis moc. 0,5kub.m.</t>
  </si>
  <si>
    <t xml:space="preserve">IIIkat. gruntis ukuCayra buldozeriT gadaadgilebiT 30m-mde simZ. 59kvt. </t>
  </si>
  <si>
    <t>100kub.m</t>
  </si>
  <si>
    <t>saZirkvlis vertikaluri hidroizolacia</t>
  </si>
  <si>
    <t>kedlebi</t>
  </si>
  <si>
    <t>kv.m</t>
  </si>
  <si>
    <t xml:space="preserve"> kar-fanjara</t>
  </si>
  <si>
    <t>iatakebi</t>
  </si>
  <si>
    <t xml:space="preserve">iatakebze qv/cementis xsnaris moWimva sisq. 40mm </t>
  </si>
  <si>
    <t xml:space="preserve"> kedlebis lesva qv/cementis xsnariT </t>
  </si>
  <si>
    <t xml:space="preserve"> kedlebis SefiTxvna da SeRebva wyalmedegi akrilis saRebaviT </t>
  </si>
  <si>
    <t>saxuravi</t>
  </si>
  <si>
    <t>fasadi</t>
  </si>
  <si>
    <t>fasadis SeRebva  wyalmedegi saRebaviT</t>
  </si>
  <si>
    <t>RorRis safuZvlis mowyoba sisq. 100mm</t>
  </si>
  <si>
    <t xml:space="preserve">RorRis datkepna pnevmpomtkepnaviT </t>
  </si>
  <si>
    <t>betonis momzadeba sisq. 50mm</t>
  </si>
  <si>
    <t>fasadis kedlebis daSxefva</t>
  </si>
  <si>
    <r>
      <t xml:space="preserve">kedlebis mopirk. keramogranitis filebiT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=1.8 (san. kvanZi, sawyobi, samrecxao da samzareulo)</t>
    </r>
  </si>
  <si>
    <r>
      <t>1000m</t>
    </r>
    <r>
      <rPr>
        <b/>
        <sz val="11"/>
        <rFont val="Cambria"/>
        <family val="1"/>
        <charset val="204"/>
      </rPr>
      <t>³</t>
    </r>
  </si>
  <si>
    <r>
      <t>100m</t>
    </r>
    <r>
      <rPr>
        <b/>
        <sz val="11"/>
        <rFont val="Cambria"/>
        <family val="1"/>
        <charset val="204"/>
      </rPr>
      <t>³</t>
    </r>
  </si>
  <si>
    <t>gare inventaruli xaraCoebis mowyoba da daSla</t>
  </si>
  <si>
    <t>kvm</t>
  </si>
  <si>
    <t xml:space="preserve">  iatakze meTlaxis da keramogranitis filebis dageba</t>
  </si>
  <si>
    <t>iatakis izolacia linokromiT</t>
  </si>
  <si>
    <t>kedlebis wyoba blokiT sisq. 20sm. 39X19X19</t>
  </si>
  <si>
    <t xml:space="preserve">blokis tixrebis mowyoba sisq. 10sm.  39X10X19             </t>
  </si>
  <si>
    <t>mon. r/b wertilovani saZirkvlebi</t>
  </si>
  <si>
    <t>mon. r/b saZirkvlis koWebis mowyoba</t>
  </si>
  <si>
    <t>mon. r/b svetebs mowyoba</t>
  </si>
  <si>
    <t>mon. r/b rigelebis mowyoba mk1, mk2.</t>
  </si>
  <si>
    <t>metaloplastmasis sarkmeli  f-1</t>
  </si>
  <si>
    <t>saxuravis daTbuneba  pemzis dayriT</t>
  </si>
  <si>
    <t>saxuravze ori fena linokromis mowyoba</t>
  </si>
  <si>
    <t>fasadis kedlebis lesva qv/cementis  xsnariT (arsebuli da saproeqto Senobis kedlebi)</t>
  </si>
  <si>
    <t>gruntis transportireba 15km-ze  24X1,799=</t>
  </si>
  <si>
    <t>Wa (septiki) miwis samuSaoebi</t>
  </si>
  <si>
    <t>III kat. gruntis damuSaveba  qvabulSi eqskavatoriT muxluxa  svlaze, CamCis moc. 0,65kub.m. avtoTviTmclelebze datvirTviT</t>
  </si>
  <si>
    <t>Txrilis Ziris profilireba (mosworeba) xeliT  miwis samuSaoebis moculobis 2 %</t>
  </si>
  <si>
    <t>gruntis transportireba 15km-ze  11X1,9</t>
  </si>
  <si>
    <t>sakanalizacio Wa (septiki)</t>
  </si>
  <si>
    <t>balastis safuZvlis mowyoba</t>
  </si>
  <si>
    <t>betonis momzadeba sisq. 10sm</t>
  </si>
  <si>
    <t>saZirkvlis mon. r/b fila sisq. 1000mm-mde Z.f.</t>
  </si>
  <si>
    <t>monoliTuri r/b sayrdeni kedeli sisq. 300mm-mde sim.3m-mde</t>
  </si>
  <si>
    <t xml:space="preserve"> mon. r/betonis gadaxurvis fila g.f.</t>
  </si>
  <si>
    <t xml:space="preserve"> `m.d.f.~-is erTfrTiani karebis mowyoba k-1</t>
  </si>
  <si>
    <t>metaloplastmasis karis mowyoba</t>
  </si>
  <si>
    <t>san. kvanZis metaloplastmasis karis da tixrebis mowyoba</t>
  </si>
  <si>
    <t>aluminis Sekiduli Weris montaJi</t>
  </si>
  <si>
    <t>kedeli</t>
  </si>
  <si>
    <t>Weri</t>
  </si>
  <si>
    <t xml:space="preserve">betonis momzadeba </t>
  </si>
  <si>
    <t>sawvimari milis montaJi</t>
  </si>
  <si>
    <t>wawvimari Raris montaJi</t>
  </si>
  <si>
    <t>muxlis montaJi</t>
  </si>
  <si>
    <t>rezervuaris sadgami</t>
  </si>
  <si>
    <t>100kv.m.</t>
  </si>
  <si>
    <t>rezervuaris liTonkonstruqciis mowyoba</t>
  </si>
  <si>
    <t>rezervuaris liTonkonstruqciis  SeRebva zeTis saR. 2-jer</t>
  </si>
  <si>
    <t>saCrdiloblis mowyobis samuSaoebi</t>
  </si>
  <si>
    <t>saCrdiloblis liTonkonstruqciis  SeRebva zeTis saR. 2-jer</t>
  </si>
  <si>
    <t xml:space="preserve"> ormoebis amoReba boZebis dayenebis adgilebSi ormo-amomTreli manqaniT</t>
  </si>
  <si>
    <r>
      <t xml:space="preserve">anZis Ziris dabetoneba </t>
    </r>
    <r>
      <rPr>
        <b/>
        <sz val="11"/>
        <rFont val="Arial"/>
        <family val="2"/>
        <charset val="204"/>
      </rPr>
      <t>M</t>
    </r>
    <r>
      <rPr>
        <b/>
        <sz val="11"/>
        <rFont val="AcadNusx"/>
      </rPr>
      <t>-200</t>
    </r>
  </si>
  <si>
    <t>ახალი მოლარტყვის მოწყობა</t>
  </si>
  <si>
    <t>გადახურვის მოწყობა ფერადი პროფფენილით</t>
  </si>
  <si>
    <t xml:space="preserve">xis konstruqciebis cecldacva </t>
  </si>
  <si>
    <t xml:space="preserve"> mon. r/betonis gadaxurvis filebi -0.00, +3.20, +6,20 niSnulebze</t>
  </si>
  <si>
    <t>შშპ პირის ეტლის კიბეებზე ამყვანი</t>
  </si>
  <si>
    <t xml:space="preserve">  jami</t>
  </si>
  <si>
    <t>liTon konstruqciis jami</t>
  </si>
  <si>
    <t>samSeneblo samuSaos  jami</t>
  </si>
  <si>
    <t>zednadebi xarjebi liTon konstruqciebze</t>
  </si>
  <si>
    <t>zednadebi xarjebi samSeneblo samuSaoebze</t>
  </si>
  <si>
    <t>saCrdiloblis liTonkonstruqciis mowyoba</t>
  </si>
  <si>
    <t>1000kub.m</t>
  </si>
  <si>
    <t>masalis transportireba</t>
  </si>
  <si>
    <t>gauTvaliswinebeli xarj</t>
  </si>
  <si>
    <t>masalis xarji</t>
  </si>
  <si>
    <t>ზღვრული ფასი</t>
  </si>
  <si>
    <t>ფასი</t>
  </si>
  <si>
    <t>ბორითის სკოლა (ხარჯთაღრიცხვა)</t>
  </si>
  <si>
    <t>დანართი N1-1</t>
  </si>
  <si>
    <t>სამუშაოს დასახელება</t>
  </si>
  <si>
    <t>ჯამი</t>
  </si>
  <si>
    <t xml:space="preserve"> d.R.g.</t>
  </si>
  <si>
    <t>შენიშვნა:
1.პრეტენდენტის მიერ წარმოდგენილი ერთეულის ფასები არ უნდა აღემატებოდეს დანართი N1-1-ში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N1-1–ის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</si>
  <si>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gegmuri mogeba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</si>
</sst>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#,##0.000"/>
    <numFmt numFmtId="174" formatCode="_-* #,##0.00&quot;р.&quot;_-;\-* #,##0.00&quot;р.&quot;_-;_-* &quot;-&quot;??&quot;р.&quot;_-;_-@_-"/>
    <numFmt numFmtId="175" formatCode="&quot;£&quot;#,##0;[Red]\-&quot;£&quot;#,##0"/>
    <numFmt numFmtId="176" formatCode="0.000000000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1"/>
      <name val="Arachveulebrivi Thin"/>
      <family val="2"/>
    </font>
    <font>
      <sz val="10"/>
      <name val="Arial"/>
      <family val="2"/>
      <charset val="204"/>
    </font>
    <font>
      <b/>
      <sz val="11"/>
      <name val="Cambria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AcadNusx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Grigolia"/>
    </font>
    <font>
      <sz val="12"/>
      <color theme="0" tint="-0.34998626667073579"/>
      <name val="AcadNusx"/>
    </font>
    <font>
      <sz val="11"/>
      <color theme="0" tint="-0.34998626667073579"/>
      <name val="AcadNusx"/>
    </font>
    <font>
      <sz val="11"/>
      <color theme="0" tint="-0.34998626667073579"/>
      <name val="Arachveulebrivi Thin"/>
      <family val="2"/>
    </font>
    <font>
      <sz val="12"/>
      <color theme="0" tint="-0.34998626667073579"/>
      <name val="Arachveulebrivi Thin"/>
      <family val="2"/>
    </font>
    <font>
      <sz val="10"/>
      <color theme="0" tint="-0.34998626667073579"/>
      <name val="AcadNusx"/>
    </font>
    <font>
      <sz val="12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scheme val="minor"/>
    </font>
    <font>
      <b/>
      <sz val="11"/>
      <color rgb="FFC00000"/>
      <name val="Arial"/>
      <family val="2"/>
      <charset val="204"/>
    </font>
    <font>
      <b/>
      <sz val="11"/>
      <name val="Sylfae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62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9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9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2" fillId="0" borderId="0"/>
    <xf numFmtId="0" fontId="59" fillId="0" borderId="0"/>
    <xf numFmtId="0" fontId="6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59" fillId="0" borderId="0"/>
    <xf numFmtId="0" fontId="5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8" fillId="0" borderId="0"/>
    <xf numFmtId="0" fontId="6" fillId="0" borderId="0"/>
    <xf numFmtId="0" fontId="56" fillId="0" borderId="0"/>
    <xf numFmtId="0" fontId="59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" fillId="0" borderId="0"/>
    <xf numFmtId="0" fontId="59" fillId="0" borderId="0"/>
    <xf numFmtId="0" fontId="45" fillId="0" borderId="0"/>
    <xf numFmtId="0" fontId="6" fillId="0" borderId="0"/>
    <xf numFmtId="0" fontId="51" fillId="0" borderId="0"/>
    <xf numFmtId="0" fontId="62" fillId="0" borderId="0"/>
    <xf numFmtId="0" fontId="62" fillId="0" borderId="0"/>
    <xf numFmtId="0" fontId="6" fillId="0" borderId="0"/>
    <xf numFmtId="0" fontId="5" fillId="0" borderId="0"/>
    <xf numFmtId="0" fontId="64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24" borderId="0" applyNumberFormat="0" applyBorder="0" applyAlignment="0" applyProtection="0"/>
    <xf numFmtId="0" fontId="60" fillId="30" borderId="0" applyNumberFormat="0" applyBorder="0" applyAlignment="0" applyProtection="0"/>
    <xf numFmtId="0" fontId="61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31" borderId="0" applyNumberFormat="0" applyBorder="0" applyAlignment="0" applyProtection="0"/>
    <xf numFmtId="0" fontId="61" fillId="37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1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33" borderId="0" applyNumberFormat="0" applyBorder="0" applyAlignment="0" applyProtection="0"/>
    <xf numFmtId="0" fontId="61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34" borderId="0" applyNumberFormat="0" applyBorder="0" applyAlignment="0" applyProtection="0"/>
    <xf numFmtId="0" fontId="61" fillId="40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1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" fillId="0" borderId="0"/>
    <xf numFmtId="0" fontId="59" fillId="0" borderId="0"/>
    <xf numFmtId="0" fontId="6" fillId="0" borderId="0"/>
    <xf numFmtId="0" fontId="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9" fillId="0" borderId="0" applyFont="0" applyFill="0" applyBorder="0" applyAlignment="0" applyProtection="0"/>
    <xf numFmtId="168" fontId="51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" fillId="0" borderId="0"/>
    <xf numFmtId="0" fontId="5" fillId="0" borderId="0"/>
    <xf numFmtId="165" fontId="59" fillId="0" borderId="0" applyFont="0" applyFill="0" applyBorder="0" applyAlignment="0" applyProtection="0"/>
    <xf numFmtId="0" fontId="5" fillId="0" borderId="0"/>
    <xf numFmtId="0" fontId="6" fillId="0" borderId="0"/>
    <xf numFmtId="0" fontId="69" fillId="0" borderId="0"/>
    <xf numFmtId="0" fontId="13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1" fillId="0" borderId="0"/>
    <xf numFmtId="0" fontId="60" fillId="0" borderId="0"/>
    <xf numFmtId="0" fontId="5" fillId="0" borderId="0"/>
    <xf numFmtId="0" fontId="70" fillId="0" borderId="0"/>
    <xf numFmtId="0" fontId="70" fillId="0" borderId="0"/>
    <xf numFmtId="0" fontId="3" fillId="23" borderId="7" applyNumberFormat="0" applyFont="0" applyAlignment="0" applyProtection="0"/>
    <xf numFmtId="0" fontId="67" fillId="0" borderId="0"/>
    <xf numFmtId="0" fontId="64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2" fillId="0" borderId="0"/>
    <xf numFmtId="164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0" fillId="24" borderId="0" applyNumberFormat="0" applyBorder="0" applyAlignment="0" applyProtection="0"/>
    <xf numFmtId="0" fontId="60" fillId="30" borderId="0" applyNumberFormat="0" applyBorder="0" applyAlignment="0" applyProtection="0"/>
    <xf numFmtId="0" fontId="61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31" borderId="0" applyNumberFormat="0" applyBorder="0" applyAlignment="0" applyProtection="0"/>
    <xf numFmtId="0" fontId="61" fillId="37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1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33" borderId="0" applyNumberFormat="0" applyBorder="0" applyAlignment="0" applyProtection="0"/>
    <xf numFmtId="0" fontId="61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34" borderId="0" applyNumberFormat="0" applyBorder="0" applyAlignment="0" applyProtection="0"/>
    <xf numFmtId="0" fontId="61" fillId="40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1" fillId="41" borderId="0" applyNumberFormat="0" applyBorder="0" applyAlignment="0" applyProtection="0"/>
    <xf numFmtId="0" fontId="60" fillId="24" borderId="0" applyNumberFormat="0" applyBorder="0" applyAlignment="0" applyProtection="0"/>
    <xf numFmtId="0" fontId="60" fillId="30" borderId="0" applyNumberFormat="0" applyBorder="0" applyAlignment="0" applyProtection="0"/>
    <xf numFmtId="0" fontId="61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31" borderId="0" applyNumberFormat="0" applyBorder="0" applyAlignment="0" applyProtection="0"/>
    <xf numFmtId="0" fontId="61" fillId="37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1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33" borderId="0" applyNumberFormat="0" applyBorder="0" applyAlignment="0" applyProtection="0"/>
    <xf numFmtId="0" fontId="61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34" borderId="0" applyNumberFormat="0" applyBorder="0" applyAlignment="0" applyProtection="0"/>
    <xf numFmtId="0" fontId="61" fillId="40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1" fillId="41" borderId="0" applyNumberFormat="0" applyBorder="0" applyAlignment="0" applyProtection="0"/>
    <xf numFmtId="0" fontId="60" fillId="24" borderId="0" applyNumberFormat="0" applyBorder="0" applyAlignment="0" applyProtection="0"/>
    <xf numFmtId="0" fontId="60" fillId="30" borderId="0" applyNumberFormat="0" applyBorder="0" applyAlignment="0" applyProtection="0"/>
    <xf numFmtId="0" fontId="61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31" borderId="0" applyNumberFormat="0" applyBorder="0" applyAlignment="0" applyProtection="0"/>
    <xf numFmtId="0" fontId="61" fillId="37" borderId="0" applyNumberFormat="0" applyBorder="0" applyAlignment="0" applyProtection="0"/>
    <xf numFmtId="0" fontId="60" fillId="26" borderId="0" applyNumberFormat="0" applyBorder="0" applyAlignment="0" applyProtection="0"/>
    <xf numFmtId="0" fontId="60" fillId="32" borderId="0" applyNumberFormat="0" applyBorder="0" applyAlignment="0" applyProtection="0"/>
    <xf numFmtId="0" fontId="61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33" borderId="0" applyNumberFormat="0" applyBorder="0" applyAlignment="0" applyProtection="0"/>
    <xf numFmtId="0" fontId="61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34" borderId="0" applyNumberFormat="0" applyBorder="0" applyAlignment="0" applyProtection="0"/>
    <xf numFmtId="0" fontId="61" fillId="40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1" fillId="41" borderId="0" applyNumberFormat="0" applyBorder="0" applyAlignment="0" applyProtection="0"/>
    <xf numFmtId="0" fontId="6" fillId="0" borderId="0"/>
    <xf numFmtId="0" fontId="6" fillId="0" borderId="0"/>
  </cellStyleXfs>
  <cellXfs count="463">
    <xf numFmtId="0" fontId="0" fillId="0" borderId="0" xfId="0"/>
    <xf numFmtId="0" fontId="47" fillId="0" borderId="0" xfId="703" applyFont="1"/>
    <xf numFmtId="0" fontId="48" fillId="0" borderId="0" xfId="703" applyFont="1"/>
    <xf numFmtId="0" fontId="46" fillId="0" borderId="17" xfId="703" applyFont="1" applyBorder="1" applyAlignment="1">
      <alignment horizontal="center"/>
    </xf>
    <xf numFmtId="0" fontId="46" fillId="0" borderId="0" xfId="703" applyFont="1"/>
    <xf numFmtId="0" fontId="46" fillId="0" borderId="16" xfId="703" applyFont="1" applyBorder="1" applyAlignment="1">
      <alignment horizontal="center"/>
    </xf>
    <xf numFmtId="0" fontId="47" fillId="0" borderId="0" xfId="880" applyFont="1" applyBorder="1" applyAlignment="1">
      <alignment horizontal="center"/>
    </xf>
    <xf numFmtId="0" fontId="47" fillId="0" borderId="0" xfId="880" applyFont="1" applyAlignment="1">
      <alignment horizontal="center"/>
    </xf>
    <xf numFmtId="0" fontId="46" fillId="43" borderId="16" xfId="796" applyFont="1" applyFill="1" applyBorder="1" applyAlignment="1">
      <alignment horizontal="center"/>
    </xf>
    <xf numFmtId="0" fontId="48" fillId="0" borderId="0" xfId="881" applyFont="1" applyBorder="1"/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/>
    <xf numFmtId="0" fontId="48" fillId="0" borderId="0" xfId="881" applyFont="1" applyBorder="1" applyAlignment="1">
      <alignment horizontal="center" vertical="center"/>
    </xf>
    <xf numFmtId="0" fontId="48" fillId="0" borderId="0" xfId="881" applyFont="1" applyBorder="1" applyAlignment="1">
      <alignment horizontal="center"/>
    </xf>
    <xf numFmtId="0" fontId="47" fillId="0" borderId="0" xfId="881" applyFont="1" applyBorder="1" applyAlignment="1">
      <alignment horizontal="center"/>
    </xf>
    <xf numFmtId="0" fontId="48" fillId="43" borderId="14" xfId="881" applyFont="1" applyFill="1" applyBorder="1" applyAlignment="1">
      <alignment horizontal="center"/>
    </xf>
    <xf numFmtId="0" fontId="48" fillId="0" borderId="0" xfId="881" applyFont="1" applyBorder="1" applyAlignment="1">
      <alignment horizontal="center" vertical="center" wrapText="1"/>
    </xf>
    <xf numFmtId="0" fontId="48" fillId="0" borderId="0" xfId="881" applyFont="1" applyAlignment="1">
      <alignment vertical="center" wrapText="1"/>
    </xf>
    <xf numFmtId="0" fontId="48" fillId="0" borderId="0" xfId="881" applyFont="1"/>
    <xf numFmtId="0" fontId="47" fillId="0" borderId="0" xfId="881" applyFont="1" applyBorder="1" applyAlignment="1">
      <alignment horizontal="center" vertical="center"/>
    </xf>
    <xf numFmtId="0" fontId="48" fillId="0" borderId="0" xfId="0" applyFont="1" applyBorder="1"/>
    <xf numFmtId="0" fontId="48" fillId="0" borderId="0" xfId="880" applyFont="1" applyBorder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880" applyFont="1" applyBorder="1" applyAlignment="1">
      <alignment horizontal="center"/>
    </xf>
    <xf numFmtId="0" fontId="47" fillId="0" borderId="0" xfId="880" applyFont="1"/>
    <xf numFmtId="0" fontId="46" fillId="0" borderId="0" xfId="880" applyFont="1" applyBorder="1" applyAlignment="1">
      <alignment horizontal="center"/>
    </xf>
    <xf numFmtId="167" fontId="48" fillId="0" borderId="0" xfId="880" applyNumberFormat="1" applyFont="1" applyBorder="1" applyAlignment="1">
      <alignment horizontal="center"/>
    </xf>
    <xf numFmtId="2" fontId="48" fillId="0" borderId="0" xfId="880" applyNumberFormat="1" applyFont="1" applyBorder="1" applyAlignment="1">
      <alignment horizontal="center"/>
    </xf>
    <xf numFmtId="0" fontId="48" fillId="0" borderId="0" xfId="796" applyFont="1" applyBorder="1" applyAlignment="1">
      <alignment horizontal="center"/>
    </xf>
    <xf numFmtId="1" fontId="48" fillId="0" borderId="0" xfId="880" applyNumberFormat="1" applyFont="1" applyBorder="1" applyAlignment="1">
      <alignment horizontal="center"/>
    </xf>
    <xf numFmtId="1" fontId="48" fillId="0" borderId="0" xfId="796" applyNumberFormat="1" applyFont="1" applyBorder="1" applyAlignment="1">
      <alignment horizontal="center"/>
    </xf>
    <xf numFmtId="168" fontId="48" fillId="0" borderId="0" xfId="880" applyNumberFormat="1" applyFont="1" applyBorder="1" applyAlignment="1">
      <alignment horizontal="center"/>
    </xf>
    <xf numFmtId="0" fontId="48" fillId="0" borderId="0" xfId="880" applyFont="1" applyBorder="1" applyAlignment="1">
      <alignment horizontal="center" wrapText="1"/>
    </xf>
    <xf numFmtId="0" fontId="46" fillId="0" borderId="0" xfId="796" applyFont="1" applyBorder="1" applyAlignment="1">
      <alignment horizontal="center"/>
    </xf>
    <xf numFmtId="1" fontId="46" fillId="0" borderId="0" xfId="796" applyNumberFormat="1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47" fillId="0" borderId="0" xfId="876" applyFont="1" applyAlignment="1">
      <alignment vertical="center"/>
    </xf>
    <xf numFmtId="0" fontId="48" fillId="0" borderId="0" xfId="876" applyFont="1" applyBorder="1" applyAlignment="1">
      <alignment horizontal="center" vertical="center"/>
    </xf>
    <xf numFmtId="0" fontId="48" fillId="0" borderId="0" xfId="876" applyFont="1" applyBorder="1" applyAlignment="1">
      <alignment horizontal="center"/>
    </xf>
    <xf numFmtId="0" fontId="48" fillId="0" borderId="0" xfId="876" applyFont="1" applyBorder="1" applyAlignment="1">
      <alignment horizontal="center" vertical="center" wrapText="1"/>
    </xf>
    <xf numFmtId="0" fontId="48" fillId="0" borderId="0" xfId="876" applyFont="1" applyAlignment="1">
      <alignment vertical="center" wrapText="1"/>
    </xf>
    <xf numFmtId="0" fontId="48" fillId="0" borderId="0" xfId="876" applyFont="1"/>
    <xf numFmtId="0" fontId="48" fillId="43" borderId="0" xfId="0" applyFont="1" applyFill="1" applyBorder="1" applyAlignment="1">
      <alignment horizontal="center"/>
    </xf>
    <xf numFmtId="0" fontId="46" fillId="43" borderId="0" xfId="0" applyFont="1" applyFill="1" applyAlignment="1">
      <alignment vertical="center"/>
    </xf>
    <xf numFmtId="0" fontId="47" fillId="0" borderId="0" xfId="876" applyFont="1" applyBorder="1" applyAlignment="1">
      <alignment horizontal="center"/>
    </xf>
    <xf numFmtId="0" fontId="47" fillId="0" borderId="0" xfId="876" applyFont="1" applyBorder="1" applyAlignment="1">
      <alignment horizontal="center" vertical="center"/>
    </xf>
    <xf numFmtId="172" fontId="46" fillId="0" borderId="0" xfId="474" applyNumberFormat="1" applyFont="1"/>
    <xf numFmtId="172" fontId="46" fillId="0" borderId="17" xfId="474" applyNumberFormat="1" applyFont="1" applyBorder="1"/>
    <xf numFmtId="0" fontId="48" fillId="44" borderId="19" xfId="796" applyFont="1" applyFill="1" applyBorder="1" applyAlignment="1">
      <alignment horizontal="center"/>
    </xf>
    <xf numFmtId="0" fontId="47" fillId="44" borderId="16" xfId="876" applyFont="1" applyFill="1" applyBorder="1" applyAlignment="1">
      <alignment horizontal="center" vertical="center"/>
    </xf>
    <xf numFmtId="0" fontId="47" fillId="44" borderId="13" xfId="876" applyFont="1" applyFill="1" applyBorder="1" applyAlignment="1">
      <alignment horizontal="center" vertical="center"/>
    </xf>
    <xf numFmtId="0" fontId="54" fillId="44" borderId="16" xfId="876" applyFont="1" applyFill="1" applyBorder="1" applyAlignment="1">
      <alignment horizontal="center" vertical="center"/>
    </xf>
    <xf numFmtId="2" fontId="47" fillId="44" borderId="16" xfId="876" applyNumberFormat="1" applyFont="1" applyFill="1" applyBorder="1" applyAlignment="1">
      <alignment horizontal="center" vertical="center"/>
    </xf>
    <xf numFmtId="0" fontId="54" fillId="43" borderId="17" xfId="876" applyFont="1" applyFill="1" applyBorder="1" applyAlignment="1">
      <alignment horizontal="center" vertical="center" wrapText="1"/>
    </xf>
    <xf numFmtId="2" fontId="48" fillId="44" borderId="16" xfId="876" applyNumberFormat="1" applyFont="1" applyFill="1" applyBorder="1" applyAlignment="1">
      <alignment horizontal="center"/>
    </xf>
    <xf numFmtId="167" fontId="48" fillId="44" borderId="16" xfId="876" applyNumberFormat="1" applyFont="1" applyFill="1" applyBorder="1" applyAlignment="1">
      <alignment horizontal="center"/>
    </xf>
    <xf numFmtId="0" fontId="48" fillId="44" borderId="13" xfId="876" applyFont="1" applyFill="1" applyBorder="1" applyAlignment="1">
      <alignment horizontal="center"/>
    </xf>
    <xf numFmtId="0" fontId="48" fillId="44" borderId="16" xfId="876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43" borderId="14" xfId="876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43" borderId="17" xfId="0" applyFont="1" applyFill="1" applyBorder="1" applyAlignment="1">
      <alignment horizontal="center"/>
    </xf>
    <xf numFmtId="0" fontId="48" fillId="43" borderId="14" xfId="0" applyFont="1" applyFill="1" applyBorder="1" applyAlignment="1">
      <alignment horizontal="center"/>
    </xf>
    <xf numFmtId="0" fontId="54" fillId="43" borderId="17" xfId="0" applyFont="1" applyFill="1" applyBorder="1" applyAlignment="1">
      <alignment horizontal="center"/>
    </xf>
    <xf numFmtId="0" fontId="48" fillId="43" borderId="0" xfId="0" applyFont="1" applyFill="1" applyAlignment="1">
      <alignment horizontal="center"/>
    </xf>
    <xf numFmtId="0" fontId="54" fillId="43" borderId="0" xfId="0" applyFont="1" applyFill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/>
    <xf numFmtId="0" fontId="48" fillId="43" borderId="14" xfId="0" applyFont="1" applyFill="1" applyBorder="1" applyAlignment="1">
      <alignment horizontal="center" vertical="center"/>
    </xf>
    <xf numFmtId="0" fontId="48" fillId="43" borderId="0" xfId="0" applyFont="1" applyFill="1" applyBorder="1" applyAlignment="1">
      <alignment horizontal="center" vertical="center" wrapText="1"/>
    </xf>
    <xf numFmtId="0" fontId="54" fillId="43" borderId="17" xfId="0" applyFont="1" applyFill="1" applyBorder="1" applyAlignment="1">
      <alignment horizontal="center" vertical="center" wrapText="1"/>
    </xf>
    <xf numFmtId="0" fontId="54" fillId="43" borderId="0" xfId="0" applyFont="1" applyFill="1" applyBorder="1" applyAlignment="1">
      <alignment horizontal="center" vertical="center" wrapText="1"/>
    </xf>
    <xf numFmtId="167" fontId="54" fillId="43" borderId="17" xfId="0" applyNumberFormat="1" applyFont="1" applyFill="1" applyBorder="1" applyAlignment="1">
      <alignment horizontal="center" vertical="center" wrapText="1"/>
    </xf>
    <xf numFmtId="0" fontId="54" fillId="43" borderId="0" xfId="0" applyFont="1" applyFill="1" applyBorder="1" applyAlignment="1">
      <alignment horizontal="center"/>
    </xf>
    <xf numFmtId="2" fontId="54" fillId="43" borderId="17" xfId="0" applyNumberFormat="1" applyFont="1" applyFill="1" applyBorder="1" applyAlignment="1">
      <alignment horizontal="center" vertical="center" wrapText="1"/>
    </xf>
    <xf numFmtId="0" fontId="48" fillId="43" borderId="17" xfId="963" applyFont="1" applyFill="1" applyBorder="1" applyAlignment="1">
      <alignment horizontal="center"/>
    </xf>
    <xf numFmtId="0" fontId="48" fillId="43" borderId="17" xfId="876" applyFont="1" applyFill="1" applyBorder="1" applyAlignment="1">
      <alignment horizontal="center"/>
    </xf>
    <xf numFmtId="0" fontId="54" fillId="43" borderId="0" xfId="876" applyFont="1" applyFill="1" applyBorder="1" applyAlignment="1">
      <alignment horizontal="center" vertical="center" wrapText="1"/>
    </xf>
    <xf numFmtId="0" fontId="49" fillId="43" borderId="0" xfId="876" applyFont="1" applyFill="1" applyBorder="1" applyAlignment="1">
      <alignment horizontal="center" vertical="center" wrapText="1"/>
    </xf>
    <xf numFmtId="0" fontId="48" fillId="43" borderId="14" xfId="876" applyFont="1" applyFill="1" applyBorder="1" applyAlignment="1">
      <alignment horizontal="center" vertical="center"/>
    </xf>
    <xf numFmtId="0" fontId="54" fillId="43" borderId="17" xfId="963" applyFont="1" applyFill="1" applyBorder="1" applyAlignment="1">
      <alignment horizontal="center" vertical="center" wrapText="1"/>
    </xf>
    <xf numFmtId="0" fontId="54" fillId="43" borderId="0" xfId="963" applyFont="1" applyFill="1" applyAlignment="1">
      <alignment horizontal="center" vertical="center"/>
    </xf>
    <xf numFmtId="0" fontId="74" fillId="43" borderId="20" xfId="893" applyFont="1" applyFill="1" applyBorder="1" applyAlignment="1">
      <alignment horizontal="center" vertical="center" wrapText="1"/>
    </xf>
    <xf numFmtId="0" fontId="74" fillId="43" borderId="11" xfId="893" applyFont="1" applyFill="1" applyBorder="1" applyAlignment="1">
      <alignment horizontal="center" vertical="center" wrapText="1"/>
    </xf>
    <xf numFmtId="0" fontId="65" fillId="43" borderId="10" xfId="893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8" fillId="43" borderId="22" xfId="0" applyFont="1" applyFill="1" applyBorder="1" applyAlignment="1">
      <alignment horizontal="center"/>
    </xf>
    <xf numFmtId="2" fontId="54" fillId="43" borderId="19" xfId="0" applyNumberFormat="1" applyFont="1" applyFill="1" applyBorder="1" applyAlignment="1">
      <alignment horizontal="center" vertical="center" wrapText="1"/>
    </xf>
    <xf numFmtId="0" fontId="54" fillId="43" borderId="0" xfId="0" applyFont="1" applyFill="1" applyAlignment="1">
      <alignment horizontal="center" vertical="center" wrapText="1"/>
    </xf>
    <xf numFmtId="0" fontId="54" fillId="43" borderId="17" xfId="0" applyFont="1" applyFill="1" applyBorder="1" applyAlignment="1">
      <alignment horizontal="center" vertical="center" wrapText="1"/>
    </xf>
    <xf numFmtId="0" fontId="48" fillId="43" borderId="17" xfId="881" applyFont="1" applyFill="1" applyBorder="1" applyAlignment="1">
      <alignment horizontal="center"/>
    </xf>
    <xf numFmtId="0" fontId="48" fillId="43" borderId="22" xfId="881" applyFont="1" applyFill="1" applyBorder="1" applyAlignment="1">
      <alignment horizontal="center"/>
    </xf>
    <xf numFmtId="0" fontId="54" fillId="43" borderId="0" xfId="88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74" fillId="43" borderId="17" xfId="798" applyFont="1" applyFill="1" applyBorder="1" applyAlignment="1">
      <alignment horizontal="center" vertical="center" wrapText="1"/>
    </xf>
    <xf numFmtId="0" fontId="74" fillId="43" borderId="0" xfId="798" applyFont="1" applyFill="1" applyBorder="1" applyAlignment="1">
      <alignment horizontal="center" vertical="center" wrapText="1"/>
    </xf>
    <xf numFmtId="0" fontId="65" fillId="43" borderId="17" xfId="798" applyFont="1" applyFill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48" fillId="43" borderId="17" xfId="0" applyFont="1" applyFill="1" applyBorder="1" applyAlignment="1">
      <alignment horizontal="center"/>
    </xf>
    <xf numFmtId="0" fontId="48" fillId="0" borderId="0" xfId="0" applyFont="1"/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43" borderId="17" xfId="876" applyFont="1" applyFill="1" applyBorder="1" applyAlignment="1">
      <alignment horizontal="center" vertical="center" wrapText="1"/>
    </xf>
    <xf numFmtId="0" fontId="74" fillId="43" borderId="19" xfId="0" applyFont="1" applyFill="1" applyBorder="1" applyAlignment="1">
      <alignment horizontal="center" vertical="center" wrapText="1"/>
    </xf>
    <xf numFmtId="0" fontId="48" fillId="43" borderId="16" xfId="703" applyFont="1" applyFill="1" applyBorder="1" applyAlignment="1">
      <alignment horizontal="center"/>
    </xf>
    <xf numFmtId="0" fontId="54" fillId="43" borderId="16" xfId="703" applyFont="1" applyFill="1" applyBorder="1" applyAlignment="1">
      <alignment horizontal="center"/>
    </xf>
    <xf numFmtId="172" fontId="46" fillId="43" borderId="16" xfId="1005" applyNumberFormat="1" applyFont="1" applyFill="1" applyBorder="1" applyAlignment="1">
      <alignment horizontal="center"/>
    </xf>
    <xf numFmtId="0" fontId="53" fillId="0" borderId="16" xfId="703" applyFont="1" applyBorder="1" applyAlignment="1">
      <alignment horizontal="center"/>
    </xf>
    <xf numFmtId="9" fontId="53" fillId="43" borderId="17" xfId="827" applyFont="1" applyFill="1" applyBorder="1" applyAlignment="1">
      <alignment horizontal="center"/>
    </xf>
    <xf numFmtId="172" fontId="46" fillId="0" borderId="16" xfId="474" applyNumberFormat="1" applyFont="1" applyBorder="1" applyAlignment="1">
      <alignment horizontal="center"/>
    </xf>
    <xf numFmtId="172" fontId="46" fillId="0" borderId="16" xfId="474" applyNumberFormat="1" applyFont="1" applyBorder="1"/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43" borderId="17" xfId="0" applyFont="1" applyFill="1" applyBorder="1" applyAlignment="1">
      <alignment horizontal="center" vertical="center" wrapText="1"/>
    </xf>
    <xf numFmtId="0" fontId="54" fillId="43" borderId="19" xfId="88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44" borderId="16" xfId="0" applyFont="1" applyFill="1" applyBorder="1" applyAlignment="1">
      <alignment horizontal="center" vertical="center"/>
    </xf>
    <xf numFmtId="0" fontId="48" fillId="44" borderId="13" xfId="0" applyFont="1" applyFill="1" applyBorder="1" applyAlignment="1">
      <alignment horizontal="center"/>
    </xf>
    <xf numFmtId="0" fontId="54" fillId="44" borderId="16" xfId="0" applyFont="1" applyFill="1" applyBorder="1" applyAlignment="1">
      <alignment horizontal="center"/>
    </xf>
    <xf numFmtId="167" fontId="48" fillId="44" borderId="16" xfId="0" applyNumberFormat="1" applyFont="1" applyFill="1" applyBorder="1" applyAlignment="1">
      <alignment horizontal="center"/>
    </xf>
    <xf numFmtId="2" fontId="48" fillId="44" borderId="16" xfId="0" applyNumberFormat="1" applyFont="1" applyFill="1" applyBorder="1" applyAlignment="1">
      <alignment horizontal="center"/>
    </xf>
    <xf numFmtId="0" fontId="54" fillId="43" borderId="20" xfId="0" applyFont="1" applyFill="1" applyBorder="1" applyAlignment="1">
      <alignment horizontal="center" vertical="center" wrapText="1"/>
    </xf>
    <xf numFmtId="0" fontId="54" fillId="43" borderId="16" xfId="0" applyFont="1" applyFill="1" applyBorder="1" applyAlignment="1">
      <alignment horizontal="center" vertical="center" wrapText="1"/>
    </xf>
    <xf numFmtId="2" fontId="54" fillId="43" borderId="16" xfId="0" applyNumberFormat="1" applyFont="1" applyFill="1" applyBorder="1" applyAlignment="1">
      <alignment horizontal="center" vertical="center" wrapText="1"/>
    </xf>
    <xf numFmtId="2" fontId="54" fillId="43" borderId="13" xfId="0" applyNumberFormat="1" applyFont="1" applyFill="1" applyBorder="1" applyAlignment="1">
      <alignment horizontal="center" vertical="center" wrapText="1"/>
    </xf>
    <xf numFmtId="2" fontId="48" fillId="43" borderId="16" xfId="0" applyNumberFormat="1" applyFont="1" applyFill="1" applyBorder="1" applyAlignment="1">
      <alignment horizontal="center" vertical="center" wrapText="1"/>
    </xf>
    <xf numFmtId="0" fontId="48" fillId="0" borderId="0" xfId="881" applyFont="1" applyAlignment="1">
      <alignment horizontal="center" vertical="center" wrapText="1"/>
    </xf>
    <xf numFmtId="0" fontId="47" fillId="0" borderId="0" xfId="881" applyFont="1" applyAlignment="1">
      <alignment horizontal="center" vertical="center"/>
    </xf>
    <xf numFmtId="0" fontId="54" fillId="44" borderId="16" xfId="0" applyFont="1" applyFill="1" applyBorder="1" applyAlignment="1">
      <alignment horizontal="center" vertical="center" wrapText="1"/>
    </xf>
    <xf numFmtId="0" fontId="49" fillId="44" borderId="16" xfId="0" applyFont="1" applyFill="1" applyBorder="1" applyAlignment="1">
      <alignment horizontal="center" vertical="center"/>
    </xf>
    <xf numFmtId="0" fontId="54" fillId="43" borderId="0" xfId="0" applyFont="1" applyFill="1" applyAlignment="1">
      <alignment horizontal="center"/>
    </xf>
    <xf numFmtId="0" fontId="48" fillId="43" borderId="0" xfId="0" applyFont="1" applyFill="1"/>
    <xf numFmtId="2" fontId="49" fillId="43" borderId="20" xfId="881" applyNumberFormat="1" applyFont="1" applyFill="1" applyBorder="1" applyAlignment="1">
      <alignment horizontal="center" vertical="center" wrapText="1"/>
    </xf>
    <xf numFmtId="2" fontId="47" fillId="0" borderId="0" xfId="881" applyNumberFormat="1" applyFont="1" applyAlignment="1">
      <alignment horizontal="center" vertical="center" wrapText="1"/>
    </xf>
    <xf numFmtId="2" fontId="47" fillId="0" borderId="0" xfId="881" applyNumberFormat="1" applyFont="1" applyAlignment="1">
      <alignment horizontal="center" vertical="center"/>
    </xf>
    <xf numFmtId="2" fontId="47" fillId="43" borderId="17" xfId="881" applyNumberFormat="1" applyFont="1" applyFill="1" applyBorder="1" applyAlignment="1">
      <alignment horizontal="center"/>
    </xf>
    <xf numFmtId="2" fontId="47" fillId="43" borderId="22" xfId="881" applyNumberFormat="1" applyFont="1" applyFill="1" applyBorder="1" applyAlignment="1">
      <alignment horizontal="center"/>
    </xf>
    <xf numFmtId="2" fontId="47" fillId="0" borderId="0" xfId="881" applyNumberFormat="1" applyFont="1" applyAlignment="1">
      <alignment horizontal="center"/>
    </xf>
    <xf numFmtId="0" fontId="54" fillId="43" borderId="19" xfId="0" applyFont="1" applyFill="1" applyBorder="1" applyAlignment="1">
      <alignment horizontal="center"/>
    </xf>
    <xf numFmtId="0" fontId="54" fillId="43" borderId="20" xfId="0" applyFont="1" applyFill="1" applyBorder="1" applyAlignment="1">
      <alignment horizontal="center"/>
    </xf>
    <xf numFmtId="0" fontId="54" fillId="43" borderId="20" xfId="0" applyFont="1" applyFill="1" applyBorder="1" applyAlignment="1">
      <alignment horizontal="center" vertical="center"/>
    </xf>
    <xf numFmtId="0" fontId="49" fillId="43" borderId="0" xfId="0" applyFont="1" applyFill="1" applyAlignment="1">
      <alignment horizontal="center" vertical="center"/>
    </xf>
    <xf numFmtId="2" fontId="76" fillId="0" borderId="0" xfId="0" applyNumberFormat="1" applyFont="1" applyAlignment="1">
      <alignment vertical="center"/>
    </xf>
    <xf numFmtId="0" fontId="48" fillId="0" borderId="0" xfId="0" applyFont="1" applyFill="1"/>
    <xf numFmtId="0" fontId="75" fillId="44" borderId="16" xfId="0" applyFont="1" applyFill="1" applyBorder="1" applyAlignment="1">
      <alignment horizontal="center" vertical="center"/>
    </xf>
    <xf numFmtId="4" fontId="48" fillId="44" borderId="16" xfId="0" applyNumberFormat="1" applyFont="1" applyFill="1" applyBorder="1" applyAlignment="1">
      <alignment horizontal="center" vertical="center"/>
    </xf>
    <xf numFmtId="0" fontId="49" fillId="44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43" borderId="20" xfId="0" applyFont="1" applyFill="1" applyBorder="1" applyAlignment="1" applyProtection="1">
      <alignment horizontal="center" vertical="center" wrapText="1"/>
      <protection hidden="1"/>
    </xf>
    <xf numFmtId="0" fontId="54" fillId="43" borderId="19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77" fillId="0" borderId="0" xfId="0" applyFont="1" applyProtection="1">
      <protection hidden="1"/>
    </xf>
    <xf numFmtId="0" fontId="54" fillId="0" borderId="20" xfId="0" applyFont="1" applyFill="1" applyBorder="1" applyAlignment="1">
      <alignment horizontal="center" vertical="center" wrapText="1"/>
    </xf>
    <xf numFmtId="0" fontId="0" fillId="0" borderId="0" xfId="0" applyFill="1"/>
    <xf numFmtId="0" fontId="46" fillId="0" borderId="0" xfId="0" applyFont="1" applyFill="1"/>
    <xf numFmtId="0" fontId="54" fillId="0" borderId="20" xfId="0" applyFont="1" applyFill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/>
    </xf>
    <xf numFmtId="0" fontId="74" fillId="43" borderId="17" xfId="881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/>
    </xf>
    <xf numFmtId="0" fontId="48" fillId="43" borderId="16" xfId="1085" applyFont="1" applyFill="1" applyBorder="1" applyAlignment="1">
      <alignment horizontal="center"/>
    </xf>
    <xf numFmtId="0" fontId="54" fillId="43" borderId="16" xfId="1085" applyFont="1" applyFill="1" applyBorder="1" applyAlignment="1">
      <alignment horizontal="center"/>
    </xf>
    <xf numFmtId="167" fontId="48" fillId="43" borderId="16" xfId="1085" applyNumberFormat="1" applyFont="1" applyFill="1" applyBorder="1" applyAlignment="1">
      <alignment horizontal="center"/>
    </xf>
    <xf numFmtId="169" fontId="48" fillId="43" borderId="16" xfId="1085" applyNumberFormat="1" applyFont="1" applyFill="1" applyBorder="1" applyAlignment="1">
      <alignment horizontal="center"/>
    </xf>
    <xf numFmtId="1" fontId="53" fillId="43" borderId="16" xfId="1085" applyNumberFormat="1" applyFont="1" applyFill="1" applyBorder="1" applyAlignment="1">
      <alignment horizontal="center"/>
    </xf>
    <xf numFmtId="0" fontId="53" fillId="43" borderId="16" xfId="1085" applyFont="1" applyFill="1" applyBorder="1" applyAlignment="1">
      <alignment horizontal="center"/>
    </xf>
    <xf numFmtId="2" fontId="53" fillId="43" borderId="16" xfId="1085" applyNumberFormat="1" applyFont="1" applyFill="1" applyBorder="1" applyAlignment="1">
      <alignment horizontal="center" vertical="center"/>
    </xf>
    <xf numFmtId="0" fontId="48" fillId="0" borderId="0" xfId="1085" applyFont="1" applyAlignment="1">
      <alignment horizontal="center"/>
    </xf>
    <xf numFmtId="9" fontId="54" fillId="43" borderId="16" xfId="1085" applyNumberFormat="1" applyFont="1" applyFill="1" applyBorder="1" applyAlignment="1">
      <alignment horizontal="center"/>
    </xf>
    <xf numFmtId="0" fontId="47" fillId="43" borderId="16" xfId="1085" applyFont="1" applyFill="1" applyBorder="1" applyAlignment="1">
      <alignment horizontal="center"/>
    </xf>
    <xf numFmtId="0" fontId="49" fillId="43" borderId="16" xfId="1085" applyFont="1" applyFill="1" applyBorder="1" applyAlignment="1">
      <alignment horizontal="center"/>
    </xf>
    <xf numFmtId="0" fontId="48" fillId="0" borderId="0" xfId="1085" applyFont="1"/>
    <xf numFmtId="0" fontId="74" fillId="0" borderId="17" xfId="893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 applyProtection="1">
      <alignment horizontal="center" vertical="center" wrapText="1"/>
      <protection hidden="1"/>
    </xf>
    <xf numFmtId="0" fontId="54" fillId="43" borderId="19" xfId="0" applyFont="1" applyFill="1" applyBorder="1" applyAlignment="1">
      <alignment horizontal="center" vertical="center" wrapText="1"/>
    </xf>
    <xf numFmtId="0" fontId="54" fillId="43" borderId="17" xfId="0" applyFont="1" applyFill="1" applyBorder="1" applyAlignment="1">
      <alignment horizontal="center" vertical="center" wrapText="1"/>
    </xf>
    <xf numFmtId="0" fontId="54" fillId="43" borderId="19" xfId="0" applyFont="1" applyFill="1" applyBorder="1" applyAlignment="1">
      <alignment horizontal="center" vertical="center"/>
    </xf>
    <xf numFmtId="0" fontId="54" fillId="43" borderId="17" xfId="0" applyFont="1" applyFill="1" applyBorder="1" applyAlignment="1">
      <alignment horizontal="center" vertical="center"/>
    </xf>
    <xf numFmtId="0" fontId="54" fillId="43" borderId="19" xfId="876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44" borderId="19" xfId="881" applyFont="1" applyFill="1" applyBorder="1" applyAlignment="1">
      <alignment horizontal="center"/>
    </xf>
    <xf numFmtId="0" fontId="48" fillId="44" borderId="20" xfId="881" applyFont="1" applyFill="1" applyBorder="1" applyAlignment="1">
      <alignment horizontal="center"/>
    </xf>
    <xf numFmtId="0" fontId="54" fillId="44" borderId="19" xfId="881" applyFont="1" applyFill="1" applyBorder="1" applyAlignment="1">
      <alignment horizontal="center" vertical="center"/>
    </xf>
    <xf numFmtId="0" fontId="48" fillId="44" borderId="20" xfId="796" applyFont="1" applyFill="1" applyBorder="1" applyAlignment="1">
      <alignment horizontal="center"/>
    </xf>
    <xf numFmtId="0" fontId="48" fillId="44" borderId="14" xfId="881" applyFont="1" applyFill="1" applyBorder="1" applyAlignment="1">
      <alignment horizontal="center"/>
    </xf>
    <xf numFmtId="0" fontId="48" fillId="44" borderId="10" xfId="881" applyFont="1" applyFill="1" applyBorder="1" applyAlignment="1">
      <alignment horizontal="center"/>
    </xf>
    <xf numFmtId="0" fontId="54" fillId="44" borderId="14" xfId="881" applyFont="1" applyFill="1" applyBorder="1" applyAlignment="1">
      <alignment horizontal="center"/>
    </xf>
    <xf numFmtId="0" fontId="48" fillId="44" borderId="14" xfId="796" applyFont="1" applyFill="1" applyBorder="1" applyAlignment="1">
      <alignment horizontal="center"/>
    </xf>
    <xf numFmtId="2" fontId="48" fillId="44" borderId="14" xfId="796" applyNumberFormat="1" applyFont="1" applyFill="1" applyBorder="1" applyAlignment="1">
      <alignment horizontal="center"/>
    </xf>
    <xf numFmtId="0" fontId="54" fillId="43" borderId="16" xfId="0" applyFont="1" applyFill="1" applyBorder="1" applyAlignment="1">
      <alignment horizontal="center" vertical="center"/>
    </xf>
    <xf numFmtId="0" fontId="54" fillId="43" borderId="13" xfId="0" applyFont="1" applyFill="1" applyBorder="1" applyAlignment="1">
      <alignment horizontal="center" vertical="center" wrapText="1"/>
    </xf>
    <xf numFmtId="167" fontId="54" fillId="43" borderId="16" xfId="0" applyNumberFormat="1" applyFont="1" applyFill="1" applyBorder="1" applyAlignment="1">
      <alignment horizontal="center" vertical="center" wrapText="1"/>
    </xf>
    <xf numFmtId="0" fontId="54" fillId="44" borderId="14" xfId="881" applyFont="1" applyFill="1" applyBorder="1" applyAlignment="1">
      <alignment horizontal="center" vertical="center"/>
    </xf>
    <xf numFmtId="0" fontId="7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3" fillId="43" borderId="20" xfId="0" applyFont="1" applyFill="1" applyBorder="1" applyAlignment="1">
      <alignment horizontal="center" vertical="center" wrapText="1"/>
    </xf>
    <xf numFmtId="0" fontId="74" fillId="43" borderId="19" xfId="881" applyFont="1" applyFill="1" applyBorder="1" applyAlignment="1">
      <alignment horizontal="center" vertical="center" wrapText="1"/>
    </xf>
    <xf numFmtId="0" fontId="48" fillId="43" borderId="15" xfId="881" applyFont="1" applyFill="1" applyBorder="1" applyAlignment="1">
      <alignment horizontal="center"/>
    </xf>
    <xf numFmtId="0" fontId="54" fillId="43" borderId="11" xfId="881" applyFont="1" applyFill="1" applyBorder="1" applyAlignment="1">
      <alignment horizontal="center" vertical="center"/>
    </xf>
    <xf numFmtId="0" fontId="54" fillId="43" borderId="20" xfId="881" applyFont="1" applyFill="1" applyBorder="1" applyAlignment="1">
      <alignment horizontal="center" vertical="center" wrapText="1"/>
    </xf>
    <xf numFmtId="0" fontId="54" fillId="43" borderId="20" xfId="876" applyFont="1" applyFill="1" applyBorder="1" applyAlignment="1">
      <alignment horizontal="center" vertical="center"/>
    </xf>
    <xf numFmtId="0" fontId="74" fillId="0" borderId="19" xfId="875" applyFont="1" applyBorder="1" applyAlignment="1">
      <alignment horizontal="center" vertical="center" wrapText="1"/>
    </xf>
    <xf numFmtId="0" fontId="74" fillId="0" borderId="20" xfId="875" applyFont="1" applyBorder="1" applyAlignment="1">
      <alignment horizontal="center" vertical="center"/>
    </xf>
    <xf numFmtId="0" fontId="65" fillId="0" borderId="14" xfId="875" applyFont="1" applyBorder="1" applyAlignment="1">
      <alignment horizontal="center"/>
    </xf>
    <xf numFmtId="0" fontId="54" fillId="43" borderId="20" xfId="876" applyFont="1" applyFill="1" applyBorder="1" applyAlignment="1">
      <alignment horizontal="center" vertical="center" wrapText="1"/>
    </xf>
    <xf numFmtId="0" fontId="47" fillId="44" borderId="19" xfId="876" applyFont="1" applyFill="1" applyBorder="1" applyAlignment="1">
      <alignment horizontal="center" vertical="center"/>
    </xf>
    <xf numFmtId="0" fontId="47" fillId="44" borderId="20" xfId="876" applyFont="1" applyFill="1" applyBorder="1" applyAlignment="1">
      <alignment horizontal="center" vertical="center"/>
    </xf>
    <xf numFmtId="0" fontId="54" fillId="44" borderId="19" xfId="876" applyFont="1" applyFill="1" applyBorder="1" applyAlignment="1">
      <alignment horizontal="center" vertical="center"/>
    </xf>
    <xf numFmtId="2" fontId="47" fillId="44" borderId="19" xfId="876" applyNumberFormat="1" applyFont="1" applyFill="1" applyBorder="1" applyAlignment="1">
      <alignment horizontal="center" vertical="center"/>
    </xf>
    <xf numFmtId="0" fontId="75" fillId="44" borderId="19" xfId="0" applyFont="1" applyFill="1" applyBorder="1" applyAlignment="1">
      <alignment horizontal="center" vertical="center"/>
    </xf>
    <xf numFmtId="0" fontId="49" fillId="44" borderId="20" xfId="0" applyFont="1" applyFill="1" applyBorder="1" applyAlignment="1">
      <alignment horizontal="center" vertical="center"/>
    </xf>
    <xf numFmtId="4" fontId="48" fillId="44" borderId="19" xfId="0" applyNumberFormat="1" applyFont="1" applyFill="1" applyBorder="1" applyAlignment="1">
      <alignment horizontal="center" vertical="center"/>
    </xf>
    <xf numFmtId="0" fontId="74" fillId="43" borderId="0" xfId="893" applyFont="1" applyFill="1" applyBorder="1" applyAlignment="1">
      <alignment horizontal="center" vertical="center" wrapText="1"/>
    </xf>
    <xf numFmtId="0" fontId="74" fillId="43" borderId="22" xfId="893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hidden="1"/>
    </xf>
    <xf numFmtId="4" fontId="65" fillId="43" borderId="15" xfId="893" applyNumberFormat="1" applyFont="1" applyFill="1" applyBorder="1" applyAlignment="1">
      <alignment horizontal="center" vertical="center" wrapText="1"/>
    </xf>
    <xf numFmtId="0" fontId="53" fillId="43" borderId="12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43" borderId="15" xfId="0" applyFont="1" applyFill="1" applyBorder="1" applyAlignment="1">
      <alignment horizontal="center"/>
    </xf>
    <xf numFmtId="2" fontId="54" fillId="43" borderId="11" xfId="0" applyNumberFormat="1" applyFont="1" applyFill="1" applyBorder="1" applyAlignment="1">
      <alignment horizontal="center" vertical="center" wrapText="1"/>
    </xf>
    <xf numFmtId="0" fontId="48" fillId="44" borderId="12" xfId="0" applyFont="1" applyFill="1" applyBorder="1" applyAlignment="1">
      <alignment horizontal="center"/>
    </xf>
    <xf numFmtId="0" fontId="65" fillId="0" borderId="15" xfId="875" applyFont="1" applyBorder="1" applyAlignment="1">
      <alignment horizontal="center"/>
    </xf>
    <xf numFmtId="0" fontId="65" fillId="0" borderId="22" xfId="0" applyFont="1" applyBorder="1" applyAlignment="1">
      <alignment horizontal="center" vertical="center"/>
    </xf>
    <xf numFmtId="0" fontId="48" fillId="43" borderId="15" xfId="876" applyFont="1" applyFill="1" applyBorder="1" applyAlignment="1">
      <alignment horizontal="center"/>
    </xf>
    <xf numFmtId="0" fontId="48" fillId="43" borderId="22" xfId="963" applyFont="1" applyFill="1" applyBorder="1" applyAlignment="1">
      <alignment horizontal="center"/>
    </xf>
    <xf numFmtId="0" fontId="54" fillId="43" borderId="11" xfId="0" applyFont="1" applyFill="1" applyBorder="1" applyAlignment="1">
      <alignment horizontal="center" vertical="center"/>
    </xf>
    <xf numFmtId="0" fontId="54" fillId="43" borderId="22" xfId="0" applyFont="1" applyFill="1" applyBorder="1" applyAlignment="1">
      <alignment horizontal="center" vertical="center"/>
    </xf>
    <xf numFmtId="0" fontId="49" fillId="43" borderId="22" xfId="0" applyFont="1" applyFill="1" applyBorder="1" applyAlignment="1">
      <alignment horizontal="center" vertical="center"/>
    </xf>
    <xf numFmtId="0" fontId="47" fillId="43" borderId="22" xfId="0" applyFont="1" applyFill="1" applyBorder="1" applyAlignment="1">
      <alignment horizontal="center" vertical="center"/>
    </xf>
    <xf numFmtId="0" fontId="48" fillId="44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/>
    </xf>
    <xf numFmtId="0" fontId="48" fillId="44" borderId="12" xfId="0" applyFont="1" applyFill="1" applyBorder="1" applyAlignment="1">
      <alignment horizontal="center" vertical="center"/>
    </xf>
    <xf numFmtId="0" fontId="54" fillId="43" borderId="11" xfId="0" applyFont="1" applyFill="1" applyBorder="1" applyAlignment="1" applyProtection="1">
      <alignment horizontal="center" vertical="center" wrapText="1"/>
      <protection hidden="1"/>
    </xf>
    <xf numFmtId="2" fontId="54" fillId="0" borderId="11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1" xfId="612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43" borderId="15" xfId="0" applyFont="1" applyFill="1" applyBorder="1" applyAlignment="1">
      <alignment horizontal="center" vertical="center"/>
    </xf>
    <xf numFmtId="168" fontId="54" fillId="43" borderId="17" xfId="0" applyNumberFormat="1" applyFont="1" applyFill="1" applyBorder="1" applyAlignment="1">
      <alignment horizontal="center"/>
    </xf>
    <xf numFmtId="2" fontId="54" fillId="43" borderId="14" xfId="0" applyNumberFormat="1" applyFont="1" applyFill="1" applyBorder="1" applyAlignment="1">
      <alignment horizontal="center" vertical="center" wrapText="1"/>
    </xf>
    <xf numFmtId="0" fontId="54" fillId="43" borderId="10" xfId="0" applyFont="1" applyFill="1" applyBorder="1" applyAlignment="1">
      <alignment horizontal="center" vertical="center"/>
    </xf>
    <xf numFmtId="0" fontId="54" fillId="43" borderId="15" xfId="0" applyFont="1" applyFill="1" applyBorder="1" applyAlignment="1">
      <alignment horizontal="center" vertical="center"/>
    </xf>
    <xf numFmtId="9" fontId="54" fillId="43" borderId="16" xfId="1005" applyNumberFormat="1" applyFont="1" applyFill="1" applyBorder="1" applyAlignment="1">
      <alignment horizontal="center" vertical="center"/>
    </xf>
    <xf numFmtId="2" fontId="53" fillId="43" borderId="16" xfId="1005" applyNumberFormat="1" applyFont="1" applyFill="1" applyBorder="1" applyAlignment="1">
      <alignment horizontal="center"/>
    </xf>
    <xf numFmtId="9" fontId="54" fillId="43" borderId="16" xfId="703" applyNumberFormat="1" applyFont="1" applyFill="1" applyBorder="1" applyAlignment="1">
      <alignment horizontal="center" vertical="center"/>
    </xf>
    <xf numFmtId="167" fontId="46" fillId="43" borderId="16" xfId="703" applyNumberFormat="1" applyFont="1" applyFill="1" applyBorder="1" applyAlignment="1">
      <alignment horizontal="center"/>
    </xf>
    <xf numFmtId="2" fontId="53" fillId="43" borderId="16" xfId="703" applyNumberFormat="1" applyFont="1" applyFill="1" applyBorder="1" applyAlignment="1">
      <alignment horizontal="center" vertical="center"/>
    </xf>
    <xf numFmtId="9" fontId="54" fillId="0" borderId="0" xfId="474" applyNumberFormat="1" applyFont="1" applyAlignment="1">
      <alignment horizontal="center" vertical="center"/>
    </xf>
    <xf numFmtId="2" fontId="53" fillId="0" borderId="17" xfId="474" applyNumberFormat="1" applyFont="1" applyBorder="1" applyAlignment="1">
      <alignment horizontal="center"/>
    </xf>
    <xf numFmtId="9" fontId="46" fillId="0" borderId="16" xfId="474" applyNumberFormat="1" applyFont="1" applyBorder="1" applyAlignment="1">
      <alignment horizontal="center"/>
    </xf>
    <xf numFmtId="2" fontId="53" fillId="0" borderId="16" xfId="474" applyNumberFormat="1" applyFont="1" applyBorder="1" applyAlignment="1">
      <alignment horizontal="center"/>
    </xf>
    <xf numFmtId="9" fontId="53" fillId="0" borderId="16" xfId="474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173" fontId="65" fillId="43" borderId="15" xfId="893" applyNumberFormat="1" applyFont="1" applyFill="1" applyBorder="1" applyAlignment="1">
      <alignment horizontal="center" vertical="center" wrapText="1"/>
    </xf>
    <xf numFmtId="2" fontId="54" fillId="43" borderId="11" xfId="876" applyNumberFormat="1" applyFont="1" applyFill="1" applyBorder="1" applyAlignment="1">
      <alignment horizontal="center" vertical="center"/>
    </xf>
    <xf numFmtId="2" fontId="48" fillId="43" borderId="15" xfId="876" applyNumberFormat="1" applyFont="1" applyFill="1" applyBorder="1" applyAlignment="1">
      <alignment horizontal="center" vertical="center"/>
    </xf>
    <xf numFmtId="2" fontId="54" fillId="43" borderId="22" xfId="0" applyNumberFormat="1" applyFont="1" applyFill="1" applyBorder="1" applyAlignment="1">
      <alignment horizontal="center" vertical="center" wrapText="1"/>
    </xf>
    <xf numFmtId="167" fontId="48" fillId="43" borderId="22" xfId="0" applyNumberFormat="1" applyFont="1" applyFill="1" applyBorder="1" applyAlignment="1">
      <alignment horizontal="center"/>
    </xf>
    <xf numFmtId="167" fontId="48" fillId="43" borderId="15" xfId="0" applyNumberFormat="1" applyFont="1" applyFill="1" applyBorder="1" applyAlignment="1">
      <alignment horizontal="center"/>
    </xf>
    <xf numFmtId="173" fontId="54" fillId="0" borderId="11" xfId="0" applyNumberFormat="1" applyFont="1" applyFill="1" applyBorder="1" applyAlignment="1">
      <alignment horizontal="center" vertical="center"/>
    </xf>
    <xf numFmtId="4" fontId="48" fillId="0" borderId="22" xfId="0" applyNumberFormat="1" applyFont="1" applyFill="1" applyBorder="1" applyAlignment="1">
      <alignment horizontal="center" vertical="center"/>
    </xf>
    <xf numFmtId="4" fontId="54" fillId="0" borderId="11" xfId="0" applyNumberFormat="1" applyFont="1" applyFill="1" applyBorder="1" applyAlignment="1">
      <alignment horizontal="center" vertical="center"/>
    </xf>
    <xf numFmtId="173" fontId="54" fillId="0" borderId="22" xfId="0" applyNumberFormat="1" applyFont="1" applyFill="1" applyBorder="1" applyAlignment="1">
      <alignment horizontal="center" vertical="center"/>
    </xf>
    <xf numFmtId="167" fontId="54" fillId="0" borderId="22" xfId="0" applyNumberFormat="1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/>
    </xf>
    <xf numFmtId="167" fontId="54" fillId="0" borderId="11" xfId="0" applyNumberFormat="1" applyFont="1" applyFill="1" applyBorder="1" applyAlignment="1">
      <alignment horizontal="center" vertical="center"/>
    </xf>
    <xf numFmtId="2" fontId="48" fillId="0" borderId="15" xfId="0" applyNumberFormat="1" applyFont="1" applyFill="1" applyBorder="1" applyAlignment="1">
      <alignment horizontal="center" vertical="center"/>
    </xf>
    <xf numFmtId="173" fontId="54" fillId="43" borderId="11" xfId="0" applyNumberFormat="1" applyFont="1" applyFill="1" applyBorder="1" applyAlignment="1">
      <alignment horizontal="center" vertical="center"/>
    </xf>
    <xf numFmtId="173" fontId="54" fillId="43" borderId="22" xfId="0" applyNumberFormat="1" applyFont="1" applyFill="1" applyBorder="1" applyAlignment="1">
      <alignment horizontal="center" vertical="center"/>
    </xf>
    <xf numFmtId="173" fontId="49" fillId="43" borderId="22" xfId="0" applyNumberFormat="1" applyFont="1" applyFill="1" applyBorder="1" applyAlignment="1">
      <alignment horizontal="center" vertical="center"/>
    </xf>
    <xf numFmtId="4" fontId="47" fillId="43" borderId="22" xfId="0" applyNumberFormat="1" applyFont="1" applyFill="1" applyBorder="1" applyAlignment="1">
      <alignment horizontal="center" vertical="center"/>
    </xf>
    <xf numFmtId="4" fontId="54" fillId="43" borderId="11" xfId="0" applyNumberFormat="1" applyFont="1" applyFill="1" applyBorder="1" applyAlignment="1">
      <alignment horizontal="center" vertical="center"/>
    </xf>
    <xf numFmtId="173" fontId="54" fillId="43" borderId="15" xfId="0" applyNumberFormat="1" applyFont="1" applyFill="1" applyBorder="1" applyAlignment="1">
      <alignment horizontal="center" vertical="center"/>
    </xf>
    <xf numFmtId="167" fontId="54" fillId="0" borderId="11" xfId="0" applyNumberFormat="1" applyFont="1" applyBorder="1" applyAlignment="1">
      <alignment horizontal="center" vertical="center" wrapText="1"/>
    </xf>
    <xf numFmtId="167" fontId="48" fillId="0" borderId="15" xfId="0" applyNumberFormat="1" applyFont="1" applyBorder="1" applyAlignment="1">
      <alignment horizontal="center"/>
    </xf>
    <xf numFmtId="167" fontId="54" fillId="43" borderId="22" xfId="0" applyNumberFormat="1" applyFont="1" applyFill="1" applyBorder="1" applyAlignment="1">
      <alignment horizontal="center"/>
    </xf>
    <xf numFmtId="167" fontId="48" fillId="0" borderId="22" xfId="0" applyNumberFormat="1" applyFont="1" applyBorder="1" applyAlignment="1">
      <alignment horizontal="center"/>
    </xf>
    <xf numFmtId="2" fontId="54" fillId="43" borderId="22" xfId="963" applyNumberFormat="1" applyFont="1" applyFill="1" applyBorder="1" applyAlignment="1">
      <alignment horizontal="center" vertical="center"/>
    </xf>
    <xf numFmtId="2" fontId="48" fillId="43" borderId="22" xfId="963" applyNumberFormat="1" applyFont="1" applyFill="1" applyBorder="1" applyAlignment="1">
      <alignment horizontal="center"/>
    </xf>
    <xf numFmtId="2" fontId="54" fillId="43" borderId="11" xfId="0" applyNumberFormat="1" applyFont="1" applyFill="1" applyBorder="1" applyAlignment="1">
      <alignment horizontal="center" vertical="center"/>
    </xf>
    <xf numFmtId="2" fontId="48" fillId="43" borderId="15" xfId="0" applyNumberFormat="1" applyFont="1" applyFill="1" applyBorder="1" applyAlignment="1">
      <alignment horizontal="center" vertical="center"/>
    </xf>
    <xf numFmtId="2" fontId="54" fillId="43" borderId="11" xfId="876" applyNumberFormat="1" applyFont="1" applyFill="1" applyBorder="1" applyAlignment="1">
      <alignment horizontal="center" vertical="center" wrapText="1"/>
    </xf>
    <xf numFmtId="2" fontId="48" fillId="43" borderId="15" xfId="876" applyNumberFormat="1" applyFont="1" applyFill="1" applyBorder="1" applyAlignment="1">
      <alignment horizontal="center"/>
    </xf>
    <xf numFmtId="2" fontId="54" fillId="43" borderId="22" xfId="876" applyNumberFormat="1" applyFont="1" applyFill="1" applyBorder="1" applyAlignment="1">
      <alignment horizontal="center" vertical="center" wrapText="1"/>
    </xf>
    <xf numFmtId="2" fontId="48" fillId="43" borderId="22" xfId="876" applyNumberFormat="1" applyFont="1" applyFill="1" applyBorder="1" applyAlignment="1">
      <alignment horizontal="center"/>
    </xf>
    <xf numFmtId="167" fontId="48" fillId="43" borderId="15" xfId="876" applyNumberFormat="1" applyFont="1" applyFill="1" applyBorder="1" applyAlignment="1">
      <alignment horizontal="center"/>
    </xf>
    <xf numFmtId="2" fontId="48" fillId="43" borderId="15" xfId="0" applyNumberFormat="1" applyFont="1" applyFill="1" applyBorder="1" applyAlignment="1">
      <alignment horizontal="center"/>
    </xf>
    <xf numFmtId="167" fontId="54" fillId="43" borderId="11" xfId="0" applyNumberFormat="1" applyFont="1" applyFill="1" applyBorder="1" applyAlignment="1">
      <alignment horizontal="center"/>
    </xf>
    <xf numFmtId="2" fontId="74" fillId="43" borderId="22" xfId="798" applyNumberFormat="1" applyFont="1" applyFill="1" applyBorder="1" applyAlignment="1">
      <alignment horizontal="center" vertical="center" wrapText="1"/>
    </xf>
    <xf numFmtId="2" fontId="65" fillId="43" borderId="22" xfId="798" applyNumberFormat="1" applyFont="1" applyFill="1" applyBorder="1" applyAlignment="1">
      <alignment horizontal="center" vertical="center"/>
    </xf>
    <xf numFmtId="2" fontId="74" fillId="43" borderId="11" xfId="798" applyNumberFormat="1" applyFont="1" applyFill="1" applyBorder="1" applyAlignment="1">
      <alignment horizontal="center" vertical="center" wrapText="1"/>
    </xf>
    <xf numFmtId="167" fontId="65" fillId="0" borderId="15" xfId="875" applyNumberFormat="1" applyFont="1" applyBorder="1" applyAlignment="1">
      <alignment horizontal="center"/>
    </xf>
    <xf numFmtId="2" fontId="49" fillId="43" borderId="11" xfId="881" applyNumberFormat="1" applyFont="1" applyFill="1" applyBorder="1" applyAlignment="1">
      <alignment horizontal="center" vertical="center"/>
    </xf>
    <xf numFmtId="167" fontId="54" fillId="43" borderId="22" xfId="0" applyNumberFormat="1" applyFont="1" applyFill="1" applyBorder="1" applyAlignment="1">
      <alignment horizontal="center" vertical="center" wrapText="1"/>
    </xf>
    <xf numFmtId="167" fontId="54" fillId="43" borderId="11" xfId="0" applyNumberFormat="1" applyFont="1" applyFill="1" applyBorder="1" applyAlignment="1">
      <alignment horizontal="center" vertical="center" wrapText="1"/>
    </xf>
    <xf numFmtId="2" fontId="54" fillId="43" borderId="22" xfId="0" applyNumberFormat="1" applyFont="1" applyFill="1" applyBorder="1" applyAlignment="1">
      <alignment horizontal="center"/>
    </xf>
    <xf numFmtId="167" fontId="54" fillId="43" borderId="22" xfId="881" applyNumberFormat="1" applyFont="1" applyFill="1" applyBorder="1" applyAlignment="1">
      <alignment horizontal="center" vertical="center" wrapText="1"/>
    </xf>
    <xf numFmtId="167" fontId="48" fillId="43" borderId="22" xfId="881" applyNumberFormat="1" applyFont="1" applyFill="1" applyBorder="1" applyAlignment="1">
      <alignment horizontal="center"/>
    </xf>
    <xf numFmtId="2" fontId="54" fillId="43" borderId="11" xfId="881" applyNumberFormat="1" applyFont="1" applyFill="1" applyBorder="1" applyAlignment="1">
      <alignment horizontal="center" vertical="center"/>
    </xf>
    <xf numFmtId="2" fontId="48" fillId="43" borderId="15" xfId="881" applyNumberFormat="1" applyFont="1" applyFill="1" applyBorder="1" applyAlignment="1">
      <alignment horizontal="center"/>
    </xf>
    <xf numFmtId="167" fontId="54" fillId="0" borderId="22" xfId="0" applyNumberFormat="1" applyFont="1" applyBorder="1" applyAlignment="1">
      <alignment horizontal="center"/>
    </xf>
    <xf numFmtId="167" fontId="54" fillId="0" borderId="11" xfId="0" applyNumberFormat="1" applyFont="1" applyBorder="1" applyAlignment="1">
      <alignment horizontal="center"/>
    </xf>
    <xf numFmtId="167" fontId="54" fillId="43" borderId="12" xfId="0" applyNumberFormat="1" applyFont="1" applyFill="1" applyBorder="1" applyAlignment="1">
      <alignment horizontal="center" vertical="center" wrapText="1"/>
    </xf>
    <xf numFmtId="2" fontId="48" fillId="43" borderId="21" xfId="876" applyNumberFormat="1" applyFont="1" applyFill="1" applyBorder="1" applyAlignment="1">
      <alignment horizontal="center" vertical="center"/>
    </xf>
    <xf numFmtId="2" fontId="48" fillId="43" borderId="21" xfId="0" applyNumberFormat="1" applyFont="1" applyFill="1" applyBorder="1" applyAlignment="1">
      <alignment horizontal="center" vertical="center" wrapText="1"/>
    </xf>
    <xf numFmtId="2" fontId="48" fillId="0" borderId="21" xfId="0" applyNumberFormat="1" applyFont="1" applyFill="1" applyBorder="1" applyAlignment="1">
      <alignment horizontal="center" vertical="center"/>
    </xf>
    <xf numFmtId="0" fontId="48" fillId="43" borderId="21" xfId="795" applyFont="1" applyFill="1" applyBorder="1" applyAlignment="1">
      <alignment horizontal="center" vertical="center" wrapText="1"/>
    </xf>
    <xf numFmtId="0" fontId="48" fillId="43" borderId="21" xfId="794" applyFont="1" applyFill="1" applyBorder="1" applyAlignment="1">
      <alignment horizontal="center"/>
    </xf>
    <xf numFmtId="0" fontId="65" fillId="0" borderId="21" xfId="797" applyFont="1" applyBorder="1" applyAlignment="1">
      <alignment horizontal="center" vertical="center"/>
    </xf>
    <xf numFmtId="2" fontId="48" fillId="43" borderId="21" xfId="881" applyNumberFormat="1" applyFont="1" applyFill="1" applyBorder="1" applyAlignment="1">
      <alignment horizontal="center" vertical="center"/>
    </xf>
    <xf numFmtId="2" fontId="48" fillId="43" borderId="13" xfId="794" applyNumberFormat="1" applyFont="1" applyFill="1" applyBorder="1" applyAlignment="1">
      <alignment horizontal="center" vertical="center" wrapText="1"/>
    </xf>
    <xf numFmtId="2" fontId="48" fillId="44" borderId="20" xfId="794" applyNumberFormat="1" applyFont="1" applyFill="1" applyBorder="1" applyAlignment="1">
      <alignment horizontal="center" vertical="center" wrapText="1"/>
    </xf>
    <xf numFmtId="2" fontId="48" fillId="43" borderId="19" xfId="794" applyNumberFormat="1" applyFont="1" applyFill="1" applyBorder="1" applyAlignment="1">
      <alignment horizontal="center" vertical="center" wrapText="1"/>
    </xf>
    <xf numFmtId="2" fontId="48" fillId="43" borderId="14" xfId="794" applyNumberFormat="1" applyFont="1" applyFill="1" applyBorder="1" applyAlignment="1">
      <alignment horizontal="center" vertical="center" wrapText="1"/>
    </xf>
    <xf numFmtId="2" fontId="48" fillId="43" borderId="16" xfId="794" applyNumberFormat="1" applyFont="1" applyFill="1" applyBorder="1" applyAlignment="1">
      <alignment horizontal="center" vertical="center" wrapText="1"/>
    </xf>
    <xf numFmtId="2" fontId="48" fillId="44" borderId="0" xfId="794" applyNumberFormat="1" applyFont="1" applyFill="1" applyBorder="1" applyAlignment="1">
      <alignment horizontal="center" vertical="center" wrapText="1"/>
    </xf>
    <xf numFmtId="2" fontId="48" fillId="44" borderId="10" xfId="794" applyNumberFormat="1" applyFont="1" applyFill="1" applyBorder="1" applyAlignment="1">
      <alignment horizontal="center" vertical="center" wrapText="1"/>
    </xf>
    <xf numFmtId="2" fontId="48" fillId="43" borderId="17" xfId="794" applyNumberFormat="1" applyFont="1" applyFill="1" applyBorder="1" applyAlignment="1">
      <alignment horizontal="center" vertical="center" wrapText="1"/>
    </xf>
    <xf numFmtId="2" fontId="48" fillId="43" borderId="10" xfId="794" applyNumberFormat="1" applyFont="1" applyFill="1" applyBorder="1" applyAlignment="1">
      <alignment horizontal="center" vertical="center" wrapText="1"/>
    </xf>
    <xf numFmtId="2" fontId="48" fillId="43" borderId="20" xfId="794" applyNumberFormat="1" applyFont="1" applyFill="1" applyBorder="1" applyAlignment="1">
      <alignment horizontal="center" vertical="center" wrapText="1"/>
    </xf>
    <xf numFmtId="0" fontId="46" fillId="43" borderId="0" xfId="796" applyFont="1" applyFill="1" applyBorder="1" applyAlignment="1">
      <alignment horizontal="center" wrapText="1"/>
    </xf>
    <xf numFmtId="0" fontId="46" fillId="43" borderId="19" xfId="796" applyFont="1" applyFill="1" applyBorder="1" applyAlignment="1">
      <alignment horizontal="center" vertical="center"/>
    </xf>
    <xf numFmtId="2" fontId="48" fillId="44" borderId="17" xfId="794" applyNumberFormat="1" applyFont="1" applyFill="1" applyBorder="1" applyAlignment="1">
      <alignment horizontal="center" vertical="center" wrapText="1"/>
    </xf>
    <xf numFmtId="2" fontId="48" fillId="43" borderId="11" xfId="794" applyNumberFormat="1" applyFont="1" applyFill="1" applyBorder="1" applyAlignment="1">
      <alignment horizontal="center" vertical="center" wrapText="1"/>
    </xf>
    <xf numFmtId="2" fontId="48" fillId="43" borderId="15" xfId="794" applyNumberFormat="1" applyFont="1" applyFill="1" applyBorder="1" applyAlignment="1">
      <alignment horizontal="center" vertical="center" wrapText="1"/>
    </xf>
    <xf numFmtId="2" fontId="48" fillId="43" borderId="12" xfId="794" applyNumberFormat="1" applyFont="1" applyFill="1" applyBorder="1" applyAlignment="1">
      <alignment horizontal="center" vertical="center" wrapText="1"/>
    </xf>
    <xf numFmtId="2" fontId="48" fillId="43" borderId="22" xfId="794" applyNumberFormat="1" applyFont="1" applyFill="1" applyBorder="1" applyAlignment="1">
      <alignment horizontal="center" vertical="center" wrapText="1"/>
    </xf>
    <xf numFmtId="1" fontId="53" fillId="43" borderId="12" xfId="1085" applyNumberFormat="1" applyFont="1" applyFill="1" applyBorder="1" applyAlignment="1">
      <alignment horizontal="center"/>
    </xf>
    <xf numFmtId="172" fontId="46" fillId="43" borderId="12" xfId="1005" applyNumberFormat="1" applyFont="1" applyFill="1" applyBorder="1" applyAlignment="1">
      <alignment horizontal="center"/>
    </xf>
    <xf numFmtId="167" fontId="46" fillId="43" borderId="12" xfId="703" applyNumberFormat="1" applyFont="1" applyFill="1" applyBorder="1" applyAlignment="1">
      <alignment horizontal="center"/>
    </xf>
    <xf numFmtId="172" fontId="46" fillId="0" borderId="12" xfId="474" applyNumberFormat="1" applyFont="1" applyBorder="1" applyAlignment="1">
      <alignment horizontal="center"/>
    </xf>
    <xf numFmtId="172" fontId="46" fillId="0" borderId="12" xfId="474" applyNumberFormat="1" applyFont="1" applyBorder="1"/>
    <xf numFmtId="2" fontId="48" fillId="44" borderId="22" xfId="794" applyNumberFormat="1" applyFont="1" applyFill="1" applyBorder="1" applyAlignment="1">
      <alignment horizontal="center" vertical="center" wrapText="1"/>
    </xf>
    <xf numFmtId="2" fontId="48" fillId="44" borderId="15" xfId="794" applyNumberFormat="1" applyFont="1" applyFill="1" applyBorder="1" applyAlignment="1">
      <alignment horizontal="center" vertical="center" wrapText="1"/>
    </xf>
    <xf numFmtId="2" fontId="48" fillId="44" borderId="11" xfId="794" applyNumberFormat="1" applyFont="1" applyFill="1" applyBorder="1" applyAlignment="1">
      <alignment horizontal="center" vertical="center" wrapText="1"/>
    </xf>
    <xf numFmtId="172" fontId="46" fillId="0" borderId="22" xfId="474" applyNumberFormat="1" applyFont="1" applyBorder="1"/>
    <xf numFmtId="0" fontId="78" fillId="45" borderId="0" xfId="880" applyFont="1" applyFill="1" applyBorder="1" applyAlignment="1">
      <alignment horizontal="center"/>
    </xf>
    <xf numFmtId="0" fontId="79" fillId="45" borderId="0" xfId="881" applyFont="1" applyFill="1" applyBorder="1"/>
    <xf numFmtId="0" fontId="79" fillId="45" borderId="0" xfId="0" applyFont="1" applyFill="1" applyAlignment="1">
      <alignment vertical="center" wrapText="1"/>
    </xf>
    <xf numFmtId="0" fontId="79" fillId="45" borderId="0" xfId="0" applyFont="1" applyFill="1" applyBorder="1" applyAlignment="1">
      <alignment horizontal="center" vertical="center" wrapText="1"/>
    </xf>
    <xf numFmtId="0" fontId="80" fillId="45" borderId="0" xfId="0" applyFont="1" applyFill="1" applyAlignment="1">
      <alignment horizontal="center"/>
    </xf>
    <xf numFmtId="0" fontId="79" fillId="45" borderId="0" xfId="0" applyFont="1" applyFill="1"/>
    <xf numFmtId="0" fontId="79" fillId="45" borderId="0" xfId="0" applyFont="1" applyFill="1" applyBorder="1" applyAlignment="1">
      <alignment vertical="center" wrapText="1"/>
    </xf>
    <xf numFmtId="0" fontId="79" fillId="45" borderId="0" xfId="0" applyFont="1" applyFill="1" applyAlignment="1">
      <alignment horizontal="center"/>
    </xf>
    <xf numFmtId="0" fontId="79" fillId="45" borderId="0" xfId="0" applyFont="1" applyFill="1" applyBorder="1" applyAlignment="1">
      <alignment horizontal="center"/>
    </xf>
    <xf numFmtId="0" fontId="79" fillId="45" borderId="0" xfId="881" applyFont="1" applyFill="1" applyBorder="1" applyAlignment="1">
      <alignment horizontal="center" vertical="center"/>
    </xf>
    <xf numFmtId="0" fontId="79" fillId="45" borderId="0" xfId="881" applyFont="1" applyFill="1" applyBorder="1" applyAlignment="1">
      <alignment horizontal="center"/>
    </xf>
    <xf numFmtId="0" fontId="79" fillId="45" borderId="0" xfId="881" applyFont="1" applyFill="1" applyBorder="1" applyAlignment="1">
      <alignment horizontal="center" vertical="center" wrapText="1"/>
    </xf>
    <xf numFmtId="0" fontId="79" fillId="45" borderId="0" xfId="881" applyFont="1" applyFill="1" applyAlignment="1">
      <alignment vertical="center" wrapText="1"/>
    </xf>
    <xf numFmtId="0" fontId="79" fillId="45" borderId="0" xfId="881" applyFont="1" applyFill="1"/>
    <xf numFmtId="0" fontId="79" fillId="45" borderId="0" xfId="0" applyFont="1" applyFill="1" applyAlignment="1">
      <alignment horizontal="center" vertical="center"/>
    </xf>
    <xf numFmtId="0" fontId="79" fillId="45" borderId="0" xfId="881" applyFont="1" applyFill="1" applyAlignment="1">
      <alignment horizontal="center" vertical="center" wrapText="1"/>
    </xf>
    <xf numFmtId="2" fontId="81" fillId="45" borderId="0" xfId="0" applyNumberFormat="1" applyFont="1" applyFill="1"/>
    <xf numFmtId="2" fontId="78" fillId="45" borderId="0" xfId="881" applyNumberFormat="1" applyFont="1" applyFill="1" applyAlignment="1">
      <alignment horizontal="center" vertical="center" wrapText="1"/>
    </xf>
    <xf numFmtId="2" fontId="78" fillId="45" borderId="0" xfId="881" applyNumberFormat="1" applyFont="1" applyFill="1" applyAlignment="1">
      <alignment horizontal="center"/>
    </xf>
    <xf numFmtId="0" fontId="78" fillId="45" borderId="0" xfId="876" applyFont="1" applyFill="1" applyAlignment="1">
      <alignment vertical="center"/>
    </xf>
    <xf numFmtId="0" fontId="79" fillId="45" borderId="0" xfId="876" applyFont="1" applyFill="1" applyBorder="1" applyAlignment="1">
      <alignment horizontal="center" vertical="center"/>
    </xf>
    <xf numFmtId="0" fontId="79" fillId="45" borderId="0" xfId="876" applyFont="1" applyFill="1" applyBorder="1" applyAlignment="1">
      <alignment horizontal="center"/>
    </xf>
    <xf numFmtId="0" fontId="79" fillId="45" borderId="0" xfId="876" applyFont="1" applyFill="1" applyAlignment="1">
      <alignment vertical="center" wrapText="1"/>
    </xf>
    <xf numFmtId="0" fontId="79" fillId="45" borderId="0" xfId="876" applyFont="1" applyFill="1"/>
    <xf numFmtId="0" fontId="82" fillId="45" borderId="0" xfId="0" applyFont="1" applyFill="1" applyAlignment="1">
      <alignment vertical="center"/>
    </xf>
    <xf numFmtId="0" fontId="78" fillId="45" borderId="0" xfId="0" applyFont="1" applyFill="1" applyAlignment="1">
      <alignment horizontal="center"/>
    </xf>
    <xf numFmtId="0" fontId="79" fillId="45" borderId="0" xfId="0" applyFont="1" applyFill="1" applyBorder="1" applyAlignment="1">
      <alignment horizontal="center" vertical="center"/>
    </xf>
    <xf numFmtId="2" fontId="79" fillId="45" borderId="0" xfId="0" applyNumberFormat="1" applyFont="1" applyFill="1" applyBorder="1" applyAlignment="1">
      <alignment horizontal="center" vertical="center"/>
    </xf>
    <xf numFmtId="0" fontId="79" fillId="45" borderId="0" xfId="0" applyFont="1" applyFill="1" applyBorder="1"/>
    <xf numFmtId="0" fontId="79" fillId="45" borderId="0" xfId="876" applyFont="1" applyFill="1" applyBorder="1" applyAlignment="1">
      <alignment horizontal="center" vertical="center" wrapText="1"/>
    </xf>
    <xf numFmtId="0" fontId="78" fillId="45" borderId="0" xfId="876" applyFont="1" applyFill="1" applyBorder="1" applyAlignment="1">
      <alignment horizontal="center"/>
    </xf>
    <xf numFmtId="0" fontId="78" fillId="45" borderId="0" xfId="876" applyFont="1" applyFill="1" applyBorder="1" applyAlignment="1">
      <alignment horizontal="center" vertical="center"/>
    </xf>
    <xf numFmtId="0" fontId="79" fillId="45" borderId="0" xfId="0" applyFont="1" applyFill="1" applyAlignment="1">
      <alignment horizontal="center" vertical="center" wrapText="1"/>
    </xf>
    <xf numFmtId="2" fontId="78" fillId="45" borderId="0" xfId="1085" applyNumberFormat="1" applyFont="1" applyFill="1"/>
    <xf numFmtId="2" fontId="83" fillId="45" borderId="0" xfId="0" applyNumberFormat="1" applyFont="1" applyFill="1" applyAlignment="1">
      <alignment vertical="center"/>
    </xf>
    <xf numFmtId="0" fontId="78" fillId="45" borderId="22" xfId="0" applyFont="1" applyFill="1" applyBorder="1" applyAlignment="1" applyProtection="1">
      <alignment horizontal="center"/>
      <protection hidden="1"/>
    </xf>
    <xf numFmtId="0" fontId="84" fillId="45" borderId="0" xfId="0" applyFont="1" applyFill="1" applyProtection="1">
      <protection hidden="1"/>
    </xf>
    <xf numFmtId="0" fontId="84" fillId="45" borderId="0" xfId="0" applyFont="1" applyFill="1"/>
    <xf numFmtId="0" fontId="82" fillId="45" borderId="0" xfId="0" applyFont="1" applyFill="1"/>
    <xf numFmtId="4" fontId="82" fillId="45" borderId="0" xfId="893" applyNumberFormat="1" applyFont="1" applyFill="1" applyAlignment="1">
      <alignment horizontal="center" vertical="center" wrapText="1"/>
    </xf>
    <xf numFmtId="1" fontId="82" fillId="45" borderId="0" xfId="893" applyNumberFormat="1" applyFont="1" applyFill="1" applyAlignment="1">
      <alignment horizontal="center" vertical="center" wrapText="1"/>
    </xf>
    <xf numFmtId="0" fontId="79" fillId="45" borderId="0" xfId="1085" applyFont="1" applyFill="1" applyAlignment="1">
      <alignment horizontal="center"/>
    </xf>
    <xf numFmtId="0" fontId="79" fillId="45" borderId="0" xfId="1085" applyFont="1" applyFill="1"/>
    <xf numFmtId="176" fontId="79" fillId="45" borderId="0" xfId="1085" applyNumberFormat="1" applyFont="1" applyFill="1" applyAlignment="1">
      <alignment horizontal="center"/>
    </xf>
    <xf numFmtId="0" fontId="79" fillId="45" borderId="0" xfId="703" applyFont="1" applyFill="1"/>
    <xf numFmtId="0" fontId="82" fillId="45" borderId="0" xfId="703" applyFont="1" applyFill="1"/>
    <xf numFmtId="0" fontId="78" fillId="45" borderId="0" xfId="880" applyFont="1" applyFill="1"/>
    <xf numFmtId="0" fontId="79" fillId="45" borderId="0" xfId="880" applyFont="1" applyFill="1" applyBorder="1" applyAlignment="1">
      <alignment horizontal="center"/>
    </xf>
    <xf numFmtId="0" fontId="78" fillId="45" borderId="0" xfId="703" applyFont="1" applyFill="1"/>
    <xf numFmtId="0" fontId="48" fillId="43" borderId="19" xfId="794" applyFont="1" applyFill="1" applyBorder="1" applyAlignment="1">
      <alignment horizontal="center"/>
    </xf>
    <xf numFmtId="0" fontId="48" fillId="43" borderId="14" xfId="794" applyFont="1" applyFill="1" applyBorder="1" applyAlignment="1">
      <alignment horizontal="center"/>
    </xf>
    <xf numFmtId="0" fontId="48" fillId="43" borderId="16" xfId="794" applyFont="1" applyFill="1" applyBorder="1" applyAlignment="1">
      <alignment horizontal="center"/>
    </xf>
    <xf numFmtId="0" fontId="48" fillId="43" borderId="16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top" wrapText="1"/>
    </xf>
    <xf numFmtId="0" fontId="85" fillId="0" borderId="0" xfId="0" applyFont="1" applyFill="1" applyAlignment="1">
      <alignment horizontal="center" vertical="top"/>
    </xf>
    <xf numFmtId="0" fontId="74" fillId="0" borderId="19" xfId="893" applyFont="1" applyBorder="1" applyAlignment="1">
      <alignment horizontal="center" vertical="center" wrapText="1"/>
    </xf>
    <xf numFmtId="0" fontId="74" fillId="0" borderId="14" xfId="893" applyFont="1" applyBorder="1" applyAlignment="1">
      <alignment horizontal="center" vertical="center" wrapText="1"/>
    </xf>
    <xf numFmtId="0" fontId="54" fillId="43" borderId="19" xfId="876" applyFont="1" applyFill="1" applyBorder="1" applyAlignment="1">
      <alignment horizontal="center" vertical="center"/>
    </xf>
    <xf numFmtId="0" fontId="54" fillId="43" borderId="14" xfId="876" applyFont="1" applyFill="1" applyBorder="1" applyAlignment="1">
      <alignment horizontal="center" vertical="center"/>
    </xf>
    <xf numFmtId="0" fontId="54" fillId="43" borderId="17" xfId="876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43" borderId="17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43" borderId="19" xfId="881" applyFont="1" applyFill="1" applyBorder="1" applyAlignment="1">
      <alignment horizontal="center" vertical="center"/>
    </xf>
    <xf numFmtId="0" fontId="54" fillId="43" borderId="14" xfId="88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7" xfId="876" applyFont="1" applyBorder="1" applyAlignment="1">
      <alignment horizontal="center" vertical="center" wrapText="1"/>
    </xf>
    <xf numFmtId="0" fontId="54" fillId="43" borderId="19" xfId="0" applyFont="1" applyFill="1" applyBorder="1" applyAlignment="1">
      <alignment horizontal="center" vertical="center" wrapText="1"/>
    </xf>
    <xf numFmtId="0" fontId="54" fillId="43" borderId="14" xfId="0" applyFont="1" applyFill="1" applyBorder="1" applyAlignment="1">
      <alignment horizontal="center" vertical="center" wrapText="1"/>
    </xf>
    <xf numFmtId="0" fontId="54" fillId="43" borderId="19" xfId="0" applyFont="1" applyFill="1" applyBorder="1" applyAlignment="1">
      <alignment horizontal="center" vertical="center"/>
    </xf>
    <xf numFmtId="0" fontId="54" fillId="43" borderId="19" xfId="881" applyFont="1" applyFill="1" applyBorder="1" applyAlignment="1">
      <alignment horizontal="center" vertical="center" wrapText="1"/>
    </xf>
    <xf numFmtId="0" fontId="54" fillId="43" borderId="14" xfId="881" applyFont="1" applyFill="1" applyBorder="1" applyAlignment="1">
      <alignment horizontal="center" vertical="center" wrapText="1"/>
    </xf>
    <xf numFmtId="0" fontId="54" fillId="43" borderId="17" xfId="88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4" fillId="43" borderId="19" xfId="875" applyFont="1" applyFill="1" applyBorder="1" applyAlignment="1">
      <alignment horizontal="center" vertical="center"/>
    </xf>
    <xf numFmtId="0" fontId="54" fillId="43" borderId="14" xfId="875" applyFont="1" applyFill="1" applyBorder="1" applyAlignment="1">
      <alignment horizontal="center" vertical="center"/>
    </xf>
    <xf numFmtId="0" fontId="54" fillId="43" borderId="14" xfId="0" applyFont="1" applyFill="1" applyBorder="1" applyAlignment="1">
      <alignment horizontal="center" vertical="center"/>
    </xf>
    <xf numFmtId="0" fontId="54" fillId="43" borderId="17" xfId="0" applyFont="1" applyFill="1" applyBorder="1" applyAlignment="1">
      <alignment horizontal="center" vertical="center" wrapText="1"/>
    </xf>
    <xf numFmtId="0" fontId="49" fillId="43" borderId="19" xfId="881" applyFont="1" applyFill="1" applyBorder="1" applyAlignment="1">
      <alignment horizontal="center" vertical="center" wrapText="1"/>
    </xf>
    <xf numFmtId="0" fontId="49" fillId="43" borderId="17" xfId="881" applyFont="1" applyFill="1" applyBorder="1" applyAlignment="1">
      <alignment horizontal="center" vertical="center" wrapText="1"/>
    </xf>
    <xf numFmtId="0" fontId="54" fillId="43" borderId="17" xfId="798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43" borderId="19" xfId="876" applyFont="1" applyFill="1" applyBorder="1" applyAlignment="1">
      <alignment horizontal="center" vertical="center" wrapText="1"/>
    </xf>
    <xf numFmtId="0" fontId="54" fillId="43" borderId="14" xfId="876" applyFont="1" applyFill="1" applyBorder="1" applyAlignment="1">
      <alignment horizontal="center" vertical="center" wrapText="1"/>
    </xf>
    <xf numFmtId="0" fontId="54" fillId="43" borderId="17" xfId="876" applyFont="1" applyFill="1" applyBorder="1" applyAlignment="1">
      <alignment horizontal="center" vertical="center" wrapText="1"/>
    </xf>
    <xf numFmtId="0" fontId="54" fillId="0" borderId="11" xfId="880" applyFont="1" applyFill="1" applyBorder="1" applyAlignment="1">
      <alignment horizontal="center" vertical="center" wrapText="1"/>
    </xf>
    <xf numFmtId="0" fontId="54" fillId="0" borderId="20" xfId="880" applyFont="1" applyFill="1" applyBorder="1" applyAlignment="1">
      <alignment horizontal="center" vertical="center" wrapText="1"/>
    </xf>
    <xf numFmtId="0" fontId="54" fillId="0" borderId="21" xfId="880" applyFont="1" applyFill="1" applyBorder="1" applyAlignment="1">
      <alignment horizontal="center" vertical="center" wrapText="1"/>
    </xf>
    <xf numFmtId="0" fontId="54" fillId="0" borderId="15" xfId="880" applyFont="1" applyFill="1" applyBorder="1" applyAlignment="1">
      <alignment horizontal="center" vertical="center" wrapText="1"/>
    </xf>
    <xf numFmtId="0" fontId="54" fillId="0" borderId="10" xfId="880" applyFont="1" applyFill="1" applyBorder="1" applyAlignment="1">
      <alignment horizontal="center" vertical="center" wrapText="1"/>
    </xf>
    <xf numFmtId="0" fontId="54" fillId="0" borderId="23" xfId="880" applyFont="1" applyFill="1" applyBorder="1" applyAlignment="1">
      <alignment horizontal="center" vertical="center" wrapText="1"/>
    </xf>
    <xf numFmtId="0" fontId="46" fillId="43" borderId="17" xfId="796" applyFont="1" applyFill="1" applyBorder="1" applyAlignment="1">
      <alignment horizontal="center" vertical="center"/>
    </xf>
    <xf numFmtId="0" fontId="46" fillId="43" borderId="22" xfId="796" applyFont="1" applyFill="1" applyBorder="1" applyAlignment="1">
      <alignment horizontal="center" vertical="center"/>
    </xf>
    <xf numFmtId="0" fontId="47" fillId="43" borderId="0" xfId="880" applyFont="1" applyFill="1" applyAlignment="1">
      <alignment horizontal="center" vertical="center"/>
    </xf>
    <xf numFmtId="0" fontId="86" fillId="0" borderId="11" xfId="880" applyFont="1" applyFill="1" applyBorder="1" applyAlignment="1">
      <alignment horizontal="center" vertical="center" wrapText="1"/>
    </xf>
    <xf numFmtId="0" fontId="86" fillId="0" borderId="21" xfId="880" applyFont="1" applyFill="1" applyBorder="1" applyAlignment="1">
      <alignment horizontal="center" vertical="center" wrapText="1"/>
    </xf>
    <xf numFmtId="0" fontId="86" fillId="0" borderId="15" xfId="880" applyFont="1" applyFill="1" applyBorder="1" applyAlignment="1">
      <alignment horizontal="center" vertical="center" wrapText="1"/>
    </xf>
    <xf numFmtId="0" fontId="86" fillId="0" borderId="23" xfId="880" applyFont="1" applyFill="1" applyBorder="1" applyAlignment="1">
      <alignment horizontal="center" vertical="center" wrapText="1"/>
    </xf>
    <xf numFmtId="2" fontId="48" fillId="44" borderId="16" xfId="794" applyNumberFormat="1" applyFont="1" applyFill="1" applyBorder="1" applyAlignment="1">
      <alignment horizontal="center" vertical="center" wrapText="1"/>
    </xf>
  </cellXfs>
  <cellStyles count="1087">
    <cellStyle name="20% - Accent1" xfId="907" hidden="1"/>
    <cellStyle name="20% - Accent1" xfId="983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31" hidden="1"/>
    <cellStyle name="20% - Accent1 8" xfId="1049" hidden="1"/>
    <cellStyle name="20% - Accent1 8" xfId="1067" hidden="1"/>
    <cellStyle name="20% - Accent1_Q.W. ADMINISTRACIULI SENOBA" xfId="23"/>
    <cellStyle name="20% - Accent2" xfId="910" hidden="1"/>
    <cellStyle name="20% - Accent2" xfId="984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4" hidden="1"/>
    <cellStyle name="20% - Accent2 8" xfId="1052" hidden="1"/>
    <cellStyle name="20% - Accent2 8" xfId="1070" hidden="1"/>
    <cellStyle name="20% - Accent2_Q.W. ADMINISTRACIULI SENOBA" xfId="46"/>
    <cellStyle name="20% - Accent3" xfId="913" hidden="1"/>
    <cellStyle name="20% - Accent3" xfId="985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7" hidden="1"/>
    <cellStyle name="20% - Accent3 8" xfId="1055" hidden="1"/>
    <cellStyle name="20% - Accent3 8" xfId="1073" hidden="1"/>
    <cellStyle name="20% - Accent3_Q.W. ADMINISTRACIULI SENOBA" xfId="69"/>
    <cellStyle name="20% - Accent4" xfId="916" hidden="1"/>
    <cellStyle name="20% - Accent4" xfId="986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40" hidden="1"/>
    <cellStyle name="20% - Accent4 8" xfId="1058" hidden="1"/>
    <cellStyle name="20% - Accent4 8" xfId="1076" hidden="1"/>
    <cellStyle name="20% - Accent4_Q.W. ADMINISTRACIULI SENOBA" xfId="92"/>
    <cellStyle name="20% - Accent5" xfId="919" hidden="1"/>
    <cellStyle name="20% - Accent5" xfId="987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43" hidden="1"/>
    <cellStyle name="20% - Accent5 8" xfId="1061" hidden="1"/>
    <cellStyle name="20% - Accent5 8" xfId="1079" hidden="1"/>
    <cellStyle name="20% - Accent5_Q.W. ADMINISTRACIULI SENOBA" xfId="115"/>
    <cellStyle name="20% - Accent6" xfId="922" hidden="1"/>
    <cellStyle name="20% - Accent6" xfId="988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6" hidden="1"/>
    <cellStyle name="20% - Accent6 8" xfId="1064" hidden="1"/>
    <cellStyle name="20% - Accent6 8" xfId="1082" hidden="1"/>
    <cellStyle name="20% - Accent6_Q.W. ADMINISTRACIULI SENOBA" xfId="138"/>
    <cellStyle name="40% - Accent1" xfId="908" hidden="1"/>
    <cellStyle name="40% - Accent1" xfId="989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32" hidden="1"/>
    <cellStyle name="40% - Accent1 8" xfId="1050" hidden="1"/>
    <cellStyle name="40% - Accent1 8" xfId="1068" hidden="1"/>
    <cellStyle name="40% - Accent1_Q.W. ADMINISTRACIULI SENOBA" xfId="161"/>
    <cellStyle name="40% - Accent2" xfId="911" hidden="1"/>
    <cellStyle name="40% - Accent2" xfId="990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5" hidden="1"/>
    <cellStyle name="40% - Accent2 8" xfId="1053" hidden="1"/>
    <cellStyle name="40% - Accent2 8" xfId="1071" hidden="1"/>
    <cellStyle name="40% - Accent2_Q.W. ADMINISTRACIULI SENOBA" xfId="184"/>
    <cellStyle name="40% - Accent3" xfId="914" hidden="1"/>
    <cellStyle name="40% - Accent3" xfId="991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8" hidden="1"/>
    <cellStyle name="40% - Accent3 8" xfId="1056" hidden="1"/>
    <cellStyle name="40% - Accent3 8" xfId="1074" hidden="1"/>
    <cellStyle name="40% - Accent3_Q.W. ADMINISTRACIULI SENOBA" xfId="207"/>
    <cellStyle name="40% - Accent4" xfId="917" hidden="1"/>
    <cellStyle name="40% - Accent4" xfId="992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41" hidden="1"/>
    <cellStyle name="40% - Accent4 8" xfId="1059" hidden="1"/>
    <cellStyle name="40% - Accent4 8" xfId="1077" hidden="1"/>
    <cellStyle name="40% - Accent4_Q.W. ADMINISTRACIULI SENOBA" xfId="230"/>
    <cellStyle name="40% - Accent5" xfId="920" hidden="1"/>
    <cellStyle name="40% - Accent5" xfId="993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4" hidden="1"/>
    <cellStyle name="40% - Accent5 8" xfId="1062" hidden="1"/>
    <cellStyle name="40% - Accent5 8" xfId="1080" hidden="1"/>
    <cellStyle name="40% - Accent5_Q.W. ADMINISTRACIULI SENOBA" xfId="253"/>
    <cellStyle name="40% - Accent6" xfId="923" hidden="1"/>
    <cellStyle name="40% - Accent6" xfId="994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7" hidden="1"/>
    <cellStyle name="40% - Accent6 8" xfId="1065" hidden="1"/>
    <cellStyle name="40% - Accent6 8" xfId="1083" hidden="1"/>
    <cellStyle name="40% - Accent6_Q.W. ADMINISTRACIULI SENOBA" xfId="276"/>
    <cellStyle name="60% - Accent1" xfId="909" hidden="1"/>
    <cellStyle name="60% - Accent1" xfId="995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33" hidden="1"/>
    <cellStyle name="60% - Accent1 8" xfId="1051" hidden="1"/>
    <cellStyle name="60% - Accent1 8" xfId="1069" hidden="1"/>
    <cellStyle name="60% - Accent2" xfId="912" hidden="1"/>
    <cellStyle name="60% - Accent2" xfId="996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6" hidden="1"/>
    <cellStyle name="60% - Accent2 8" xfId="1054" hidden="1"/>
    <cellStyle name="60% - Accent2 8" xfId="1072" hidden="1"/>
    <cellStyle name="60% - Accent3" xfId="915" hidden="1"/>
    <cellStyle name="60% - Accent3" xfId="997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9" hidden="1"/>
    <cellStyle name="60% - Accent3 8" xfId="1057" hidden="1"/>
    <cellStyle name="60% - Accent3 8" xfId="1075" hidden="1"/>
    <cellStyle name="60% - Accent4" xfId="918" hidden="1"/>
    <cellStyle name="60% - Accent4" xfId="998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42" hidden="1"/>
    <cellStyle name="60% - Accent4 8" xfId="1060" hidden="1"/>
    <cellStyle name="60% - Accent4 8" xfId="1078" hidden="1"/>
    <cellStyle name="60% - Accent5" xfId="921" hidden="1"/>
    <cellStyle name="60% - Accent5" xfId="999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5" hidden="1"/>
    <cellStyle name="60% - Accent5 8" xfId="1063" hidden="1"/>
    <cellStyle name="60% - Accent5 8" xfId="1081" hidden="1"/>
    <cellStyle name="60% - Accent6" xfId="924" hidden="1"/>
    <cellStyle name="60% - Accent6" xfId="1000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8" hidden="1"/>
    <cellStyle name="60% - Accent6 8" xfId="1066" hidden="1"/>
    <cellStyle name="60% - Accent6 8" xfId="1084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7"/>
    <cellStyle name="Comma 10 4" xfId="1016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50"/>
    <cellStyle name="Comma 15 4" xfId="1008"/>
    <cellStyle name="Comma 15 5" xfId="1017"/>
    <cellStyle name="Comma 16" xfId="470"/>
    <cellStyle name="Comma 16 2" xfId="951"/>
    <cellStyle name="Comma 17" xfId="471"/>
    <cellStyle name="Comma 17 2" xfId="472"/>
    <cellStyle name="Comma 17 2 2" xfId="1001"/>
    <cellStyle name="Comma 17 3" xfId="473"/>
    <cellStyle name="Comma 17 4" xfId="952"/>
    <cellStyle name="Comma 18" xfId="474"/>
    <cellStyle name="Comma 18 2" xfId="475"/>
    <cellStyle name="Comma 18 3" xfId="953"/>
    <cellStyle name="Comma 19" xfId="476"/>
    <cellStyle name="Comma 2" xfId="477"/>
    <cellStyle name="Comma 2 2" xfId="478"/>
    <cellStyle name="Comma 2 2 2" xfId="479"/>
    <cellStyle name="Comma 2 2 2 2" xfId="949"/>
    <cellStyle name="Comma 2 2 3" xfId="480"/>
    <cellStyle name="Comma 2 2 3 2" xfId="948"/>
    <cellStyle name="Comma 2 2 4" xfId="947"/>
    <cellStyle name="Comma 2 2 5" xfId="1009"/>
    <cellStyle name="Comma 2 2 6" xfId="1018"/>
    <cellStyle name="Comma 2 3" xfId="481"/>
    <cellStyle name="Comma 2 3 2" xfId="946"/>
    <cellStyle name="Comma 2 4" xfId="945"/>
    <cellStyle name="Comma 20" xfId="482"/>
    <cellStyle name="Comma 20 2" xfId="954"/>
    <cellStyle name="Comma 21" xfId="955"/>
    <cellStyle name="Comma 22" xfId="956"/>
    <cellStyle name="Comma 3" xfId="483"/>
    <cellStyle name="Comma 3 2" xfId="944"/>
    <cellStyle name="Comma 3 3" xfId="943"/>
    <cellStyle name="Comma 3 3 2" xfId="1010"/>
    <cellStyle name="Comma 4" xfId="484"/>
    <cellStyle name="Comma 4 2" xfId="942"/>
    <cellStyle name="Comma 5" xfId="485"/>
    <cellStyle name="Comma 5 2" xfId="941"/>
    <cellStyle name="Comma 5 2 2" xfId="1011"/>
    <cellStyle name="Comma 6" xfId="486"/>
    <cellStyle name="Comma 6 2" xfId="940"/>
    <cellStyle name="Comma 6 2 2" xfId="1012"/>
    <cellStyle name="Comma 6 3" xfId="939"/>
    <cellStyle name="Comma 7" xfId="487"/>
    <cellStyle name="Comma 8" xfId="488"/>
    <cellStyle name="Comma 9" xfId="489"/>
    <cellStyle name="Currency 2" xfId="938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7"/>
    <cellStyle name="Hyperlink 3" xfId="936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1002"/>
    <cellStyle name="Normal 13 2 3" xfId="622"/>
    <cellStyle name="Normal 13 3" xfId="623"/>
    <cellStyle name="Normal 13 3 2" xfId="624"/>
    <cellStyle name="Normal 13 3 2 2" xfId="957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1003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5"/>
    <cellStyle name="Normal 2 12" xfId="934"/>
    <cellStyle name="Normal 2 2" xfId="673"/>
    <cellStyle name="Normal 2 2 2" xfId="674"/>
    <cellStyle name="Normal 2 2 2 2" xfId="933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2"/>
    <cellStyle name="Normal 2 2_2D4CD000" xfId="680"/>
    <cellStyle name="Normal 2 3" xfId="681"/>
    <cellStyle name="Normal 2 3 2" xfId="931"/>
    <cellStyle name="Normal 2 4" xfId="682"/>
    <cellStyle name="Normal 2 4 2" xfId="930"/>
    <cellStyle name="Normal 2 5" xfId="683"/>
    <cellStyle name="Normal 2 6" xfId="684"/>
    <cellStyle name="Normal 2 7" xfId="685"/>
    <cellStyle name="Normal 2 7 2" xfId="686"/>
    <cellStyle name="Normal 2 7 2 2" xfId="929"/>
    <cellStyle name="Normal 2 7 3" xfId="687"/>
    <cellStyle name="Normal 2 7 3 2" xfId="928"/>
    <cellStyle name="Normal 2 7 4" xfId="927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6"/>
    <cellStyle name="Normal 3 4" xfId="925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8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6"/>
    <cellStyle name="Normal 36 2 2 3" xfId="1006"/>
    <cellStyle name="Normal 36 2 2 3 2" xfId="1025"/>
    <cellStyle name="Normal 36 2 2 4" xfId="1020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21"/>
    <cellStyle name="Normal 36 4" xfId="737"/>
    <cellStyle name="Normal 36 5" xfId="1013"/>
    <cellStyle name="Normal 36 6" xfId="1019"/>
    <cellStyle name="Normal 37" xfId="738"/>
    <cellStyle name="Normal 37 2" xfId="739"/>
    <cellStyle name="Normal 37 3" xfId="959"/>
    <cellStyle name="Normal 37 4" xfId="1014"/>
    <cellStyle name="Normal 37 5" xfId="1027"/>
    <cellStyle name="Normal 38" xfId="740"/>
    <cellStyle name="Normal 38 2" xfId="741"/>
    <cellStyle name="Normal 38 2 2" xfId="742"/>
    <cellStyle name="Normal 38 2 3" xfId="960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6"/>
    <cellStyle name="Normal 4 3" xfId="750"/>
    <cellStyle name="Normal 4 3 2" xfId="967"/>
    <cellStyle name="Normal 4 4" xfId="751"/>
    <cellStyle name="Normal 4 4 2" xfId="968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8"/>
    <cellStyle name="Normal 47 4" xfId="769"/>
    <cellStyle name="Normal 48" xfId="770"/>
    <cellStyle name="Normal 48 2" xfId="1029"/>
    <cellStyle name="Normal 49" xfId="771"/>
    <cellStyle name="Normal 5" xfId="772"/>
    <cellStyle name="Normal 5 2" xfId="773"/>
    <cellStyle name="Normal 5 2 2" xfId="774"/>
    <cellStyle name="Normal 5 2 3" xfId="969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70"/>
    <cellStyle name="Normal 5_Copy of SAN2010" xfId="780"/>
    <cellStyle name="Normal 57" xfId="1086"/>
    <cellStyle name="Normal 6" xfId="781"/>
    <cellStyle name="Normal 6 2" xfId="971"/>
    <cellStyle name="Normal 6 3" xfId="972"/>
    <cellStyle name="Normal 6 4" xfId="973"/>
    <cellStyle name="Normal 7" xfId="782"/>
    <cellStyle name="Normal 7 2" xfId="974"/>
    <cellStyle name="Normal 75" xfId="783"/>
    <cellStyle name="Normal 8" xfId="784"/>
    <cellStyle name="Normal 8 2" xfId="785"/>
    <cellStyle name="Normal 8 3" xfId="97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6"/>
    <cellStyle name="Normal 9 2_anakia II etapi.xls sm. defeqturi" xfId="792"/>
    <cellStyle name="Normal 9 3" xfId="977"/>
    <cellStyle name="Normal 9 4" xfId="978"/>
    <cellStyle name="Normal 9_2D4CD000" xfId="793"/>
    <cellStyle name="Normal_gare wyalsadfenigagarini" xfId="794"/>
    <cellStyle name="Normal_gare wyalsadfenigagarini 10" xfId="795"/>
    <cellStyle name="Normal_gare wyalsadfenigagarini 2 2" xfId="796"/>
    <cellStyle name="Normal_gare wyalsadfenigagarini 2_SMSH2008-IIkv ." xfId="797"/>
    <cellStyle name="Normal_SMETA 3" xfId="798"/>
    <cellStyle name="Note" xfId="799"/>
    <cellStyle name="Note 2" xfId="800"/>
    <cellStyle name="Note 2 2" xfId="801"/>
    <cellStyle name="Note 2 3" xfId="802"/>
    <cellStyle name="Note 2 4" xfId="803"/>
    <cellStyle name="Note 2 5" xfId="804"/>
    <cellStyle name="Note 2 6" xfId="979"/>
    <cellStyle name="Note 2_anakia II etapi.xls sm. defeqturi" xfId="805"/>
    <cellStyle name="Note 3" xfId="806"/>
    <cellStyle name="Note 4" xfId="807"/>
    <cellStyle name="Note 4 2" xfId="808"/>
    <cellStyle name="Note 4_anakia II etapi.xls sm. defeqturi" xfId="809"/>
    <cellStyle name="Note 5" xfId="810"/>
    <cellStyle name="Note 6" xfId="811"/>
    <cellStyle name="Note 7" xfId="812"/>
    <cellStyle name="Output" xfId="813"/>
    <cellStyle name="Output 2" xfId="814"/>
    <cellStyle name="Output 2 2" xfId="815"/>
    <cellStyle name="Output 2 3" xfId="816"/>
    <cellStyle name="Output 2 4" xfId="817"/>
    <cellStyle name="Output 2 5" xfId="818"/>
    <cellStyle name="Output 2_anakia II etapi.xls sm. defeqturi" xfId="819"/>
    <cellStyle name="Output 3" xfId="820"/>
    <cellStyle name="Output 4" xfId="821"/>
    <cellStyle name="Output 4 2" xfId="822"/>
    <cellStyle name="Output 4_anakia II etapi.xls sm. defeqturi" xfId="823"/>
    <cellStyle name="Output 5" xfId="824"/>
    <cellStyle name="Output 6" xfId="825"/>
    <cellStyle name="Output 7" xfId="826"/>
    <cellStyle name="Percent 2" xfId="827"/>
    <cellStyle name="Percent 3" xfId="828"/>
    <cellStyle name="Percent 3 2" xfId="829"/>
    <cellStyle name="Percent 4" xfId="830"/>
    <cellStyle name="Percent 5" xfId="831"/>
    <cellStyle name="Percent 5 2" xfId="961"/>
    <cellStyle name="Percent 6" xfId="832"/>
    <cellStyle name="Percent 6 2" xfId="962"/>
    <cellStyle name="Percent 6 3" xfId="1004"/>
    <cellStyle name="Style 1" xfId="833"/>
    <cellStyle name="Title" xfId="834"/>
    <cellStyle name="Title 2" xfId="835"/>
    <cellStyle name="Title 2 2" xfId="836"/>
    <cellStyle name="Title 2 3" xfId="837"/>
    <cellStyle name="Title 2 4" xfId="838"/>
    <cellStyle name="Title 2 5" xfId="839"/>
    <cellStyle name="Title 3" xfId="840"/>
    <cellStyle name="Title 4" xfId="841"/>
    <cellStyle name="Title 4 2" xfId="842"/>
    <cellStyle name="Title 5" xfId="843"/>
    <cellStyle name="Title 6" xfId="844"/>
    <cellStyle name="Title 7" xfId="845"/>
    <cellStyle name="Total" xfId="846"/>
    <cellStyle name="Total 2" xfId="847"/>
    <cellStyle name="Total 2 2" xfId="848"/>
    <cellStyle name="Total 2 3" xfId="849"/>
    <cellStyle name="Total 2 4" xfId="850"/>
    <cellStyle name="Total 2 5" xfId="851"/>
    <cellStyle name="Total 2_anakia II etapi.xls sm. defeqturi" xfId="852"/>
    <cellStyle name="Total 3" xfId="853"/>
    <cellStyle name="Total 4" xfId="854"/>
    <cellStyle name="Total 4 2" xfId="855"/>
    <cellStyle name="Total 4_anakia II etapi.xls sm. defeqturi" xfId="856"/>
    <cellStyle name="Total 5" xfId="857"/>
    <cellStyle name="Total 6" xfId="858"/>
    <cellStyle name="Total 7" xfId="859"/>
    <cellStyle name="Warning Text" xfId="860"/>
    <cellStyle name="Warning Text 2" xfId="861"/>
    <cellStyle name="Warning Text 2 2" xfId="862"/>
    <cellStyle name="Warning Text 2 3" xfId="863"/>
    <cellStyle name="Warning Text 2 4" xfId="864"/>
    <cellStyle name="Warning Text 2 5" xfId="865"/>
    <cellStyle name="Warning Text 3" xfId="866"/>
    <cellStyle name="Warning Text 4" xfId="867"/>
    <cellStyle name="Warning Text 4 2" xfId="868"/>
    <cellStyle name="Warning Text 5" xfId="869"/>
    <cellStyle name="Warning Text 6" xfId="870"/>
    <cellStyle name="Warning Text 7" xfId="871"/>
    <cellStyle name="Обычный 10" xfId="872"/>
    <cellStyle name="Обычный 10 2" xfId="873"/>
    <cellStyle name="Обычный 10 2 2" xfId="874"/>
    <cellStyle name="Обычный 10 3" xfId="963"/>
    <cellStyle name="Обычный 2" xfId="875"/>
    <cellStyle name="Обычный 2 2" xfId="876"/>
    <cellStyle name="Обычный 2 3" xfId="980"/>
    <cellStyle name="Обычный 3" xfId="877"/>
    <cellStyle name="Обычный 3 2" xfId="878"/>
    <cellStyle name="Обычный 3 3" xfId="879"/>
    <cellStyle name="Обычный 4" xfId="880"/>
    <cellStyle name="Обычный 4 10" xfId="1085"/>
    <cellStyle name="Обычный 4 2" xfId="881"/>
    <cellStyle name="Обычный 4 3" xfId="882"/>
    <cellStyle name="Обычный 4 4" xfId="883"/>
    <cellStyle name="Обычный 5" xfId="884"/>
    <cellStyle name="Обычный 5 2" xfId="885"/>
    <cellStyle name="Обычный 5 2 2" xfId="886"/>
    <cellStyle name="Обычный 5 2 3" xfId="964"/>
    <cellStyle name="Обычный 5 3" xfId="887"/>
    <cellStyle name="Обычный 5 4" xfId="888"/>
    <cellStyle name="Обычный 5 4 2" xfId="889"/>
    <cellStyle name="Обычный 5 5" xfId="890"/>
    <cellStyle name="Обычный 6" xfId="891"/>
    <cellStyle name="Обычный 6 2" xfId="892"/>
    <cellStyle name="Обычный 7" xfId="893"/>
    <cellStyle name="Обычный 8" xfId="894"/>
    <cellStyle name="Обычный 8 2" xfId="895"/>
    <cellStyle name="Обычный 8 2 2" xfId="1030"/>
    <cellStyle name="Обычный 8 3" xfId="1015"/>
    <cellStyle name="Обычный 8 4" xfId="1022"/>
    <cellStyle name="Обычный 9" xfId="896"/>
    <cellStyle name="Обычный_SAN2008-I" xfId="897"/>
    <cellStyle name="Плохой" xfId="898"/>
    <cellStyle name="Плохой 2" xfId="981"/>
    <cellStyle name="Процентный 2" xfId="899"/>
    <cellStyle name="Процентный 3" xfId="900"/>
    <cellStyle name="Процентный 3 2" xfId="901"/>
    <cellStyle name="Финансовый 2" xfId="902"/>
    <cellStyle name="Финансовый 2 2" xfId="903"/>
    <cellStyle name="Финансовый 2 3" xfId="982"/>
    <cellStyle name="Финансовый 3" xfId="904"/>
    <cellStyle name="Финансовый 4" xfId="905"/>
    <cellStyle name="Финансовый 4 2" xfId="965"/>
    <cellStyle name="Финансовый 4 3" xfId="1005"/>
    <cellStyle name="Финансовый 5" xfId="906"/>
    <cellStyle name="Финансовый 5 2" xfId="1023"/>
    <cellStyle name="Финансовый 6" xfId="10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29718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29718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29718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29718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123825</xdr:colOff>
      <xdr:row>133</xdr:row>
      <xdr:rowOff>28575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76200</xdr:colOff>
      <xdr:row>133</xdr:row>
      <xdr:rowOff>35814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04800" y="1221105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594"/>
  <sheetViews>
    <sheetView tabSelected="1" view="pageBreakPreview" zoomScale="90" zoomScaleNormal="90" zoomScaleSheetLayoutView="90" workbookViewId="0">
      <selection activeCell="B125" sqref="B125"/>
    </sheetView>
  </sheetViews>
  <sheetFormatPr defaultColWidth="9.140625" defaultRowHeight="16.5"/>
  <cols>
    <col min="1" max="1" width="3.85546875" style="7" customWidth="1"/>
    <col min="2" max="2" width="71" style="7" customWidth="1"/>
    <col min="3" max="3" width="8.5703125" style="7" customWidth="1"/>
    <col min="4" max="4" width="11.42578125" style="7" customWidth="1"/>
    <col min="5" max="6" width="8.28515625" style="7" customWidth="1"/>
    <col min="7" max="7" width="10.5703125" style="7" customWidth="1"/>
    <col min="8" max="8" width="9.28515625" style="7" customWidth="1"/>
    <col min="9" max="9" width="10.7109375" style="7" bestFit="1" customWidth="1"/>
    <col min="10" max="10" width="9.140625" style="7"/>
    <col min="11" max="11" width="44.5703125" style="7" customWidth="1"/>
    <col min="12" max="16384" width="9.140625" style="7"/>
  </cols>
  <sheetData>
    <row r="1" spans="1:11" ht="15" customHeight="1">
      <c r="A1" s="449" t="s">
        <v>96</v>
      </c>
      <c r="B1" s="450"/>
      <c r="C1" s="450"/>
      <c r="D1" s="450"/>
      <c r="E1" s="451"/>
      <c r="F1" s="458" t="s">
        <v>97</v>
      </c>
      <c r="G1" s="459"/>
      <c r="H1" s="6"/>
      <c r="I1" s="6"/>
      <c r="J1" s="6"/>
      <c r="K1" s="6"/>
    </row>
    <row r="2" spans="1:11" ht="15" customHeight="1">
      <c r="A2" s="452"/>
      <c r="B2" s="453"/>
      <c r="C2" s="453"/>
      <c r="D2" s="453"/>
      <c r="E2" s="454"/>
      <c r="F2" s="460"/>
      <c r="G2" s="461"/>
      <c r="H2" s="6"/>
      <c r="I2" s="6"/>
      <c r="J2" s="6"/>
      <c r="K2" s="6"/>
    </row>
    <row r="3" spans="1:11" ht="41.25">
      <c r="A3" s="456" t="s">
        <v>0</v>
      </c>
      <c r="B3" s="457" t="s">
        <v>98</v>
      </c>
      <c r="C3" s="456" t="s">
        <v>3</v>
      </c>
      <c r="D3" s="455" t="s">
        <v>2</v>
      </c>
      <c r="E3" s="340" t="s">
        <v>94</v>
      </c>
      <c r="F3" s="341" t="s">
        <v>95</v>
      </c>
      <c r="G3" s="455" t="s">
        <v>99</v>
      </c>
      <c r="H3" s="6"/>
      <c r="I3" s="6"/>
      <c r="J3" s="6"/>
      <c r="K3" s="6"/>
    </row>
    <row r="4" spans="1:11">
      <c r="A4" s="8" t="s">
        <v>4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356"/>
      <c r="I4" s="356"/>
      <c r="J4" s="356"/>
      <c r="K4" s="356"/>
    </row>
    <row r="5" spans="1:11" s="9" customFormat="1" ht="18" customHeight="1">
      <c r="A5" s="197"/>
      <c r="B5" s="199" t="s">
        <v>8</v>
      </c>
      <c r="C5" s="198"/>
      <c r="D5" s="53"/>
      <c r="E5" s="200"/>
      <c r="F5" s="53"/>
      <c r="G5" s="53"/>
      <c r="H5" s="357"/>
      <c r="I5" s="357"/>
      <c r="J5" s="357"/>
      <c r="K5" s="357"/>
    </row>
    <row r="6" spans="1:11" s="11" customFormat="1" ht="31.5">
      <c r="A6" s="206">
        <v>1</v>
      </c>
      <c r="B6" s="135" t="s">
        <v>15</v>
      </c>
      <c r="C6" s="207" t="s">
        <v>34</v>
      </c>
      <c r="D6" s="208">
        <f>45/1000</f>
        <v>4.4999999999999998E-2</v>
      </c>
      <c r="E6" s="330">
        <v>1692.2222222222224</v>
      </c>
      <c r="F6" s="334">
        <v>0</v>
      </c>
      <c r="G6" s="138">
        <f>F6*D6</f>
        <v>0</v>
      </c>
      <c r="H6" s="358">
        <f>35-15</f>
        <v>20</v>
      </c>
      <c r="I6" s="358">
        <f>354*2</f>
        <v>708</v>
      </c>
      <c r="J6" s="358"/>
      <c r="K6" s="358"/>
    </row>
    <row r="7" spans="1:11" s="11" customFormat="1" ht="15.75">
      <c r="A7" s="192">
        <v>2</v>
      </c>
      <c r="B7" s="96" t="s">
        <v>11</v>
      </c>
      <c r="C7" s="77" t="s">
        <v>35</v>
      </c>
      <c r="D7" s="80">
        <f>6/100</f>
        <v>0.06</v>
      </c>
      <c r="E7" s="330">
        <v>1236</v>
      </c>
      <c r="F7" s="337">
        <v>0</v>
      </c>
      <c r="G7" s="138">
        <f t="shared" ref="G7:G10" si="0">F7*D7</f>
        <v>0</v>
      </c>
      <c r="H7" s="358"/>
      <c r="I7" s="358"/>
      <c r="J7" s="358"/>
      <c r="K7" s="358"/>
    </row>
    <row r="8" spans="1:11" s="10" customFormat="1" ht="31.5">
      <c r="A8" s="135">
        <v>3</v>
      </c>
      <c r="B8" s="135" t="s">
        <v>16</v>
      </c>
      <c r="C8" s="207" t="s">
        <v>34</v>
      </c>
      <c r="D8" s="208">
        <f>17/1000</f>
        <v>1.7000000000000001E-2</v>
      </c>
      <c r="E8" s="330">
        <v>483.52941176470591</v>
      </c>
      <c r="F8" s="334">
        <v>0</v>
      </c>
      <c r="G8" s="138">
        <f t="shared" si="0"/>
        <v>0</v>
      </c>
      <c r="H8" s="359"/>
      <c r="I8" s="359">
        <f>650-350</f>
        <v>300</v>
      </c>
      <c r="J8" s="359"/>
      <c r="K8" s="359"/>
    </row>
    <row r="9" spans="1:11" s="40" customFormat="1" ht="15.75">
      <c r="A9" s="192">
        <v>4</v>
      </c>
      <c r="B9" s="69" t="s">
        <v>14</v>
      </c>
      <c r="C9" s="79" t="s">
        <v>5</v>
      </c>
      <c r="D9" s="258">
        <v>4</v>
      </c>
      <c r="E9" s="330">
        <v>5.9574999999999996</v>
      </c>
      <c r="F9" s="337">
        <v>0</v>
      </c>
      <c r="G9" s="138">
        <f t="shared" si="0"/>
        <v>0</v>
      </c>
      <c r="H9" s="360"/>
      <c r="I9" s="360"/>
      <c r="J9" s="360"/>
      <c r="K9" s="360"/>
    </row>
    <row r="10" spans="1:11" s="11" customFormat="1" ht="15.75">
      <c r="A10" s="135">
        <v>5</v>
      </c>
      <c r="B10" s="135" t="s">
        <v>50</v>
      </c>
      <c r="C10" s="207" t="s">
        <v>6</v>
      </c>
      <c r="D10" s="208">
        <f>24*1.799</f>
        <v>43.176000000000002</v>
      </c>
      <c r="E10" s="330">
        <v>6.5399759125440058</v>
      </c>
      <c r="F10" s="334">
        <v>0</v>
      </c>
      <c r="G10" s="138">
        <f t="shared" si="0"/>
        <v>0</v>
      </c>
      <c r="H10" s="358"/>
      <c r="I10" s="358"/>
      <c r="J10" s="358"/>
      <c r="K10" s="358"/>
    </row>
    <row r="11" spans="1:11" s="9" customFormat="1" ht="15.75">
      <c r="A11" s="201"/>
      <c r="B11" s="203" t="s">
        <v>9</v>
      </c>
      <c r="C11" s="202"/>
      <c r="D11" s="204"/>
      <c r="E11" s="331"/>
      <c r="F11" s="342"/>
      <c r="G11" s="205"/>
      <c r="H11" s="357"/>
      <c r="I11" s="357"/>
      <c r="J11" s="357"/>
      <c r="K11" s="357"/>
    </row>
    <row r="12" spans="1:11" s="13" customFormat="1" ht="15.75">
      <c r="A12" s="433">
        <v>1</v>
      </c>
      <c r="B12" s="69" t="s">
        <v>29</v>
      </c>
      <c r="C12" s="79" t="s">
        <v>5</v>
      </c>
      <c r="D12" s="295">
        <v>7</v>
      </c>
      <c r="E12" s="343">
        <v>8.4214285714285726</v>
      </c>
      <c r="F12" s="332">
        <v>0</v>
      </c>
      <c r="G12" s="405">
        <f>F12*D12</f>
        <v>0</v>
      </c>
      <c r="H12" s="361"/>
      <c r="I12" s="361" t="e">
        <f>\\</f>
        <v>#NAME?</v>
      </c>
      <c r="J12" s="361"/>
      <c r="K12" s="361"/>
    </row>
    <row r="13" spans="1:11" s="13" customFormat="1" ht="15.75">
      <c r="A13" s="422"/>
      <c r="B13" s="67" t="s">
        <v>93</v>
      </c>
      <c r="C13" s="93" t="s">
        <v>5</v>
      </c>
      <c r="D13" s="277">
        <v>7</v>
      </c>
      <c r="E13" s="344">
        <v>18.02</v>
      </c>
      <c r="F13" s="333">
        <v>0</v>
      </c>
      <c r="G13" s="406">
        <f t="shared" ref="G13:G22" si="1">F13*D13</f>
        <v>0</v>
      </c>
      <c r="H13" s="361"/>
      <c r="I13" s="361"/>
      <c r="J13" s="361"/>
      <c r="K13" s="361"/>
    </row>
    <row r="14" spans="1:11" s="11" customFormat="1" ht="25.5" customHeight="1">
      <c r="A14" s="135">
        <v>2</v>
      </c>
      <c r="B14" s="135" t="s">
        <v>30</v>
      </c>
      <c r="C14" s="233" t="s">
        <v>17</v>
      </c>
      <c r="D14" s="322">
        <f>D12/100</f>
        <v>7.0000000000000007E-2</v>
      </c>
      <c r="E14" s="345">
        <v>109.71428571428569</v>
      </c>
      <c r="F14" s="334">
        <v>0</v>
      </c>
      <c r="G14" s="407">
        <f t="shared" si="1"/>
        <v>0</v>
      </c>
      <c r="H14" s="362"/>
      <c r="I14" s="362"/>
      <c r="J14" s="362"/>
      <c r="K14" s="362"/>
    </row>
    <row r="15" spans="1:11" s="13" customFormat="1" ht="15.75">
      <c r="A15" s="422">
        <v>3</v>
      </c>
      <c r="B15" s="69" t="s">
        <v>31</v>
      </c>
      <c r="C15" s="79" t="s">
        <v>5</v>
      </c>
      <c r="D15" s="295">
        <v>0.8</v>
      </c>
      <c r="E15" s="343">
        <v>9.35</v>
      </c>
      <c r="F15" s="337">
        <v>0</v>
      </c>
      <c r="G15" s="405">
        <f t="shared" si="1"/>
        <v>0</v>
      </c>
      <c r="H15" s="361"/>
      <c r="I15" s="361"/>
      <c r="J15" s="361"/>
      <c r="K15" s="361"/>
    </row>
    <row r="16" spans="1:11" s="13" customFormat="1" ht="15.75">
      <c r="A16" s="422"/>
      <c r="B16" s="67" t="s">
        <v>93</v>
      </c>
      <c r="C16" s="93" t="s">
        <v>5</v>
      </c>
      <c r="D16" s="277">
        <v>0.8</v>
      </c>
      <c r="E16" s="344">
        <v>109.57499999999999</v>
      </c>
      <c r="F16" s="337">
        <v>0</v>
      </c>
      <c r="G16" s="406">
        <f t="shared" si="1"/>
        <v>0</v>
      </c>
      <c r="H16" s="361"/>
      <c r="I16" s="361"/>
      <c r="J16" s="361"/>
      <c r="K16" s="361"/>
    </row>
    <row r="17" spans="1:245" s="114" customFormat="1" ht="15.75">
      <c r="A17" s="428">
        <v>4</v>
      </c>
      <c r="B17" s="210" t="s">
        <v>42</v>
      </c>
      <c r="C17" s="211" t="s">
        <v>5</v>
      </c>
      <c r="D17" s="321">
        <v>1.42</v>
      </c>
      <c r="E17" s="343">
        <v>36.183098591549296</v>
      </c>
      <c r="F17" s="332">
        <v>0</v>
      </c>
      <c r="G17" s="405">
        <f t="shared" si="1"/>
        <v>0</v>
      </c>
      <c r="H17" s="363"/>
      <c r="I17" s="363"/>
      <c r="J17" s="363"/>
      <c r="K17" s="363"/>
    </row>
    <row r="18" spans="1:245" s="114" customFormat="1" ht="15.75">
      <c r="A18" s="429"/>
      <c r="B18" s="113" t="s">
        <v>93</v>
      </c>
      <c r="C18" s="234" t="s">
        <v>5</v>
      </c>
      <c r="D18" s="294">
        <v>1.42</v>
      </c>
      <c r="E18" s="344">
        <v>276.57746478873241</v>
      </c>
      <c r="F18" s="333">
        <v>0</v>
      </c>
      <c r="G18" s="406">
        <f t="shared" si="1"/>
        <v>0</v>
      </c>
      <c r="H18" s="363"/>
      <c r="I18" s="363"/>
      <c r="J18" s="363"/>
      <c r="K18" s="363"/>
    </row>
    <row r="19" spans="1:245" s="109" customFormat="1" ht="17.25" customHeight="1">
      <c r="A19" s="437">
        <v>5</v>
      </c>
      <c r="B19" s="173" t="s">
        <v>43</v>
      </c>
      <c r="C19" s="124" t="s">
        <v>5</v>
      </c>
      <c r="D19" s="320">
        <v>2.42</v>
      </c>
      <c r="E19" s="343">
        <v>70.43801652892563</v>
      </c>
      <c r="F19" s="337">
        <v>0</v>
      </c>
      <c r="G19" s="405">
        <f t="shared" si="1"/>
        <v>0</v>
      </c>
      <c r="H19" s="361"/>
      <c r="I19" s="361"/>
      <c r="J19" s="361"/>
      <c r="K19" s="361"/>
    </row>
    <row r="20" spans="1:245" s="109" customFormat="1" ht="15.75">
      <c r="A20" s="437"/>
      <c r="B20" s="107" t="s">
        <v>93</v>
      </c>
      <c r="C20" s="235" t="s">
        <v>5</v>
      </c>
      <c r="D20" s="296">
        <v>2.42</v>
      </c>
      <c r="E20" s="344">
        <v>329.1322314049587</v>
      </c>
      <c r="F20" s="337">
        <v>0</v>
      </c>
      <c r="G20" s="406">
        <f t="shared" si="1"/>
        <v>0</v>
      </c>
      <c r="H20" s="361"/>
      <c r="I20" s="361"/>
      <c r="J20" s="361"/>
      <c r="K20" s="361"/>
    </row>
    <row r="21" spans="1:245" s="39" customFormat="1" ht="15.75">
      <c r="A21" s="431">
        <v>6</v>
      </c>
      <c r="B21" s="116" t="s">
        <v>18</v>
      </c>
      <c r="C21" s="212" t="s">
        <v>7</v>
      </c>
      <c r="D21" s="314">
        <v>96.8</v>
      </c>
      <c r="E21" s="343">
        <v>2.6807851239669422</v>
      </c>
      <c r="F21" s="332">
        <v>0</v>
      </c>
      <c r="G21" s="405">
        <f t="shared" si="1"/>
        <v>0</v>
      </c>
      <c r="H21" s="362"/>
      <c r="I21" s="362">
        <f>22*4</f>
        <v>88</v>
      </c>
      <c r="J21" s="362"/>
      <c r="K21" s="362"/>
    </row>
    <row r="22" spans="1:245" s="12" customFormat="1" ht="15.75">
      <c r="A22" s="432"/>
      <c r="B22" s="68" t="s">
        <v>93</v>
      </c>
      <c r="C22" s="236" t="s">
        <v>5</v>
      </c>
      <c r="D22" s="278">
        <v>96.8</v>
      </c>
      <c r="E22" s="344">
        <v>3.1824380165289257</v>
      </c>
      <c r="F22" s="333">
        <v>0</v>
      </c>
      <c r="G22" s="406">
        <f t="shared" si="1"/>
        <v>0</v>
      </c>
      <c r="H22" s="364"/>
      <c r="I22" s="364"/>
      <c r="J22" s="364"/>
      <c r="K22" s="364"/>
    </row>
    <row r="23" spans="1:245" s="9" customFormat="1" ht="24.75" customHeight="1">
      <c r="A23" s="201"/>
      <c r="B23" s="209" t="s">
        <v>10</v>
      </c>
      <c r="C23" s="202"/>
      <c r="D23" s="204"/>
      <c r="E23" s="335"/>
      <c r="F23" s="352"/>
      <c r="G23" s="205"/>
      <c r="H23" s="357"/>
      <c r="I23" s="357"/>
      <c r="J23" s="357"/>
      <c r="K23" s="357"/>
    </row>
    <row r="24" spans="1:245" s="15" customFormat="1" ht="15.75">
      <c r="A24" s="426">
        <v>1</v>
      </c>
      <c r="B24" s="213" t="s">
        <v>44</v>
      </c>
      <c r="C24" s="215" t="s">
        <v>5</v>
      </c>
      <c r="D24" s="318">
        <f>1.89+0.662</f>
        <v>2.552</v>
      </c>
      <c r="E24" s="343">
        <v>129.83934169278999</v>
      </c>
      <c r="F24" s="332">
        <v>0</v>
      </c>
      <c r="G24" s="329">
        <f>F24*D24</f>
        <v>0</v>
      </c>
      <c r="H24" s="365"/>
      <c r="I24" s="365"/>
      <c r="J24" s="365"/>
      <c r="K24" s="36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</row>
    <row r="25" spans="1:245" s="16" customFormat="1">
      <c r="A25" s="427"/>
      <c r="B25" s="17" t="s">
        <v>93</v>
      </c>
      <c r="C25" s="214" t="s">
        <v>5</v>
      </c>
      <c r="D25" s="319">
        <v>2.5499999999999998</v>
      </c>
      <c r="E25" s="344">
        <v>562.31372549019613</v>
      </c>
      <c r="F25" s="333">
        <v>0</v>
      </c>
      <c r="G25" s="329">
        <f t="shared" ref="G25:G29" si="2">F25*D25</f>
        <v>0</v>
      </c>
      <c r="H25" s="366"/>
      <c r="I25" s="366"/>
      <c r="J25" s="366"/>
      <c r="K25" s="36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</row>
    <row r="26" spans="1:245" s="21" customFormat="1" ht="37.5" customHeight="1">
      <c r="A26" s="434">
        <v>2</v>
      </c>
      <c r="B26" s="213" t="s">
        <v>82</v>
      </c>
      <c r="C26" s="216" t="s">
        <v>5</v>
      </c>
      <c r="D26" s="318">
        <v>9.9</v>
      </c>
      <c r="E26" s="343">
        <v>53.636363636363633</v>
      </c>
      <c r="F26" s="332">
        <v>0</v>
      </c>
      <c r="G26" s="329">
        <f t="shared" si="2"/>
        <v>0</v>
      </c>
      <c r="H26" s="367"/>
      <c r="I26" s="367"/>
      <c r="J26" s="367"/>
      <c r="K26" s="36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</row>
    <row r="27" spans="1:245" s="16" customFormat="1">
      <c r="A27" s="435"/>
      <c r="B27" s="17" t="s">
        <v>93</v>
      </c>
      <c r="C27" s="214" t="s">
        <v>5</v>
      </c>
      <c r="D27" s="319">
        <v>9.9</v>
      </c>
      <c r="E27" s="344">
        <v>369.09090909090907</v>
      </c>
      <c r="F27" s="333">
        <v>0</v>
      </c>
      <c r="G27" s="329">
        <f t="shared" si="2"/>
        <v>0</v>
      </c>
      <c r="H27" s="366"/>
      <c r="I27" s="366"/>
      <c r="J27" s="366"/>
      <c r="K27" s="36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</row>
    <row r="28" spans="1:245" s="19" customFormat="1" ht="15.75">
      <c r="A28" s="436">
        <v>3</v>
      </c>
      <c r="B28" s="172" t="s">
        <v>45</v>
      </c>
      <c r="C28" s="99" t="s">
        <v>5</v>
      </c>
      <c r="D28" s="316">
        <v>9.31</v>
      </c>
      <c r="E28" s="343">
        <v>93.03974221267454</v>
      </c>
      <c r="F28" s="337">
        <v>0</v>
      </c>
      <c r="G28" s="329">
        <f t="shared" si="2"/>
        <v>0</v>
      </c>
      <c r="H28" s="368"/>
      <c r="I28" s="368"/>
      <c r="J28" s="368"/>
      <c r="K28" s="368"/>
    </row>
    <row r="29" spans="1:245" s="20" customFormat="1" ht="15.75">
      <c r="A29" s="436"/>
      <c r="B29" s="97" t="s">
        <v>93</v>
      </c>
      <c r="C29" s="98" t="s">
        <v>5</v>
      </c>
      <c r="D29" s="317">
        <v>9.31</v>
      </c>
      <c r="E29" s="344">
        <v>347.359828141783</v>
      </c>
      <c r="F29" s="333">
        <v>0</v>
      </c>
      <c r="G29" s="329">
        <f t="shared" si="2"/>
        <v>0</v>
      </c>
      <c r="H29" s="369"/>
      <c r="I29" s="369"/>
      <c r="J29" s="369"/>
      <c r="K29" s="369"/>
    </row>
    <row r="30" spans="1:245" s="109" customFormat="1" ht="15.75">
      <c r="A30" s="129"/>
      <c r="B30" s="131" t="s">
        <v>51</v>
      </c>
      <c r="C30" s="130"/>
      <c r="D30" s="132"/>
      <c r="E30" s="336"/>
      <c r="F30" s="353"/>
      <c r="G30" s="133"/>
      <c r="H30" s="361"/>
      <c r="I30" s="370"/>
      <c r="J30" s="361"/>
      <c r="K30" s="361"/>
    </row>
    <row r="31" spans="1:245" s="72" customFormat="1" ht="45.75" customHeight="1">
      <c r="A31" s="190">
        <v>1</v>
      </c>
      <c r="B31" s="126" t="s">
        <v>52</v>
      </c>
      <c r="C31" s="95" t="s">
        <v>90</v>
      </c>
      <c r="D31" s="78">
        <f>15/1000</f>
        <v>1.4999999999999999E-2</v>
      </c>
      <c r="E31" s="330">
        <v>964.66666666666674</v>
      </c>
      <c r="F31" s="346">
        <v>0</v>
      </c>
      <c r="G31" s="408">
        <f>F31*D31</f>
        <v>0</v>
      </c>
      <c r="H31" s="358"/>
      <c r="I31" s="358"/>
      <c r="J31" s="358"/>
      <c r="K31" s="358"/>
    </row>
    <row r="32" spans="1:245" s="109" customFormat="1" ht="31.5">
      <c r="A32" s="191">
        <v>2</v>
      </c>
      <c r="B32" s="134" t="s">
        <v>53</v>
      </c>
      <c r="C32" s="237" t="s">
        <v>5</v>
      </c>
      <c r="D32" s="94">
        <f>(D31*1000)*2%</f>
        <v>0.3</v>
      </c>
      <c r="E32" s="330">
        <v>12.366666666666667</v>
      </c>
      <c r="F32" s="343">
        <v>0</v>
      </c>
      <c r="G32" s="408">
        <f t="shared" ref="G32:G33" si="3">F32*D32</f>
        <v>0</v>
      </c>
      <c r="H32" s="361"/>
      <c r="I32" s="361"/>
      <c r="J32" s="361"/>
      <c r="K32" s="361"/>
    </row>
    <row r="33" spans="1:248" s="140" customFormat="1" ht="32.25" customHeight="1">
      <c r="A33" s="135">
        <v>3</v>
      </c>
      <c r="B33" s="136" t="s">
        <v>54</v>
      </c>
      <c r="C33" s="137" t="s">
        <v>6</v>
      </c>
      <c r="D33" s="136">
        <f>11*1.9</f>
        <v>20.9</v>
      </c>
      <c r="E33" s="330">
        <v>6.4401913875598087</v>
      </c>
      <c r="F33" s="334">
        <v>0</v>
      </c>
      <c r="G33" s="408">
        <f t="shared" si="3"/>
        <v>0</v>
      </c>
      <c r="H33" s="371"/>
      <c r="I33" s="371"/>
      <c r="J33" s="371"/>
      <c r="K33" s="371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</row>
    <row r="34" spans="1:248" s="63" customFormat="1" ht="19.5" customHeight="1">
      <c r="A34" s="141"/>
      <c r="B34" s="142" t="s">
        <v>55</v>
      </c>
      <c r="C34" s="238"/>
      <c r="D34" s="132"/>
      <c r="E34" s="331"/>
      <c r="F34" s="354"/>
      <c r="G34" s="133"/>
      <c r="H34" s="370"/>
      <c r="I34" s="370"/>
      <c r="J34" s="370"/>
      <c r="K34" s="370"/>
    </row>
    <row r="35" spans="1:248" s="109" customFormat="1" ht="15.75">
      <c r="A35" s="433">
        <v>1</v>
      </c>
      <c r="B35" s="151" t="s">
        <v>56</v>
      </c>
      <c r="C35" s="152" t="s">
        <v>5</v>
      </c>
      <c r="D35" s="307">
        <f>7.8</f>
        <v>7.8</v>
      </c>
      <c r="E35" s="343">
        <v>8.4217948717948712</v>
      </c>
      <c r="F35" s="332">
        <v>0</v>
      </c>
      <c r="G35" s="327">
        <f>F35*D35</f>
        <v>0</v>
      </c>
      <c r="H35" s="361"/>
      <c r="I35" s="361"/>
      <c r="J35" s="361"/>
      <c r="K35" s="361"/>
    </row>
    <row r="36" spans="1:248" s="109" customFormat="1" ht="15.75">
      <c r="A36" s="440"/>
      <c r="B36" s="68" t="s">
        <v>93</v>
      </c>
      <c r="C36" s="236" t="s">
        <v>5</v>
      </c>
      <c r="D36" s="278">
        <v>7.8</v>
      </c>
      <c r="E36" s="344">
        <v>14.8</v>
      </c>
      <c r="F36" s="333">
        <v>0</v>
      </c>
      <c r="G36" s="327">
        <f t="shared" ref="G36:G44" si="4">F36*D36</f>
        <v>0</v>
      </c>
      <c r="H36" s="361"/>
      <c r="I36" s="361"/>
      <c r="J36" s="361"/>
      <c r="K36" s="361"/>
    </row>
    <row r="37" spans="1:248" s="109" customFormat="1" ht="15.75">
      <c r="A37" s="422">
        <v>2</v>
      </c>
      <c r="B37" s="69" t="s">
        <v>57</v>
      </c>
      <c r="C37" s="143" t="s">
        <v>5</v>
      </c>
      <c r="D37" s="315">
        <f>1.55</f>
        <v>1.55</v>
      </c>
      <c r="E37" s="343">
        <v>9.3548387096774199</v>
      </c>
      <c r="F37" s="337">
        <v>0</v>
      </c>
      <c r="G37" s="327">
        <f t="shared" si="4"/>
        <v>0</v>
      </c>
      <c r="H37" s="361"/>
      <c r="I37" s="361"/>
      <c r="J37" s="361"/>
      <c r="K37" s="361"/>
    </row>
    <row r="38" spans="1:248" s="109" customFormat="1" ht="15.75">
      <c r="A38" s="422"/>
      <c r="B38" s="108" t="s">
        <v>93</v>
      </c>
      <c r="C38" s="93" t="s">
        <v>5</v>
      </c>
      <c r="D38" s="277">
        <v>1.55</v>
      </c>
      <c r="E38" s="346">
        <v>101.41935483870967</v>
      </c>
      <c r="F38" s="337">
        <v>0</v>
      </c>
      <c r="G38" s="327">
        <f t="shared" si="4"/>
        <v>0</v>
      </c>
      <c r="H38" s="361"/>
      <c r="I38" s="361"/>
      <c r="J38" s="361"/>
      <c r="K38" s="361"/>
    </row>
    <row r="39" spans="1:248" s="72" customFormat="1" ht="26.25" customHeight="1">
      <c r="A39" s="431">
        <v>3</v>
      </c>
      <c r="B39" s="189" t="s">
        <v>58</v>
      </c>
      <c r="C39" s="134" t="s">
        <v>5</v>
      </c>
      <c r="D39" s="314">
        <f>3.5</f>
        <v>3.5</v>
      </c>
      <c r="E39" s="343">
        <v>18.84</v>
      </c>
      <c r="F39" s="332">
        <v>0</v>
      </c>
      <c r="G39" s="327">
        <f t="shared" si="4"/>
        <v>0</v>
      </c>
      <c r="H39" s="358"/>
      <c r="I39" s="358"/>
      <c r="J39" s="358"/>
      <c r="K39" s="358"/>
    </row>
    <row r="40" spans="1:248" s="109" customFormat="1" ht="15.75">
      <c r="A40" s="432"/>
      <c r="B40" s="68" t="s">
        <v>93</v>
      </c>
      <c r="C40" s="236" t="s">
        <v>5</v>
      </c>
      <c r="D40" s="278">
        <v>3.5</v>
      </c>
      <c r="E40" s="344">
        <v>239.30571428571429</v>
      </c>
      <c r="F40" s="333">
        <v>0</v>
      </c>
      <c r="G40" s="327">
        <f t="shared" si="4"/>
        <v>0</v>
      </c>
      <c r="H40" s="361"/>
      <c r="I40" s="361"/>
      <c r="J40" s="361"/>
      <c r="K40" s="361"/>
    </row>
    <row r="41" spans="1:248" s="72" customFormat="1" ht="31.5">
      <c r="A41" s="441">
        <v>4</v>
      </c>
      <c r="B41" s="126" t="s">
        <v>59</v>
      </c>
      <c r="C41" s="95" t="s">
        <v>5</v>
      </c>
      <c r="D41" s="313">
        <f>(3.4+2.9)</f>
        <v>6.3</v>
      </c>
      <c r="E41" s="346">
        <v>55.039682539682538</v>
      </c>
      <c r="F41" s="337">
        <v>0</v>
      </c>
      <c r="G41" s="327">
        <f t="shared" si="4"/>
        <v>0</v>
      </c>
      <c r="H41" s="358"/>
      <c r="I41" s="358"/>
      <c r="J41" s="358"/>
      <c r="K41" s="358"/>
    </row>
    <row r="42" spans="1:248" s="109" customFormat="1" ht="15.75">
      <c r="A42" s="441"/>
      <c r="B42" s="108" t="s">
        <v>93</v>
      </c>
      <c r="C42" s="93" t="s">
        <v>5</v>
      </c>
      <c r="D42" s="277">
        <v>6.3</v>
      </c>
      <c r="E42" s="344">
        <v>292.6015873015873</v>
      </c>
      <c r="F42" s="337">
        <v>0</v>
      </c>
      <c r="G42" s="327">
        <f t="shared" si="4"/>
        <v>0</v>
      </c>
      <c r="H42" s="361"/>
      <c r="I42" s="361"/>
      <c r="J42" s="361"/>
      <c r="K42" s="361"/>
    </row>
    <row r="43" spans="1:248" s="147" customFormat="1">
      <c r="A43" s="442">
        <v>5</v>
      </c>
      <c r="B43" s="127" t="s">
        <v>60</v>
      </c>
      <c r="C43" s="145" t="s">
        <v>5</v>
      </c>
      <c r="D43" s="312">
        <f>1.9</f>
        <v>1.9</v>
      </c>
      <c r="E43" s="343">
        <v>53.642105263157902</v>
      </c>
      <c r="F43" s="332">
        <v>0</v>
      </c>
      <c r="G43" s="327">
        <f t="shared" si="4"/>
        <v>0</v>
      </c>
      <c r="H43" s="372"/>
      <c r="I43" s="373"/>
      <c r="J43" s="373"/>
      <c r="K43" s="373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</row>
    <row r="44" spans="1:248" s="150" customFormat="1">
      <c r="A44" s="443"/>
      <c r="B44" s="148" t="s">
        <v>93</v>
      </c>
      <c r="C44" s="149" t="s">
        <v>5</v>
      </c>
      <c r="D44" s="149">
        <v>1.9</v>
      </c>
      <c r="E44" s="344">
        <v>334.07368421052632</v>
      </c>
      <c r="F44" s="333">
        <v>0</v>
      </c>
      <c r="G44" s="327">
        <f t="shared" si="4"/>
        <v>0</v>
      </c>
      <c r="H44" s="372"/>
      <c r="I44" s="374"/>
      <c r="J44" s="374"/>
      <c r="K44" s="374"/>
    </row>
    <row r="45" spans="1:248" s="41" customFormat="1" ht="14.25" customHeight="1">
      <c r="A45" s="54"/>
      <c r="B45" s="56" t="s">
        <v>19</v>
      </c>
      <c r="C45" s="55"/>
      <c r="D45" s="57"/>
      <c r="E45" s="335"/>
      <c r="F45" s="352"/>
      <c r="G45" s="57"/>
      <c r="H45" s="375"/>
      <c r="I45" s="375"/>
      <c r="J45" s="375"/>
      <c r="K45" s="375"/>
    </row>
    <row r="46" spans="1:248" s="42" customFormat="1" ht="15.75">
      <c r="A46" s="413">
        <v>1</v>
      </c>
      <c r="B46" s="189" t="s">
        <v>40</v>
      </c>
      <c r="C46" s="217" t="s">
        <v>5</v>
      </c>
      <c r="D46" s="274">
        <f>83.23*0.2</f>
        <v>16.646000000000001</v>
      </c>
      <c r="E46" s="343">
        <v>29.888261444190793</v>
      </c>
      <c r="F46" s="332">
        <v>0</v>
      </c>
      <c r="G46" s="323">
        <f>F46*D46</f>
        <v>0</v>
      </c>
      <c r="H46" s="376"/>
      <c r="I46" s="376"/>
      <c r="J46" s="376"/>
      <c r="K46" s="376"/>
    </row>
    <row r="47" spans="1:248" s="43" customFormat="1" ht="15.75">
      <c r="A47" s="414"/>
      <c r="B47" s="65" t="s">
        <v>93</v>
      </c>
      <c r="C47" s="236" t="s">
        <v>5</v>
      </c>
      <c r="D47" s="305">
        <v>16.649999999999999</v>
      </c>
      <c r="E47" s="344">
        <v>88.840240240240249</v>
      </c>
      <c r="F47" s="333">
        <v>0</v>
      </c>
      <c r="G47" s="323">
        <f t="shared" ref="G47:G49" si="5">F47*D47</f>
        <v>0</v>
      </c>
      <c r="H47" s="377"/>
      <c r="I47" s="377"/>
      <c r="J47" s="377"/>
      <c r="K47" s="377"/>
    </row>
    <row r="48" spans="1:248" s="45" customFormat="1">
      <c r="A48" s="430">
        <v>2</v>
      </c>
      <c r="B48" s="58" t="s">
        <v>41</v>
      </c>
      <c r="C48" s="84" t="s">
        <v>20</v>
      </c>
      <c r="D48" s="303">
        <v>20.48</v>
      </c>
      <c r="E48" s="343">
        <v>8.0576171875</v>
      </c>
      <c r="F48" s="337">
        <v>0</v>
      </c>
      <c r="G48" s="323">
        <f t="shared" si="5"/>
        <v>0</v>
      </c>
      <c r="H48" s="378"/>
      <c r="I48" s="378"/>
      <c r="J48" s="378"/>
      <c r="K48" s="378"/>
    </row>
    <row r="49" spans="1:11" s="46" customFormat="1" ht="15.75">
      <c r="A49" s="430"/>
      <c r="B49" s="82" t="s">
        <v>93</v>
      </c>
      <c r="C49" s="93" t="s">
        <v>5</v>
      </c>
      <c r="D49" s="304">
        <v>20.48</v>
      </c>
      <c r="E49" s="344">
        <v>9.38525390625</v>
      </c>
      <c r="F49" s="333">
        <v>0</v>
      </c>
      <c r="G49" s="323">
        <f t="shared" si="5"/>
        <v>0</v>
      </c>
      <c r="H49" s="379"/>
      <c r="I49" s="379"/>
      <c r="J49" s="379"/>
      <c r="K49" s="379"/>
    </row>
    <row r="50" spans="1:11" s="46" customFormat="1" ht="21.75" customHeight="1">
      <c r="A50" s="62"/>
      <c r="B50" s="56" t="s">
        <v>21</v>
      </c>
      <c r="C50" s="61"/>
      <c r="D50" s="60"/>
      <c r="E50" s="335"/>
      <c r="F50" s="352"/>
      <c r="G50" s="59"/>
      <c r="H50" s="379"/>
      <c r="I50" s="379"/>
      <c r="J50" s="379"/>
      <c r="K50" s="379"/>
    </row>
    <row r="51" spans="1:11" s="72" customFormat="1" ht="15.75">
      <c r="A51" s="438">
        <v>1</v>
      </c>
      <c r="B51" s="218" t="s">
        <v>46</v>
      </c>
      <c r="C51" s="219" t="s">
        <v>7</v>
      </c>
      <c r="D51" s="310">
        <v>2.7</v>
      </c>
      <c r="E51" s="343">
        <v>21.214814814814815</v>
      </c>
      <c r="F51" s="332">
        <v>0</v>
      </c>
      <c r="G51" s="328">
        <f>F51*D51</f>
        <v>0</v>
      </c>
      <c r="H51" s="358"/>
      <c r="I51" s="358"/>
      <c r="J51" s="358"/>
      <c r="K51" s="358"/>
    </row>
    <row r="52" spans="1:11" s="73" customFormat="1" ht="18" customHeight="1">
      <c r="A52" s="439"/>
      <c r="B52" s="220" t="s">
        <v>93</v>
      </c>
      <c r="C52" s="239" t="s">
        <v>20</v>
      </c>
      <c r="D52" s="311">
        <v>2.7</v>
      </c>
      <c r="E52" s="344">
        <v>206.49999999999997</v>
      </c>
      <c r="F52" s="333">
        <v>0</v>
      </c>
      <c r="G52" s="328">
        <f t="shared" ref="G52:G58" si="6">F52*D52</f>
        <v>0</v>
      </c>
      <c r="H52" s="361"/>
      <c r="I52" s="361"/>
      <c r="J52" s="361"/>
      <c r="K52" s="361"/>
    </row>
    <row r="53" spans="1:11" s="47" customFormat="1" ht="15.75">
      <c r="A53" s="444">
        <v>2</v>
      </c>
      <c r="B53" s="104" t="s">
        <v>61</v>
      </c>
      <c r="C53" s="105" t="s">
        <v>7</v>
      </c>
      <c r="D53" s="308">
        <v>8.4</v>
      </c>
      <c r="E53" s="343">
        <v>8.5416666666666661</v>
      </c>
      <c r="F53" s="337">
        <v>0</v>
      </c>
      <c r="G53" s="328">
        <f t="shared" si="6"/>
        <v>0</v>
      </c>
      <c r="H53" s="364"/>
      <c r="I53" s="364"/>
      <c r="J53" s="364"/>
      <c r="K53" s="364"/>
    </row>
    <row r="54" spans="1:11" s="48" customFormat="1" ht="15.75">
      <c r="A54" s="444"/>
      <c r="B54" s="106" t="s">
        <v>93</v>
      </c>
      <c r="C54" s="240" t="s">
        <v>20</v>
      </c>
      <c r="D54" s="309">
        <v>8.4</v>
      </c>
      <c r="E54" s="344">
        <v>161.10357142857143</v>
      </c>
      <c r="F54" s="337">
        <v>0</v>
      </c>
      <c r="G54" s="328">
        <f t="shared" si="6"/>
        <v>0</v>
      </c>
      <c r="H54" s="380"/>
      <c r="I54" s="380"/>
      <c r="J54" s="380"/>
      <c r="K54" s="380"/>
    </row>
    <row r="55" spans="1:11" s="26" customFormat="1">
      <c r="A55" s="433">
        <v>3</v>
      </c>
      <c r="B55" s="151" t="s">
        <v>62</v>
      </c>
      <c r="C55" s="152" t="s">
        <v>7</v>
      </c>
      <c r="D55" s="307">
        <v>8.41</v>
      </c>
      <c r="E55" s="343">
        <v>25.28180737217598</v>
      </c>
      <c r="F55" s="332">
        <v>0</v>
      </c>
      <c r="G55" s="328">
        <f t="shared" si="6"/>
        <v>0</v>
      </c>
      <c r="H55" s="381"/>
      <c r="I55" s="381"/>
      <c r="J55" s="381"/>
      <c r="K55" s="381"/>
    </row>
    <row r="56" spans="1:11" s="26" customFormat="1">
      <c r="A56" s="422"/>
      <c r="B56" s="108" t="s">
        <v>93</v>
      </c>
      <c r="C56" s="93" t="s">
        <v>20</v>
      </c>
      <c r="D56" s="277">
        <v>8.41</v>
      </c>
      <c r="E56" s="344">
        <v>206.53983353151011</v>
      </c>
      <c r="F56" s="337">
        <v>0</v>
      </c>
      <c r="G56" s="328">
        <f t="shared" si="6"/>
        <v>0</v>
      </c>
      <c r="H56" s="381"/>
      <c r="I56" s="381"/>
      <c r="J56" s="381"/>
      <c r="K56" s="381"/>
    </row>
    <row r="57" spans="1:11" s="26" customFormat="1">
      <c r="A57" s="433">
        <v>4</v>
      </c>
      <c r="B57" s="151" t="s">
        <v>63</v>
      </c>
      <c r="C57" s="152" t="s">
        <v>7</v>
      </c>
      <c r="D57" s="307">
        <v>11</v>
      </c>
      <c r="E57" s="343">
        <v>25.280909090909088</v>
      </c>
      <c r="F57" s="332">
        <v>0</v>
      </c>
      <c r="G57" s="328">
        <f t="shared" si="6"/>
        <v>0</v>
      </c>
      <c r="H57" s="381"/>
      <c r="I57" s="381"/>
      <c r="J57" s="381"/>
      <c r="K57" s="381"/>
    </row>
    <row r="58" spans="1:11" s="26" customFormat="1">
      <c r="A58" s="422"/>
      <c r="B58" s="108" t="s">
        <v>93</v>
      </c>
      <c r="C58" s="93" t="s">
        <v>20</v>
      </c>
      <c r="D58" s="277">
        <v>11</v>
      </c>
      <c r="E58" s="344">
        <v>206.54545454545453</v>
      </c>
      <c r="F58" s="333">
        <v>0</v>
      </c>
      <c r="G58" s="328">
        <f t="shared" si="6"/>
        <v>0</v>
      </c>
      <c r="H58" s="381"/>
      <c r="I58" s="381"/>
      <c r="J58" s="381"/>
      <c r="K58" s="381"/>
    </row>
    <row r="59" spans="1:11" s="24" customFormat="1" ht="21" customHeight="1">
      <c r="A59" s="62"/>
      <c r="B59" s="56" t="s">
        <v>22</v>
      </c>
      <c r="C59" s="61"/>
      <c r="D59" s="60"/>
      <c r="E59" s="335"/>
      <c r="F59" s="352"/>
      <c r="G59" s="59"/>
      <c r="H59" s="363"/>
      <c r="I59" s="363"/>
      <c r="J59" s="363"/>
      <c r="K59" s="363"/>
    </row>
    <row r="60" spans="1:11" s="10" customFormat="1" ht="15.75">
      <c r="A60" s="431">
        <v>1</v>
      </c>
      <c r="B60" s="189" t="s">
        <v>39</v>
      </c>
      <c r="C60" s="134" t="s">
        <v>7</v>
      </c>
      <c r="D60" s="237">
        <v>39.68</v>
      </c>
      <c r="E60" s="343">
        <v>2.488911290322581</v>
      </c>
      <c r="F60" s="332">
        <v>0</v>
      </c>
      <c r="G60" s="324">
        <f>F60*D60</f>
        <v>0</v>
      </c>
      <c r="H60" s="359"/>
      <c r="I60" s="359"/>
      <c r="J60" s="359"/>
      <c r="K60" s="359"/>
    </row>
    <row r="61" spans="1:11" s="12" customFormat="1" ht="16.5" customHeight="1">
      <c r="A61" s="432"/>
      <c r="B61" s="68" t="s">
        <v>93</v>
      </c>
      <c r="C61" s="236" t="s">
        <v>20</v>
      </c>
      <c r="D61" s="306">
        <v>39.68</v>
      </c>
      <c r="E61" s="344">
        <v>6.854838709677419</v>
      </c>
      <c r="F61" s="333">
        <v>0</v>
      </c>
      <c r="G61" s="324">
        <f t="shared" ref="G61:G65" si="7">F61*D61</f>
        <v>0</v>
      </c>
      <c r="H61" s="364"/>
      <c r="I61" s="364"/>
      <c r="J61" s="364"/>
      <c r="K61" s="364"/>
    </row>
    <row r="62" spans="1:11" s="25" customFormat="1" ht="15.75">
      <c r="A62" s="413">
        <v>2</v>
      </c>
      <c r="B62" s="193" t="s">
        <v>23</v>
      </c>
      <c r="C62" s="217" t="s">
        <v>7</v>
      </c>
      <c r="D62" s="274">
        <v>39.68</v>
      </c>
      <c r="E62" s="343">
        <v>7.8747479838709689</v>
      </c>
      <c r="F62" s="332">
        <v>0</v>
      </c>
      <c r="G62" s="324">
        <f t="shared" si="7"/>
        <v>0</v>
      </c>
      <c r="H62" s="382"/>
      <c r="I62" s="383"/>
      <c r="J62" s="382"/>
      <c r="K62" s="382"/>
    </row>
    <row r="63" spans="1:11" s="22" customFormat="1" ht="15.75">
      <c r="A63" s="414"/>
      <c r="B63" s="65" t="s">
        <v>93</v>
      </c>
      <c r="C63" s="236" t="s">
        <v>20</v>
      </c>
      <c r="D63" s="305">
        <v>39.68</v>
      </c>
      <c r="E63" s="344">
        <v>3.844758064516129</v>
      </c>
      <c r="F63" s="333">
        <v>0</v>
      </c>
      <c r="G63" s="324">
        <f t="shared" si="7"/>
        <v>0</v>
      </c>
      <c r="H63" s="384"/>
      <c r="I63" s="384"/>
      <c r="J63" s="384"/>
      <c r="K63" s="384"/>
    </row>
    <row r="64" spans="1:11" s="42" customFormat="1" ht="15.75">
      <c r="A64" s="448">
        <v>3</v>
      </c>
      <c r="B64" s="115" t="s">
        <v>38</v>
      </c>
      <c r="C64" s="83" t="s">
        <v>7</v>
      </c>
      <c r="D64" s="303">
        <v>39.68</v>
      </c>
      <c r="E64" s="343">
        <v>8.6048387096774199</v>
      </c>
      <c r="F64" s="337">
        <v>0</v>
      </c>
      <c r="G64" s="324">
        <f t="shared" si="7"/>
        <v>0</v>
      </c>
      <c r="H64" s="376"/>
      <c r="I64" s="376"/>
      <c r="J64" s="376"/>
      <c r="K64" s="376"/>
    </row>
    <row r="65" spans="1:11" s="44" customFormat="1" ht="15.75">
      <c r="A65" s="448"/>
      <c r="B65" s="82" t="s">
        <v>93</v>
      </c>
      <c r="C65" s="93" t="s">
        <v>20</v>
      </c>
      <c r="D65" s="304">
        <v>39.68</v>
      </c>
      <c r="E65" s="344">
        <v>27.916330645161292</v>
      </c>
      <c r="F65" s="333">
        <v>0</v>
      </c>
      <c r="G65" s="324">
        <f t="shared" si="7"/>
        <v>0</v>
      </c>
      <c r="H65" s="385"/>
      <c r="I65" s="385"/>
      <c r="J65" s="385"/>
      <c r="K65" s="385"/>
    </row>
    <row r="66" spans="1:11" s="41" customFormat="1" ht="15.75" customHeight="1">
      <c r="A66" s="54"/>
      <c r="B66" s="56" t="s">
        <v>65</v>
      </c>
      <c r="C66" s="55"/>
      <c r="D66" s="57"/>
      <c r="E66" s="335"/>
      <c r="F66" s="352"/>
      <c r="G66" s="57"/>
      <c r="H66" s="375"/>
      <c r="I66" s="375"/>
      <c r="J66" s="375"/>
      <c r="K66" s="375"/>
    </row>
    <row r="67" spans="1:11" s="49" customFormat="1">
      <c r="A67" s="446">
        <v>1</v>
      </c>
      <c r="B67" s="193" t="s">
        <v>24</v>
      </c>
      <c r="C67" s="221" t="s">
        <v>7</v>
      </c>
      <c r="D67" s="301">
        <v>154.24</v>
      </c>
      <c r="E67" s="343">
        <v>9.2464989626556022</v>
      </c>
      <c r="F67" s="332">
        <v>0</v>
      </c>
      <c r="G67" s="326">
        <f>F67*D67</f>
        <v>0</v>
      </c>
      <c r="H67" s="386"/>
      <c r="I67" s="386"/>
      <c r="J67" s="386"/>
      <c r="K67" s="386"/>
    </row>
    <row r="68" spans="1:11" s="50" customFormat="1" ht="19.5" customHeight="1">
      <c r="A68" s="447"/>
      <c r="B68" s="68" t="s">
        <v>93</v>
      </c>
      <c r="C68" s="241" t="s">
        <v>20</v>
      </c>
      <c r="D68" s="302">
        <v>154.24</v>
      </c>
      <c r="E68" s="344">
        <v>2.4110477178423233</v>
      </c>
      <c r="F68" s="333">
        <v>0</v>
      </c>
      <c r="G68" s="326">
        <f t="shared" ref="G68:G72" si="8">F68*D68</f>
        <v>0</v>
      </c>
      <c r="H68" s="387"/>
      <c r="I68" s="387"/>
      <c r="J68" s="387"/>
      <c r="K68" s="387"/>
    </row>
    <row r="69" spans="1:11" s="25" customFormat="1" ht="31.5">
      <c r="A69" s="428">
        <v>2</v>
      </c>
      <c r="B69" s="189" t="s">
        <v>25</v>
      </c>
      <c r="C69" s="153" t="s">
        <v>7</v>
      </c>
      <c r="D69" s="299">
        <f>D67-D71</f>
        <v>58.84</v>
      </c>
      <c r="E69" s="343">
        <v>5.1723317471108086</v>
      </c>
      <c r="F69" s="332">
        <v>0</v>
      </c>
      <c r="G69" s="326">
        <f t="shared" si="8"/>
        <v>0</v>
      </c>
      <c r="H69" s="382"/>
      <c r="I69" s="382"/>
      <c r="J69" s="382"/>
      <c r="K69" s="382"/>
    </row>
    <row r="70" spans="1:11" s="25" customFormat="1" ht="17.25" customHeight="1">
      <c r="A70" s="429"/>
      <c r="B70" s="74" t="s">
        <v>93</v>
      </c>
      <c r="C70" s="241" t="s">
        <v>20</v>
      </c>
      <c r="D70" s="300">
        <v>58.84</v>
      </c>
      <c r="E70" s="344">
        <v>2.7824609109449354</v>
      </c>
      <c r="F70" s="333">
        <v>0</v>
      </c>
      <c r="G70" s="326">
        <f t="shared" si="8"/>
        <v>0</v>
      </c>
      <c r="H70" s="382"/>
      <c r="I70" s="382"/>
      <c r="J70" s="382"/>
      <c r="K70" s="382"/>
    </row>
    <row r="71" spans="1:11" s="64" customFormat="1" ht="37.5" customHeight="1">
      <c r="A71" s="445">
        <v>3</v>
      </c>
      <c r="B71" s="86" t="s">
        <v>33</v>
      </c>
      <c r="C71" s="87" t="s">
        <v>7</v>
      </c>
      <c r="D71" s="297">
        <v>95.4</v>
      </c>
      <c r="E71" s="343">
        <v>13.340041928721174</v>
      </c>
      <c r="F71" s="337">
        <v>0</v>
      </c>
      <c r="G71" s="326">
        <f t="shared" si="8"/>
        <v>0</v>
      </c>
      <c r="H71" s="382"/>
      <c r="I71" s="382"/>
      <c r="J71" s="382"/>
      <c r="K71" s="382"/>
    </row>
    <row r="72" spans="1:11" s="64" customFormat="1" ht="17.25" customHeight="1">
      <c r="A72" s="445"/>
      <c r="B72" s="81" t="s">
        <v>93</v>
      </c>
      <c r="C72" s="242" t="s">
        <v>20</v>
      </c>
      <c r="D72" s="298">
        <v>95.4</v>
      </c>
      <c r="E72" s="344">
        <v>29.410482180293503</v>
      </c>
      <c r="F72" s="333">
        <v>0</v>
      </c>
      <c r="G72" s="326">
        <f t="shared" si="8"/>
        <v>0</v>
      </c>
      <c r="H72" s="382"/>
      <c r="I72" s="382"/>
      <c r="J72" s="382"/>
      <c r="K72" s="382"/>
    </row>
    <row r="73" spans="1:11" s="41" customFormat="1" ht="15.75" customHeight="1">
      <c r="A73" s="54"/>
      <c r="B73" s="56" t="s">
        <v>66</v>
      </c>
      <c r="C73" s="55"/>
      <c r="D73" s="57"/>
      <c r="E73" s="335"/>
      <c r="F73" s="462"/>
      <c r="G73" s="57"/>
      <c r="H73" s="375"/>
      <c r="I73" s="375"/>
      <c r="J73" s="375"/>
      <c r="K73" s="375"/>
    </row>
    <row r="74" spans="1:11" s="114" customFormat="1" ht="15.75">
      <c r="A74" s="428">
        <v>1</v>
      </c>
      <c r="B74" s="103" t="s">
        <v>64</v>
      </c>
      <c r="C74" s="125" t="s">
        <v>7</v>
      </c>
      <c r="D74" s="272">
        <v>39.68</v>
      </c>
      <c r="E74" s="343">
        <v>9.3175403225806459</v>
      </c>
      <c r="F74" s="337">
        <v>0</v>
      </c>
      <c r="G74" s="171">
        <f>F74*D74</f>
        <v>0</v>
      </c>
      <c r="H74" s="363"/>
      <c r="I74" s="363"/>
      <c r="J74" s="363"/>
      <c r="K74" s="363"/>
    </row>
    <row r="75" spans="1:11" s="114" customFormat="1" ht="15.75">
      <c r="A75" s="445"/>
      <c r="B75" s="111" t="s">
        <v>93</v>
      </c>
      <c r="C75" s="235" t="s">
        <v>20</v>
      </c>
      <c r="D75" s="296">
        <v>39.68</v>
      </c>
      <c r="E75" s="344">
        <v>41.109879032258064</v>
      </c>
      <c r="F75" s="333">
        <v>0</v>
      </c>
      <c r="G75" s="171">
        <f>F75*D75</f>
        <v>0</v>
      </c>
      <c r="H75" s="363"/>
      <c r="I75" s="363"/>
      <c r="J75" s="363"/>
      <c r="K75" s="363"/>
    </row>
    <row r="76" spans="1:11" s="41" customFormat="1" ht="15.75" customHeight="1">
      <c r="A76" s="222"/>
      <c r="B76" s="224" t="s">
        <v>26</v>
      </c>
      <c r="C76" s="223"/>
      <c r="D76" s="225"/>
      <c r="E76" s="335"/>
      <c r="F76" s="352"/>
      <c r="G76" s="225"/>
      <c r="H76" s="375"/>
      <c r="I76" s="375"/>
      <c r="J76" s="375"/>
      <c r="K76" s="375"/>
    </row>
    <row r="77" spans="1:11" s="66" customFormat="1" ht="15.75">
      <c r="A77" s="416">
        <v>1</v>
      </c>
      <c r="B77" s="187" t="s">
        <v>47</v>
      </c>
      <c r="C77" s="195" t="s">
        <v>5</v>
      </c>
      <c r="D77" s="293">
        <v>3</v>
      </c>
      <c r="E77" s="343">
        <v>22.400000000000002</v>
      </c>
      <c r="F77" s="332">
        <v>0</v>
      </c>
      <c r="G77" s="170">
        <f>F77*D77</f>
        <v>0</v>
      </c>
      <c r="H77" s="388"/>
      <c r="I77" s="388"/>
      <c r="J77" s="388"/>
      <c r="K77" s="388"/>
    </row>
    <row r="78" spans="1:11" s="114" customFormat="1" ht="15.75">
      <c r="A78" s="417"/>
      <c r="B78" s="113" t="s">
        <v>93</v>
      </c>
      <c r="C78" s="234" t="s">
        <v>5</v>
      </c>
      <c r="D78" s="294">
        <v>3</v>
      </c>
      <c r="E78" s="344">
        <v>44.77</v>
      </c>
      <c r="F78" s="333">
        <v>0</v>
      </c>
      <c r="G78" s="170">
        <f t="shared" ref="G78:G88" si="9">F78*D78</f>
        <v>0</v>
      </c>
      <c r="H78" s="363"/>
      <c r="I78" s="363"/>
      <c r="J78" s="363"/>
      <c r="K78" s="363"/>
    </row>
    <row r="79" spans="1:11" s="109" customFormat="1" ht="15.75">
      <c r="A79" s="422">
        <v>2</v>
      </c>
      <c r="B79" s="69" t="s">
        <v>67</v>
      </c>
      <c r="C79" s="79" t="s">
        <v>5</v>
      </c>
      <c r="D79" s="295">
        <v>1.25</v>
      </c>
      <c r="E79" s="343">
        <v>9.3520000000000003</v>
      </c>
      <c r="F79" s="337">
        <v>0</v>
      </c>
      <c r="G79" s="170">
        <f t="shared" si="9"/>
        <v>0</v>
      </c>
      <c r="H79" s="361"/>
      <c r="I79" s="361"/>
      <c r="J79" s="361"/>
      <c r="K79" s="361"/>
    </row>
    <row r="80" spans="1:11" s="109" customFormat="1" ht="15.75">
      <c r="A80" s="422"/>
      <c r="B80" s="108" t="s">
        <v>93</v>
      </c>
      <c r="C80" s="93" t="s">
        <v>5</v>
      </c>
      <c r="D80" s="277">
        <v>1.25</v>
      </c>
      <c r="E80" s="344">
        <v>109.58399999999999</v>
      </c>
      <c r="F80" s="337">
        <v>0</v>
      </c>
      <c r="G80" s="170">
        <f t="shared" si="9"/>
        <v>0</v>
      </c>
      <c r="H80" s="361"/>
      <c r="I80" s="361"/>
      <c r="J80" s="361"/>
      <c r="K80" s="361"/>
    </row>
    <row r="81" spans="1:105" s="110" customFormat="1" ht="15.75">
      <c r="A81" s="416">
        <v>3</v>
      </c>
      <c r="B81" s="187" t="s">
        <v>48</v>
      </c>
      <c r="C81" s="195" t="s">
        <v>7</v>
      </c>
      <c r="D81" s="293">
        <v>27</v>
      </c>
      <c r="E81" s="343">
        <v>2.6637037037037037</v>
      </c>
      <c r="F81" s="332">
        <v>0</v>
      </c>
      <c r="G81" s="170">
        <f t="shared" si="9"/>
        <v>0</v>
      </c>
      <c r="H81" s="359"/>
      <c r="I81" s="359"/>
      <c r="J81" s="359"/>
      <c r="K81" s="359"/>
    </row>
    <row r="82" spans="1:105" s="112" customFormat="1" ht="15.75">
      <c r="A82" s="417"/>
      <c r="B82" s="113" t="s">
        <v>93</v>
      </c>
      <c r="C82" s="234" t="s">
        <v>20</v>
      </c>
      <c r="D82" s="294">
        <v>27</v>
      </c>
      <c r="E82" s="344">
        <v>13.799259259259259</v>
      </c>
      <c r="F82" s="333">
        <v>0</v>
      </c>
      <c r="G82" s="170">
        <f t="shared" si="9"/>
        <v>0</v>
      </c>
      <c r="H82" s="364"/>
      <c r="I82" s="364"/>
      <c r="J82" s="364"/>
      <c r="K82" s="364"/>
    </row>
    <row r="83" spans="1:105" s="47" customFormat="1" ht="15.75">
      <c r="A83" s="418">
        <v>4</v>
      </c>
      <c r="B83" s="153" t="s">
        <v>68</v>
      </c>
      <c r="C83" s="243" t="s">
        <v>13</v>
      </c>
      <c r="D83" s="291">
        <v>8</v>
      </c>
      <c r="E83" s="343">
        <v>0.93625000000000003</v>
      </c>
      <c r="F83" s="332">
        <v>0</v>
      </c>
      <c r="G83" s="170">
        <f t="shared" si="9"/>
        <v>0</v>
      </c>
      <c r="H83" s="364"/>
      <c r="I83" s="364"/>
      <c r="J83" s="364"/>
      <c r="K83" s="364"/>
    </row>
    <row r="84" spans="1:105" s="75" customFormat="1" ht="23.25" customHeight="1">
      <c r="A84" s="423"/>
      <c r="B84" s="260" t="s">
        <v>93</v>
      </c>
      <c r="C84" s="261" t="s">
        <v>13</v>
      </c>
      <c r="D84" s="292">
        <f>D83/100</f>
        <v>0.08</v>
      </c>
      <c r="E84" s="344">
        <v>2540</v>
      </c>
      <c r="F84" s="333">
        <v>0</v>
      </c>
      <c r="G84" s="170">
        <f t="shared" si="9"/>
        <v>0</v>
      </c>
      <c r="H84" s="359"/>
      <c r="I84" s="359"/>
      <c r="J84" s="359"/>
      <c r="K84" s="359"/>
    </row>
    <row r="85" spans="1:105" s="155" customFormat="1">
      <c r="A85" s="424">
        <v>5</v>
      </c>
      <c r="B85" s="154" t="s">
        <v>69</v>
      </c>
      <c r="C85" s="245" t="s">
        <v>13</v>
      </c>
      <c r="D85" s="289">
        <f>7/100</f>
        <v>7.0000000000000007E-2</v>
      </c>
      <c r="E85" s="343">
        <v>224.71428571428569</v>
      </c>
      <c r="F85" s="337">
        <v>0</v>
      </c>
      <c r="G85" s="170">
        <f t="shared" si="9"/>
        <v>0</v>
      </c>
      <c r="H85" s="389"/>
      <c r="I85" s="390"/>
      <c r="J85" s="390"/>
      <c r="K85" s="390"/>
    </row>
    <row r="86" spans="1:105" s="155" customFormat="1">
      <c r="A86" s="424"/>
      <c r="B86" s="148" t="s">
        <v>93</v>
      </c>
      <c r="C86" s="246" t="s">
        <v>13</v>
      </c>
      <c r="D86" s="290">
        <v>7.0000000000000007E-2</v>
      </c>
      <c r="E86" s="344">
        <v>2113.2857142857142</v>
      </c>
      <c r="F86" s="337">
        <v>0</v>
      </c>
      <c r="G86" s="170">
        <f t="shared" si="9"/>
        <v>0</v>
      </c>
      <c r="H86" s="389"/>
      <c r="I86" s="390"/>
      <c r="J86" s="390"/>
      <c r="K86" s="390"/>
    </row>
    <row r="87" spans="1:105" s="144" customFormat="1" ht="15.75">
      <c r="A87" s="418">
        <v>6</v>
      </c>
      <c r="B87" s="153" t="s">
        <v>70</v>
      </c>
      <c r="C87" s="243" t="s">
        <v>12</v>
      </c>
      <c r="D87" s="287">
        <v>1</v>
      </c>
      <c r="E87" s="343">
        <v>1.4</v>
      </c>
      <c r="F87" s="332">
        <v>0</v>
      </c>
      <c r="G87" s="170">
        <f t="shared" si="9"/>
        <v>0</v>
      </c>
      <c r="H87" s="361"/>
      <c r="I87" s="361"/>
      <c r="J87" s="361"/>
      <c r="K87" s="361"/>
    </row>
    <row r="88" spans="1:105" s="47" customFormat="1" ht="15.75">
      <c r="A88" s="419"/>
      <c r="B88" s="71" t="s">
        <v>93</v>
      </c>
      <c r="C88" s="244" t="s">
        <v>12</v>
      </c>
      <c r="D88" s="288">
        <f>D87</f>
        <v>1</v>
      </c>
      <c r="E88" s="344">
        <v>6</v>
      </c>
      <c r="F88" s="333">
        <v>0</v>
      </c>
      <c r="G88" s="170">
        <f t="shared" si="9"/>
        <v>0</v>
      </c>
      <c r="H88" s="364"/>
      <c r="I88" s="364"/>
      <c r="J88" s="364"/>
      <c r="K88" s="364"/>
    </row>
    <row r="89" spans="1:105" s="75" customFormat="1" ht="15" customHeight="1">
      <c r="A89" s="226"/>
      <c r="B89" s="227" t="s">
        <v>71</v>
      </c>
      <c r="C89" s="247"/>
      <c r="D89" s="228"/>
      <c r="E89" s="335"/>
      <c r="F89" s="352"/>
      <c r="G89" s="228"/>
      <c r="H89" s="359"/>
      <c r="I89" s="359"/>
      <c r="J89" s="359"/>
      <c r="K89" s="359"/>
    </row>
    <row r="90" spans="1:105" s="72" customFormat="1" ht="15.75">
      <c r="A90" s="420">
        <v>1</v>
      </c>
      <c r="B90" s="194" t="s">
        <v>73</v>
      </c>
      <c r="C90" s="169" t="s">
        <v>6</v>
      </c>
      <c r="D90" s="285">
        <v>0.13</v>
      </c>
      <c r="E90" s="343">
        <v>632.92307692307691</v>
      </c>
      <c r="F90" s="332">
        <v>0</v>
      </c>
      <c r="G90" s="325">
        <f>F90*D90</f>
        <v>0</v>
      </c>
      <c r="H90" s="358"/>
      <c r="I90" s="358"/>
      <c r="J90" s="358"/>
      <c r="K90" s="358"/>
    </row>
    <row r="91" spans="1:105" s="109" customFormat="1" ht="15.75">
      <c r="A91" s="421"/>
      <c r="B91" s="100" t="s">
        <v>93</v>
      </c>
      <c r="C91" s="248" t="s">
        <v>6</v>
      </c>
      <c r="D91" s="278">
        <v>0.13</v>
      </c>
      <c r="E91" s="344">
        <v>1712.6153846153845</v>
      </c>
      <c r="F91" s="333">
        <v>0</v>
      </c>
      <c r="G91" s="325">
        <f t="shared" ref="G91:G93" si="10">F91*D91</f>
        <v>0</v>
      </c>
      <c r="H91" s="361"/>
      <c r="I91" s="361"/>
      <c r="J91" s="361"/>
      <c r="K91" s="361"/>
    </row>
    <row r="92" spans="1:105" s="63" customFormat="1" ht="31.5">
      <c r="A92" s="425">
        <v>2</v>
      </c>
      <c r="B92" s="128" t="s">
        <v>74</v>
      </c>
      <c r="C92" s="161" t="s">
        <v>20</v>
      </c>
      <c r="D92" s="283">
        <v>55</v>
      </c>
      <c r="E92" s="343">
        <v>0.53236363636363637</v>
      </c>
      <c r="F92" s="337">
        <v>0</v>
      </c>
      <c r="G92" s="325">
        <f t="shared" si="10"/>
        <v>0</v>
      </c>
      <c r="H92" s="370"/>
      <c r="I92" s="370"/>
      <c r="J92" s="370"/>
      <c r="K92" s="370"/>
    </row>
    <row r="93" spans="1:105" s="114" customFormat="1" ht="15.75">
      <c r="A93" s="425"/>
      <c r="B93" s="101" t="s">
        <v>93</v>
      </c>
      <c r="C93" s="92" t="s">
        <v>20</v>
      </c>
      <c r="D93" s="284">
        <v>55</v>
      </c>
      <c r="E93" s="344">
        <v>0.12854545454545455</v>
      </c>
      <c r="F93" s="333">
        <v>0</v>
      </c>
      <c r="G93" s="325">
        <f t="shared" si="10"/>
        <v>0</v>
      </c>
      <c r="H93" s="363"/>
      <c r="I93" s="363"/>
      <c r="J93" s="363"/>
      <c r="K93" s="363"/>
    </row>
    <row r="94" spans="1:105" s="75" customFormat="1" ht="15" customHeight="1">
      <c r="A94" s="157"/>
      <c r="B94" s="159" t="s">
        <v>75</v>
      </c>
      <c r="C94" s="249"/>
      <c r="D94" s="158"/>
      <c r="E94" s="336"/>
      <c r="F94" s="353"/>
      <c r="G94" s="158"/>
      <c r="H94" s="359"/>
      <c r="I94" s="359"/>
      <c r="J94" s="359"/>
      <c r="K94" s="359"/>
    </row>
    <row r="95" spans="1:105" s="165" customFormat="1" ht="31.5">
      <c r="A95" s="188">
        <v>1</v>
      </c>
      <c r="B95" s="162" t="s">
        <v>77</v>
      </c>
      <c r="C95" s="250" t="s">
        <v>12</v>
      </c>
      <c r="D95" s="163">
        <v>10</v>
      </c>
      <c r="E95" s="339">
        <v>4.8</v>
      </c>
      <c r="F95" s="343">
        <v>0</v>
      </c>
      <c r="G95" s="196">
        <f>F95*D95</f>
        <v>0</v>
      </c>
      <c r="H95" s="391"/>
      <c r="I95" s="392"/>
      <c r="J95" s="392"/>
      <c r="K95" s="39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</row>
    <row r="96" spans="1:105" s="167" customFormat="1" ht="15.75">
      <c r="A96" s="420">
        <v>2</v>
      </c>
      <c r="B96" s="166" t="s">
        <v>78</v>
      </c>
      <c r="C96" s="251" t="s">
        <v>5</v>
      </c>
      <c r="D96" s="251">
        <v>1.25</v>
      </c>
      <c r="E96" s="343">
        <v>33.36</v>
      </c>
      <c r="F96" s="332">
        <v>0</v>
      </c>
      <c r="G96" s="196">
        <f t="shared" ref="G96:G107" si="11">F96*D96</f>
        <v>0</v>
      </c>
      <c r="H96" s="393"/>
      <c r="I96" s="393"/>
      <c r="J96" s="393"/>
      <c r="K96" s="393"/>
    </row>
    <row r="97" spans="1:11" s="168" customFormat="1" ht="15.75">
      <c r="A97" s="421"/>
      <c r="B97" s="231" t="s">
        <v>93</v>
      </c>
      <c r="C97" s="252" t="s">
        <v>5</v>
      </c>
      <c r="D97" s="286">
        <v>1.25</v>
      </c>
      <c r="E97" s="344">
        <v>108.12</v>
      </c>
      <c r="F97" s="333">
        <v>0</v>
      </c>
      <c r="G97" s="196">
        <f t="shared" si="11"/>
        <v>0</v>
      </c>
      <c r="H97" s="393"/>
      <c r="I97" s="394"/>
      <c r="J97" s="394"/>
      <c r="K97" s="394"/>
    </row>
    <row r="98" spans="1:11" s="72" customFormat="1" ht="15.75">
      <c r="A98" s="420">
        <v>3</v>
      </c>
      <c r="B98" s="194" t="s">
        <v>89</v>
      </c>
      <c r="C98" s="169" t="s">
        <v>6</v>
      </c>
      <c r="D98" s="285">
        <v>0.78280000000000005</v>
      </c>
      <c r="E98" s="343">
        <v>633.11190597853852</v>
      </c>
      <c r="F98" s="332">
        <v>0</v>
      </c>
      <c r="G98" s="196">
        <f t="shared" si="11"/>
        <v>0</v>
      </c>
      <c r="H98" s="358"/>
      <c r="I98" s="358"/>
      <c r="J98" s="358"/>
      <c r="K98" s="358"/>
    </row>
    <row r="99" spans="1:11" s="109" customFormat="1" ht="15.75">
      <c r="A99" s="421"/>
      <c r="B99" s="100" t="s">
        <v>93</v>
      </c>
      <c r="C99" s="248" t="s">
        <v>6</v>
      </c>
      <c r="D99" s="278">
        <v>0.78300000000000003</v>
      </c>
      <c r="E99" s="344">
        <v>1701.5070242656448</v>
      </c>
      <c r="F99" s="333">
        <v>0</v>
      </c>
      <c r="G99" s="196">
        <f t="shared" si="11"/>
        <v>0</v>
      </c>
      <c r="H99" s="361"/>
      <c r="I99" s="361"/>
      <c r="J99" s="361"/>
      <c r="K99" s="361"/>
    </row>
    <row r="100" spans="1:11" s="63" customFormat="1" ht="35.25" customHeight="1">
      <c r="A100" s="425">
        <v>4</v>
      </c>
      <c r="B100" s="128" t="s">
        <v>76</v>
      </c>
      <c r="C100" s="161" t="s">
        <v>72</v>
      </c>
      <c r="D100" s="283">
        <f>33.26/100</f>
        <v>0.33260000000000001</v>
      </c>
      <c r="E100" s="343">
        <v>530.51713770294646</v>
      </c>
      <c r="F100" s="337">
        <v>0</v>
      </c>
      <c r="G100" s="196">
        <f t="shared" si="11"/>
        <v>0</v>
      </c>
      <c r="H100" s="370"/>
      <c r="I100" s="370"/>
      <c r="J100" s="370"/>
      <c r="K100" s="370"/>
    </row>
    <row r="101" spans="1:11" s="114" customFormat="1" ht="15.75">
      <c r="A101" s="425"/>
      <c r="B101" s="101" t="s">
        <v>93</v>
      </c>
      <c r="C101" s="92" t="s">
        <v>20</v>
      </c>
      <c r="D101" s="284">
        <v>0.33300000000000002</v>
      </c>
      <c r="E101" s="344">
        <v>127.98798798798798</v>
      </c>
      <c r="F101" s="337">
        <v>0</v>
      </c>
      <c r="G101" s="196">
        <f t="shared" si="11"/>
        <v>0</v>
      </c>
      <c r="H101" s="363"/>
      <c r="I101" s="363"/>
      <c r="J101" s="363"/>
      <c r="K101" s="363"/>
    </row>
    <row r="102" spans="1:11" s="91" customFormat="1" ht="23.25" customHeight="1">
      <c r="A102" s="418">
        <v>5</v>
      </c>
      <c r="B102" s="169" t="s">
        <v>79</v>
      </c>
      <c r="C102" s="253" t="s">
        <v>20</v>
      </c>
      <c r="D102" s="281">
        <v>42</v>
      </c>
      <c r="E102" s="343">
        <v>1.3316666666666666</v>
      </c>
      <c r="F102" s="332">
        <v>0</v>
      </c>
      <c r="G102" s="196">
        <f t="shared" si="11"/>
        <v>0</v>
      </c>
      <c r="H102" s="388"/>
      <c r="I102" s="388"/>
      <c r="J102" s="388"/>
      <c r="K102" s="388"/>
    </row>
    <row r="103" spans="1:11" s="92" customFormat="1" ht="15.75">
      <c r="A103" s="419"/>
      <c r="B103" s="160" t="s">
        <v>93</v>
      </c>
      <c r="C103" s="254" t="s">
        <v>20</v>
      </c>
      <c r="D103" s="282">
        <f>D102/100</f>
        <v>0.42</v>
      </c>
      <c r="E103" s="344">
        <v>327.66666666666669</v>
      </c>
      <c r="F103" s="337">
        <v>0</v>
      </c>
      <c r="G103" s="196">
        <f t="shared" si="11"/>
        <v>0</v>
      </c>
      <c r="H103" s="363"/>
      <c r="I103" s="363"/>
      <c r="J103" s="363"/>
      <c r="K103" s="363"/>
    </row>
    <row r="104" spans="1:11" s="91" customFormat="1" ht="23.25" customHeight="1">
      <c r="A104" s="418">
        <v>6</v>
      </c>
      <c r="B104" s="169" t="s">
        <v>80</v>
      </c>
      <c r="C104" s="253" t="s">
        <v>20</v>
      </c>
      <c r="D104" s="281">
        <v>42</v>
      </c>
      <c r="E104" s="343">
        <v>3.8592857142857144</v>
      </c>
      <c r="F104" s="332">
        <v>0</v>
      </c>
      <c r="G104" s="196">
        <f t="shared" si="11"/>
        <v>0</v>
      </c>
      <c r="H104" s="388"/>
      <c r="I104" s="388"/>
      <c r="J104" s="388"/>
      <c r="K104" s="388"/>
    </row>
    <row r="105" spans="1:11" s="92" customFormat="1" ht="15.75">
      <c r="A105" s="419"/>
      <c r="B105" s="160" t="s">
        <v>93</v>
      </c>
      <c r="C105" s="254" t="s">
        <v>20</v>
      </c>
      <c r="D105" s="282">
        <f>D104/100</f>
        <v>0.42</v>
      </c>
      <c r="E105" s="344">
        <v>1070.0952380952381</v>
      </c>
      <c r="F105" s="337">
        <v>0</v>
      </c>
      <c r="G105" s="196">
        <f t="shared" si="11"/>
        <v>0</v>
      </c>
      <c r="H105" s="363"/>
      <c r="I105" s="363"/>
      <c r="J105" s="363"/>
      <c r="K105" s="363"/>
    </row>
    <row r="106" spans="1:11" s="156" customFormat="1" ht="15.75">
      <c r="A106" s="418">
        <v>7</v>
      </c>
      <c r="B106" s="166" t="s">
        <v>81</v>
      </c>
      <c r="C106" s="255" t="s">
        <v>5</v>
      </c>
      <c r="D106" s="279">
        <v>0.30599999999999999</v>
      </c>
      <c r="E106" s="343">
        <v>7.3202614379084974</v>
      </c>
      <c r="F106" s="332">
        <v>0</v>
      </c>
      <c r="G106" s="196">
        <f t="shared" si="11"/>
        <v>0</v>
      </c>
      <c r="H106" s="361"/>
      <c r="I106" s="361"/>
      <c r="J106" s="361"/>
      <c r="K106" s="361"/>
    </row>
    <row r="107" spans="1:11" s="92" customFormat="1" ht="15.75">
      <c r="A107" s="419"/>
      <c r="B107" s="102" t="s">
        <v>93</v>
      </c>
      <c r="C107" s="256" t="s">
        <v>5</v>
      </c>
      <c r="D107" s="280">
        <v>0.30599999999999999</v>
      </c>
      <c r="E107" s="344">
        <v>68.82352941176471</v>
      </c>
      <c r="F107" s="337">
        <v>0</v>
      </c>
      <c r="G107" s="196">
        <f t="shared" si="11"/>
        <v>0</v>
      </c>
      <c r="H107" s="363"/>
      <c r="I107" s="363"/>
      <c r="J107" s="363"/>
      <c r="K107" s="363"/>
    </row>
    <row r="108" spans="1:11" s="41" customFormat="1" ht="15.75" customHeight="1">
      <c r="A108" s="222"/>
      <c r="B108" s="224" t="s">
        <v>27</v>
      </c>
      <c r="C108" s="223"/>
      <c r="D108" s="225"/>
      <c r="E108" s="335"/>
      <c r="F108" s="352"/>
      <c r="G108" s="225"/>
      <c r="H108" s="375"/>
      <c r="I108" s="375"/>
      <c r="J108" s="375"/>
      <c r="K108" s="375"/>
    </row>
    <row r="109" spans="1:11" s="26" customFormat="1" ht="31.5">
      <c r="A109" s="416">
        <v>1</v>
      </c>
      <c r="B109" s="189" t="s">
        <v>49</v>
      </c>
      <c r="C109" s="134" t="s">
        <v>7</v>
      </c>
      <c r="D109" s="237">
        <v>55.49</v>
      </c>
      <c r="E109" s="343">
        <v>7.3611461524599031</v>
      </c>
      <c r="F109" s="332">
        <v>0</v>
      </c>
      <c r="G109" s="324">
        <f>F109*D109</f>
        <v>0</v>
      </c>
      <c r="H109" s="381"/>
      <c r="I109" s="381"/>
      <c r="J109" s="381"/>
      <c r="K109" s="381"/>
    </row>
    <row r="110" spans="1:11" s="13" customFormat="1" ht="15.75">
      <c r="A110" s="417"/>
      <c r="B110" s="68" t="s">
        <v>93</v>
      </c>
      <c r="C110" s="236" t="s">
        <v>20</v>
      </c>
      <c r="D110" s="278">
        <v>55.49</v>
      </c>
      <c r="E110" s="344">
        <v>2.4480086502072447</v>
      </c>
      <c r="F110" s="333">
        <v>0</v>
      </c>
      <c r="G110" s="324">
        <f t="shared" ref="G110:G117" si="12">F110*D110</f>
        <v>0</v>
      </c>
      <c r="H110" s="361"/>
      <c r="I110" s="361"/>
      <c r="J110" s="361"/>
      <c r="K110" s="361"/>
    </row>
    <row r="111" spans="1:11" s="47" customFormat="1" ht="15.75">
      <c r="A111" s="415">
        <v>2</v>
      </c>
      <c r="B111" s="76" t="s">
        <v>32</v>
      </c>
      <c r="C111" s="77" t="s">
        <v>7</v>
      </c>
      <c r="D111" s="276">
        <f>D109</f>
        <v>55.49</v>
      </c>
      <c r="E111" s="343">
        <v>7.571274103442061</v>
      </c>
      <c r="F111" s="337">
        <v>0</v>
      </c>
      <c r="G111" s="324">
        <f t="shared" si="12"/>
        <v>0</v>
      </c>
      <c r="H111" s="364"/>
      <c r="I111" s="364"/>
      <c r="J111" s="364"/>
      <c r="K111" s="364"/>
    </row>
    <row r="112" spans="1:11" s="25" customFormat="1" ht="17.25" customHeight="1">
      <c r="A112" s="415"/>
      <c r="B112" s="67" t="s">
        <v>93</v>
      </c>
      <c r="C112" s="93" t="s">
        <v>20</v>
      </c>
      <c r="D112" s="277">
        <v>55.49</v>
      </c>
      <c r="E112" s="344">
        <v>0.46224544963056402</v>
      </c>
      <c r="F112" s="337">
        <v>0</v>
      </c>
      <c r="G112" s="324">
        <f t="shared" si="12"/>
        <v>0</v>
      </c>
      <c r="H112" s="382"/>
      <c r="I112" s="382"/>
      <c r="J112" s="382"/>
      <c r="K112" s="382"/>
    </row>
    <row r="113" spans="1:11" s="47" customFormat="1" ht="18.75" customHeight="1">
      <c r="A113" s="413">
        <v>3</v>
      </c>
      <c r="B113" s="193" t="s">
        <v>28</v>
      </c>
      <c r="C113" s="217" t="s">
        <v>7</v>
      </c>
      <c r="D113" s="274">
        <f>D109</f>
        <v>55.49</v>
      </c>
      <c r="E113" s="343">
        <v>1.1122724815282032</v>
      </c>
      <c r="F113" s="332">
        <v>0</v>
      </c>
      <c r="G113" s="324">
        <f t="shared" si="12"/>
        <v>0</v>
      </c>
      <c r="H113" s="364"/>
      <c r="I113" s="364"/>
      <c r="J113" s="364"/>
      <c r="K113" s="364"/>
    </row>
    <row r="114" spans="1:11" s="25" customFormat="1" ht="21" customHeight="1">
      <c r="A114" s="414"/>
      <c r="B114" s="85" t="s">
        <v>93</v>
      </c>
      <c r="C114" s="257" t="s">
        <v>20</v>
      </c>
      <c r="D114" s="275">
        <v>55.49</v>
      </c>
      <c r="E114" s="344">
        <v>5.03964678320418</v>
      </c>
      <c r="F114" s="333">
        <v>0</v>
      </c>
      <c r="G114" s="324">
        <f t="shared" si="12"/>
        <v>0</v>
      </c>
      <c r="H114" s="382"/>
      <c r="I114" s="382"/>
      <c r="J114" s="382"/>
      <c r="K114" s="382"/>
    </row>
    <row r="115" spans="1:11" s="70" customFormat="1" ht="15.75">
      <c r="A115" s="411">
        <v>4</v>
      </c>
      <c r="B115" s="88" t="s">
        <v>36</v>
      </c>
      <c r="C115" s="89" t="s">
        <v>37</v>
      </c>
      <c r="D115" s="237">
        <f>D113</f>
        <v>55.49</v>
      </c>
      <c r="E115" s="343">
        <v>3.581546224544963</v>
      </c>
      <c r="F115" s="332">
        <v>0</v>
      </c>
      <c r="G115" s="324">
        <f t="shared" si="12"/>
        <v>0</v>
      </c>
      <c r="H115" s="395"/>
      <c r="I115" s="395"/>
      <c r="J115" s="395"/>
      <c r="K115" s="396"/>
    </row>
    <row r="116" spans="1:11" s="63" customFormat="1" ht="18" customHeight="1">
      <c r="A116" s="412"/>
      <c r="B116" s="90" t="s">
        <v>93</v>
      </c>
      <c r="C116" s="232" t="s">
        <v>20</v>
      </c>
      <c r="D116" s="273">
        <v>55.49</v>
      </c>
      <c r="E116" s="344">
        <v>0.76554334114254807</v>
      </c>
      <c r="F116" s="333">
        <v>0</v>
      </c>
      <c r="G116" s="324">
        <f t="shared" si="12"/>
        <v>0</v>
      </c>
      <c r="H116" s="395"/>
      <c r="I116" s="395"/>
      <c r="J116" s="395"/>
      <c r="K116" s="396"/>
    </row>
    <row r="117" spans="1:11" s="70" customFormat="1" ht="27.75" customHeight="1">
      <c r="A117" s="186">
        <v>5</v>
      </c>
      <c r="B117" s="229" t="s">
        <v>83</v>
      </c>
      <c r="C117" s="230" t="s">
        <v>12</v>
      </c>
      <c r="D117" s="259">
        <v>1</v>
      </c>
      <c r="E117" s="338">
        <v>12508</v>
      </c>
      <c r="F117" s="334">
        <v>0</v>
      </c>
      <c r="G117" s="324">
        <f t="shared" si="12"/>
        <v>0</v>
      </c>
      <c r="H117" s="395"/>
      <c r="I117" s="395"/>
      <c r="J117" s="395"/>
      <c r="K117" s="396"/>
    </row>
    <row r="118" spans="1:11" s="181" customFormat="1" ht="15.75">
      <c r="A118" s="174"/>
      <c r="B118" s="175" t="s">
        <v>84</v>
      </c>
      <c r="C118" s="174"/>
      <c r="D118" s="177"/>
      <c r="E118" s="347"/>
      <c r="F118" s="178"/>
      <c r="G118" s="180">
        <f>SUM(G6:G117)</f>
        <v>0</v>
      </c>
      <c r="H118" s="397"/>
      <c r="I118" s="397"/>
      <c r="J118" s="397"/>
      <c r="K118" s="397"/>
    </row>
    <row r="119" spans="1:11" s="181" customFormat="1" ht="15.75">
      <c r="A119" s="174"/>
      <c r="B119" s="179" t="s">
        <v>85</v>
      </c>
      <c r="C119" s="182"/>
      <c r="D119" s="177"/>
      <c r="E119" s="347"/>
      <c r="F119" s="178"/>
      <c r="G119" s="180">
        <f>G99+G98+G91+G90</f>
        <v>0</v>
      </c>
      <c r="H119" s="397"/>
      <c r="I119" s="397"/>
      <c r="J119" s="397"/>
      <c r="K119" s="397"/>
    </row>
    <row r="120" spans="1:11" s="181" customFormat="1" ht="15.75">
      <c r="A120" s="174"/>
      <c r="B120" s="175" t="s">
        <v>86</v>
      </c>
      <c r="C120" s="182"/>
      <c r="D120" s="177"/>
      <c r="E120" s="347"/>
      <c r="F120" s="178"/>
      <c r="G120" s="180">
        <f>G118-G119</f>
        <v>0</v>
      </c>
      <c r="H120" s="397"/>
      <c r="I120" s="397"/>
      <c r="J120" s="397"/>
      <c r="K120" s="397"/>
    </row>
    <row r="121" spans="1:11" s="181" customFormat="1" ht="15.75">
      <c r="A121" s="174"/>
      <c r="B121" s="179" t="s">
        <v>87</v>
      </c>
      <c r="C121" s="182"/>
      <c r="D121" s="177"/>
      <c r="E121" s="347"/>
      <c r="F121" s="178"/>
      <c r="G121" s="180">
        <f>G119*8%</f>
        <v>0</v>
      </c>
      <c r="H121" s="397"/>
      <c r="I121" s="397"/>
      <c r="J121" s="397"/>
      <c r="K121" s="397"/>
    </row>
    <row r="122" spans="1:11" s="181" customFormat="1" ht="15.75">
      <c r="A122" s="174"/>
      <c r="B122" s="175" t="s">
        <v>88</v>
      </c>
      <c r="C122" s="182"/>
      <c r="D122" s="176"/>
      <c r="E122" s="347"/>
      <c r="F122" s="178"/>
      <c r="G122" s="180">
        <f>G120*10%</f>
        <v>0</v>
      </c>
      <c r="H122" s="397"/>
      <c r="I122" s="397"/>
      <c r="J122" s="397"/>
      <c r="K122" s="397"/>
    </row>
    <row r="123" spans="1:11" s="185" customFormat="1">
      <c r="A123" s="183"/>
      <c r="B123" s="175" t="s">
        <v>1</v>
      </c>
      <c r="C123" s="184"/>
      <c r="D123" s="183"/>
      <c r="E123" s="347"/>
      <c r="F123" s="178"/>
      <c r="G123" s="180">
        <f>G118+G121+G122</f>
        <v>0</v>
      </c>
      <c r="H123" s="398"/>
      <c r="I123" s="398"/>
      <c r="J123" s="398"/>
      <c r="K123" s="398"/>
    </row>
    <row r="124" spans="1:11" s="181" customFormat="1" ht="15.75">
      <c r="A124" s="174"/>
      <c r="B124" s="175" t="s">
        <v>102</v>
      </c>
      <c r="C124" s="182"/>
      <c r="D124" s="176"/>
      <c r="E124" s="347"/>
      <c r="F124" s="178"/>
      <c r="G124" s="180">
        <f>G123*C124</f>
        <v>0</v>
      </c>
      <c r="H124" s="397"/>
      <c r="I124" s="397"/>
      <c r="J124" s="397"/>
      <c r="K124" s="397"/>
    </row>
    <row r="125" spans="1:11" s="181" customFormat="1">
      <c r="A125" s="183"/>
      <c r="B125" s="175" t="s">
        <v>1</v>
      </c>
      <c r="C125" s="184"/>
      <c r="D125" s="183"/>
      <c r="E125" s="347"/>
      <c r="F125" s="178"/>
      <c r="G125" s="180">
        <f>G123+G124</f>
        <v>0</v>
      </c>
      <c r="H125" s="397"/>
      <c r="I125" s="397"/>
      <c r="J125" s="399"/>
      <c r="K125" s="397"/>
    </row>
    <row r="126" spans="1:11" s="2" customFormat="1" ht="15.75">
      <c r="A126" s="117"/>
      <c r="B126" s="118" t="s">
        <v>91</v>
      </c>
      <c r="C126" s="262"/>
      <c r="D126" s="119"/>
      <c r="E126" s="348"/>
      <c r="F126" s="119"/>
      <c r="G126" s="263">
        <f>(G116+G114+G112+G110+G107+G105+G103+G101+G99+G97+G93+G91+G88+G86+G84+G82+G80+G78+G75+G72+G70+G117+G68+G65+G63+G61+G58+G56+G54+G52+G49+G47+G44+G42+G40+G38+G36+G29+G27+G25+G22+G20+G18+G16+G13)*C126</f>
        <v>0</v>
      </c>
      <c r="H126" s="400"/>
      <c r="I126" s="400"/>
      <c r="J126" s="400"/>
      <c r="K126" s="400"/>
    </row>
    <row r="127" spans="1:11" s="4" customFormat="1" ht="15.75">
      <c r="A127" s="5"/>
      <c r="B127" s="120" t="s">
        <v>1</v>
      </c>
      <c r="C127" s="264"/>
      <c r="D127" s="265"/>
      <c r="E127" s="349"/>
      <c r="F127" s="265"/>
      <c r="G127" s="266">
        <f>G126+G125</f>
        <v>0</v>
      </c>
      <c r="H127" s="401"/>
      <c r="I127" s="401"/>
      <c r="J127" s="401"/>
      <c r="K127" s="401"/>
    </row>
    <row r="128" spans="1:11" s="2" customFormat="1" ht="15.75">
      <c r="A128" s="3"/>
      <c r="B128" s="121" t="s">
        <v>92</v>
      </c>
      <c r="C128" s="267">
        <v>0.05</v>
      </c>
      <c r="D128" s="52"/>
      <c r="E128" s="51"/>
      <c r="F128" s="355"/>
      <c r="G128" s="268">
        <f>G127*C128</f>
        <v>0</v>
      </c>
      <c r="H128" s="400"/>
      <c r="I128" s="400"/>
      <c r="J128" s="400"/>
      <c r="K128" s="400"/>
    </row>
    <row r="129" spans="1:245" s="2" customFormat="1" ht="15.75">
      <c r="A129" s="5"/>
      <c r="B129" s="120" t="s">
        <v>1</v>
      </c>
      <c r="C129" s="269"/>
      <c r="D129" s="122"/>
      <c r="E129" s="350"/>
      <c r="F129" s="122"/>
      <c r="G129" s="270">
        <f>G127+G128</f>
        <v>0</v>
      </c>
      <c r="H129" s="400"/>
      <c r="I129" s="400"/>
      <c r="J129" s="400"/>
      <c r="K129" s="400"/>
    </row>
    <row r="130" spans="1:245" s="2" customFormat="1" ht="15.75">
      <c r="A130" s="5"/>
      <c r="B130" s="120" t="s">
        <v>100</v>
      </c>
      <c r="C130" s="271">
        <v>0.18</v>
      </c>
      <c r="D130" s="123"/>
      <c r="E130" s="351"/>
      <c r="F130" s="123"/>
      <c r="G130" s="270">
        <f>G129*C130</f>
        <v>0</v>
      </c>
      <c r="H130" s="400"/>
      <c r="I130" s="400"/>
      <c r="J130" s="400"/>
      <c r="K130" s="400"/>
    </row>
    <row r="131" spans="1:245" s="2" customFormat="1" ht="15.75">
      <c r="A131" s="5"/>
      <c r="B131" s="120" t="s">
        <v>2</v>
      </c>
      <c r="C131" s="122"/>
      <c r="D131" s="122"/>
      <c r="E131" s="350"/>
      <c r="F131" s="122"/>
      <c r="G131" s="270">
        <f>G129+G130</f>
        <v>0</v>
      </c>
      <c r="H131" s="400"/>
      <c r="I131" s="400"/>
      <c r="J131" s="400"/>
      <c r="K131" s="400"/>
    </row>
    <row r="132" spans="1:245" s="6" customFormat="1">
      <c r="A132" s="409" t="s">
        <v>101</v>
      </c>
      <c r="B132" s="410"/>
      <c r="C132" s="410"/>
      <c r="D132" s="410"/>
      <c r="E132" s="410"/>
      <c r="F132" s="410"/>
      <c r="G132" s="410"/>
      <c r="H132" s="402"/>
      <c r="I132" s="402"/>
      <c r="J132" s="402"/>
      <c r="K132" s="402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</row>
    <row r="133" spans="1:245" s="6" customFormat="1">
      <c r="A133" s="410"/>
      <c r="B133" s="410"/>
      <c r="C133" s="410"/>
      <c r="D133" s="410"/>
      <c r="E133" s="410"/>
      <c r="F133" s="410"/>
      <c r="G133" s="410"/>
      <c r="H133" s="403"/>
      <c r="I133" s="403"/>
      <c r="J133" s="403"/>
      <c r="K133" s="403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</row>
    <row r="134" spans="1:245" s="6" customFormat="1" ht="51.75" customHeight="1">
      <c r="A134" s="410"/>
      <c r="B134" s="410"/>
      <c r="C134" s="410"/>
      <c r="D134" s="410"/>
      <c r="E134" s="410"/>
      <c r="F134" s="410"/>
      <c r="G134" s="410"/>
      <c r="H134" s="403"/>
      <c r="I134" s="403"/>
      <c r="J134" s="403"/>
      <c r="K134" s="403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</row>
    <row r="135" spans="1:245" s="1" customFormat="1" ht="36.75" customHeight="1">
      <c r="A135" s="410"/>
      <c r="B135" s="410"/>
      <c r="C135" s="410"/>
      <c r="D135" s="410"/>
      <c r="E135" s="410"/>
      <c r="F135" s="410"/>
      <c r="G135" s="410"/>
      <c r="H135" s="404"/>
      <c r="I135" s="404"/>
      <c r="J135" s="404"/>
      <c r="K135" s="404"/>
    </row>
    <row r="136" spans="1:245" s="27" customFormat="1" ht="15.75">
      <c r="A136" s="410"/>
      <c r="B136" s="410"/>
      <c r="C136" s="410"/>
      <c r="D136" s="410"/>
      <c r="E136" s="410"/>
      <c r="F136" s="410"/>
      <c r="G136" s="410"/>
    </row>
    <row r="137" spans="1:245" s="27" customFormat="1" ht="15.75">
      <c r="A137" s="410"/>
      <c r="B137" s="410"/>
      <c r="C137" s="410"/>
      <c r="D137" s="410"/>
      <c r="E137" s="410"/>
      <c r="F137" s="410"/>
      <c r="G137" s="410"/>
    </row>
    <row r="138" spans="1:245" s="27" customFormat="1" ht="15.75">
      <c r="A138" s="410"/>
      <c r="B138" s="410"/>
      <c r="C138" s="410"/>
      <c r="D138" s="410"/>
      <c r="E138" s="410"/>
      <c r="F138" s="410"/>
      <c r="G138" s="410"/>
    </row>
    <row r="139" spans="1:245" s="27" customFormat="1" ht="15.75">
      <c r="A139" s="410"/>
      <c r="B139" s="410"/>
      <c r="C139" s="410"/>
      <c r="D139" s="410"/>
      <c r="E139" s="410"/>
      <c r="F139" s="410"/>
      <c r="G139" s="410"/>
    </row>
    <row r="140" spans="1:245" s="27" customFormat="1" ht="15.75">
      <c r="A140" s="410"/>
      <c r="B140" s="410"/>
      <c r="C140" s="410"/>
      <c r="D140" s="410"/>
      <c r="E140" s="410"/>
      <c r="F140" s="410"/>
      <c r="G140" s="410"/>
    </row>
    <row r="141" spans="1:245" s="23" customFormat="1" ht="15.75">
      <c r="A141" s="410"/>
      <c r="B141" s="410"/>
      <c r="C141" s="410"/>
      <c r="D141" s="410"/>
      <c r="E141" s="410"/>
      <c r="F141" s="410"/>
      <c r="G141" s="410"/>
    </row>
    <row r="142" spans="1:245" s="27" customFormat="1" ht="15.75">
      <c r="A142" s="410"/>
      <c r="B142" s="410"/>
      <c r="C142" s="410"/>
      <c r="D142" s="410"/>
      <c r="E142" s="410"/>
      <c r="F142" s="410"/>
      <c r="G142" s="410"/>
    </row>
    <row r="143" spans="1:245" s="27" customFormat="1" ht="15.75">
      <c r="A143" s="410"/>
      <c r="B143" s="410"/>
      <c r="C143" s="410"/>
      <c r="D143" s="410"/>
      <c r="E143" s="410"/>
      <c r="F143" s="410"/>
      <c r="G143" s="410"/>
    </row>
    <row r="144" spans="1:245" s="27" customFormat="1" ht="15.75">
      <c r="A144" s="410"/>
      <c r="B144" s="410"/>
      <c r="C144" s="410"/>
      <c r="D144" s="410"/>
      <c r="E144" s="410"/>
      <c r="F144" s="410"/>
      <c r="G144" s="410"/>
    </row>
    <row r="145" spans="1:7" s="27" customFormat="1" ht="15.75">
      <c r="D145" s="30"/>
      <c r="E145" s="32"/>
      <c r="F145" s="32"/>
      <c r="G145" s="31"/>
    </row>
    <row r="146" spans="1:7" s="27" customFormat="1" ht="45" customHeight="1">
      <c r="D146" s="30"/>
      <c r="E146" s="32"/>
      <c r="F146" s="32"/>
      <c r="G146" s="32"/>
    </row>
    <row r="147" spans="1:7" s="27" customFormat="1" ht="15.75">
      <c r="D147" s="30"/>
      <c r="E147" s="32"/>
      <c r="F147" s="32"/>
      <c r="G147" s="32"/>
    </row>
    <row r="148" spans="1:7" s="27" customFormat="1" ht="15.75">
      <c r="B148" s="36"/>
      <c r="D148" s="30"/>
      <c r="G148" s="33"/>
    </row>
    <row r="149" spans="1:7" s="27" customFormat="1" ht="15.75">
      <c r="D149" s="30"/>
      <c r="E149" s="32"/>
      <c r="F149" s="32"/>
      <c r="G149" s="32"/>
    </row>
    <row r="150" spans="1:7" s="6" customFormat="1">
      <c r="A150" s="37"/>
      <c r="B150" s="37"/>
      <c r="C150" s="37"/>
      <c r="D150" s="37"/>
      <c r="E150" s="37"/>
      <c r="F150" s="37"/>
      <c r="G150" s="37"/>
    </row>
    <row r="151" spans="1:7" s="27" customFormat="1" ht="15.75">
      <c r="B151" s="36"/>
      <c r="D151" s="30"/>
      <c r="G151" s="33"/>
    </row>
    <row r="152" spans="1:7" s="27" customFormat="1" ht="15.75">
      <c r="D152" s="30"/>
      <c r="E152" s="32"/>
      <c r="F152" s="32"/>
      <c r="G152" s="32"/>
    </row>
    <row r="153" spans="1:7" s="27" customFormat="1" ht="15.75">
      <c r="B153" s="36"/>
      <c r="D153" s="30"/>
      <c r="G153" s="33"/>
    </row>
    <row r="154" spans="1:7" s="27" customFormat="1" ht="15.75">
      <c r="D154" s="30"/>
      <c r="E154" s="32"/>
      <c r="F154" s="32"/>
      <c r="G154" s="32"/>
    </row>
    <row r="155" spans="1:7" s="27" customFormat="1" ht="15.75">
      <c r="C155" s="29"/>
      <c r="D155" s="30"/>
      <c r="E155" s="32"/>
      <c r="F155" s="32"/>
      <c r="G155" s="32"/>
    </row>
    <row r="156" spans="1:7" s="27" customFormat="1" ht="15.75">
      <c r="D156" s="30"/>
      <c r="E156" s="32"/>
      <c r="F156" s="32"/>
      <c r="G156" s="33"/>
    </row>
    <row r="157" spans="1:7" s="27" customFormat="1" ht="15.75">
      <c r="D157" s="30"/>
      <c r="E157" s="32"/>
      <c r="F157" s="32"/>
      <c r="G157" s="33"/>
    </row>
    <row r="158" spans="1:7" s="27" customFormat="1" ht="15.75">
      <c r="D158" s="30"/>
      <c r="E158" s="32"/>
      <c r="F158" s="32"/>
      <c r="G158" s="33"/>
    </row>
    <row r="159" spans="1:7" s="27" customFormat="1" ht="15.75">
      <c r="D159" s="30"/>
      <c r="E159" s="32"/>
      <c r="F159" s="32"/>
      <c r="G159" s="32"/>
    </row>
    <row r="160" spans="1:7" s="6" customFormat="1">
      <c r="A160" s="27"/>
      <c r="B160" s="27"/>
      <c r="C160" s="27"/>
      <c r="D160" s="30"/>
      <c r="E160" s="32"/>
      <c r="F160" s="32"/>
      <c r="G160" s="32"/>
    </row>
    <row r="161" spans="1:7" s="6" customFormat="1">
      <c r="A161" s="27"/>
      <c r="B161" s="27"/>
      <c r="C161" s="27"/>
      <c r="D161" s="30"/>
      <c r="E161" s="32"/>
      <c r="F161" s="32"/>
      <c r="G161" s="33"/>
    </row>
    <row r="162" spans="1:7" s="27" customFormat="1" ht="15.75">
      <c r="D162" s="30"/>
      <c r="G162" s="33"/>
    </row>
    <row r="163" spans="1:7" s="27" customFormat="1" ht="15.75">
      <c r="D163" s="30"/>
      <c r="E163" s="32"/>
      <c r="F163" s="32"/>
      <c r="G163" s="33"/>
    </row>
    <row r="164" spans="1:7" s="27" customFormat="1" ht="15.75">
      <c r="D164" s="30"/>
      <c r="E164" s="32"/>
      <c r="F164" s="32"/>
      <c r="G164" s="33"/>
    </row>
    <row r="165" spans="1:7" s="27" customFormat="1" ht="15.75">
      <c r="D165" s="30"/>
      <c r="E165" s="32"/>
      <c r="F165" s="32"/>
      <c r="G165" s="33"/>
    </row>
    <row r="166" spans="1:7" s="27" customFormat="1" ht="15.75">
      <c r="D166" s="30"/>
      <c r="E166" s="32"/>
      <c r="F166" s="32"/>
      <c r="G166" s="32"/>
    </row>
    <row r="167" spans="1:7" s="6" customFormat="1">
      <c r="A167" s="27"/>
      <c r="B167" s="36"/>
      <c r="C167" s="27"/>
      <c r="D167" s="30"/>
      <c r="E167" s="32"/>
      <c r="F167" s="32"/>
      <c r="G167" s="32"/>
    </row>
    <row r="168" spans="1:7" s="6" customFormat="1">
      <c r="A168" s="27"/>
      <c r="B168" s="27"/>
      <c r="C168" s="27"/>
      <c r="D168" s="30"/>
      <c r="E168" s="32"/>
      <c r="F168" s="32"/>
      <c r="G168" s="33"/>
    </row>
    <row r="169" spans="1:7" s="27" customFormat="1" ht="15.75">
      <c r="D169" s="30"/>
      <c r="G169" s="33"/>
    </row>
    <row r="170" spans="1:7" s="27" customFormat="1" ht="15.75">
      <c r="D170" s="30"/>
      <c r="E170" s="32"/>
      <c r="F170" s="32"/>
      <c r="G170" s="33"/>
    </row>
    <row r="171" spans="1:7" s="27" customFormat="1" ht="15.75">
      <c r="D171" s="30"/>
      <c r="E171" s="32"/>
      <c r="F171" s="32"/>
      <c r="G171" s="33"/>
    </row>
    <row r="172" spans="1:7" s="27" customFormat="1" ht="15.75">
      <c r="D172" s="30"/>
      <c r="E172" s="32"/>
      <c r="F172" s="32"/>
      <c r="G172" s="33"/>
    </row>
    <row r="173" spans="1:7" s="27" customFormat="1" ht="15.75">
      <c r="D173" s="30"/>
      <c r="E173" s="32"/>
      <c r="F173" s="32"/>
      <c r="G173" s="32"/>
    </row>
    <row r="174" spans="1:7" s="6" customFormat="1">
      <c r="A174" s="27"/>
      <c r="B174" s="36"/>
      <c r="C174" s="27"/>
      <c r="D174" s="30"/>
      <c r="E174" s="32"/>
      <c r="F174" s="32"/>
      <c r="G174" s="32"/>
    </row>
    <row r="175" spans="1:7" s="6" customFormat="1">
      <c r="A175" s="27"/>
      <c r="B175" s="27"/>
      <c r="C175" s="27"/>
      <c r="D175" s="30"/>
      <c r="E175" s="32"/>
      <c r="F175" s="32"/>
      <c r="G175" s="33"/>
    </row>
    <row r="176" spans="1:7" s="27" customFormat="1" ht="15.75">
      <c r="D176" s="30"/>
      <c r="G176" s="33"/>
    </row>
    <row r="177" spans="1:7" s="27" customFormat="1" ht="15.75">
      <c r="D177" s="30"/>
      <c r="E177" s="32"/>
      <c r="F177" s="32"/>
      <c r="G177" s="33"/>
    </row>
    <row r="178" spans="1:7" s="27" customFormat="1" ht="15.75">
      <c r="D178" s="30"/>
      <c r="E178" s="32"/>
      <c r="F178" s="32"/>
      <c r="G178" s="33"/>
    </row>
    <row r="179" spans="1:7" s="27" customFormat="1" ht="15.75">
      <c r="D179" s="30"/>
      <c r="E179" s="32"/>
      <c r="F179" s="32"/>
      <c r="G179" s="33"/>
    </row>
    <row r="180" spans="1:7" s="27" customFormat="1" ht="15.75">
      <c r="D180" s="30"/>
      <c r="E180" s="32"/>
      <c r="F180" s="32"/>
      <c r="G180" s="32"/>
    </row>
    <row r="181" spans="1:7" s="6" customFormat="1">
      <c r="A181" s="27"/>
      <c r="B181" s="36"/>
      <c r="C181" s="27"/>
      <c r="D181" s="30"/>
      <c r="E181" s="32"/>
      <c r="F181" s="32"/>
      <c r="G181" s="32"/>
    </row>
    <row r="182" spans="1:7" s="6" customFormat="1">
      <c r="A182" s="27"/>
      <c r="B182" s="27"/>
      <c r="C182" s="27"/>
      <c r="D182" s="30"/>
      <c r="E182" s="32"/>
      <c r="F182" s="32"/>
      <c r="G182" s="33"/>
    </row>
    <row r="183" spans="1:7" s="6" customFormat="1">
      <c r="A183" s="27"/>
      <c r="B183" s="27"/>
      <c r="C183" s="27"/>
      <c r="D183" s="30"/>
      <c r="E183" s="27"/>
      <c r="F183" s="27"/>
      <c r="G183" s="33"/>
    </row>
    <row r="184" spans="1:7" s="6" customFormat="1">
      <c r="A184" s="27"/>
      <c r="B184" s="27"/>
      <c r="C184" s="27"/>
      <c r="D184" s="30"/>
      <c r="E184" s="32"/>
      <c r="F184" s="32"/>
      <c r="G184" s="33"/>
    </row>
    <row r="185" spans="1:7" s="6" customFormat="1">
      <c r="A185" s="37"/>
      <c r="B185" s="37"/>
      <c r="C185" s="37"/>
      <c r="D185" s="37"/>
      <c r="E185" s="37"/>
      <c r="F185" s="37"/>
      <c r="G185" s="37"/>
    </row>
    <row r="186" spans="1:7" s="6" customFormat="1">
      <c r="A186" s="27"/>
      <c r="B186" s="27"/>
      <c r="C186" s="27"/>
      <c r="D186" s="30"/>
      <c r="E186" s="32"/>
      <c r="F186" s="32"/>
      <c r="G186" s="33"/>
    </row>
    <row r="187" spans="1:7" s="6" customFormat="1">
      <c r="A187" s="27"/>
      <c r="B187" s="27"/>
      <c r="C187" s="27"/>
      <c r="D187" s="30"/>
      <c r="E187" s="32"/>
      <c r="F187" s="32"/>
      <c r="G187" s="33"/>
    </row>
    <row r="188" spans="1:7" s="27" customFormat="1" ht="15.75">
      <c r="D188" s="30"/>
      <c r="E188" s="32"/>
      <c r="F188" s="32"/>
      <c r="G188" s="32"/>
    </row>
    <row r="189" spans="1:7" s="6" customFormat="1">
      <c r="A189" s="27"/>
      <c r="B189" s="36"/>
      <c r="C189" s="27"/>
      <c r="D189" s="30"/>
      <c r="E189" s="32"/>
      <c r="F189" s="32"/>
      <c r="G189" s="32"/>
    </row>
    <row r="190" spans="1:7" s="6" customFormat="1">
      <c r="A190" s="27"/>
      <c r="B190" s="27"/>
      <c r="C190" s="27"/>
      <c r="D190" s="30"/>
      <c r="E190" s="32"/>
      <c r="F190" s="32"/>
      <c r="G190" s="33"/>
    </row>
    <row r="191" spans="1:7" s="6" customFormat="1">
      <c r="A191" s="27"/>
      <c r="B191" s="27"/>
      <c r="C191" s="27"/>
      <c r="D191" s="30"/>
      <c r="E191" s="27"/>
      <c r="F191" s="27"/>
      <c r="G191" s="33"/>
    </row>
    <row r="192" spans="1:7" s="6" customFormat="1">
      <c r="A192" s="27"/>
      <c r="B192" s="27"/>
      <c r="C192" s="27"/>
      <c r="D192" s="30"/>
      <c r="E192" s="32"/>
      <c r="F192" s="32"/>
      <c r="G192" s="33"/>
    </row>
    <row r="193" spans="1:7" s="6" customFormat="1">
      <c r="A193" s="27"/>
      <c r="B193" s="27"/>
      <c r="C193" s="27"/>
      <c r="D193" s="30"/>
      <c r="E193" s="32"/>
      <c r="F193" s="32"/>
      <c r="G193" s="33"/>
    </row>
    <row r="194" spans="1:7" s="6" customFormat="1">
      <c r="A194" s="27"/>
      <c r="B194" s="27"/>
      <c r="C194" s="27"/>
      <c r="D194" s="30"/>
      <c r="E194" s="32"/>
      <c r="F194" s="32"/>
      <c r="G194" s="33"/>
    </row>
    <row r="195" spans="1:7" s="27" customFormat="1" ht="15.75">
      <c r="D195" s="30"/>
      <c r="E195" s="32"/>
      <c r="F195" s="32"/>
      <c r="G195" s="32"/>
    </row>
    <row r="196" spans="1:7" s="27" customFormat="1" ht="15.75">
      <c r="D196" s="30"/>
      <c r="G196" s="33"/>
    </row>
    <row r="197" spans="1:7" s="27" customFormat="1" ht="15.75">
      <c r="D197" s="30"/>
      <c r="E197" s="32"/>
      <c r="F197" s="32"/>
      <c r="G197" s="32"/>
    </row>
    <row r="198" spans="1:7" s="27" customFormat="1" ht="15.75">
      <c r="D198" s="30"/>
      <c r="G198" s="33"/>
    </row>
    <row r="199" spans="1:7" s="27" customFormat="1" ht="15.75">
      <c r="D199" s="30"/>
      <c r="E199" s="32"/>
      <c r="F199" s="32"/>
      <c r="G199" s="32"/>
    </row>
    <row r="200" spans="1:7" s="27" customFormat="1" ht="15.75">
      <c r="D200" s="30"/>
      <c r="G200" s="33"/>
    </row>
    <row r="201" spans="1:7" s="27" customFormat="1" ht="15.75">
      <c r="D201" s="30"/>
      <c r="E201" s="32"/>
      <c r="F201" s="32"/>
      <c r="G201" s="32"/>
    </row>
    <row r="202" spans="1:7" s="27" customFormat="1" ht="15.75">
      <c r="D202" s="30"/>
      <c r="G202" s="33"/>
    </row>
    <row r="203" spans="1:7" s="27" customFormat="1" ht="15.75">
      <c r="D203" s="30"/>
      <c r="E203" s="32"/>
      <c r="F203" s="32"/>
      <c r="G203" s="32"/>
    </row>
    <row r="204" spans="1:7" s="27" customFormat="1" ht="15.75">
      <c r="D204" s="30"/>
      <c r="G204" s="33"/>
    </row>
    <row r="205" spans="1:7" s="27" customFormat="1" ht="15.75">
      <c r="D205" s="30"/>
      <c r="E205" s="32"/>
      <c r="F205" s="32"/>
      <c r="G205" s="32"/>
    </row>
    <row r="206" spans="1:7" s="27" customFormat="1" ht="15.75">
      <c r="D206" s="30"/>
      <c r="G206" s="33"/>
    </row>
    <row r="207" spans="1:7" s="27" customFormat="1" ht="15.75">
      <c r="D207" s="30"/>
      <c r="E207" s="32"/>
      <c r="F207" s="32"/>
      <c r="G207" s="32"/>
    </row>
    <row r="208" spans="1:7" s="27" customFormat="1" ht="15.75">
      <c r="B208" s="36"/>
      <c r="D208" s="30"/>
      <c r="G208" s="33"/>
    </row>
    <row r="209" spans="1:7" s="27" customFormat="1" ht="15.75">
      <c r="D209" s="30"/>
      <c r="E209" s="32"/>
      <c r="F209" s="32"/>
      <c r="G209" s="32"/>
    </row>
    <row r="210" spans="1:7" s="27" customFormat="1" ht="15.75">
      <c r="B210" s="36"/>
      <c r="D210" s="30"/>
      <c r="G210" s="33"/>
    </row>
    <row r="211" spans="1:7" s="27" customFormat="1" ht="15.75">
      <c r="D211" s="30"/>
      <c r="E211" s="32"/>
      <c r="F211" s="32"/>
      <c r="G211" s="32"/>
    </row>
    <row r="212" spans="1:7" s="27" customFormat="1" ht="15.75">
      <c r="B212" s="36"/>
      <c r="D212" s="30"/>
      <c r="G212" s="33"/>
    </row>
    <row r="213" spans="1:7" s="27" customFormat="1" ht="15.75">
      <c r="D213" s="30"/>
      <c r="E213" s="32"/>
      <c r="F213" s="32"/>
      <c r="G213" s="32"/>
    </row>
    <row r="214" spans="1:7" s="6" customFormat="1"/>
    <row r="215" spans="1:7" s="6" customFormat="1"/>
    <row r="216" spans="1:7" s="6" customFormat="1">
      <c r="A216" s="37"/>
      <c r="B216" s="37"/>
      <c r="C216" s="37"/>
      <c r="D216" s="37"/>
      <c r="E216" s="37"/>
      <c r="F216" s="37"/>
      <c r="G216" s="37"/>
    </row>
    <row r="217" spans="1:7" s="27" customFormat="1" ht="15.75">
      <c r="B217" s="36"/>
      <c r="D217" s="30"/>
      <c r="G217" s="33"/>
    </row>
    <row r="218" spans="1:7" s="27" customFormat="1" ht="15.75">
      <c r="D218" s="30"/>
      <c r="E218" s="32"/>
      <c r="F218" s="32"/>
      <c r="G218" s="32"/>
    </row>
    <row r="219" spans="1:7" s="27" customFormat="1" ht="15.75">
      <c r="B219" s="36"/>
      <c r="D219" s="30"/>
      <c r="G219" s="33"/>
    </row>
    <row r="220" spans="1:7" s="27" customFormat="1" ht="15.75">
      <c r="D220" s="30"/>
      <c r="E220" s="32"/>
      <c r="F220" s="32"/>
      <c r="G220" s="32"/>
    </row>
    <row r="221" spans="1:7" s="27" customFormat="1" ht="15.75">
      <c r="B221" s="36"/>
      <c r="D221" s="30"/>
      <c r="G221" s="33"/>
    </row>
    <row r="222" spans="1:7" s="27" customFormat="1" ht="15.75">
      <c r="D222" s="30"/>
      <c r="E222" s="32"/>
      <c r="F222" s="32"/>
      <c r="G222" s="32"/>
    </row>
    <row r="223" spans="1:7" s="27" customFormat="1" ht="15.75">
      <c r="B223" s="36"/>
      <c r="D223" s="30"/>
      <c r="G223" s="33"/>
    </row>
    <row r="224" spans="1:7" s="27" customFormat="1" ht="15.75">
      <c r="D224" s="30"/>
      <c r="E224" s="32"/>
      <c r="F224" s="32"/>
      <c r="G224" s="32"/>
    </row>
    <row r="225" spans="1:7" s="27" customFormat="1" ht="15.75">
      <c r="B225" s="36"/>
      <c r="D225" s="30"/>
      <c r="G225" s="33"/>
    </row>
    <row r="226" spans="1:7" s="27" customFormat="1" ht="15.75">
      <c r="D226" s="30"/>
      <c r="E226" s="32"/>
      <c r="F226" s="32"/>
      <c r="G226" s="32"/>
    </row>
    <row r="227" spans="1:7" s="27" customFormat="1" ht="15.75">
      <c r="B227" s="36"/>
      <c r="D227" s="30"/>
      <c r="G227" s="33"/>
    </row>
    <row r="228" spans="1:7" s="27" customFormat="1" ht="15.75">
      <c r="D228" s="30"/>
      <c r="E228" s="32"/>
      <c r="F228" s="32"/>
      <c r="G228" s="32"/>
    </row>
    <row r="229" spans="1:7" s="27" customFormat="1" ht="15.75">
      <c r="B229" s="36"/>
      <c r="D229" s="30"/>
      <c r="G229" s="33"/>
    </row>
    <row r="230" spans="1:7" s="27" customFormat="1" ht="15.75">
      <c r="D230" s="30"/>
      <c r="E230" s="32"/>
      <c r="F230" s="32"/>
      <c r="G230" s="32"/>
    </row>
    <row r="231" spans="1:7" s="27" customFormat="1" ht="15.75">
      <c r="B231" s="36"/>
      <c r="D231" s="30"/>
      <c r="G231" s="33"/>
    </row>
    <row r="232" spans="1:7" s="27" customFormat="1" ht="15.75">
      <c r="D232" s="30"/>
      <c r="E232" s="32"/>
      <c r="F232" s="32"/>
      <c r="G232" s="32"/>
    </row>
    <row r="233" spans="1:7" s="27" customFormat="1" ht="15.75">
      <c r="B233" s="36"/>
      <c r="D233" s="30"/>
      <c r="G233" s="33"/>
    </row>
    <row r="234" spans="1:7" s="27" customFormat="1" ht="15.75">
      <c r="D234" s="30"/>
      <c r="E234" s="32"/>
      <c r="F234" s="32"/>
      <c r="G234" s="32"/>
    </row>
    <row r="235" spans="1:7" s="27" customFormat="1" ht="15.75">
      <c r="B235" s="36"/>
      <c r="D235" s="30"/>
      <c r="G235" s="33"/>
    </row>
    <row r="236" spans="1:7" s="27" customFormat="1" ht="15.75">
      <c r="D236" s="30"/>
      <c r="E236" s="32"/>
      <c r="F236" s="32"/>
      <c r="G236" s="32"/>
    </row>
    <row r="237" spans="1:7" s="27" customFormat="1" ht="15.75">
      <c r="B237" s="36"/>
      <c r="D237" s="30"/>
      <c r="G237" s="33"/>
    </row>
    <row r="238" spans="1:7" s="27" customFormat="1" ht="15.75">
      <c r="D238" s="30"/>
      <c r="E238" s="32"/>
      <c r="F238" s="32"/>
      <c r="G238" s="32"/>
    </row>
    <row r="239" spans="1:7" s="27" customFormat="1" ht="15.75">
      <c r="B239" s="36"/>
      <c r="D239" s="30"/>
      <c r="G239" s="33"/>
    </row>
    <row r="240" spans="1:7" s="6" customFormat="1">
      <c r="A240" s="37"/>
      <c r="B240" s="37"/>
      <c r="C240" s="37"/>
      <c r="D240" s="37"/>
      <c r="E240" s="37"/>
      <c r="F240" s="37"/>
      <c r="G240" s="37"/>
    </row>
    <row r="241" spans="1:7" s="27" customFormat="1" ht="15.75">
      <c r="D241" s="30"/>
      <c r="E241" s="34"/>
      <c r="F241" s="34"/>
      <c r="G241" s="34"/>
    </row>
    <row r="242" spans="1:7" s="27" customFormat="1" ht="15.75">
      <c r="D242" s="30"/>
      <c r="E242" s="32"/>
      <c r="F242" s="32"/>
      <c r="G242" s="32"/>
    </row>
    <row r="243" spans="1:7" s="27" customFormat="1" ht="15.75">
      <c r="D243" s="30"/>
      <c r="E243" s="32"/>
      <c r="F243" s="32"/>
      <c r="G243" s="32"/>
    </row>
    <row r="244" spans="1:7" s="27" customFormat="1" ht="15.75">
      <c r="D244" s="30"/>
      <c r="E244" s="32"/>
      <c r="F244" s="32"/>
      <c r="G244" s="32"/>
    </row>
    <row r="245" spans="1:7" s="27" customFormat="1" ht="15.75">
      <c r="B245" s="36"/>
      <c r="D245" s="30"/>
      <c r="G245" s="33"/>
    </row>
    <row r="246" spans="1:7" s="27" customFormat="1" ht="15.75">
      <c r="D246" s="30"/>
      <c r="E246" s="32"/>
      <c r="F246" s="32"/>
      <c r="G246" s="32"/>
    </row>
    <row r="247" spans="1:7" s="6" customFormat="1">
      <c r="A247" s="27"/>
      <c r="B247" s="27"/>
      <c r="C247" s="27"/>
      <c r="D247" s="27"/>
      <c r="E247" s="32"/>
      <c r="F247" s="32"/>
      <c r="G247" s="32"/>
    </row>
    <row r="248" spans="1:7" s="6" customFormat="1">
      <c r="A248" s="27"/>
      <c r="B248" s="27"/>
      <c r="C248" s="27"/>
      <c r="D248" s="30"/>
      <c r="E248" s="32"/>
      <c r="F248" s="32"/>
      <c r="G248" s="33"/>
    </row>
    <row r="249" spans="1:7" s="6" customFormat="1">
      <c r="A249" s="27"/>
      <c r="B249" s="27"/>
      <c r="C249" s="27"/>
      <c r="D249" s="30"/>
      <c r="E249" s="27"/>
      <c r="F249" s="27"/>
      <c r="G249" s="33"/>
    </row>
    <row r="250" spans="1:7" s="6" customFormat="1">
      <c r="A250" s="27"/>
      <c r="B250" s="27"/>
      <c r="C250" s="27"/>
      <c r="D250" s="30"/>
      <c r="E250" s="32"/>
      <c r="F250" s="32"/>
      <c r="G250" s="33"/>
    </row>
    <row r="251" spans="1:7" s="6" customFormat="1">
      <c r="A251" s="27"/>
      <c r="B251" s="27"/>
      <c r="C251" s="27"/>
      <c r="D251" s="30"/>
      <c r="E251" s="32"/>
      <c r="F251" s="32"/>
      <c r="G251" s="33"/>
    </row>
    <row r="252" spans="1:7" s="6" customFormat="1">
      <c r="A252" s="27"/>
      <c r="B252" s="27"/>
      <c r="C252" s="29"/>
      <c r="D252" s="30"/>
      <c r="E252" s="32"/>
      <c r="F252" s="32"/>
      <c r="G252" s="33"/>
    </row>
    <row r="253" spans="1:7" s="6" customFormat="1">
      <c r="A253" s="27"/>
      <c r="B253" s="27"/>
      <c r="C253" s="27"/>
      <c r="D253" s="30"/>
      <c r="E253" s="27"/>
      <c r="F253" s="27"/>
      <c r="G253" s="33"/>
    </row>
    <row r="254" spans="1:7" s="6" customFormat="1">
      <c r="A254" s="27"/>
      <c r="B254" s="27"/>
      <c r="C254" s="27"/>
      <c r="D254" s="30"/>
      <c r="E254" s="32"/>
      <c r="F254" s="32"/>
      <c r="G254" s="31"/>
    </row>
    <row r="255" spans="1:7" s="27" customFormat="1" ht="15.75">
      <c r="D255" s="30"/>
      <c r="E255" s="32"/>
      <c r="F255" s="32"/>
      <c r="G255" s="32"/>
    </row>
    <row r="256" spans="1:7" s="6" customFormat="1">
      <c r="A256" s="27"/>
      <c r="B256" s="27"/>
      <c r="C256" s="27"/>
      <c r="D256" s="35"/>
      <c r="E256" s="32"/>
      <c r="F256" s="32"/>
      <c r="G256" s="32"/>
    </row>
    <row r="257" spans="1:7" s="6" customFormat="1">
      <c r="A257" s="27"/>
      <c r="B257" s="27"/>
      <c r="C257" s="27"/>
      <c r="D257" s="30"/>
      <c r="E257" s="32"/>
      <c r="F257" s="32"/>
      <c r="G257" s="33"/>
    </row>
    <row r="258" spans="1:7" s="6" customFormat="1">
      <c r="A258" s="27"/>
      <c r="B258" s="27"/>
      <c r="C258" s="27"/>
      <c r="D258" s="30"/>
      <c r="E258" s="27"/>
      <c r="F258" s="27"/>
      <c r="G258" s="33"/>
    </row>
    <row r="259" spans="1:7" s="6" customFormat="1">
      <c r="A259" s="27"/>
      <c r="B259" s="27"/>
      <c r="C259" s="27"/>
      <c r="D259" s="30"/>
      <c r="E259" s="32"/>
      <c r="F259" s="32"/>
      <c r="G259" s="33"/>
    </row>
    <row r="260" spans="1:7" s="6" customFormat="1">
      <c r="A260" s="27"/>
      <c r="B260" s="27"/>
      <c r="C260" s="27"/>
      <c r="D260" s="30"/>
      <c r="E260" s="32"/>
      <c r="F260" s="32"/>
      <c r="G260" s="33"/>
    </row>
    <row r="261" spans="1:7" s="6" customFormat="1">
      <c r="A261" s="27"/>
      <c r="B261" s="27"/>
      <c r="C261" s="29"/>
      <c r="D261" s="30"/>
      <c r="E261" s="32"/>
      <c r="F261" s="32"/>
      <c r="G261" s="33"/>
    </row>
    <row r="262" spans="1:7" s="6" customFormat="1">
      <c r="A262" s="27"/>
      <c r="B262" s="27"/>
      <c r="C262" s="27"/>
      <c r="D262" s="30"/>
      <c r="E262" s="27"/>
      <c r="F262" s="27"/>
      <c r="G262" s="33"/>
    </row>
    <row r="263" spans="1:7" s="6" customFormat="1">
      <c r="A263" s="27"/>
      <c r="B263" s="27"/>
      <c r="C263" s="27"/>
      <c r="D263" s="30"/>
      <c r="E263" s="32"/>
      <c r="F263" s="32"/>
      <c r="G263" s="31"/>
    </row>
    <row r="264" spans="1:7" s="27" customFormat="1" ht="15.75">
      <c r="D264" s="30"/>
      <c r="E264" s="32"/>
      <c r="F264" s="32"/>
      <c r="G264" s="32"/>
    </row>
    <row r="265" spans="1:7" s="27" customFormat="1" ht="15.75">
      <c r="B265" s="36"/>
      <c r="E265" s="32"/>
      <c r="F265" s="32"/>
      <c r="G265" s="32"/>
    </row>
    <row r="266" spans="1:7" s="6" customFormat="1">
      <c r="A266" s="27"/>
      <c r="B266" s="27"/>
      <c r="C266" s="27"/>
      <c r="D266" s="30"/>
      <c r="E266" s="32"/>
      <c r="F266" s="32"/>
      <c r="G266" s="33"/>
    </row>
    <row r="267" spans="1:7" s="6" customFormat="1">
      <c r="A267" s="27"/>
      <c r="B267" s="27"/>
      <c r="C267" s="27"/>
      <c r="D267" s="30"/>
      <c r="E267" s="27"/>
      <c r="F267" s="27"/>
      <c r="G267" s="33"/>
    </row>
    <row r="268" spans="1:7" s="6" customFormat="1">
      <c r="A268" s="27"/>
      <c r="B268" s="27"/>
      <c r="C268" s="27"/>
      <c r="D268" s="30"/>
      <c r="E268" s="32"/>
      <c r="F268" s="32"/>
      <c r="G268" s="33"/>
    </row>
    <row r="269" spans="1:7" s="6" customFormat="1">
      <c r="A269" s="27"/>
      <c r="B269" s="27"/>
      <c r="C269" s="27"/>
      <c r="D269" s="30"/>
      <c r="E269" s="32"/>
      <c r="F269" s="32"/>
      <c r="G269" s="33"/>
    </row>
    <row r="270" spans="1:7" s="6" customFormat="1">
      <c r="A270" s="27"/>
      <c r="B270" s="27"/>
      <c r="C270" s="27"/>
      <c r="D270" s="30"/>
      <c r="E270" s="27"/>
      <c r="F270" s="27"/>
      <c r="G270" s="33"/>
    </row>
    <row r="271" spans="1:7" s="6" customFormat="1">
      <c r="A271" s="37"/>
      <c r="B271" s="37"/>
      <c r="C271" s="37"/>
      <c r="D271" s="37"/>
      <c r="E271" s="37"/>
      <c r="F271" s="37"/>
      <c r="G271" s="37"/>
    </row>
    <row r="272" spans="1:7" s="6" customFormat="1">
      <c r="A272" s="27"/>
      <c r="B272" s="27"/>
      <c r="C272" s="27"/>
      <c r="D272" s="30"/>
      <c r="E272" s="32"/>
      <c r="F272" s="32"/>
      <c r="G272" s="31"/>
    </row>
    <row r="273" spans="1:7" s="27" customFormat="1" ht="15.75">
      <c r="D273" s="30"/>
      <c r="E273" s="32"/>
      <c r="F273" s="32"/>
      <c r="G273" s="32"/>
    </row>
    <row r="274" spans="1:7" s="6" customFormat="1">
      <c r="A274" s="27"/>
      <c r="B274" s="36"/>
      <c r="C274" s="27"/>
      <c r="D274" s="27"/>
      <c r="E274" s="32"/>
      <c r="F274" s="32"/>
      <c r="G274" s="32"/>
    </row>
    <row r="275" spans="1:7" s="6" customFormat="1">
      <c r="A275" s="27"/>
      <c r="B275" s="27"/>
      <c r="C275" s="27"/>
      <c r="D275" s="30"/>
      <c r="E275" s="32"/>
      <c r="F275" s="32"/>
      <c r="G275" s="33"/>
    </row>
    <row r="276" spans="1:7" s="6" customFormat="1">
      <c r="A276" s="27"/>
      <c r="B276" s="27"/>
      <c r="C276" s="27"/>
      <c r="D276" s="30"/>
      <c r="E276" s="27"/>
      <c r="F276" s="27"/>
      <c r="G276" s="33"/>
    </row>
    <row r="277" spans="1:7" s="6" customFormat="1">
      <c r="A277" s="27"/>
      <c r="B277" s="27"/>
      <c r="C277" s="27"/>
      <c r="D277" s="30"/>
      <c r="E277" s="32"/>
      <c r="F277" s="32"/>
      <c r="G277" s="33"/>
    </row>
    <row r="278" spans="1:7" s="6" customFormat="1">
      <c r="A278" s="27"/>
      <c r="B278" s="27"/>
      <c r="C278" s="27"/>
      <c r="D278" s="30"/>
      <c r="E278" s="32"/>
      <c r="F278" s="32"/>
      <c r="G278" s="33"/>
    </row>
    <row r="279" spans="1:7" s="6" customFormat="1">
      <c r="A279" s="27"/>
      <c r="B279" s="27"/>
      <c r="C279" s="27"/>
      <c r="D279" s="30"/>
      <c r="E279" s="32"/>
      <c r="F279" s="32"/>
      <c r="G279" s="33"/>
    </row>
    <row r="280" spans="1:7" s="6" customFormat="1">
      <c r="A280" s="27"/>
      <c r="B280" s="27"/>
      <c r="C280" s="27"/>
      <c r="D280" s="30"/>
      <c r="E280" s="32"/>
      <c r="F280" s="32"/>
      <c r="G280" s="33"/>
    </row>
    <row r="281" spans="1:7" s="27" customFormat="1" ht="15.75">
      <c r="D281" s="30"/>
      <c r="E281" s="32"/>
      <c r="F281" s="32"/>
      <c r="G281" s="32"/>
    </row>
    <row r="282" spans="1:7" s="6" customFormat="1">
      <c r="A282" s="27"/>
      <c r="B282" s="36"/>
      <c r="C282" s="27"/>
      <c r="D282" s="27"/>
      <c r="E282" s="32"/>
      <c r="F282" s="32"/>
      <c r="G282" s="32"/>
    </row>
    <row r="283" spans="1:7" s="6" customFormat="1">
      <c r="A283" s="27"/>
      <c r="B283" s="27"/>
      <c r="C283" s="27"/>
      <c r="D283" s="30"/>
      <c r="E283" s="32"/>
      <c r="F283" s="32"/>
      <c r="G283" s="33"/>
    </row>
    <row r="284" spans="1:7" s="6" customFormat="1">
      <c r="A284" s="27"/>
      <c r="B284" s="27"/>
      <c r="C284" s="27"/>
      <c r="D284" s="30"/>
      <c r="E284" s="27"/>
      <c r="F284" s="27"/>
      <c r="G284" s="33"/>
    </row>
    <row r="285" spans="1:7" s="6" customFormat="1">
      <c r="A285" s="27"/>
      <c r="B285" s="27"/>
      <c r="C285" s="27"/>
      <c r="D285" s="30"/>
      <c r="E285" s="32"/>
      <c r="F285" s="32"/>
      <c r="G285" s="33"/>
    </row>
    <row r="286" spans="1:7" s="6" customFormat="1">
      <c r="A286" s="27"/>
      <c r="B286" s="27"/>
      <c r="C286" s="27"/>
      <c r="D286" s="30"/>
      <c r="E286" s="32"/>
      <c r="F286" s="32"/>
      <c r="G286" s="33"/>
    </row>
    <row r="287" spans="1:7" s="6" customFormat="1">
      <c r="A287" s="27"/>
      <c r="B287" s="27"/>
      <c r="C287" s="27"/>
      <c r="D287" s="30"/>
      <c r="E287" s="32"/>
      <c r="F287" s="32"/>
      <c r="G287" s="33"/>
    </row>
    <row r="288" spans="1:7" s="6" customFormat="1">
      <c r="A288" s="27"/>
      <c r="B288" s="27"/>
      <c r="C288" s="27"/>
      <c r="D288" s="30"/>
      <c r="E288" s="32"/>
      <c r="F288" s="32"/>
      <c r="G288" s="33"/>
    </row>
    <row r="289" spans="1:7" s="27" customFormat="1" ht="15.75">
      <c r="D289" s="30"/>
      <c r="E289" s="32"/>
      <c r="F289" s="32"/>
      <c r="G289" s="32"/>
    </row>
    <row r="290" spans="1:7" s="6" customFormat="1">
      <c r="A290" s="27"/>
      <c r="B290" s="27"/>
      <c r="C290" s="27"/>
      <c r="D290" s="30"/>
      <c r="E290" s="32"/>
      <c r="F290" s="32"/>
      <c r="G290" s="32"/>
    </row>
    <row r="291" spans="1:7" s="6" customFormat="1">
      <c r="A291" s="27"/>
      <c r="B291" s="27"/>
      <c r="C291" s="27"/>
      <c r="D291" s="30"/>
      <c r="E291" s="32"/>
      <c r="F291" s="32"/>
      <c r="G291" s="33"/>
    </row>
    <row r="292" spans="1:7" s="6" customFormat="1">
      <c r="A292" s="27"/>
      <c r="B292" s="27"/>
      <c r="C292" s="27"/>
      <c r="D292" s="30"/>
      <c r="E292" s="27"/>
      <c r="F292" s="27"/>
      <c r="G292" s="33"/>
    </row>
    <row r="293" spans="1:7" s="6" customFormat="1">
      <c r="A293" s="27"/>
      <c r="B293" s="27"/>
      <c r="C293" s="27"/>
      <c r="D293" s="30"/>
      <c r="E293" s="32"/>
      <c r="F293" s="32"/>
      <c r="G293" s="33"/>
    </row>
    <row r="294" spans="1:7" s="6" customFormat="1">
      <c r="A294" s="27"/>
      <c r="B294" s="27"/>
      <c r="C294" s="27"/>
      <c r="D294" s="30"/>
      <c r="E294" s="32"/>
      <c r="F294" s="32"/>
      <c r="G294" s="33"/>
    </row>
    <row r="295" spans="1:7" s="6" customFormat="1">
      <c r="A295" s="27"/>
      <c r="B295" s="27"/>
      <c r="C295" s="27"/>
      <c r="D295" s="30"/>
      <c r="E295" s="32"/>
      <c r="F295" s="32"/>
      <c r="G295" s="33"/>
    </row>
    <row r="296" spans="1:7" s="6" customFormat="1">
      <c r="A296" s="27"/>
      <c r="B296" s="27"/>
      <c r="C296" s="27"/>
      <c r="D296" s="30"/>
      <c r="E296" s="32"/>
      <c r="F296" s="32"/>
      <c r="G296" s="33"/>
    </row>
    <row r="297" spans="1:7" s="6" customFormat="1">
      <c r="A297" s="27"/>
      <c r="B297" s="27"/>
      <c r="C297" s="27"/>
      <c r="D297" s="30"/>
      <c r="E297" s="32"/>
      <c r="F297" s="32"/>
      <c r="G297" s="33"/>
    </row>
    <row r="298" spans="1:7" s="27" customFormat="1" ht="15.75">
      <c r="D298" s="30"/>
      <c r="E298" s="32"/>
      <c r="F298" s="32"/>
      <c r="G298" s="32"/>
    </row>
    <row r="299" spans="1:7" s="6" customFormat="1">
      <c r="A299" s="27"/>
      <c r="B299" s="27"/>
      <c r="C299" s="27"/>
      <c r="D299" s="30"/>
      <c r="E299" s="32"/>
      <c r="F299" s="32"/>
      <c r="G299" s="32"/>
    </row>
    <row r="300" spans="1:7" s="6" customFormat="1">
      <c r="A300" s="27"/>
      <c r="B300" s="27"/>
      <c r="C300" s="27"/>
      <c r="D300" s="30"/>
      <c r="E300" s="32"/>
      <c r="F300" s="32"/>
      <c r="G300" s="33"/>
    </row>
    <row r="301" spans="1:7" s="6" customFormat="1">
      <c r="A301" s="27"/>
      <c r="B301" s="27"/>
      <c r="C301" s="27"/>
      <c r="D301" s="30"/>
      <c r="E301" s="27"/>
      <c r="F301" s="27"/>
      <c r="G301" s="33"/>
    </row>
    <row r="302" spans="1:7" s="6" customFormat="1">
      <c r="A302" s="27"/>
      <c r="B302" s="27"/>
      <c r="C302" s="27"/>
      <c r="D302" s="30"/>
      <c r="E302" s="32"/>
      <c r="F302" s="32"/>
      <c r="G302" s="33"/>
    </row>
    <row r="303" spans="1:7" s="6" customFormat="1">
      <c r="A303" s="27"/>
      <c r="B303" s="27"/>
      <c r="C303" s="27"/>
      <c r="D303" s="30"/>
      <c r="E303" s="32"/>
      <c r="F303" s="32"/>
      <c r="G303" s="33"/>
    </row>
    <row r="304" spans="1:7" s="6" customFormat="1">
      <c r="A304" s="27"/>
      <c r="B304" s="27"/>
      <c r="C304" s="27"/>
      <c r="D304" s="30"/>
      <c r="E304" s="32"/>
      <c r="F304" s="32"/>
      <c r="G304" s="33"/>
    </row>
    <row r="305" spans="1:7" s="6" customFormat="1">
      <c r="A305" s="37"/>
      <c r="B305" s="37"/>
      <c r="C305" s="37"/>
      <c r="D305" s="37"/>
      <c r="E305" s="37"/>
      <c r="F305" s="37"/>
      <c r="G305" s="37"/>
    </row>
    <row r="306" spans="1:7" s="6" customFormat="1">
      <c r="A306" s="27"/>
      <c r="B306" s="27"/>
      <c r="C306" s="27"/>
      <c r="D306" s="30"/>
      <c r="E306" s="32"/>
      <c r="F306" s="32"/>
      <c r="G306" s="33"/>
    </row>
    <row r="307" spans="1:7" s="6" customFormat="1">
      <c r="A307" s="27"/>
      <c r="B307" s="27"/>
      <c r="C307" s="27"/>
      <c r="D307" s="30"/>
      <c r="E307" s="32"/>
      <c r="F307" s="32"/>
      <c r="G307" s="33"/>
    </row>
    <row r="308" spans="1:7" s="27" customFormat="1" ht="15.75">
      <c r="D308" s="30"/>
      <c r="E308" s="32"/>
      <c r="F308" s="32"/>
      <c r="G308" s="32"/>
    </row>
    <row r="309" spans="1:7" s="6" customFormat="1">
      <c r="A309" s="27"/>
      <c r="B309" s="27"/>
      <c r="C309" s="27"/>
      <c r="D309" s="30"/>
      <c r="E309" s="32"/>
      <c r="F309" s="32"/>
      <c r="G309" s="32"/>
    </row>
    <row r="310" spans="1:7" s="6" customFormat="1">
      <c r="A310" s="27"/>
      <c r="B310" s="27"/>
      <c r="C310" s="27"/>
      <c r="D310" s="30"/>
      <c r="E310" s="32"/>
      <c r="F310" s="32"/>
      <c r="G310" s="33"/>
    </row>
    <row r="311" spans="1:7" s="6" customFormat="1">
      <c r="A311" s="27"/>
      <c r="B311" s="27"/>
      <c r="C311" s="27"/>
      <c r="D311" s="30"/>
      <c r="E311" s="27"/>
      <c r="F311" s="27"/>
      <c r="G311" s="33"/>
    </row>
    <row r="312" spans="1:7" s="6" customFormat="1">
      <c r="A312" s="27"/>
      <c r="B312" s="27"/>
      <c r="C312" s="27"/>
      <c r="D312" s="30"/>
      <c r="E312" s="32"/>
      <c r="F312" s="32"/>
      <c r="G312" s="33"/>
    </row>
    <row r="313" spans="1:7" s="6" customFormat="1">
      <c r="A313" s="27"/>
      <c r="B313" s="27"/>
      <c r="C313" s="27"/>
      <c r="D313" s="30"/>
      <c r="E313" s="32"/>
      <c r="F313" s="32"/>
      <c r="G313" s="33"/>
    </row>
    <row r="314" spans="1:7" s="6" customFormat="1">
      <c r="A314" s="27"/>
      <c r="B314" s="27"/>
      <c r="C314" s="27"/>
      <c r="D314" s="30"/>
      <c r="E314" s="32"/>
      <c r="F314" s="32"/>
      <c r="G314" s="33"/>
    </row>
    <row r="315" spans="1:7" s="6" customFormat="1">
      <c r="A315" s="27"/>
      <c r="B315" s="27"/>
      <c r="C315" s="27"/>
      <c r="D315" s="30"/>
      <c r="E315" s="32"/>
      <c r="F315" s="32"/>
      <c r="G315" s="33"/>
    </row>
    <row r="316" spans="1:7" s="6" customFormat="1">
      <c r="A316" s="27"/>
      <c r="B316" s="27"/>
      <c r="C316" s="27"/>
      <c r="D316" s="30"/>
      <c r="E316" s="32"/>
      <c r="F316" s="32"/>
      <c r="G316" s="33"/>
    </row>
    <row r="317" spans="1:7" s="27" customFormat="1" ht="15.75">
      <c r="D317" s="30"/>
      <c r="E317" s="32"/>
      <c r="F317" s="32"/>
      <c r="G317" s="32"/>
    </row>
    <row r="318" spans="1:7" s="6" customFormat="1">
      <c r="A318" s="27"/>
      <c r="B318" s="27"/>
      <c r="C318" s="27"/>
      <c r="D318" s="30"/>
      <c r="E318" s="32"/>
      <c r="F318" s="32"/>
      <c r="G318" s="32"/>
    </row>
    <row r="319" spans="1:7" s="6" customFormat="1">
      <c r="A319" s="27"/>
      <c r="B319" s="27"/>
      <c r="C319" s="27"/>
      <c r="D319" s="30"/>
      <c r="E319" s="32"/>
      <c r="F319" s="32"/>
      <c r="G319" s="33"/>
    </row>
    <row r="320" spans="1:7" s="6" customFormat="1">
      <c r="A320" s="27"/>
      <c r="B320" s="27"/>
      <c r="C320" s="27"/>
      <c r="D320" s="30"/>
      <c r="E320" s="27"/>
      <c r="F320" s="27"/>
      <c r="G320" s="31"/>
    </row>
    <row r="321" spans="1:7" s="6" customFormat="1">
      <c r="A321" s="27"/>
      <c r="B321" s="27"/>
      <c r="C321" s="27"/>
      <c r="D321" s="30"/>
      <c r="E321" s="32"/>
      <c r="F321" s="32"/>
      <c r="G321" s="33"/>
    </row>
    <row r="322" spans="1:7" s="6" customFormat="1">
      <c r="A322" s="27"/>
      <c r="B322" s="27"/>
      <c r="C322" s="27"/>
      <c r="D322" s="30"/>
      <c r="E322" s="32"/>
      <c r="F322" s="32"/>
      <c r="G322" s="33"/>
    </row>
    <row r="323" spans="1:7" s="6" customFormat="1">
      <c r="A323" s="27"/>
      <c r="B323" s="27"/>
      <c r="C323" s="27"/>
      <c r="D323" s="30"/>
      <c r="E323" s="32"/>
      <c r="F323" s="32"/>
      <c r="G323" s="33"/>
    </row>
    <row r="324" spans="1:7" s="6" customFormat="1">
      <c r="A324" s="27"/>
      <c r="B324" s="27"/>
      <c r="C324" s="27"/>
      <c r="D324" s="30"/>
      <c r="E324" s="32"/>
      <c r="F324" s="32"/>
      <c r="G324" s="33"/>
    </row>
    <row r="325" spans="1:7" s="6" customFormat="1">
      <c r="A325" s="27"/>
      <c r="B325" s="27"/>
      <c r="C325" s="27"/>
      <c r="D325" s="30"/>
      <c r="E325" s="32"/>
      <c r="F325" s="32"/>
      <c r="G325" s="33"/>
    </row>
    <row r="326" spans="1:7" s="27" customFormat="1" ht="15.75">
      <c r="D326" s="30"/>
      <c r="E326" s="32"/>
      <c r="F326" s="32"/>
      <c r="G326" s="32"/>
    </row>
    <row r="327" spans="1:7" s="6" customFormat="1">
      <c r="A327" s="27"/>
      <c r="B327" s="27"/>
      <c r="C327" s="27"/>
      <c r="D327" s="30"/>
      <c r="E327" s="32"/>
      <c r="F327" s="32"/>
      <c r="G327" s="32"/>
    </row>
    <row r="328" spans="1:7" s="6" customFormat="1">
      <c r="A328" s="27"/>
      <c r="B328" s="27"/>
      <c r="C328" s="27"/>
      <c r="D328" s="30"/>
      <c r="E328" s="32"/>
      <c r="F328" s="32"/>
      <c r="G328" s="33"/>
    </row>
    <row r="329" spans="1:7" s="6" customFormat="1">
      <c r="A329" s="27"/>
      <c r="B329" s="27"/>
      <c r="C329" s="27"/>
      <c r="D329" s="30"/>
      <c r="E329" s="27"/>
      <c r="F329" s="27"/>
      <c r="G329" s="31"/>
    </row>
    <row r="330" spans="1:7" s="6" customFormat="1">
      <c r="A330" s="27"/>
      <c r="B330" s="27"/>
      <c r="C330" s="27"/>
      <c r="D330" s="30"/>
      <c r="E330" s="32"/>
      <c r="F330" s="32"/>
      <c r="G330" s="33"/>
    </row>
    <row r="331" spans="1:7" s="6" customFormat="1">
      <c r="A331" s="27"/>
      <c r="B331" s="27"/>
      <c r="C331" s="27"/>
      <c r="D331" s="30"/>
      <c r="E331" s="32"/>
      <c r="F331" s="32"/>
      <c r="G331" s="33"/>
    </row>
    <row r="332" spans="1:7" s="6" customFormat="1">
      <c r="A332" s="27"/>
      <c r="B332" s="27"/>
      <c r="C332" s="27"/>
      <c r="D332" s="30"/>
      <c r="E332" s="32"/>
      <c r="F332" s="32"/>
      <c r="G332" s="33"/>
    </row>
    <row r="333" spans="1:7" s="6" customFormat="1">
      <c r="A333" s="27"/>
      <c r="B333" s="27"/>
      <c r="C333" s="27"/>
      <c r="D333" s="30"/>
      <c r="E333" s="32"/>
      <c r="F333" s="32"/>
      <c r="G333" s="33"/>
    </row>
    <row r="334" spans="1:7" s="6" customFormat="1">
      <c r="A334" s="27"/>
      <c r="B334" s="27"/>
      <c r="C334" s="27"/>
      <c r="D334" s="30"/>
      <c r="E334" s="32"/>
      <c r="F334" s="32"/>
      <c r="G334" s="33"/>
    </row>
    <row r="335" spans="1:7" s="27" customFormat="1" ht="15.75">
      <c r="D335" s="30"/>
      <c r="E335" s="32"/>
      <c r="F335" s="32"/>
      <c r="G335" s="32"/>
    </row>
    <row r="336" spans="1:7" s="27" customFormat="1" ht="15.75">
      <c r="B336" s="36"/>
      <c r="D336" s="30"/>
      <c r="G336" s="33"/>
    </row>
    <row r="337" spans="1:7" s="27" customFormat="1" ht="15.75">
      <c r="D337" s="30"/>
      <c r="E337" s="32"/>
      <c r="F337" s="32"/>
      <c r="G337" s="32"/>
    </row>
    <row r="338" spans="1:7" s="27" customFormat="1" ht="15.75">
      <c r="B338" s="36"/>
      <c r="D338" s="30"/>
      <c r="G338" s="33"/>
    </row>
    <row r="339" spans="1:7" s="27" customFormat="1" ht="15.75">
      <c r="D339" s="30"/>
      <c r="E339" s="32"/>
      <c r="F339" s="32"/>
      <c r="G339" s="32"/>
    </row>
    <row r="340" spans="1:7" s="27" customFormat="1" ht="15.75">
      <c r="B340" s="36"/>
      <c r="D340" s="30"/>
      <c r="G340" s="33"/>
    </row>
    <row r="341" spans="1:7" s="6" customFormat="1">
      <c r="A341" s="37"/>
      <c r="B341" s="37"/>
      <c r="C341" s="37"/>
      <c r="D341" s="37"/>
      <c r="E341" s="37"/>
      <c r="F341" s="37"/>
      <c r="G341" s="37"/>
    </row>
    <row r="342" spans="1:7" s="27" customFormat="1" ht="15.75">
      <c r="B342" s="36"/>
      <c r="D342" s="30"/>
      <c r="G342" s="33"/>
    </row>
    <row r="343" spans="1:7" s="27" customFormat="1" ht="15.75">
      <c r="D343" s="30"/>
      <c r="E343" s="32"/>
      <c r="F343" s="32"/>
      <c r="G343" s="32"/>
    </row>
    <row r="344" spans="1:7" s="27" customFormat="1" ht="15.75">
      <c r="B344" s="36"/>
      <c r="D344" s="30"/>
      <c r="G344" s="33"/>
    </row>
    <row r="345" spans="1:7" s="27" customFormat="1" ht="15.75">
      <c r="D345" s="30"/>
      <c r="E345" s="32"/>
      <c r="F345" s="32"/>
      <c r="G345" s="32"/>
    </row>
    <row r="346" spans="1:7" s="27" customFormat="1" ht="15.75">
      <c r="B346" s="36"/>
      <c r="D346" s="30"/>
      <c r="G346" s="33"/>
    </row>
    <row r="347" spans="1:7" s="27" customFormat="1" ht="15.75">
      <c r="D347" s="30"/>
      <c r="E347" s="32"/>
      <c r="F347" s="32"/>
      <c r="G347" s="32"/>
    </row>
    <row r="348" spans="1:7" s="27" customFormat="1" ht="15.75">
      <c r="B348" s="36"/>
      <c r="D348" s="30"/>
      <c r="G348" s="33"/>
    </row>
    <row r="349" spans="1:7" s="27" customFormat="1" ht="15.75">
      <c r="D349" s="30"/>
      <c r="E349" s="32"/>
      <c r="F349" s="32"/>
      <c r="G349" s="32"/>
    </row>
    <row r="350" spans="1:7" s="27" customFormat="1" ht="15.75">
      <c r="B350" s="36"/>
      <c r="D350" s="30"/>
      <c r="G350" s="33"/>
    </row>
    <row r="351" spans="1:7" s="27" customFormat="1" ht="15.75">
      <c r="D351" s="30"/>
      <c r="E351" s="32"/>
      <c r="F351" s="32"/>
      <c r="G351" s="32"/>
    </row>
    <row r="352" spans="1:7" s="27" customFormat="1" ht="15.75">
      <c r="B352" s="36"/>
      <c r="D352" s="30"/>
      <c r="G352" s="33"/>
    </row>
    <row r="353" spans="1:7" s="27" customFormat="1" ht="15.75">
      <c r="D353" s="30"/>
      <c r="E353" s="32"/>
      <c r="F353" s="32"/>
      <c r="G353" s="32"/>
    </row>
    <row r="354" spans="1:7" s="27" customFormat="1" ht="15.75">
      <c r="B354" s="36"/>
      <c r="D354" s="30"/>
      <c r="G354" s="33"/>
    </row>
    <row r="355" spans="1:7" s="27" customFormat="1" ht="15.75">
      <c r="D355" s="30"/>
      <c r="E355" s="32"/>
      <c r="F355" s="32"/>
      <c r="G355" s="32"/>
    </row>
    <row r="356" spans="1:7" s="27" customFormat="1" ht="15.75">
      <c r="B356" s="36"/>
      <c r="D356" s="30"/>
      <c r="G356" s="33"/>
    </row>
    <row r="357" spans="1:7" s="27" customFormat="1" ht="15.75">
      <c r="D357" s="30"/>
      <c r="E357" s="32"/>
      <c r="F357" s="32"/>
      <c r="G357" s="32"/>
    </row>
    <row r="358" spans="1:7" s="6" customFormat="1">
      <c r="A358" s="27"/>
      <c r="B358" s="36"/>
      <c r="C358" s="27"/>
      <c r="D358" s="27"/>
      <c r="E358" s="32"/>
      <c r="F358" s="32"/>
      <c r="G358" s="32"/>
    </row>
    <row r="359" spans="1:7" s="6" customFormat="1">
      <c r="A359" s="27"/>
      <c r="B359" s="27"/>
      <c r="C359" s="27"/>
      <c r="D359" s="30"/>
      <c r="E359" s="32"/>
      <c r="F359" s="32"/>
      <c r="G359" s="33"/>
    </row>
    <row r="360" spans="1:7" s="6" customFormat="1">
      <c r="A360" s="27"/>
      <c r="B360" s="27"/>
      <c r="C360" s="27"/>
      <c r="D360" s="30"/>
      <c r="E360" s="27"/>
      <c r="F360" s="27"/>
      <c r="G360" s="31"/>
    </row>
    <row r="361" spans="1:7" s="6" customFormat="1">
      <c r="A361" s="27"/>
      <c r="B361" s="27"/>
      <c r="C361" s="27"/>
      <c r="D361" s="30"/>
      <c r="E361" s="32"/>
      <c r="F361" s="32"/>
      <c r="G361" s="33"/>
    </row>
    <row r="362" spans="1:7" s="6" customFormat="1">
      <c r="A362" s="27"/>
      <c r="B362" s="27"/>
      <c r="C362" s="27"/>
      <c r="D362" s="30"/>
      <c r="E362" s="32"/>
      <c r="F362" s="32"/>
      <c r="G362" s="33"/>
    </row>
    <row r="363" spans="1:7" s="6" customFormat="1">
      <c r="A363" s="27"/>
      <c r="B363" s="27"/>
      <c r="C363" s="27"/>
      <c r="D363" s="30"/>
      <c r="E363" s="32"/>
      <c r="F363" s="32"/>
      <c r="G363" s="33"/>
    </row>
    <row r="364" spans="1:7" s="27" customFormat="1" ht="15.75">
      <c r="D364" s="30"/>
      <c r="E364" s="32"/>
      <c r="F364" s="32"/>
      <c r="G364" s="32"/>
    </row>
    <row r="365" spans="1:7" s="6" customFormat="1">
      <c r="A365" s="27"/>
      <c r="B365" s="36"/>
      <c r="C365" s="27"/>
      <c r="D365" s="27"/>
      <c r="E365" s="32"/>
      <c r="F365" s="32"/>
      <c r="G365" s="32"/>
    </row>
    <row r="366" spans="1:7" s="6" customFormat="1">
      <c r="A366" s="27"/>
      <c r="B366" s="27"/>
      <c r="C366" s="27"/>
      <c r="D366" s="30"/>
      <c r="E366" s="32"/>
      <c r="F366" s="32"/>
      <c r="G366" s="33"/>
    </row>
    <row r="367" spans="1:7" s="6" customFormat="1">
      <c r="A367" s="27"/>
      <c r="B367" s="27"/>
      <c r="C367" s="27"/>
      <c r="D367" s="30"/>
      <c r="E367" s="27"/>
      <c r="F367" s="27"/>
      <c r="G367" s="31"/>
    </row>
    <row r="368" spans="1:7" s="6" customFormat="1">
      <c r="A368" s="27"/>
      <c r="B368" s="27"/>
      <c r="C368" s="27"/>
      <c r="D368" s="30"/>
      <c r="E368" s="32"/>
      <c r="F368" s="32"/>
      <c r="G368" s="33"/>
    </row>
    <row r="369" spans="1:7" s="6" customFormat="1">
      <c r="A369" s="27"/>
      <c r="B369" s="27"/>
      <c r="C369" s="27"/>
      <c r="D369" s="30"/>
      <c r="E369" s="32"/>
      <c r="F369" s="32"/>
      <c r="G369" s="33"/>
    </row>
    <row r="370" spans="1:7" s="27" customFormat="1" ht="15.75">
      <c r="D370" s="30"/>
      <c r="E370" s="32"/>
      <c r="F370" s="32"/>
      <c r="G370" s="32"/>
    </row>
    <row r="371" spans="1:7" s="6" customFormat="1">
      <c r="A371" s="37"/>
      <c r="B371" s="37"/>
      <c r="C371" s="37"/>
      <c r="D371" s="37"/>
      <c r="E371" s="37"/>
      <c r="F371" s="37"/>
      <c r="G371" s="37"/>
    </row>
    <row r="372" spans="1:7" s="6" customFormat="1">
      <c r="A372" s="27"/>
      <c r="B372" s="36"/>
      <c r="C372" s="27"/>
      <c r="D372" s="27"/>
      <c r="E372" s="32"/>
      <c r="F372" s="32"/>
      <c r="G372" s="32"/>
    </row>
    <row r="373" spans="1:7" s="6" customFormat="1">
      <c r="A373" s="27"/>
      <c r="B373" s="27"/>
      <c r="C373" s="27"/>
      <c r="D373" s="30"/>
      <c r="E373" s="32"/>
      <c r="F373" s="32"/>
      <c r="G373" s="33"/>
    </row>
    <row r="374" spans="1:7" s="6" customFormat="1">
      <c r="A374" s="27"/>
      <c r="B374" s="27"/>
      <c r="C374" s="27"/>
      <c r="D374" s="30"/>
      <c r="E374" s="27"/>
      <c r="F374" s="27"/>
      <c r="G374" s="31"/>
    </row>
    <row r="375" spans="1:7" s="6" customFormat="1">
      <c r="A375" s="27"/>
      <c r="B375" s="27"/>
      <c r="C375" s="27"/>
      <c r="D375" s="30"/>
      <c r="E375" s="32"/>
      <c r="F375" s="32"/>
      <c r="G375" s="33"/>
    </row>
    <row r="376" spans="1:7" s="6" customFormat="1">
      <c r="A376" s="27"/>
      <c r="B376" s="27"/>
      <c r="C376" s="27"/>
      <c r="D376" s="30"/>
      <c r="E376" s="32"/>
      <c r="F376" s="32"/>
      <c r="G376" s="33"/>
    </row>
    <row r="377" spans="1:7" s="27" customFormat="1" ht="15.75">
      <c r="D377" s="30"/>
      <c r="E377" s="32"/>
      <c r="F377" s="32"/>
      <c r="G377" s="32"/>
    </row>
    <row r="378" spans="1:7" s="6" customFormat="1">
      <c r="A378" s="27"/>
      <c r="B378" s="36"/>
      <c r="C378" s="27"/>
      <c r="D378" s="27"/>
      <c r="E378" s="32"/>
      <c r="F378" s="32"/>
      <c r="G378" s="32"/>
    </row>
    <row r="379" spans="1:7" s="6" customFormat="1">
      <c r="A379" s="27"/>
      <c r="B379" s="27"/>
      <c r="C379" s="27"/>
      <c r="D379" s="30"/>
      <c r="E379" s="32"/>
      <c r="F379" s="32"/>
      <c r="G379" s="33"/>
    </row>
    <row r="380" spans="1:7" s="6" customFormat="1">
      <c r="A380" s="27"/>
      <c r="B380" s="27"/>
      <c r="C380" s="27"/>
      <c r="D380" s="30"/>
      <c r="E380" s="27"/>
      <c r="F380" s="27"/>
      <c r="G380" s="31"/>
    </row>
    <row r="381" spans="1:7" s="6" customFormat="1">
      <c r="A381" s="27"/>
      <c r="B381" s="27"/>
      <c r="C381" s="27"/>
      <c r="D381" s="30"/>
      <c r="E381" s="32"/>
      <c r="F381" s="32"/>
      <c r="G381" s="33"/>
    </row>
    <row r="382" spans="1:7" s="6" customFormat="1">
      <c r="A382" s="27"/>
      <c r="B382" s="27"/>
      <c r="C382" s="27"/>
      <c r="D382" s="30"/>
      <c r="E382" s="32"/>
      <c r="F382" s="32"/>
      <c r="G382" s="33"/>
    </row>
    <row r="383" spans="1:7" s="27" customFormat="1" ht="15.75">
      <c r="D383" s="30"/>
      <c r="E383" s="32"/>
      <c r="F383" s="32"/>
      <c r="G383" s="32"/>
    </row>
    <row r="384" spans="1:7" s="6" customFormat="1">
      <c r="A384" s="27"/>
      <c r="B384" s="36"/>
      <c r="C384" s="27"/>
      <c r="D384" s="27"/>
      <c r="E384" s="32"/>
      <c r="F384" s="32"/>
      <c r="G384" s="32"/>
    </row>
    <row r="385" spans="1:7" s="6" customFormat="1">
      <c r="A385" s="27"/>
      <c r="B385" s="27"/>
      <c r="C385" s="27"/>
      <c r="D385" s="30"/>
      <c r="E385" s="32"/>
      <c r="F385" s="32"/>
      <c r="G385" s="33"/>
    </row>
    <row r="386" spans="1:7" s="6" customFormat="1">
      <c r="A386" s="27"/>
      <c r="B386" s="27"/>
      <c r="C386" s="27"/>
      <c r="D386" s="30"/>
      <c r="E386" s="27"/>
      <c r="F386" s="27"/>
      <c r="G386" s="31"/>
    </row>
    <row r="387" spans="1:7" s="6" customFormat="1">
      <c r="A387" s="27"/>
      <c r="B387" s="27"/>
      <c r="C387" s="27"/>
      <c r="D387" s="30"/>
      <c r="E387" s="32"/>
      <c r="F387" s="32"/>
      <c r="G387" s="33"/>
    </row>
    <row r="388" spans="1:7" s="6" customFormat="1">
      <c r="A388" s="27"/>
      <c r="B388" s="27"/>
      <c r="C388" s="27"/>
      <c r="D388" s="30"/>
      <c r="E388" s="32"/>
      <c r="F388" s="32"/>
      <c r="G388" s="33"/>
    </row>
    <row r="389" spans="1:7" s="27" customFormat="1" ht="15.75">
      <c r="D389" s="30"/>
      <c r="E389" s="32"/>
      <c r="F389" s="32"/>
      <c r="G389" s="32"/>
    </row>
    <row r="390" spans="1:7" s="6" customFormat="1">
      <c r="A390" s="27"/>
      <c r="B390" s="36"/>
      <c r="C390" s="27"/>
      <c r="D390" s="27"/>
      <c r="E390" s="32"/>
      <c r="F390" s="32"/>
      <c r="G390" s="32"/>
    </row>
    <row r="391" spans="1:7" s="6" customFormat="1">
      <c r="A391" s="27"/>
      <c r="B391" s="27"/>
      <c r="C391" s="27"/>
      <c r="D391" s="30"/>
      <c r="E391" s="32"/>
      <c r="F391" s="32"/>
      <c r="G391" s="33"/>
    </row>
    <row r="392" spans="1:7" s="6" customFormat="1">
      <c r="A392" s="27"/>
      <c r="B392" s="27"/>
      <c r="C392" s="27"/>
      <c r="D392" s="30"/>
      <c r="E392" s="27"/>
      <c r="F392" s="27"/>
      <c r="G392" s="31"/>
    </row>
    <row r="393" spans="1:7" s="6" customFormat="1">
      <c r="A393" s="27"/>
      <c r="B393" s="27"/>
      <c r="C393" s="27"/>
      <c r="D393" s="30"/>
      <c r="E393" s="32"/>
      <c r="F393" s="32"/>
      <c r="G393" s="33"/>
    </row>
    <row r="394" spans="1:7" s="6" customFormat="1">
      <c r="A394" s="27"/>
      <c r="B394" s="27"/>
      <c r="C394" s="27"/>
      <c r="D394" s="30"/>
      <c r="E394" s="32"/>
      <c r="F394" s="32"/>
      <c r="G394" s="33"/>
    </row>
    <row r="395" spans="1:7" s="27" customFormat="1" ht="15.75">
      <c r="D395" s="30"/>
      <c r="E395" s="32"/>
      <c r="F395" s="32"/>
      <c r="G395" s="32"/>
    </row>
    <row r="396" spans="1:7" s="6" customFormat="1">
      <c r="A396" s="27"/>
      <c r="B396" s="36"/>
      <c r="C396" s="27"/>
      <c r="D396" s="27"/>
      <c r="E396" s="32"/>
      <c r="F396" s="32"/>
      <c r="G396" s="32"/>
    </row>
    <row r="397" spans="1:7" s="6" customFormat="1">
      <c r="A397" s="27"/>
      <c r="B397" s="27"/>
      <c r="C397" s="27"/>
      <c r="D397" s="30"/>
      <c r="E397" s="32"/>
      <c r="F397" s="32"/>
      <c r="G397" s="33"/>
    </row>
    <row r="398" spans="1:7" s="6" customFormat="1">
      <c r="A398" s="27"/>
      <c r="B398" s="27"/>
      <c r="C398" s="27"/>
      <c r="D398" s="30"/>
      <c r="E398" s="27"/>
      <c r="F398" s="27"/>
      <c r="G398" s="31"/>
    </row>
    <row r="399" spans="1:7" s="6" customFormat="1">
      <c r="A399" s="27"/>
      <c r="B399" s="27"/>
      <c r="C399" s="27"/>
      <c r="D399" s="30"/>
      <c r="E399" s="32"/>
      <c r="F399" s="32"/>
      <c r="G399" s="33"/>
    </row>
    <row r="400" spans="1:7" s="6" customFormat="1">
      <c r="A400" s="27"/>
      <c r="B400" s="27"/>
      <c r="C400" s="27"/>
      <c r="D400" s="30"/>
      <c r="E400" s="32"/>
      <c r="F400" s="32"/>
      <c r="G400" s="33"/>
    </row>
    <row r="401" spans="1:7" s="27" customFormat="1" ht="15.75">
      <c r="D401" s="30"/>
      <c r="E401" s="32"/>
      <c r="F401" s="32"/>
      <c r="G401" s="32"/>
    </row>
    <row r="402" spans="1:7" s="27" customFormat="1" ht="15.75">
      <c r="E402" s="32"/>
      <c r="F402" s="32"/>
      <c r="G402" s="32"/>
    </row>
    <row r="403" spans="1:7" s="27" customFormat="1" ht="15.75">
      <c r="D403" s="30"/>
      <c r="E403" s="32"/>
      <c r="F403" s="32"/>
      <c r="G403" s="33"/>
    </row>
    <row r="404" spans="1:7" s="27" customFormat="1" ht="15.75">
      <c r="D404" s="30"/>
      <c r="G404" s="31"/>
    </row>
    <row r="405" spans="1:7" s="6" customFormat="1">
      <c r="A405" s="37"/>
      <c r="B405" s="37"/>
      <c r="C405" s="37"/>
      <c r="D405" s="37"/>
      <c r="E405" s="37"/>
      <c r="F405" s="37"/>
      <c r="G405" s="37"/>
    </row>
    <row r="406" spans="1:7" s="27" customFormat="1" ht="15.75">
      <c r="D406" s="30"/>
      <c r="E406" s="32"/>
      <c r="F406" s="32"/>
      <c r="G406" s="33"/>
    </row>
    <row r="407" spans="1:7" s="27" customFormat="1" ht="15.75">
      <c r="D407" s="30"/>
      <c r="E407" s="32"/>
      <c r="F407" s="32"/>
      <c r="G407" s="33"/>
    </row>
    <row r="408" spans="1:7" s="27" customFormat="1" ht="15.75">
      <c r="D408" s="30"/>
      <c r="E408" s="32"/>
      <c r="F408" s="32"/>
      <c r="G408" s="33"/>
    </row>
    <row r="409" spans="1:7" s="27" customFormat="1" ht="15.75">
      <c r="D409" s="30"/>
      <c r="E409" s="32"/>
      <c r="F409" s="32"/>
      <c r="G409" s="32"/>
    </row>
    <row r="410" spans="1:7" s="6" customFormat="1">
      <c r="A410" s="27"/>
      <c r="B410" s="36"/>
      <c r="C410" s="27"/>
      <c r="D410" s="27"/>
      <c r="E410" s="32"/>
      <c r="F410" s="32"/>
      <c r="G410" s="32"/>
    </row>
    <row r="411" spans="1:7" s="27" customFormat="1" ht="15.75">
      <c r="D411" s="30"/>
      <c r="E411" s="32"/>
      <c r="F411" s="32"/>
      <c r="G411" s="33"/>
    </row>
    <row r="412" spans="1:7" s="6" customFormat="1">
      <c r="A412" s="27"/>
      <c r="B412" s="27"/>
      <c r="C412" s="27"/>
      <c r="D412" s="30"/>
      <c r="E412" s="27"/>
      <c r="F412" s="27"/>
      <c r="G412" s="31"/>
    </row>
    <row r="413" spans="1:7" s="6" customFormat="1">
      <c r="A413" s="27"/>
      <c r="B413" s="27"/>
      <c r="C413" s="27"/>
      <c r="D413" s="30"/>
      <c r="E413" s="32"/>
      <c r="F413" s="32"/>
      <c r="G413" s="33"/>
    </row>
    <row r="414" spans="1:7" s="6" customFormat="1">
      <c r="A414" s="27"/>
      <c r="B414" s="27"/>
      <c r="C414" s="27"/>
      <c r="D414" s="30"/>
      <c r="E414" s="32"/>
      <c r="F414" s="32"/>
      <c r="G414" s="33"/>
    </row>
    <row r="415" spans="1:7" s="27" customFormat="1" ht="15.75">
      <c r="D415" s="30"/>
      <c r="E415" s="32"/>
      <c r="F415" s="32"/>
      <c r="G415" s="32"/>
    </row>
    <row r="416" spans="1:7" s="27" customFormat="1" ht="15.75">
      <c r="D416" s="30"/>
      <c r="E416" s="32"/>
      <c r="F416" s="32"/>
      <c r="G416" s="32"/>
    </row>
    <row r="417" spans="1:7" s="27" customFormat="1" ht="15.75">
      <c r="D417" s="30"/>
      <c r="E417" s="32"/>
      <c r="F417" s="32"/>
      <c r="G417" s="33"/>
    </row>
    <row r="418" spans="1:7" s="27" customFormat="1" ht="15.75">
      <c r="D418" s="30"/>
      <c r="E418" s="32"/>
      <c r="F418" s="32"/>
      <c r="G418" s="33"/>
    </row>
    <row r="419" spans="1:7" s="27" customFormat="1" ht="15.75">
      <c r="D419" s="30"/>
      <c r="E419" s="32"/>
      <c r="F419" s="32"/>
      <c r="G419" s="33"/>
    </row>
    <row r="420" spans="1:7" s="27" customFormat="1" ht="15.75">
      <c r="D420" s="30"/>
      <c r="E420" s="32"/>
      <c r="F420" s="32"/>
      <c r="G420" s="33"/>
    </row>
    <row r="421" spans="1:7" s="27" customFormat="1" ht="15.75">
      <c r="D421" s="30"/>
      <c r="E421" s="32"/>
      <c r="F421" s="32"/>
      <c r="G421" s="33"/>
    </row>
    <row r="422" spans="1:7" s="27" customFormat="1" ht="15.75">
      <c r="D422" s="30"/>
      <c r="E422" s="32"/>
      <c r="F422" s="32"/>
      <c r="G422" s="33"/>
    </row>
    <row r="423" spans="1:7" s="27" customFormat="1" ht="15.75">
      <c r="D423" s="30"/>
      <c r="E423" s="32"/>
      <c r="F423" s="32"/>
      <c r="G423" s="32"/>
    </row>
    <row r="424" spans="1:7" s="6" customFormat="1">
      <c r="A424" s="27"/>
      <c r="B424" s="27"/>
      <c r="C424" s="27"/>
      <c r="D424" s="27"/>
      <c r="E424" s="32"/>
      <c r="F424" s="32"/>
      <c r="G424" s="32"/>
    </row>
    <row r="425" spans="1:7" s="6" customFormat="1">
      <c r="A425" s="27"/>
      <c r="B425" s="27"/>
      <c r="C425" s="27"/>
      <c r="D425" s="30"/>
      <c r="E425" s="32"/>
      <c r="F425" s="32"/>
      <c r="G425" s="33"/>
    </row>
    <row r="426" spans="1:7" s="6" customFormat="1">
      <c r="A426" s="27"/>
      <c r="B426" s="27"/>
      <c r="C426" s="27"/>
      <c r="D426" s="30"/>
      <c r="E426" s="27"/>
      <c r="F426" s="27"/>
      <c r="G426" s="31"/>
    </row>
    <row r="427" spans="1:7" s="6" customFormat="1">
      <c r="A427" s="27"/>
      <c r="B427" s="27"/>
      <c r="C427" s="27"/>
      <c r="D427" s="30"/>
      <c r="E427" s="32"/>
      <c r="F427" s="32"/>
      <c r="G427" s="33"/>
    </row>
    <row r="428" spans="1:7" s="6" customFormat="1">
      <c r="A428" s="27"/>
      <c r="B428" s="27"/>
      <c r="C428" s="27"/>
      <c r="D428" s="30"/>
      <c r="E428" s="32"/>
      <c r="F428" s="32"/>
      <c r="G428" s="33"/>
    </row>
    <row r="429" spans="1:7" s="6" customFormat="1">
      <c r="A429" s="27"/>
      <c r="B429" s="27"/>
      <c r="C429" s="27"/>
      <c r="D429" s="30"/>
      <c r="E429" s="32"/>
      <c r="F429" s="32"/>
      <c r="G429" s="33"/>
    </row>
    <row r="430" spans="1:7" s="27" customFormat="1" ht="15.75">
      <c r="D430" s="30"/>
      <c r="E430" s="32"/>
      <c r="F430" s="32"/>
      <c r="G430" s="32"/>
    </row>
    <row r="431" spans="1:7" s="27" customFormat="1" ht="15.75">
      <c r="D431" s="30"/>
      <c r="E431" s="34"/>
      <c r="F431" s="34"/>
      <c r="G431" s="38"/>
    </row>
    <row r="432" spans="1:7" s="27" customFormat="1" ht="15.75">
      <c r="D432" s="30"/>
      <c r="E432" s="32"/>
      <c r="F432" s="32"/>
      <c r="G432" s="32"/>
    </row>
    <row r="433" spans="1:7" s="27" customFormat="1" ht="15.75">
      <c r="D433" s="30"/>
      <c r="E433" s="32"/>
      <c r="F433" s="32"/>
      <c r="G433" s="32"/>
    </row>
    <row r="434" spans="1:7" s="27" customFormat="1" ht="15.75">
      <c r="D434" s="30"/>
      <c r="E434" s="32"/>
      <c r="F434" s="32"/>
      <c r="G434" s="32"/>
    </row>
    <row r="435" spans="1:7" s="27" customFormat="1" ht="15.75">
      <c r="B435" s="36"/>
      <c r="D435" s="30"/>
      <c r="G435" s="33"/>
    </row>
    <row r="436" spans="1:7" s="27" customFormat="1" ht="15.75">
      <c r="D436" s="30"/>
      <c r="E436" s="32"/>
      <c r="F436" s="32"/>
      <c r="G436" s="32"/>
    </row>
    <row r="437" spans="1:7" s="27" customFormat="1" ht="15.75">
      <c r="D437" s="30"/>
      <c r="E437" s="34"/>
      <c r="F437" s="34"/>
      <c r="G437" s="38"/>
    </row>
    <row r="438" spans="1:7" s="6" customFormat="1">
      <c r="A438" s="37"/>
      <c r="B438" s="37"/>
      <c r="C438" s="37"/>
      <c r="D438" s="37"/>
      <c r="E438" s="37"/>
      <c r="F438" s="37"/>
      <c r="G438" s="37"/>
    </row>
    <row r="439" spans="1:7" s="6" customFormat="1"/>
    <row r="440" spans="1:7" s="6" customFormat="1"/>
    <row r="441" spans="1:7" s="6" customFormat="1"/>
    <row r="442" spans="1:7" s="6" customFormat="1"/>
    <row r="443" spans="1:7" s="6" customFormat="1"/>
    <row r="444" spans="1:7" s="6" customFormat="1"/>
    <row r="445" spans="1:7" s="6" customFormat="1"/>
    <row r="446" spans="1:7" s="6" customFormat="1"/>
    <row r="447" spans="1:7" s="6" customFormat="1"/>
    <row r="448" spans="1:7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</sheetData>
  <mergeCells count="47">
    <mergeCell ref="A1:E2"/>
    <mergeCell ref="F1:G2"/>
    <mergeCell ref="A53:A54"/>
    <mergeCell ref="A74:A75"/>
    <mergeCell ref="A62:A63"/>
    <mergeCell ref="A69:A70"/>
    <mergeCell ref="A67:A68"/>
    <mergeCell ref="A64:A65"/>
    <mergeCell ref="A60:A61"/>
    <mergeCell ref="A55:A56"/>
    <mergeCell ref="A57:A58"/>
    <mergeCell ref="A71:A72"/>
    <mergeCell ref="A35:A36"/>
    <mergeCell ref="A37:A38"/>
    <mergeCell ref="A39:A40"/>
    <mergeCell ref="A41:A42"/>
    <mergeCell ref="A43:A44"/>
    <mergeCell ref="A96:A97"/>
    <mergeCell ref="A102:A103"/>
    <mergeCell ref="A104:A105"/>
    <mergeCell ref="A106:A107"/>
    <mergeCell ref="A24:A25"/>
    <mergeCell ref="A17:A18"/>
    <mergeCell ref="A48:A49"/>
    <mergeCell ref="A21:A22"/>
    <mergeCell ref="A12:A13"/>
    <mergeCell ref="A26:A27"/>
    <mergeCell ref="A28:A29"/>
    <mergeCell ref="A46:A47"/>
    <mergeCell ref="A15:A16"/>
    <mergeCell ref="A19:A20"/>
    <mergeCell ref="A51:A52"/>
    <mergeCell ref="A132:G144"/>
    <mergeCell ref="A115:A116"/>
    <mergeCell ref="A113:A114"/>
    <mergeCell ref="A111:A112"/>
    <mergeCell ref="A109:A110"/>
    <mergeCell ref="A81:A82"/>
    <mergeCell ref="A77:A78"/>
    <mergeCell ref="A87:A88"/>
    <mergeCell ref="A90:A91"/>
    <mergeCell ref="A79:A80"/>
    <mergeCell ref="A83:A84"/>
    <mergeCell ref="A85:A86"/>
    <mergeCell ref="A92:A93"/>
    <mergeCell ref="A98:A99"/>
    <mergeCell ref="A100:A101"/>
  </mergeCells>
  <phoneticPr fontId="66" type="noConversion"/>
  <pageMargins left="0.25" right="0" top="0.25" bottom="0.25" header="0.3" footer="0.3"/>
  <pageSetup paperSize="9" scale="77" orientation="landscape" r:id="rId1"/>
  <headerFooter alignWithMargins="0">
    <oddFooter>&amp;C
&amp;R&amp;P</oddFooter>
  </headerFooter>
  <rowBreaks count="2" manualBreakCount="2">
    <brk id="107" max="16383" man="1"/>
    <brk id="13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N1-1</vt:lpstr>
      <vt:lpstr>'დანართი N1-1'!Print_Area</vt:lpstr>
      <vt:lpstr>'დანართი N1-1'!Print_Titles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2020-05-14T14:15:53Z</dcterms:modified>
</cp:coreProperties>
</file>