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 tabRatio="818"/>
  </bookViews>
  <sheets>
    <sheet name="სამშენებლო" sheetId="17" r:id="rId1"/>
  </sheets>
  <definedNames>
    <definedName name="_xlnm.Print_Area" localSheetId="0">სამშენებლო!$A$2:$M$97</definedName>
    <definedName name="_xlnm.Print_Titles" localSheetId="0">სამშენებლო!$9:$9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calcId="162913"/>
</workbook>
</file>

<file path=xl/calcChain.xml><?xml version="1.0" encoding="utf-8"?>
<calcChain xmlns="http://schemas.openxmlformats.org/spreadsheetml/2006/main">
  <c r="F218" i="17" l="1"/>
  <c r="F217" i="17"/>
  <c r="E216" i="17"/>
  <c r="F216" i="17" s="1"/>
  <c r="E214" i="17"/>
  <c r="E210" i="17"/>
  <c r="F209" i="17"/>
  <c r="E205" i="17"/>
  <c r="E204" i="17"/>
  <c r="E203" i="17"/>
  <c r="F202" i="17"/>
  <c r="F205" i="17" s="1"/>
  <c r="E200" i="17"/>
  <c r="E199" i="17"/>
  <c r="E198" i="17"/>
  <c r="F190" i="17"/>
  <c r="F188" i="17"/>
  <c r="F186" i="17"/>
  <c r="E177" i="17"/>
  <c r="E175" i="17"/>
  <c r="F173" i="17"/>
  <c r="E172" i="17"/>
  <c r="F172" i="17" s="1"/>
  <c r="F171" i="17"/>
  <c r="E170" i="17"/>
  <c r="F170" i="17" s="1"/>
  <c r="F169" i="17"/>
  <c r="F165" i="17"/>
  <c r="F164" i="17"/>
  <c r="F163" i="17"/>
  <c r="F162" i="17"/>
  <c r="F140" i="17"/>
  <c r="F143" i="17" s="1"/>
  <c r="F131" i="17"/>
  <c r="F133" i="17" s="1"/>
  <c r="F130" i="17"/>
  <c r="F129" i="17"/>
  <c r="F128" i="17"/>
  <c r="F127" i="17"/>
  <c r="F126" i="17"/>
  <c r="E120" i="17"/>
  <c r="E119" i="17"/>
  <c r="E105" i="17"/>
  <c r="F104" i="17"/>
  <c r="F109" i="17" s="1"/>
  <c r="F102" i="17"/>
  <c r="F103" i="17" s="1"/>
  <c r="E101" i="17"/>
  <c r="F197" i="17" l="1"/>
  <c r="F199" i="17" s="1"/>
  <c r="F210" i="17"/>
  <c r="F204" i="17"/>
  <c r="F214" i="17"/>
  <c r="F208" i="17"/>
  <c r="F203" i="17"/>
  <c r="F175" i="17"/>
  <c r="F141" i="17"/>
  <c r="F144" i="17"/>
  <c r="F145" i="17" s="1"/>
  <c r="F110" i="17"/>
  <c r="F111" i="17"/>
  <c r="F107" i="17"/>
  <c r="F118" i="17"/>
  <c r="F120" i="17" s="1"/>
  <c r="F121" i="17"/>
  <c r="F176" i="17"/>
  <c r="F105" i="17"/>
  <c r="F142" i="17"/>
  <c r="F148" i="17"/>
  <c r="F174" i="17"/>
  <c r="F108" i="17"/>
  <c r="F132" i="17"/>
  <c r="F100" i="17"/>
  <c r="F106" i="17"/>
  <c r="F177" i="17"/>
  <c r="F200" i="17" l="1"/>
  <c r="F201" i="17"/>
  <c r="F198" i="17"/>
  <c r="F146" i="17"/>
  <c r="F147" i="17"/>
  <c r="F119" i="17"/>
  <c r="F150" i="17"/>
  <c r="F152" i="17"/>
  <c r="F149" i="17"/>
  <c r="F151" i="17"/>
  <c r="F112" i="17"/>
  <c r="F113" i="17" s="1"/>
  <c r="F101" i="17"/>
  <c r="F123" i="17"/>
  <c r="F122" i="17"/>
  <c r="F124" i="17"/>
  <c r="F156" i="17" l="1"/>
  <c r="F153" i="17"/>
  <c r="F155" i="17"/>
  <c r="F154" i="17"/>
  <c r="F114" i="17"/>
  <c r="F117" i="17" l="1"/>
  <c r="F115" i="17"/>
  <c r="F159" i="17"/>
  <c r="F158" i="17"/>
  <c r="F160" i="17"/>
  <c r="F157" i="17"/>
  <c r="F37" i="17" l="1"/>
  <c r="F40" i="17" s="1"/>
  <c r="F39" i="17" l="1"/>
  <c r="F38" i="17"/>
  <c r="F41" i="17"/>
  <c r="F76" i="17" l="1"/>
  <c r="F26" i="17" l="1"/>
  <c r="F30" i="17" l="1"/>
  <c r="F28" i="17"/>
  <c r="F27" i="17"/>
  <c r="F29" i="17"/>
  <c r="F31" i="17" l="1"/>
  <c r="E67" i="17" l="1"/>
  <c r="F67" i="17" s="1"/>
  <c r="E66" i="17"/>
  <c r="F66" i="17" s="1"/>
  <c r="E65" i="17"/>
  <c r="F65" i="17" s="1"/>
  <c r="F64" i="17"/>
  <c r="F63" i="17"/>
  <c r="F21" i="17" l="1"/>
  <c r="F24" i="17" s="1"/>
  <c r="F44" i="17" l="1"/>
  <c r="E92" i="17" l="1"/>
  <c r="E91" i="17"/>
  <c r="E90" i="17"/>
  <c r="E89" i="17"/>
  <c r="F88" i="17"/>
  <c r="F87" i="17"/>
  <c r="E85" i="17"/>
  <c r="F85" i="17" s="1"/>
  <c r="E84" i="17"/>
  <c r="F84" i="17" s="1"/>
  <c r="E83" i="17"/>
  <c r="F83" i="17" s="1"/>
  <c r="F77" i="17"/>
  <c r="F75" i="17"/>
  <c r="E70" i="17"/>
  <c r="F69" i="17" l="1"/>
  <c r="F70" i="17" s="1"/>
  <c r="F81" i="17"/>
  <c r="F91" i="17"/>
  <c r="F92" i="17"/>
  <c r="F89" i="17"/>
  <c r="F74" i="17"/>
  <c r="F90" i="17"/>
  <c r="F73" i="17"/>
  <c r="F72" i="17"/>
  <c r="F78" i="17"/>
  <c r="F20" i="17" l="1"/>
  <c r="F19" i="17"/>
  <c r="F18" i="17"/>
  <c r="E61" i="17" l="1"/>
  <c r="F61" i="17" s="1"/>
  <c r="E60" i="17"/>
  <c r="F60" i="17" s="1"/>
  <c r="E59" i="17"/>
  <c r="F59" i="17" s="1"/>
  <c r="E57" i="17"/>
  <c r="F57" i="17" s="1"/>
  <c r="E56" i="17"/>
  <c r="F56" i="17" s="1"/>
  <c r="F16" i="17" l="1"/>
  <c r="F15" i="17"/>
  <c r="F14" i="17"/>
  <c r="F51" i="17" l="1"/>
  <c r="F52" i="17"/>
  <c r="E45" i="17" l="1"/>
  <c r="F45" i="17" s="1"/>
  <c r="F22" i="17" l="1"/>
  <c r="E46" i="17" l="1"/>
  <c r="E47" i="17"/>
  <c r="F47" i="17" s="1"/>
  <c r="E9" i="17" l="1"/>
  <c r="E10" i="17"/>
  <c r="E11" i="17"/>
  <c r="F11" i="17" s="1"/>
  <c r="E12" i="17"/>
  <c r="E49" i="17"/>
  <c r="E50" i="17"/>
  <c r="E53" i="17"/>
  <c r="E54" i="17"/>
  <c r="F54" i="17" l="1"/>
  <c r="F50" i="17"/>
  <c r="F53" i="17"/>
  <c r="F49" i="17"/>
  <c r="F10" i="17"/>
  <c r="F12" i="17"/>
  <c r="F9" i="17"/>
  <c r="F43" i="17" l="1"/>
  <c r="F46" i="17"/>
  <c r="F33" i="17" l="1"/>
  <c r="F32" i="17"/>
  <c r="F36" i="17"/>
  <c r="F34" i="17"/>
</calcChain>
</file>

<file path=xl/sharedStrings.xml><?xml version="1.0" encoding="utf-8"?>
<sst xmlns="http://schemas.openxmlformats.org/spreadsheetml/2006/main" count="532" uniqueCount="261">
  <si>
    <t>jami</t>
  </si>
  <si>
    <t>#</t>
  </si>
  <si>
    <t>kac/sT</t>
  </si>
  <si>
    <t>kv.m.</t>
  </si>
  <si>
    <t>kub.m.</t>
  </si>
  <si>
    <t>6-1-1.</t>
  </si>
  <si>
    <t>sabazro</t>
  </si>
  <si>
    <t>1-116-10</t>
  </si>
  <si>
    <t>proeqtiT</t>
  </si>
  <si>
    <t>ჯამი</t>
  </si>
  <si>
    <t>zednadebi xarjebi</t>
  </si>
  <si>
    <t xml:space="preserve">gegmiuri dagroveba </t>
  </si>
  <si>
    <t>IV-2-82
1-80-2</t>
  </si>
  <si>
    <t>T13p.5</t>
  </si>
  <si>
    <t>8-609-1</t>
  </si>
  <si>
    <t>48-18-4</t>
  </si>
  <si>
    <t xml:space="preserve">jami </t>
  </si>
  <si>
    <t>8-3-2</t>
  </si>
  <si>
    <t>შრომითი რესურსები</t>
  </si>
  <si>
    <t>კაც/სთ</t>
  </si>
  <si>
    <t>ლარი</t>
  </si>
  <si>
    <t>სხვა ხარჯები</t>
  </si>
  <si>
    <t>კგ</t>
  </si>
  <si>
    <t>გრძ.მ</t>
  </si>
  <si>
    <t>ცალი</t>
  </si>
  <si>
    <t>მ/სთ</t>
  </si>
  <si>
    <t>კვ.მ.</t>
  </si>
  <si>
    <t>კოდი0919</t>
  </si>
  <si>
    <t>ექსკავატორის ექსპლუატაცია 0,8კუბ.მ.</t>
  </si>
  <si>
    <t>კოდი1010</t>
  </si>
  <si>
    <t>ბულდოზერის ექსპლუატაცია 79კვტ.</t>
  </si>
  <si>
    <t>კოდი1504</t>
  </si>
  <si>
    <t>ავტოგრეიდერი 79კვტ.</t>
  </si>
  <si>
    <t>კუბ.მ.</t>
  </si>
  <si>
    <t>კ/სთ</t>
  </si>
  <si>
    <t>ტ</t>
  </si>
  <si>
    <t>სამონტაჟო სამუშაოები</t>
  </si>
  <si>
    <t>სამშენებლო მანქანები</t>
  </si>
  <si>
    <t>ღორღი  (0-40)</t>
  </si>
  <si>
    <t>კბმ</t>
  </si>
  <si>
    <t>სხვადასხვა მასალა ნორმით</t>
  </si>
  <si>
    <t>მანქანები</t>
  </si>
  <si>
    <t>ბეტონი ~B15~</t>
  </si>
  <si>
    <t>მ3</t>
  </si>
  <si>
    <t>გრძ.მ.</t>
  </si>
  <si>
    <t>ცემენტის ხსნარი</t>
  </si>
  <si>
    <t>საბაზრო</t>
  </si>
  <si>
    <t>დანარჩენი ხარჯები</t>
  </si>
  <si>
    <t>ც</t>
  </si>
  <si>
    <t>სხვა მასალა</t>
  </si>
  <si>
    <t>სამუშაოს დასახელება</t>
  </si>
  <si>
    <t>რესურსი</t>
  </si>
  <si>
    <t>ხელფასი</t>
  </si>
  <si>
    <t>მასალა</t>
  </si>
  <si>
    <t>მექანიზმი</t>
  </si>
  <si>
    <t>მატერიალური რესურსი</t>
  </si>
  <si>
    <t>საპარკე სკამი (ესკიზის შესაბამისი)</t>
  </si>
  <si>
    <t>საპარკე სკამი</t>
  </si>
  <si>
    <t xml:space="preserve">დეკორატიული სანაგვე ურნა ამოსაღები სათლით </t>
  </si>
  <si>
    <t>მ2</t>
  </si>
  <si>
    <t>სამშენებლო სამუშაოები</t>
  </si>
  <si>
    <t>კუბ.მ</t>
  </si>
  <si>
    <t xml:space="preserve">ზედმეტი გრუნტის დატვირთვა ხელით ავტოთვითმცლელებზე </t>
  </si>
  <si>
    <t>ტონა</t>
  </si>
  <si>
    <t>ზედმეტი გრუნტის ტრანსპორტირება</t>
  </si>
  <si>
    <t>ბეტონი B-15</t>
  </si>
  <si>
    <t>ზედნადები ხარჯები (%მუშახელის პირდაპირი ხელფასიდან)</t>
  </si>
  <si>
    <t>გეგმიური დაგროვება</t>
  </si>
  <si>
    <t xml:space="preserve">10კმ-ზე </t>
  </si>
  <si>
    <t>კომპ</t>
  </si>
  <si>
    <t xml:space="preserve">სამშენებლო სამუშაოები </t>
  </si>
  <si>
    <t>ფურნიტურა</t>
  </si>
  <si>
    <t>სულ</t>
  </si>
  <si>
    <t>მიწის ნაზავი</t>
  </si>
  <si>
    <t>ელექტრო სამონტაჟო სამუშაოები</t>
  </si>
  <si>
    <t>10X20  ბორდიურის მოწყობა ბეტონის საფუძველზე</t>
  </si>
  <si>
    <t>ბორდიური 10*20</t>
  </si>
  <si>
    <t>გვ.32 პ.244</t>
  </si>
  <si>
    <t>გვ.34 პ.337</t>
  </si>
  <si>
    <t>გვ.34 პ.365</t>
  </si>
  <si>
    <t>გვ.40 პ.33</t>
  </si>
  <si>
    <t xml:space="preserve">გეგმიური დაგროვება </t>
  </si>
  <si>
    <t>ნიადაგის მომზ. ხელით გაზონის მოსაწყობად 15 სმ მიწის ნაზავის დაყრით</t>
  </si>
  <si>
    <t xml:space="preserve"> ჯამი</t>
  </si>
  <si>
    <t xml:space="preserve">ზედნადები ხარჯები </t>
  </si>
  <si>
    <t>სახარჯთაღრიცხვო მოგება</t>
  </si>
  <si>
    <t>გვ.32 პ.233</t>
  </si>
  <si>
    <t>SromiTi resursebi</t>
  </si>
  <si>
    <t>11_20_1</t>
  </si>
  <si>
    <t>lari</t>
  </si>
  <si>
    <t>Sromis danaxarjebi</t>
  </si>
  <si>
    <t>kac.sT</t>
  </si>
  <si>
    <t>pr</t>
  </si>
  <si>
    <t>_</t>
  </si>
  <si>
    <t>შრომის დანახარჯი</t>
  </si>
  <si>
    <t>მანქ/სთ</t>
  </si>
  <si>
    <t>ВЗЕР 1-3</t>
  </si>
  <si>
    <t>სამშენებლო ნაგავის დატვირთვა ა/მანქანაზე ხელით</t>
  </si>
  <si>
    <t>სამშენებლო ნაგვის ტრანსპორტირება</t>
  </si>
  <si>
    <t xml:space="preserve">42-14-2 </t>
  </si>
  <si>
    <t>ამწე მუხლუხა სვლაზე 15-16 ტნ</t>
  </si>
  <si>
    <t>_სხვა მანქანები</t>
  </si>
  <si>
    <t>გვ.30 პ.168</t>
  </si>
  <si>
    <t>გვ.28 პ.82</t>
  </si>
  <si>
    <t>2019-III</t>
  </si>
  <si>
    <t>კოდი0481</t>
  </si>
  <si>
    <t>ბეტონი ~მ200~ k=0.8</t>
  </si>
  <si>
    <t xml:space="preserve"> ზედნადები ხარჯები </t>
  </si>
  <si>
    <r>
      <t xml:space="preserve">27-19-1.,                         </t>
    </r>
    <r>
      <rPr>
        <sz val="8"/>
        <rFont val="AcadNusx"/>
      </rPr>
      <t>tk-3; p8</t>
    </r>
  </si>
  <si>
    <t>ერთეულზე</t>
  </si>
  <si>
    <t>განზ.</t>
  </si>
  <si>
    <t>საფუძველი</t>
  </si>
  <si>
    <t>ერთ.      ფასი</t>
  </si>
  <si>
    <t xml:space="preserve">დეკორატიული სანაგვე ურნა ამოსაღები სათლით (ესკიზის შესაბამისი) </t>
  </si>
  <si>
    <t xml:space="preserve">ღორღის საფუძვლის მოწყობა ქვაფენილის, კაუჩუკის მოედნის და ბორდიურების ქვეშ საშუალოდ 10სმ </t>
  </si>
  <si>
    <t>48-8-3</t>
  </si>
  <si>
    <t>niadagis momzadeba foTlovani mcenar.  dasargavad 50% nazavi miwis damatebiT</t>
  </si>
  <si>
    <t>ormo</t>
  </si>
  <si>
    <t>kodi0218</t>
  </si>
  <si>
    <t>traqtori pnevmosvlaze 59kvt.</t>
  </si>
  <si>
    <t>m/sT</t>
  </si>
  <si>
    <t>kodi1120</t>
  </si>
  <si>
    <t>ormosamomTxreli manqana</t>
  </si>
  <si>
    <t>nazavi miwa</t>
  </si>
  <si>
    <t>48-10-3</t>
  </si>
  <si>
    <t>xe</t>
  </si>
  <si>
    <t>kodi1554</t>
  </si>
  <si>
    <t>sarwyavi manqana 6000l</t>
  </si>
  <si>
    <t>kodi0606</t>
  </si>
  <si>
    <t>amwe saavtomobilo svlaze 5toniani</t>
  </si>
  <si>
    <t>cali</t>
  </si>
  <si>
    <t>smk</t>
  </si>
  <si>
    <t>wyali</t>
  </si>
  <si>
    <t>48-13-1</t>
  </si>
  <si>
    <t>buCqebis dargva ormos zomiT 0,4X0,4X0,4m</t>
  </si>
  <si>
    <t>buCqi</t>
  </si>
  <si>
    <r>
      <t>sabordiure buCqi tuia</t>
    </r>
    <r>
      <rPr>
        <sz val="9"/>
        <rFont val="Cambria"/>
        <family val="1"/>
      </rPr>
      <t xml:space="preserve"> </t>
    </r>
    <r>
      <rPr>
        <sz val="9"/>
        <rFont val="AcadNusx"/>
      </rPr>
      <t>_ Reros sigrZe</t>
    </r>
    <r>
      <rPr>
        <sz val="9"/>
        <rFont val="Cambria"/>
        <family val="1"/>
      </rPr>
      <t xml:space="preserve"> </t>
    </r>
    <r>
      <rPr>
        <sz val="9"/>
        <rFont val="AcadNusx"/>
      </rPr>
      <t>min.</t>
    </r>
    <r>
      <rPr>
        <sz val="9"/>
        <rFont val="Cambria"/>
        <family val="1"/>
      </rPr>
      <t xml:space="preserve"> </t>
    </r>
    <r>
      <rPr>
        <sz val="9"/>
        <rFont val="AcadNusx"/>
      </rPr>
      <t>0,3-0,4m.; erT Zirze min.</t>
    </r>
    <r>
      <rPr>
        <sz val="9"/>
        <rFont val="Cambria"/>
        <family val="1"/>
      </rPr>
      <t xml:space="preserve"> </t>
    </r>
    <r>
      <rPr>
        <sz val="9"/>
        <rFont val="AcadNusx"/>
      </rPr>
      <t>3-4 datotvili Rero.; konteineris moculoba</t>
    </r>
    <r>
      <rPr>
        <sz val="9"/>
        <rFont val="Cambria"/>
        <family val="1"/>
      </rPr>
      <t xml:space="preserve"> MIN. clt. </t>
    </r>
    <r>
      <rPr>
        <sz val="9"/>
        <rFont val="AcadNusx"/>
      </rPr>
      <t xml:space="preserve"> 3;</t>
    </r>
  </si>
  <si>
    <t>სნწ 11-43   დამატ</t>
  </si>
  <si>
    <t>მეთ.ცნ 4.12-11</t>
  </si>
  <si>
    <t>შრომის დანახარჯები</t>
  </si>
  <si>
    <t>მატერიალური რესურსები</t>
  </si>
  <si>
    <t>გვ.46 პ.10</t>
  </si>
  <si>
    <t>წებო</t>
  </si>
  <si>
    <t>გრუნტის დამუშავება ხელით /II კატ./ ღობის საძირკვლის მოსაწყობად</t>
  </si>
  <si>
    <t>ბეტონის მომზადება წერტილოვანი საძირკვლის ქვეშ</t>
  </si>
  <si>
    <t>6-9-8</t>
  </si>
  <si>
    <t xml:space="preserve">შრომის დანახარჯები </t>
  </si>
  <si>
    <t>კაც.-სთ</t>
  </si>
  <si>
    <t>გვ.5 პ.21</t>
  </si>
  <si>
    <t>გვ.1 პ.28</t>
  </si>
  <si>
    <r>
      <t xml:space="preserve">არმატურა </t>
    </r>
    <r>
      <rPr>
        <sz val="10"/>
        <color theme="1"/>
        <rFont val="ტი"/>
      </rPr>
      <t>A</t>
    </r>
    <r>
      <rPr>
        <sz val="10"/>
        <color theme="1"/>
        <rFont val="AcadNusx"/>
      </rPr>
      <t xml:space="preserve">III </t>
    </r>
  </si>
  <si>
    <t>snw                       7-21(10)</t>
  </si>
  <si>
    <t>m</t>
  </si>
  <si>
    <t>meT.cn 4.12-7</t>
  </si>
  <si>
    <t>srf 13-44</t>
  </si>
  <si>
    <t>amwe saavtomobilo svlaze 10t</t>
  </si>
  <si>
    <t>manq.sT</t>
  </si>
  <si>
    <t>sxva manqanebi</t>
  </si>
  <si>
    <t>sxva masala</t>
  </si>
  <si>
    <t>15-164-8</t>
  </si>
  <si>
    <t>ღობის შეღებვა</t>
  </si>
  <si>
    <t>საღებავი</t>
  </si>
  <si>
    <t>ბეტონის მომზადება სისქ. 10სმ, კაუჩუკის საფარის ქვეშ</t>
  </si>
  <si>
    <t>არსებული დაზიანებული ბეტონის ნაკეთობების დემონტაჟი და დატვირთვა ა/თვითმცლელებზე</t>
  </si>
  <si>
    <t>ბილიკების მოწყობა დეკორატიული ქვით (ბრუშატკა)</t>
  </si>
  <si>
    <t>დეკორატიუული ქვა (ბრუშატკა)</t>
  </si>
  <si>
    <r>
      <t>amerikuli cacxvi /P</t>
    </r>
    <r>
      <rPr>
        <sz val="9"/>
        <rFont val="Arial"/>
        <family val="2"/>
      </rPr>
      <t>tilia americana . მცენარის სიმაღლე არანაკლებ 3,0 მეტრი. გარშემოწერილობა მიწის პირიდან ერთ მეტრ სიმაღლეზე არანაკლებ  14 სმ.</t>
    </r>
  </si>
  <si>
    <t>საბავშო ატრაქციონი მოწყობა tipi I (ესკიზის შესაბამისად)</t>
  </si>
  <si>
    <t>არსებული დაზიანებული ფურნიტურის სხვადასხვა კონსტრუქციის დემონტაჟი და დატვირთვა ა/თვითმცლელებზე</t>
  </si>
  <si>
    <t xml:space="preserve">ბილიკების მოწყობა ქვაფენილის დეკორატიული ფილებით ჰ-3სმ  </t>
  </si>
  <si>
    <t xml:space="preserve"> დეკორატიული ფილა ჰ-3სმ</t>
  </si>
  <si>
    <t>არმატურა Φ8 (კაუჩუკის საფარის მოედნისათვის რმატურა AIII ბიჯი 200*200მმ )</t>
  </si>
  <si>
    <t>გრუნტის დამუშავება ხელით /II კატ./ ელ.კაბელების გასაყვანად</t>
  </si>
  <si>
    <t>1_80_6</t>
  </si>
  <si>
    <t xml:space="preserve">ორმოების ამოღება ხელით სანათების ბოძების დასაყენებლად ზომით 0,7*0,5*0,5 </t>
  </si>
  <si>
    <t>22-8-1.</t>
  </si>
  <si>
    <t>პლასტმასის გოფრირებული მილების 50მმ ჩაწყობა თხრილში</t>
  </si>
  <si>
    <t>გვ.22 პ.28</t>
  </si>
  <si>
    <t>პლასტმასის გოფრირებული მილი Ø50*2.2მმ</t>
  </si>
  <si>
    <t>სასიგნალო ლენტის მოწყობა ქვიშის ფენილის თავზე</t>
  </si>
  <si>
    <t>სასიგნალო ლენტა</t>
  </si>
  <si>
    <t>1-81-2</t>
  </si>
  <si>
    <t>გრუნტის უკუჩაყრა ხელით</t>
  </si>
  <si>
    <t>en da g 1-22-1</t>
  </si>
  <si>
    <t>სრფ 2019 IIკვ</t>
  </si>
  <si>
    <t>snw              23-1(1)</t>
  </si>
  <si>
    <t>qviSa 0-5mm</t>
  </si>
  <si>
    <t>m3</t>
  </si>
  <si>
    <t>6.1.1</t>
  </si>
  <si>
    <t xml:space="preserve">სანათების ბოძების დაბეტონება B-15 ბეტონით </t>
  </si>
  <si>
    <t>33-251-6</t>
  </si>
  <si>
    <t>დეკორატიული სანათის ბოძი (ლითონის) (პროექტის იდენტური, მასალისა და სამუშაოს ღირებულების გათვალისწინებით)</t>
  </si>
  <si>
    <t>ც.</t>
  </si>
  <si>
    <t>გვ.133 პ.61</t>
  </si>
  <si>
    <t xml:space="preserve">amwe saavtomobilo 16t </t>
  </si>
  <si>
    <t xml:space="preserve">ანძა </t>
  </si>
  <si>
    <t>გვ.112 პ.54</t>
  </si>
  <si>
    <t>ავტოამომრთველი 16ა</t>
  </si>
  <si>
    <t>15.164.8</t>
  </si>
  <si>
    <t>ბოძების შეღებვა ზეთოვანი საღებავით ორჯერადად (ფერი შეთანხდეს დამკვეთთან)</t>
  </si>
  <si>
    <t>ზეთოვანი საღბავი</t>
  </si>
  <si>
    <t>სულ სამშენებლო სამუშაოები 1</t>
  </si>
  <si>
    <t>8.471.4</t>
  </si>
  <si>
    <t>დამიწების სოლების მოწყობა 2მეტრის სიგრძის, სისქით  A-III ფ=18</t>
  </si>
  <si>
    <t>გვ.1 პ.38</t>
  </si>
  <si>
    <r>
      <t xml:space="preserve">დამიწების ღერო  A-III </t>
    </r>
    <r>
      <rPr>
        <sz val="10"/>
        <rFont val="Arial"/>
        <family val="2"/>
      </rPr>
      <t>D</t>
    </r>
    <r>
      <rPr>
        <sz val="10"/>
        <rFont val="Calibri"/>
        <family val="2"/>
      </rPr>
      <t>=18</t>
    </r>
  </si>
  <si>
    <t>8_471_4</t>
  </si>
  <si>
    <t>დამიწების კონტურის მოწყობა სოლების შემაერთებელი ა-1 Ф-10 გლინულას ელ. შედუღებით</t>
  </si>
  <si>
    <t>გვ.1 პ.30</t>
  </si>
  <si>
    <t>გლინულა Ф-10</t>
  </si>
  <si>
    <t>ელექტროდი</t>
  </si>
  <si>
    <t>ბოძის ფანჯრის შიგნით М=10 ჭანჭიკის  დადუღება დამხმარე დანულების მისაქანჩად (ქანჩით და ორი საყლურით)</t>
  </si>
  <si>
    <t>კომპლ.</t>
  </si>
  <si>
    <t>ჭანჭიკი, ქანჩი და საყელურები</t>
  </si>
  <si>
    <t>კომპ.</t>
  </si>
  <si>
    <t>ბოძის გარეთ მოწიდან 300მმ სიმღლეზე М-10 ჭანჭიკის მიდუღება დამიწების მისაქანჩად (ქანჩათ და ორი საყელურით)</t>
  </si>
  <si>
    <t>სანათი dekoratiuli  (ესკიზის შესაბამისი)</t>
  </si>
  <si>
    <t>სანათი ნათურით</t>
  </si>
  <si>
    <t>8-612-2.</t>
  </si>
  <si>
    <t xml:space="preserve">გარე განათების ლითონის კარადა, ერთი ერთფაზა ავტომატით Iნ=6,0ა </t>
  </si>
  <si>
    <t xml:space="preserve">ლითონის ყუთი ავტომატით Iნ=6,0ა </t>
  </si>
  <si>
    <t>გვ.112 პ.56</t>
  </si>
  <si>
    <t>ავტოამომრთველი 25ა</t>
  </si>
  <si>
    <t>გვ.112 პ.57</t>
  </si>
  <si>
    <t>ავტოამომრთველი 32ა</t>
  </si>
  <si>
    <t>8-149-1</t>
  </si>
  <si>
    <t>კაბელის გატარება გოფრირებულ მილში</t>
  </si>
  <si>
    <t>გვ.90პ.31</t>
  </si>
  <si>
    <t>ელ.კაბელი კვეთით(5.0X6)კვ.მმ.</t>
  </si>
  <si>
    <t>სადენის გაყვანა ანძაში</t>
  </si>
  <si>
    <t>გვ.90 პ.21</t>
  </si>
  <si>
    <t>ელ.კაბელი კვეთით(2.5X3)კვ.მმ.</t>
  </si>
  <si>
    <t>ჯამი თავი I+II</t>
  </si>
  <si>
    <t xml:space="preserve">ქვიშის ფენილის მოწყობა გოფრირებული მილის ქვეშ 10სმ და თავზე 10სმ </t>
  </si>
  <si>
    <t xml:space="preserve">საბავშო ატრაქციონი                           (ესკიზის შესაბამისი ) </t>
  </si>
  <si>
    <t>xe-nergis dargva ormos zomiT 0,8X0,8mX1m</t>
  </si>
  <si>
    <t>ხის კონსტრუქცია</t>
  </si>
  <si>
    <t xml:space="preserve">ხის ღობე     (პროექტის მიხედვი) </t>
  </si>
  <si>
    <t xml:space="preserve"> დეკორატიული ღობის მოწყობა</t>
  </si>
  <si>
    <t>kvadratuli mili</t>
  </si>
  <si>
    <t>დეტალების მოწყობა მოაჯირისთვის (პროექტის მიხედვით)</t>
  </si>
  <si>
    <t>რბილი საფარის მოწყობა კაუჩუკით (თხევადი რეზინა მოხატვით ) არანაკლებ 25მმ</t>
  </si>
  <si>
    <t>თხევადი რეზინა (კაუჩუკი) არანაკლებ 25 მმ</t>
  </si>
  <si>
    <t xml:space="preserve">რულონური გაზონის დაგება </t>
  </si>
  <si>
    <r>
      <t xml:space="preserve">dekorაtiuli wiTeli tyemali / </t>
    </r>
    <r>
      <rPr>
        <sz val="9"/>
        <rFont val="Arial"/>
        <family val="2"/>
      </rPr>
      <t>Prunus virginiana "canada red"</t>
    </r>
    <r>
      <rPr>
        <sz val="9"/>
        <rFont val="AcadNusx"/>
      </rPr>
      <t xml:space="preserve">' მცენარის სიმაღლე არანაკლებ 3,0 მეტრი. გარშემოწერილობა მიწის პირიდან ერთ მეტრ სიმაღლეზე არანაკლებ  14 სმ. </t>
    </r>
  </si>
  <si>
    <t>ბეტონის მომზადება სისქ. 6+3სმ, ქვაფენილისათვის</t>
  </si>
  <si>
    <r>
      <t>sabordiure buCqi ეონიმუსი</t>
    </r>
    <r>
      <rPr>
        <sz val="9"/>
        <rFont val="Cambria"/>
        <family val="1"/>
      </rPr>
      <t xml:space="preserve"> </t>
    </r>
    <r>
      <rPr>
        <sz val="9"/>
        <rFont val="AcadNusx"/>
      </rPr>
      <t>_ Reros sigrZe</t>
    </r>
    <r>
      <rPr>
        <sz val="9"/>
        <rFont val="Cambria"/>
        <family val="1"/>
      </rPr>
      <t xml:space="preserve"> </t>
    </r>
    <r>
      <rPr>
        <sz val="9"/>
        <rFont val="AcadNusx"/>
      </rPr>
      <t>min.</t>
    </r>
    <r>
      <rPr>
        <sz val="9"/>
        <rFont val="Cambria"/>
        <family val="1"/>
      </rPr>
      <t xml:space="preserve"> </t>
    </r>
    <r>
      <rPr>
        <sz val="9"/>
        <rFont val="AcadNusx"/>
      </rPr>
      <t>0,3-0,4m.; erT Zirze min.</t>
    </r>
    <r>
      <rPr>
        <sz val="9"/>
        <rFont val="Cambria"/>
        <family val="1"/>
      </rPr>
      <t xml:space="preserve"> </t>
    </r>
    <r>
      <rPr>
        <sz val="9"/>
        <rFont val="AcadNusx"/>
      </rPr>
      <t>3-4 datotvili Rero.; konteineris moculoba</t>
    </r>
    <r>
      <rPr>
        <sz val="9"/>
        <rFont val="Cambria"/>
        <family val="1"/>
      </rPr>
      <t xml:space="preserve"> MIN. clt. </t>
    </r>
    <r>
      <rPr>
        <sz val="9"/>
        <rFont val="AcadNusx"/>
      </rPr>
      <t xml:space="preserve"> 3;</t>
    </r>
  </si>
  <si>
    <t>ფოტინია ბურთის ფორმის დიამეტრი 0.8-1 მ</t>
  </si>
  <si>
    <t xml:space="preserve">ტერიტორიის ფორმირება საპროექტო ნიშნულზე მიწის მოჭრა მოსწორება ადგილზე დამუშავებით </t>
  </si>
  <si>
    <t>ქ. თბილისი, ალექსიძის ქ. N5 კორპუსის მიმდებარედ სკვერის მოწყობის ხარჯთაღრიცხვა</t>
  </si>
  <si>
    <t>დენდროლოგია</t>
  </si>
  <si>
    <t xml:space="preserve">გაუთვალისწინებელი ხარჯები </t>
  </si>
  <si>
    <t xml:space="preserve">დღგ </t>
  </si>
  <si>
    <t>თავი I</t>
  </si>
  <si>
    <t>თავი II</t>
  </si>
  <si>
    <t>თავი III</t>
  </si>
  <si>
    <t>თავი IV</t>
  </si>
  <si>
    <t xml:space="preserve"> I, II, III da IV Tavebis jami</t>
  </si>
  <si>
    <t>სხვა მანქანები</t>
  </si>
  <si>
    <t>%</t>
  </si>
  <si>
    <t>საექსპერტო მომსახურება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</si>
</sst>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₽_-;\-* #,##0.00\ _₽_-;_-* &quot;-&quot;??\ _₽_-;_-@_-"/>
    <numFmt numFmtId="165" formatCode="_-* #,##0.00\ _L_a_r_i_-;\-* #,##0.00\ _L_a_r_i_-;_-* &quot;-&quot;??\ _L_a_r_i_-;_-@_-"/>
    <numFmt numFmtId="166" formatCode="_-* #,##0.00_р_._-;\-* #,##0.00_р_._-;_-* &quot;-&quot;??_р_._-;_-@_-"/>
    <numFmt numFmtId="167" formatCode="0.0"/>
    <numFmt numFmtId="168" formatCode="0.000"/>
    <numFmt numFmtId="169" formatCode="0.0000"/>
    <numFmt numFmtId="170" formatCode="_-* #,##0.00_-;\-* #,##0.00_-;_-* &quot;-&quot;??_-;_-@_-"/>
    <numFmt numFmtId="171" formatCode="_-* #,##0.000_-;\-* #,##0.000_-;_-* &quot;-&quot;??_-;_-@_-"/>
    <numFmt numFmtId="172" formatCode="_-* #,##0.0000_-;\-* #,##0.0000_-;_-* &quot;-&quot;??_-;_-@_-"/>
  </numFmts>
  <fonts count="8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b/>
      <sz val="11"/>
      <name val="AcadNusx"/>
    </font>
    <font>
      <b/>
      <sz val="12"/>
      <name val="AcadNusx"/>
    </font>
    <font>
      <sz val="10"/>
      <name val="AcadNusx"/>
    </font>
    <font>
      <sz val="12"/>
      <name val="AcadNusx"/>
    </font>
    <font>
      <b/>
      <sz val="14"/>
      <name val="AcadNusx"/>
    </font>
    <font>
      <b/>
      <sz val="10"/>
      <name val="AcadNusx"/>
    </font>
    <font>
      <sz val="11"/>
      <name val="AcadNusx"/>
    </font>
    <font>
      <sz val="8"/>
      <name val="AcadNusx"/>
    </font>
    <font>
      <sz val="9"/>
      <name val="AcadNusx"/>
    </font>
    <font>
      <sz val="11"/>
      <name val="Arachveulebrivi Thin"/>
      <family val="2"/>
    </font>
    <font>
      <b/>
      <sz val="9"/>
      <name val="AcadNusx"/>
    </font>
    <font>
      <b/>
      <sz val="8"/>
      <name val="AcadNusx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cadNusx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8"/>
      <name val="Calibri"/>
      <family val="2"/>
      <scheme val="minor"/>
    </font>
    <font>
      <sz val="10"/>
      <color theme="1"/>
      <name val="AcadNusx"/>
    </font>
    <font>
      <sz val="8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Sylfaen"/>
      <family val="1"/>
      <charset val="204"/>
    </font>
    <font>
      <b/>
      <sz val="7"/>
      <name val="AcadNusx"/>
    </font>
    <font>
      <sz val="11"/>
      <color theme="1"/>
      <name val="AcadNusx"/>
    </font>
    <font>
      <b/>
      <sz val="10"/>
      <color rgb="FFFF0000"/>
      <name val="AcadNusx"/>
    </font>
    <font>
      <sz val="1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Cambria"/>
      <family val="1"/>
    </font>
    <font>
      <b/>
      <sz val="9"/>
      <name val="Calibri"/>
      <family val="2"/>
      <charset val="204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10"/>
      <name val="Times New Roman"/>
      <family val="1"/>
    </font>
    <font>
      <sz val="10"/>
      <color theme="1"/>
      <name val="ტი"/>
    </font>
    <font>
      <b/>
      <sz val="8"/>
      <color theme="1"/>
      <name val="AcadNusx"/>
    </font>
    <font>
      <sz val="11"/>
      <color rgb="FFFF0000"/>
      <name val="Times New Roman"/>
      <family val="1"/>
      <charset val="204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4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71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5" fontId="38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4" fillId="0" borderId="0"/>
    <xf numFmtId="0" fontId="38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9" fillId="0" borderId="0"/>
    <xf numFmtId="0" fontId="38" fillId="0" borderId="0"/>
    <xf numFmtId="0" fontId="39" fillId="0" borderId="0"/>
    <xf numFmtId="0" fontId="38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39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24" fillId="0" borderId="0"/>
    <xf numFmtId="0" fontId="55" fillId="0" borderId="0"/>
    <xf numFmtId="0" fontId="55" fillId="0" borderId="0"/>
    <xf numFmtId="0" fontId="38" fillId="0" borderId="0"/>
    <xf numFmtId="0" fontId="3" fillId="0" borderId="0"/>
    <xf numFmtId="0" fontId="3" fillId="0" borderId="0"/>
    <xf numFmtId="0" fontId="3" fillId="0" borderId="0"/>
  </cellStyleXfs>
  <cellXfs count="551">
    <xf numFmtId="0" fontId="0" fillId="0" borderId="0" xfId="0"/>
    <xf numFmtId="0" fontId="28" fillId="0" borderId="0" xfId="0" applyFont="1" applyFill="1" applyBorder="1" applyAlignment="1">
      <alignment horizontal="center"/>
    </xf>
    <xf numFmtId="0" fontId="28" fillId="0" borderId="0" xfId="643" applyFont="1" applyFill="1" applyBorder="1" applyAlignment="1">
      <alignment horizontal="center"/>
    </xf>
    <xf numFmtId="0" fontId="28" fillId="0" borderId="0" xfId="643" applyFont="1" applyFill="1" applyAlignment="1">
      <alignment horizontal="center"/>
    </xf>
    <xf numFmtId="0" fontId="28" fillId="0" borderId="0" xfId="655" applyFont="1" applyFill="1" applyAlignment="1">
      <alignment horizontal="center"/>
    </xf>
    <xf numFmtId="0" fontId="28" fillId="0" borderId="0" xfId="655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/>
    <xf numFmtId="0" fontId="34" fillId="0" borderId="0" xfId="0" applyFont="1"/>
    <xf numFmtId="0" fontId="33" fillId="0" borderId="10" xfId="509" applyFont="1" applyFill="1" applyBorder="1" applyAlignment="1">
      <alignment horizontal="center"/>
    </xf>
    <xf numFmtId="0" fontId="42" fillId="24" borderId="10" xfId="0" applyFont="1" applyFill="1" applyBorder="1"/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1" fillId="0" borderId="0" xfId="0" applyFont="1" applyFill="1"/>
    <xf numFmtId="0" fontId="0" fillId="0" borderId="0" xfId="0" applyFill="1"/>
    <xf numFmtId="0" fontId="30" fillId="0" borderId="10" xfId="0" applyFont="1" applyFill="1" applyBorder="1" applyAlignment="1">
      <alignment horizontal="left" vertical="center" wrapText="1"/>
    </xf>
    <xf numFmtId="0" fontId="30" fillId="26" borderId="10" xfId="0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left" vertical="center" wrapText="1"/>
    </xf>
    <xf numFmtId="0" fontId="27" fillId="26" borderId="10" xfId="0" applyFont="1" applyFill="1" applyBorder="1" applyAlignment="1">
      <alignment horizontal="center" vertical="center"/>
    </xf>
    <xf numFmtId="2" fontId="32" fillId="26" borderId="10" xfId="0" applyNumberFormat="1" applyFont="1" applyFill="1" applyBorder="1" applyAlignment="1">
      <alignment horizontal="center" vertical="center"/>
    </xf>
    <xf numFmtId="2" fontId="32" fillId="26" borderId="10" xfId="0" applyNumberFormat="1" applyFont="1" applyFill="1" applyBorder="1" applyAlignment="1">
      <alignment horizontal="right" vertical="center" wrapText="1"/>
    </xf>
    <xf numFmtId="0" fontId="30" fillId="0" borderId="10" xfId="639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639" applyFont="1" applyBorder="1" applyAlignment="1">
      <alignment horizontal="center" vertical="center"/>
    </xf>
    <xf numFmtId="2" fontId="30" fillId="0" borderId="10" xfId="639" applyNumberFormat="1" applyFont="1" applyBorder="1" applyAlignment="1">
      <alignment horizontal="center" vertical="center" wrapText="1"/>
    </xf>
    <xf numFmtId="2" fontId="27" fillId="0" borderId="10" xfId="566" applyNumberFormat="1" applyFont="1" applyBorder="1" applyAlignment="1">
      <alignment horizontal="center" vertical="center"/>
    </xf>
    <xf numFmtId="0" fontId="27" fillId="0" borderId="10" xfId="566" applyFont="1" applyBorder="1" applyAlignment="1">
      <alignment horizontal="center" vertical="center"/>
    </xf>
    <xf numFmtId="0" fontId="30" fillId="0" borderId="10" xfId="530" applyFont="1" applyBorder="1" applyAlignment="1">
      <alignment horizontal="center" vertical="center"/>
    </xf>
    <xf numFmtId="168" fontId="30" fillId="0" borderId="10" xfId="530" applyNumberFormat="1" applyFont="1" applyBorder="1" applyAlignment="1">
      <alignment horizontal="center" vertical="center"/>
    </xf>
    <xf numFmtId="0" fontId="27" fillId="0" borderId="10" xfId="530" applyFont="1" applyBorder="1" applyAlignment="1">
      <alignment horizontal="center" vertical="center"/>
    </xf>
    <xf numFmtId="0" fontId="27" fillId="0" borderId="10" xfId="530" applyFont="1" applyBorder="1" applyAlignment="1">
      <alignment horizontal="left" vertical="center"/>
    </xf>
    <xf numFmtId="168" fontId="27" fillId="0" borderId="10" xfId="530" applyNumberFormat="1" applyFont="1" applyBorder="1" applyAlignment="1">
      <alignment horizontal="center" vertical="center"/>
    </xf>
    <xf numFmtId="2" fontId="27" fillId="0" borderId="10" xfId="530" applyNumberFormat="1" applyFont="1" applyBorder="1" applyAlignment="1">
      <alignment horizontal="center" vertical="center"/>
    </xf>
    <xf numFmtId="0" fontId="30" fillId="0" borderId="10" xfId="530" applyFont="1" applyBorder="1" applyAlignment="1">
      <alignment horizontal="left" vertical="center"/>
    </xf>
    <xf numFmtId="2" fontId="30" fillId="0" borderId="10" xfId="530" applyNumberFormat="1" applyFont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 vertical="center"/>
    </xf>
    <xf numFmtId="2" fontId="36" fillId="26" borderId="10" xfId="302" applyNumberFormat="1" applyFont="1" applyFill="1" applyBorder="1" applyAlignment="1" applyProtection="1">
      <alignment horizontal="right" vertical="center" wrapText="1"/>
      <protection locked="0"/>
    </xf>
    <xf numFmtId="2" fontId="36" fillId="26" borderId="10" xfId="302" applyNumberFormat="1" applyFont="1" applyFill="1" applyBorder="1" applyAlignment="1">
      <alignment horizontal="right" vertical="center" wrapText="1"/>
    </xf>
    <xf numFmtId="2" fontId="36" fillId="26" borderId="1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654" applyFont="1" applyBorder="1" applyAlignment="1">
      <alignment horizontal="center"/>
    </xf>
    <xf numFmtId="0" fontId="27" fillId="0" borderId="10" xfId="654" applyFont="1" applyBorder="1" applyAlignment="1">
      <alignment horizontal="left" vertical="center"/>
    </xf>
    <xf numFmtId="0" fontId="27" fillId="0" borderId="10" xfId="654" applyFont="1" applyBorder="1" applyAlignment="1">
      <alignment horizontal="center" vertical="center"/>
    </xf>
    <xf numFmtId="2" fontId="27" fillId="0" borderId="10" xfId="478" applyNumberFormat="1" applyFont="1" applyBorder="1" applyAlignment="1">
      <alignment horizontal="center" vertical="center"/>
    </xf>
    <xf numFmtId="0" fontId="27" fillId="0" borderId="10" xfId="478" applyFont="1" applyBorder="1" applyAlignment="1">
      <alignment horizontal="center" vertical="center"/>
    </xf>
    <xf numFmtId="0" fontId="27" fillId="0" borderId="10" xfId="567" applyFont="1" applyBorder="1" applyAlignment="1">
      <alignment horizontal="center" vertical="center"/>
    </xf>
    <xf numFmtId="168" fontId="27" fillId="0" borderId="10" xfId="639" applyNumberFormat="1" applyFont="1" applyBorder="1" applyAlignment="1">
      <alignment horizontal="center" vertical="center"/>
    </xf>
    <xf numFmtId="167" fontId="27" fillId="0" borderId="10" xfId="639" applyNumberFormat="1" applyFont="1" applyBorder="1" applyAlignment="1">
      <alignment horizontal="center" vertical="center"/>
    </xf>
    <xf numFmtId="0" fontId="30" fillId="0" borderId="10" xfId="460" applyFont="1" applyBorder="1" applyAlignment="1">
      <alignment horizontal="center" vertical="center"/>
    </xf>
    <xf numFmtId="0" fontId="30" fillId="0" borderId="10" xfId="654" applyFont="1" applyBorder="1" applyAlignment="1">
      <alignment horizontal="left" vertical="center" wrapText="1"/>
    </xf>
    <xf numFmtId="0" fontId="30" fillId="0" borderId="10" xfId="654" applyFont="1" applyBorder="1" applyAlignment="1">
      <alignment horizontal="center" vertical="center" wrapText="1"/>
    </xf>
    <xf numFmtId="168" fontId="30" fillId="0" borderId="10" xfId="654" applyNumberFormat="1" applyFont="1" applyBorder="1" applyAlignment="1">
      <alignment horizontal="center" vertical="center" wrapText="1"/>
    </xf>
    <xf numFmtId="2" fontId="27" fillId="0" borderId="10" xfId="460" applyNumberFormat="1" applyFont="1" applyBorder="1" applyAlignment="1">
      <alignment horizontal="center" vertical="center"/>
    </xf>
    <xf numFmtId="167" fontId="27" fillId="0" borderId="10" xfId="478" applyNumberFormat="1" applyFont="1" applyBorder="1" applyAlignment="1">
      <alignment horizontal="center" vertical="center"/>
    </xf>
    <xf numFmtId="2" fontId="27" fillId="0" borderId="10" xfId="567" applyNumberFormat="1" applyFont="1" applyBorder="1" applyAlignment="1">
      <alignment horizontal="center" vertical="center"/>
    </xf>
    <xf numFmtId="2" fontId="27" fillId="0" borderId="10" xfId="563" applyNumberFormat="1" applyFont="1" applyBorder="1" applyAlignment="1">
      <alignment horizontal="center"/>
    </xf>
    <xf numFmtId="2" fontId="27" fillId="26" borderId="10" xfId="563" applyNumberFormat="1" applyFont="1" applyFill="1" applyBorder="1" applyAlignment="1">
      <alignment horizontal="center"/>
    </xf>
    <xf numFmtId="2" fontId="30" fillId="26" borderId="10" xfId="563" applyNumberFormat="1" applyFont="1" applyFill="1" applyBorder="1" applyAlignment="1">
      <alignment horizontal="center"/>
    </xf>
    <xf numFmtId="9" fontId="27" fillId="0" borderId="10" xfId="0" applyNumberFormat="1" applyFont="1" applyFill="1" applyBorder="1" applyAlignment="1">
      <alignment horizontal="center" vertical="center"/>
    </xf>
    <xf numFmtId="0" fontId="43" fillId="0" borderId="10" xfId="46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2" fontId="27" fillId="0" borderId="10" xfId="639" applyNumberFormat="1" applyFont="1" applyFill="1" applyBorder="1" applyAlignment="1">
      <alignment horizontal="center" vertical="center"/>
    </xf>
    <xf numFmtId="2" fontId="27" fillId="0" borderId="10" xfId="449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69" fontId="27" fillId="24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/>
    <xf numFmtId="0" fontId="32" fillId="0" borderId="0" xfId="643" applyFont="1" applyFill="1" applyAlignment="1">
      <alignment horizontal="center"/>
    </xf>
    <xf numFmtId="0" fontId="28" fillId="0" borderId="0" xfId="643" applyFont="1" applyFill="1" applyAlignment="1">
      <alignment horizontal="left" vertical="center"/>
    </xf>
    <xf numFmtId="0" fontId="28" fillId="0" borderId="0" xfId="643" applyFont="1" applyFill="1" applyAlignment="1">
      <alignment horizontal="center" vertical="center"/>
    </xf>
    <xf numFmtId="0" fontId="30" fillId="0" borderId="10" xfId="639" applyFont="1" applyFill="1" applyBorder="1" applyAlignment="1">
      <alignment horizontal="center" vertical="center" wrapText="1"/>
    </xf>
    <xf numFmtId="0" fontId="27" fillId="0" borderId="10" xfId="639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53" fillId="24" borderId="10" xfId="0" applyFont="1" applyFill="1" applyBorder="1"/>
    <xf numFmtId="0" fontId="27" fillId="0" borderId="10" xfId="478" applyFont="1" applyFill="1" applyBorder="1" applyAlignment="1">
      <alignment horizontal="center" vertical="center"/>
    </xf>
    <xf numFmtId="2" fontId="27" fillId="0" borderId="10" xfId="478" applyNumberFormat="1" applyFont="1" applyFill="1" applyBorder="1" applyAlignment="1">
      <alignment horizontal="center" vertical="center"/>
    </xf>
    <xf numFmtId="2" fontId="30" fillId="0" borderId="10" xfId="639" applyNumberFormat="1" applyFont="1" applyFill="1" applyBorder="1" applyAlignment="1">
      <alignment horizontal="center" vertical="center" wrapText="1"/>
    </xf>
    <xf numFmtId="2" fontId="27" fillId="0" borderId="10" xfId="563" applyNumberFormat="1" applyFont="1" applyFill="1" applyBorder="1" applyAlignment="1">
      <alignment horizontal="center"/>
    </xf>
    <xf numFmtId="0" fontId="42" fillId="0" borderId="10" xfId="0" applyFont="1" applyFill="1" applyBorder="1"/>
    <xf numFmtId="0" fontId="3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0" fillId="0" borderId="0" xfId="643" applyFont="1" applyFill="1" applyAlignment="1">
      <alignment horizontal="center" vertical="center"/>
    </xf>
    <xf numFmtId="0" fontId="46" fillId="24" borderId="10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left" vertical="center"/>
    </xf>
    <xf numFmtId="0" fontId="45" fillId="2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2" fontId="27" fillId="0" borderId="0" xfId="643" applyNumberFormat="1" applyFont="1" applyFill="1" applyAlignment="1">
      <alignment horizontal="center" vertical="center"/>
    </xf>
    <xf numFmtId="0" fontId="42" fillId="24" borderId="10" xfId="0" applyFont="1" applyFill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0" fontId="35" fillId="24" borderId="10" xfId="0" applyNumberFormat="1" applyFont="1" applyFill="1" applyBorder="1" applyAlignment="1">
      <alignment horizontal="center" vertical="center" wrapText="1"/>
    </xf>
    <xf numFmtId="0" fontId="33" fillId="24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0" fontId="44" fillId="0" borderId="10" xfId="445" applyFont="1" applyFill="1" applyBorder="1" applyAlignment="1">
      <alignment horizontal="center" vertical="center"/>
    </xf>
    <xf numFmtId="0" fontId="51" fillId="0" borderId="10" xfId="445" applyFont="1" applyFill="1" applyBorder="1" applyAlignment="1">
      <alignment horizontal="center"/>
    </xf>
    <xf numFmtId="0" fontId="47" fillId="0" borderId="10" xfId="445" applyFont="1" applyFill="1" applyBorder="1" applyAlignment="1">
      <alignment horizontal="center" vertical="center"/>
    </xf>
    <xf numFmtId="0" fontId="36" fillId="0" borderId="10" xfId="445" applyFont="1" applyFill="1" applyBorder="1" applyAlignment="1">
      <alignment horizontal="center" vertical="center"/>
    </xf>
    <xf numFmtId="2" fontId="30" fillId="0" borderId="10" xfId="445" applyNumberFormat="1" applyFont="1" applyFill="1" applyBorder="1" applyAlignment="1">
      <alignment horizontal="center" vertical="center"/>
    </xf>
    <xf numFmtId="0" fontId="30" fillId="0" borderId="10" xfId="445" applyFont="1" applyFill="1" applyBorder="1" applyAlignment="1">
      <alignment horizontal="center" vertical="center"/>
    </xf>
    <xf numFmtId="0" fontId="44" fillId="0" borderId="10" xfId="655" applyFont="1" applyFill="1" applyBorder="1" applyAlignment="1">
      <alignment horizontal="center" vertical="center" wrapText="1"/>
    </xf>
    <xf numFmtId="0" fontId="46" fillId="0" borderId="10" xfId="655" applyFont="1" applyFill="1" applyBorder="1" applyAlignment="1">
      <alignment horizontal="center" vertical="center" wrapText="1"/>
    </xf>
    <xf numFmtId="0" fontId="47" fillId="0" borderId="10" xfId="655" applyFont="1" applyFill="1" applyBorder="1" applyAlignment="1">
      <alignment horizontal="center" vertical="center" wrapText="1"/>
    </xf>
    <xf numFmtId="9" fontId="47" fillId="0" borderId="10" xfId="595" applyFont="1" applyFill="1" applyBorder="1" applyAlignment="1">
      <alignment horizontal="center" vertical="center" wrapText="1"/>
    </xf>
    <xf numFmtId="168" fontId="32" fillId="0" borderId="10" xfId="655" applyNumberFormat="1" applyFont="1" applyFill="1" applyBorder="1" applyAlignment="1">
      <alignment horizontal="center" vertical="center" wrapText="1"/>
    </xf>
    <xf numFmtId="2" fontId="27" fillId="0" borderId="10" xfId="655" applyNumberFormat="1" applyFont="1" applyFill="1" applyBorder="1" applyAlignment="1">
      <alignment horizontal="center" vertical="center" wrapText="1"/>
    </xf>
    <xf numFmtId="2" fontId="30" fillId="0" borderId="10" xfId="655" applyNumberFormat="1" applyFont="1" applyFill="1" applyBorder="1" applyAlignment="1">
      <alignment horizontal="center" vertical="center" wrapText="1"/>
    </xf>
    <xf numFmtId="0" fontId="44" fillId="0" borderId="10" xfId="655" applyFont="1" applyFill="1" applyBorder="1" applyAlignment="1">
      <alignment horizontal="center" vertical="center"/>
    </xf>
    <xf numFmtId="0" fontId="46" fillId="0" borderId="10" xfId="655" applyFont="1" applyFill="1" applyBorder="1" applyAlignment="1">
      <alignment horizontal="center"/>
    </xf>
    <xf numFmtId="0" fontId="47" fillId="0" borderId="10" xfId="655" applyFont="1" applyFill="1" applyBorder="1" applyAlignment="1">
      <alignment horizontal="center" vertical="center"/>
    </xf>
    <xf numFmtId="168" fontId="32" fillId="0" borderId="10" xfId="655" applyNumberFormat="1" applyFont="1" applyFill="1" applyBorder="1" applyAlignment="1">
      <alignment horizontal="center" vertical="center"/>
    </xf>
    <xf numFmtId="2" fontId="27" fillId="0" borderId="10" xfId="655" applyNumberFormat="1" applyFont="1" applyFill="1" applyBorder="1" applyAlignment="1">
      <alignment horizontal="center" vertical="center"/>
    </xf>
    <xf numFmtId="2" fontId="30" fillId="0" borderId="10" xfId="655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/>
    </xf>
    <xf numFmtId="2" fontId="30" fillId="0" borderId="10" xfId="654" applyNumberFormat="1" applyFont="1" applyFill="1" applyBorder="1" applyAlignment="1">
      <alignment horizontal="center" vertical="center" wrapText="1"/>
    </xf>
    <xf numFmtId="2" fontId="30" fillId="0" borderId="10" xfId="639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9" fillId="0" borderId="10" xfId="53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31" fillId="0" borderId="0" xfId="643" applyFont="1" applyFill="1" applyAlignment="1">
      <alignment horizontal="center" vertical="center"/>
    </xf>
    <xf numFmtId="49" fontId="60" fillId="24" borderId="10" xfId="0" applyNumberFormat="1" applyFont="1" applyFill="1" applyBorder="1" applyAlignment="1">
      <alignment horizontal="center" vertical="center" wrapText="1"/>
    </xf>
    <xf numFmtId="165" fontId="28" fillId="0" borderId="0" xfId="302" applyFont="1" applyFill="1" applyAlignment="1">
      <alignment horizontal="center" vertical="center"/>
    </xf>
    <xf numFmtId="9" fontId="30" fillId="0" borderId="10" xfId="0" applyNumberFormat="1" applyFont="1" applyFill="1" applyBorder="1" applyAlignment="1">
      <alignment horizontal="center" vertical="center"/>
    </xf>
    <xf numFmtId="0" fontId="61" fillId="26" borderId="10" xfId="0" applyFont="1" applyFill="1" applyBorder="1" applyAlignment="1">
      <alignment horizontal="center" vertical="center"/>
    </xf>
    <xf numFmtId="0" fontId="30" fillId="0" borderId="10" xfId="654" applyFont="1" applyBorder="1" applyAlignment="1">
      <alignment horizontal="left" vertical="center"/>
    </xf>
    <xf numFmtId="167" fontId="30" fillId="0" borderId="10" xfId="639" applyNumberFormat="1" applyFont="1" applyFill="1" applyBorder="1" applyAlignment="1">
      <alignment horizontal="center" vertical="center"/>
    </xf>
    <xf numFmtId="0" fontId="63" fillId="0" borderId="10" xfId="0" applyFont="1" applyFill="1" applyBorder="1"/>
    <xf numFmtId="0" fontId="63" fillId="24" borderId="10" xfId="0" applyFont="1" applyFill="1" applyBorder="1" applyAlignment="1">
      <alignment vertical="center"/>
    </xf>
    <xf numFmtId="0" fontId="47" fillId="26" borderId="10" xfId="568" applyFont="1" applyFill="1" applyBorder="1" applyAlignment="1">
      <alignment horizontal="center" vertical="center"/>
    </xf>
    <xf numFmtId="0" fontId="46" fillId="26" borderId="10" xfId="568" applyFont="1" applyFill="1" applyBorder="1" applyAlignment="1">
      <alignment horizontal="center"/>
    </xf>
    <xf numFmtId="0" fontId="47" fillId="26" borderId="10" xfId="0" applyFont="1" applyFill="1" applyBorder="1" applyAlignment="1">
      <alignment horizontal="center" vertical="center"/>
    </xf>
    <xf numFmtId="0" fontId="45" fillId="26" borderId="10" xfId="568" applyFont="1" applyFill="1" applyBorder="1" applyAlignment="1">
      <alignment horizontal="center" vertical="center"/>
    </xf>
    <xf numFmtId="0" fontId="31" fillId="26" borderId="10" xfId="568" applyFont="1" applyFill="1" applyBorder="1" applyAlignment="1">
      <alignment horizontal="center" vertical="center"/>
    </xf>
    <xf numFmtId="2" fontId="27" fillId="26" borderId="10" xfId="568" applyNumberFormat="1" applyFont="1" applyFill="1" applyBorder="1" applyAlignment="1">
      <alignment horizontal="center" vertical="center"/>
    </xf>
    <xf numFmtId="0" fontId="27" fillId="26" borderId="10" xfId="568" applyFont="1" applyFill="1" applyBorder="1" applyAlignment="1">
      <alignment horizontal="center" vertical="center"/>
    </xf>
    <xf numFmtId="165" fontId="27" fillId="26" borderId="10" xfId="302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168" fontId="64" fillId="0" borderId="10" xfId="0" applyNumberFormat="1" applyFont="1" applyFill="1" applyBorder="1" applyAlignment="1">
      <alignment horizontal="center" vertical="center"/>
    </xf>
    <xf numFmtId="168" fontId="56" fillId="0" borderId="10" xfId="564" applyNumberFormat="1" applyFont="1" applyFill="1" applyBorder="1" applyAlignment="1">
      <alignment horizontal="center" vertical="center"/>
    </xf>
    <xf numFmtId="168" fontId="56" fillId="0" borderId="10" xfId="302" applyNumberFormat="1" applyFont="1" applyFill="1" applyBorder="1" applyAlignment="1">
      <alignment horizontal="center" vertical="center"/>
    </xf>
    <xf numFmtId="168" fontId="64" fillId="0" borderId="10" xfId="0" applyNumberFormat="1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/>
    </xf>
    <xf numFmtId="168" fontId="64" fillId="24" borderId="10" xfId="0" applyNumberFormat="1" applyFont="1" applyFill="1" applyBorder="1" applyAlignment="1">
      <alignment horizontal="center" vertical="center" wrapText="1"/>
    </xf>
    <xf numFmtId="2" fontId="64" fillId="0" borderId="10" xfId="0" applyNumberFormat="1" applyFont="1" applyFill="1" applyBorder="1" applyAlignment="1">
      <alignment horizontal="center" vertical="center" wrapText="1"/>
    </xf>
    <xf numFmtId="2" fontId="64" fillId="0" borderId="10" xfId="302" applyNumberFormat="1" applyFont="1" applyFill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2" fontId="64" fillId="24" borderId="10" xfId="0" applyNumberFormat="1" applyFont="1" applyFill="1" applyBorder="1" applyAlignment="1">
      <alignment horizontal="center" vertical="center"/>
    </xf>
    <xf numFmtId="2" fontId="64" fillId="24" borderId="10" xfId="0" applyNumberFormat="1" applyFont="1" applyFill="1" applyBorder="1" applyAlignment="1">
      <alignment horizontal="center" vertical="center" wrapText="1"/>
    </xf>
    <xf numFmtId="2" fontId="65" fillId="0" borderId="10" xfId="0" applyNumberFormat="1" applyFont="1" applyFill="1" applyBorder="1" applyAlignment="1">
      <alignment horizontal="center" vertical="center"/>
    </xf>
    <xf numFmtId="2" fontId="56" fillId="0" borderId="10" xfId="565" applyNumberFormat="1" applyFont="1" applyFill="1" applyBorder="1" applyAlignment="1">
      <alignment horizontal="center" vertical="center"/>
    </xf>
    <xf numFmtId="169" fontId="64" fillId="0" borderId="10" xfId="0" applyNumberFormat="1" applyFont="1" applyFill="1" applyBorder="1" applyAlignment="1">
      <alignment horizontal="center" vertical="center" wrapText="1"/>
    </xf>
    <xf numFmtId="168" fontId="56" fillId="0" borderId="10" xfId="0" applyNumberFormat="1" applyFont="1" applyFill="1" applyBorder="1" applyAlignment="1">
      <alignment horizontal="center" vertical="center"/>
    </xf>
    <xf numFmtId="165" fontId="64" fillId="0" borderId="10" xfId="302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2" fontId="57" fillId="0" borderId="10" xfId="0" applyNumberFormat="1" applyFont="1" applyFill="1" applyBorder="1" applyAlignment="1">
      <alignment horizontal="center" vertical="center" wrapText="1"/>
    </xf>
    <xf numFmtId="169" fontId="64" fillId="0" borderId="10" xfId="0" applyNumberFormat="1" applyFont="1" applyFill="1" applyBorder="1" applyAlignment="1">
      <alignment horizontal="center" vertical="center"/>
    </xf>
    <xf numFmtId="169" fontId="66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2" fontId="67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2" fontId="64" fillId="0" borderId="10" xfId="562" applyNumberFormat="1" applyFont="1" applyFill="1" applyBorder="1" applyAlignment="1">
      <alignment horizontal="center" vertical="center"/>
    </xf>
    <xf numFmtId="2" fontId="64" fillId="24" borderId="10" xfId="562" applyNumberFormat="1" applyFont="1" applyFill="1" applyBorder="1" applyAlignment="1">
      <alignment horizontal="center" vertical="center"/>
    </xf>
    <xf numFmtId="9" fontId="65" fillId="24" borderId="10" xfId="0" applyNumberFormat="1" applyFont="1" applyFill="1" applyBorder="1" applyAlignment="1">
      <alignment horizontal="center" vertical="center" wrapText="1"/>
    </xf>
    <xf numFmtId="165" fontId="64" fillId="24" borderId="10" xfId="302" applyFont="1" applyFill="1" applyBorder="1" applyAlignment="1">
      <alignment horizontal="center" vertical="center"/>
    </xf>
    <xf numFmtId="0" fontId="32" fillId="26" borderId="10" xfId="655" applyFont="1" applyFill="1" applyBorder="1" applyAlignment="1">
      <alignment horizontal="center"/>
    </xf>
    <xf numFmtId="0" fontId="57" fillId="27" borderId="10" xfId="568" applyFont="1" applyFill="1" applyBorder="1" applyAlignment="1">
      <alignment horizontal="center" vertical="center"/>
    </xf>
    <xf numFmtId="0" fontId="57" fillId="27" borderId="10" xfId="568" applyFont="1" applyFill="1" applyBorder="1" applyAlignment="1">
      <alignment horizontal="center"/>
    </xf>
    <xf numFmtId="0" fontId="57" fillId="26" borderId="10" xfId="568" applyFont="1" applyFill="1" applyBorder="1" applyAlignment="1">
      <alignment horizontal="center" vertical="center"/>
    </xf>
    <xf numFmtId="0" fontId="57" fillId="24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/>
    </xf>
    <xf numFmtId="0" fontId="68" fillId="24" borderId="10" xfId="0" applyFont="1" applyFill="1" applyBorder="1" applyAlignment="1">
      <alignment horizontal="center" vertical="center"/>
    </xf>
    <xf numFmtId="0" fontId="50" fillId="26" borderId="10" xfId="0" applyFont="1" applyFill="1" applyBorder="1" applyAlignment="1">
      <alignment horizontal="center" vertical="center"/>
    </xf>
    <xf numFmtId="0" fontId="53" fillId="26" borderId="10" xfId="0" applyFont="1" applyFill="1" applyBorder="1"/>
    <xf numFmtId="0" fontId="35" fillId="26" borderId="10" xfId="0" applyNumberFormat="1" applyFont="1" applyFill="1" applyBorder="1" applyAlignment="1">
      <alignment horizontal="center" vertical="center" wrapText="1"/>
    </xf>
    <xf numFmtId="0" fontId="42" fillId="26" borderId="10" xfId="0" applyFont="1" applyFill="1" applyBorder="1"/>
    <xf numFmtId="9" fontId="64" fillId="26" borderId="10" xfId="0" applyNumberFormat="1" applyFont="1" applyFill="1" applyBorder="1" applyAlignment="1">
      <alignment horizontal="center" vertical="center" wrapText="1"/>
    </xf>
    <xf numFmtId="2" fontId="64" fillId="26" borderId="10" xfId="562" applyNumberFormat="1" applyFont="1" applyFill="1" applyBorder="1" applyAlignment="1">
      <alignment horizontal="center" vertical="center"/>
    </xf>
    <xf numFmtId="165" fontId="65" fillId="26" borderId="10" xfId="302" applyFont="1" applyFill="1" applyBorder="1" applyAlignment="1">
      <alignment horizontal="center" vertical="center"/>
    </xf>
    <xf numFmtId="9" fontId="65" fillId="26" borderId="10" xfId="0" applyNumberFormat="1" applyFont="1" applyFill="1" applyBorder="1" applyAlignment="1">
      <alignment horizontal="center" vertical="center" wrapText="1"/>
    </xf>
    <xf numFmtId="2" fontId="65" fillId="26" borderId="10" xfId="562" applyNumberFormat="1" applyFont="1" applyFill="1" applyBorder="1" applyAlignment="1">
      <alignment horizontal="center" vertical="center"/>
    </xf>
    <xf numFmtId="0" fontId="49" fillId="26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2" fontId="56" fillId="0" borderId="10" xfId="565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 wrapText="1"/>
    </xf>
    <xf numFmtId="2" fontId="67" fillId="24" borderId="10" xfId="562" applyNumberFormat="1" applyFont="1" applyFill="1" applyBorder="1" applyAlignment="1">
      <alignment horizontal="center"/>
    </xf>
    <xf numFmtId="2" fontId="68" fillId="24" borderId="10" xfId="562" applyNumberFormat="1" applyFont="1" applyFill="1" applyBorder="1" applyAlignment="1">
      <alignment horizontal="center"/>
    </xf>
    <xf numFmtId="9" fontId="68" fillId="0" borderId="10" xfId="0" applyNumberFormat="1" applyFont="1" applyFill="1" applyBorder="1" applyAlignment="1">
      <alignment horizontal="center" vertical="center" wrapText="1"/>
    </xf>
    <xf numFmtId="2" fontId="68" fillId="0" borderId="10" xfId="562" applyNumberFormat="1" applyFont="1" applyFill="1" applyBorder="1" applyAlignment="1">
      <alignment horizontal="center"/>
    </xf>
    <xf numFmtId="2" fontId="57" fillId="0" borderId="10" xfId="565" applyNumberFormat="1" applyFont="1" applyBorder="1" applyAlignment="1">
      <alignment horizontal="center" vertical="center" wrapText="1"/>
    </xf>
    <xf numFmtId="2" fontId="56" fillId="0" borderId="10" xfId="565" applyNumberFormat="1" applyFont="1" applyBorder="1" applyAlignment="1">
      <alignment horizontal="center" vertical="center" wrapText="1"/>
    </xf>
    <xf numFmtId="0" fontId="42" fillId="26" borderId="10" xfId="0" applyFont="1" applyFill="1" applyBorder="1" applyAlignment="1">
      <alignment horizontal="center" vertical="center"/>
    </xf>
    <xf numFmtId="9" fontId="67" fillId="26" borderId="10" xfId="0" applyNumberFormat="1" applyFont="1" applyFill="1" applyBorder="1" applyAlignment="1">
      <alignment horizontal="center" vertical="center" wrapText="1"/>
    </xf>
    <xf numFmtId="2" fontId="67" fillId="26" borderId="10" xfId="562" applyNumberFormat="1" applyFont="1" applyFill="1" applyBorder="1" applyAlignment="1">
      <alignment horizontal="center"/>
    </xf>
    <xf numFmtId="2" fontId="68" fillId="26" borderId="10" xfId="562" applyNumberFormat="1" applyFont="1" applyFill="1" applyBorder="1" applyAlignment="1">
      <alignment horizontal="center"/>
    </xf>
    <xf numFmtId="0" fontId="63" fillId="26" borderId="10" xfId="0" applyFont="1" applyFill="1" applyBorder="1"/>
    <xf numFmtId="9" fontId="68" fillId="26" borderId="10" xfId="0" applyNumberFormat="1" applyFont="1" applyFill="1" applyBorder="1" applyAlignment="1">
      <alignment horizontal="center" vertical="center" wrapText="1"/>
    </xf>
    <xf numFmtId="0" fontId="68" fillId="26" borderId="10" xfId="0" applyNumberFormat="1" applyFont="1" applyFill="1" applyBorder="1" applyAlignment="1">
      <alignment horizontal="center" vertical="center" wrapText="1"/>
    </xf>
    <xf numFmtId="2" fontId="68" fillId="26" borderId="10" xfId="562" applyNumberFormat="1" applyFont="1" applyFill="1" applyBorder="1" applyAlignment="1">
      <alignment horizontal="center" vertical="center"/>
    </xf>
    <xf numFmtId="2" fontId="67" fillId="24" borderId="10" xfId="562" applyNumberFormat="1" applyFont="1" applyFill="1" applyBorder="1" applyAlignment="1">
      <alignment horizontal="center" vertical="center"/>
    </xf>
    <xf numFmtId="2" fontId="57" fillId="26" borderId="10" xfId="562" applyNumberFormat="1" applyFont="1" applyFill="1" applyBorder="1" applyAlignment="1">
      <alignment horizontal="center" vertical="center"/>
    </xf>
    <xf numFmtId="2" fontId="56" fillId="24" borderId="10" xfId="562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2" fontId="67" fillId="24" borderId="10" xfId="0" applyNumberFormat="1" applyFont="1" applyFill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center" vertical="center"/>
    </xf>
    <xf numFmtId="2" fontId="67" fillId="24" borderId="10" xfId="0" applyNumberFormat="1" applyFont="1" applyFill="1" applyBorder="1" applyAlignment="1">
      <alignment horizontal="center" vertical="center"/>
    </xf>
    <xf numFmtId="2" fontId="68" fillId="0" borderId="10" xfId="0" applyNumberFormat="1" applyFont="1" applyBorder="1" applyAlignment="1">
      <alignment horizontal="center" vertical="center" wrapText="1"/>
    </xf>
    <xf numFmtId="2" fontId="67" fillId="0" borderId="10" xfId="564" applyNumberFormat="1" applyFont="1" applyBorder="1" applyAlignment="1">
      <alignment horizontal="center" vertical="center" wrapText="1"/>
    </xf>
    <xf numFmtId="2" fontId="67" fillId="0" borderId="10" xfId="564" applyNumberFormat="1" applyFont="1" applyBorder="1" applyAlignment="1">
      <alignment horizontal="center" vertical="center"/>
    </xf>
    <xf numFmtId="0" fontId="42" fillId="26" borderId="10" xfId="0" applyFont="1" applyFill="1" applyBorder="1" applyAlignment="1">
      <alignment vertical="center"/>
    </xf>
    <xf numFmtId="0" fontId="63" fillId="26" borderId="10" xfId="0" applyFont="1" applyFill="1" applyBorder="1" applyAlignment="1">
      <alignment vertical="center"/>
    </xf>
    <xf numFmtId="2" fontId="68" fillId="26" borderId="10" xfId="0" applyNumberFormat="1" applyFont="1" applyFill="1" applyBorder="1" applyAlignment="1">
      <alignment horizontal="center" vertical="center" wrapText="1"/>
    </xf>
    <xf numFmtId="2" fontId="67" fillId="26" borderId="10" xfId="562" applyNumberFormat="1" applyFont="1" applyFill="1" applyBorder="1" applyAlignment="1">
      <alignment horizontal="center" vertical="center"/>
    </xf>
    <xf numFmtId="2" fontId="67" fillId="26" borderId="10" xfId="0" applyNumberFormat="1" applyFont="1" applyFill="1" applyBorder="1" applyAlignment="1">
      <alignment horizontal="center" vertical="center" wrapText="1"/>
    </xf>
    <xf numFmtId="2" fontId="68" fillId="26" borderId="10" xfId="302" applyNumberFormat="1" applyFont="1" applyFill="1" applyBorder="1" applyAlignment="1">
      <alignment horizontal="center" vertical="center"/>
    </xf>
    <xf numFmtId="2" fontId="68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2" fontId="57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65" fontId="56" fillId="0" borderId="10" xfId="302" applyFont="1" applyFill="1" applyBorder="1" applyAlignment="1">
      <alignment horizontal="center" vertical="center"/>
    </xf>
    <xf numFmtId="2" fontId="56" fillId="0" borderId="10" xfId="564" applyNumberFormat="1" applyFont="1" applyFill="1" applyBorder="1" applyAlignment="1">
      <alignment horizontal="center" vertical="center"/>
    </xf>
    <xf numFmtId="168" fontId="57" fillId="0" borderId="10" xfId="0" applyNumberFormat="1" applyFont="1" applyFill="1" applyBorder="1" applyAlignment="1">
      <alignment horizontal="center" vertical="center"/>
    </xf>
    <xf numFmtId="168" fontId="66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16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2" fontId="56" fillId="0" borderId="10" xfId="0" applyNumberFormat="1" applyFont="1" applyBorder="1" applyAlignment="1">
      <alignment horizontal="center"/>
    </xf>
    <xf numFmtId="0" fontId="70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2" fontId="67" fillId="0" borderId="10" xfId="564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49" fontId="52" fillId="24" borderId="10" xfId="664" applyNumberFormat="1" applyFont="1" applyFill="1" applyBorder="1" applyAlignment="1">
      <alignment horizontal="center" vertical="center" wrapText="1"/>
    </xf>
    <xf numFmtId="0" fontId="43" fillId="26" borderId="10" xfId="0" applyFont="1" applyFill="1" applyBorder="1" applyAlignment="1">
      <alignment horizontal="center" vertical="center"/>
    </xf>
    <xf numFmtId="2" fontId="52" fillId="26" borderId="10" xfId="563" applyNumberFormat="1" applyFont="1" applyFill="1" applyBorder="1" applyAlignment="1">
      <alignment horizontal="center"/>
    </xf>
    <xf numFmtId="2" fontId="43" fillId="26" borderId="10" xfId="563" applyNumberFormat="1" applyFont="1" applyFill="1" applyBorder="1" applyAlignment="1">
      <alignment horizontal="center"/>
    </xf>
    <xf numFmtId="165" fontId="43" fillId="26" borderId="10" xfId="302" applyFont="1" applyFill="1" applyBorder="1" applyAlignment="1">
      <alignment horizontal="center"/>
    </xf>
    <xf numFmtId="0" fontId="30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168" fontId="25" fillId="0" borderId="10" xfId="0" applyNumberFormat="1" applyFont="1" applyFill="1" applyBorder="1" applyAlignment="1">
      <alignment horizontal="center" vertical="center"/>
    </xf>
    <xf numFmtId="165" fontId="27" fillId="0" borderId="10" xfId="302" applyFont="1" applyFill="1" applyBorder="1" applyAlignment="1">
      <alignment horizontal="center" vertical="center"/>
    </xf>
    <xf numFmtId="0" fontId="31" fillId="0" borderId="0" xfId="0" applyFont="1"/>
    <xf numFmtId="0" fontId="57" fillId="0" borderId="10" xfId="639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0" fillId="0" borderId="10" xfId="534" applyFont="1" applyFill="1" applyBorder="1" applyAlignment="1">
      <alignment horizontal="left" vertical="center" wrapText="1"/>
    </xf>
    <xf numFmtId="0" fontId="30" fillId="0" borderId="10" xfId="639" applyFont="1" applyFill="1" applyBorder="1" applyAlignment="1">
      <alignment horizontal="center" vertical="center"/>
    </xf>
    <xf numFmtId="2" fontId="64" fillId="0" borderId="10" xfId="449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7" fillId="0" borderId="10" xfId="639" applyFont="1" applyFill="1" applyBorder="1" applyAlignment="1">
      <alignment horizontal="left" vertical="center"/>
    </xf>
    <xf numFmtId="168" fontId="64" fillId="0" borderId="10" xfId="449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24" borderId="0" xfId="0" applyFill="1"/>
    <xf numFmtId="0" fontId="48" fillId="0" borderId="10" xfId="648" applyFont="1" applyFill="1" applyBorder="1" applyAlignment="1">
      <alignment vertical="center" wrapText="1"/>
    </xf>
    <xf numFmtId="0" fontId="52" fillId="0" borderId="10" xfId="648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0" fontId="73" fillId="0" borderId="10" xfId="0" quotePrefix="1" applyFont="1" applyFill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vertical="top" wrapText="1"/>
    </xf>
    <xf numFmtId="2" fontId="64" fillId="0" borderId="10" xfId="0" applyNumberFormat="1" applyFont="1" applyFill="1" applyBorder="1" applyAlignment="1">
      <alignment horizontal="center" vertical="top" wrapText="1"/>
    </xf>
    <xf numFmtId="2" fontId="64" fillId="0" borderId="10" xfId="302" applyNumberFormat="1" applyFont="1" applyFill="1" applyBorder="1" applyAlignment="1" applyProtection="1">
      <alignment horizontal="center" vertical="center" wrapText="1"/>
    </xf>
    <xf numFmtId="2" fontId="64" fillId="0" borderId="10" xfId="302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2" fontId="76" fillId="0" borderId="10" xfId="0" applyNumberFormat="1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2" fontId="68" fillId="24" borderId="10" xfId="0" applyNumberFormat="1" applyFont="1" applyFill="1" applyBorder="1" applyAlignment="1">
      <alignment horizontal="center" vertical="center"/>
    </xf>
    <xf numFmtId="2" fontId="27" fillId="24" borderId="10" xfId="0" applyNumberFormat="1" applyFont="1" applyFill="1" applyBorder="1" applyAlignment="1">
      <alignment horizontal="center" vertical="center"/>
    </xf>
    <xf numFmtId="168" fontId="27" fillId="24" borderId="10" xfId="0" applyNumberFormat="1" applyFont="1" applyFill="1" applyBorder="1" applyAlignment="1">
      <alignment horizontal="center" vertical="center"/>
    </xf>
    <xf numFmtId="2" fontId="65" fillId="24" borderId="10" xfId="0" applyNumberFormat="1" applyFont="1" applyFill="1" applyBorder="1" applyAlignment="1">
      <alignment horizontal="center" vertical="center"/>
    </xf>
    <xf numFmtId="0" fontId="64" fillId="24" borderId="10" xfId="564" applyFont="1" applyFill="1" applyBorder="1" applyAlignment="1">
      <alignment horizontal="center" vertical="center"/>
    </xf>
    <xf numFmtId="2" fontId="64" fillId="24" borderId="10" xfId="564" applyNumberFormat="1" applyFont="1" applyFill="1" applyBorder="1" applyAlignment="1">
      <alignment horizontal="center" vertical="center"/>
    </xf>
    <xf numFmtId="0" fontId="64" fillId="24" borderId="10" xfId="0" applyFont="1" applyFill="1" applyBorder="1" applyAlignment="1">
      <alignment horizontal="center" vertical="center"/>
    </xf>
    <xf numFmtId="2" fontId="64" fillId="24" borderId="10" xfId="531" applyNumberFormat="1" applyFont="1" applyFill="1" applyBorder="1" applyAlignment="1">
      <alignment horizontal="center" vertical="center"/>
    </xf>
    <xf numFmtId="2" fontId="64" fillId="24" borderId="10" xfId="639" applyNumberFormat="1" applyFont="1" applyFill="1" applyBorder="1" applyAlignment="1">
      <alignment horizontal="center" vertical="center"/>
    </xf>
    <xf numFmtId="2" fontId="64" fillId="24" borderId="10" xfId="565" applyNumberFormat="1" applyFont="1" applyFill="1" applyBorder="1" applyAlignment="1">
      <alignment horizontal="center" vertical="center"/>
    </xf>
    <xf numFmtId="2" fontId="65" fillId="24" borderId="10" xfId="0" applyNumberFormat="1" applyFont="1" applyFill="1" applyBorder="1" applyAlignment="1">
      <alignment horizontal="center" vertical="center" wrapText="1"/>
    </xf>
    <xf numFmtId="0" fontId="64" fillId="24" borderId="10" xfId="564" applyFont="1" applyFill="1" applyBorder="1" applyAlignment="1">
      <alignment horizontal="center" vertical="center" wrapText="1"/>
    </xf>
    <xf numFmtId="0" fontId="64" fillId="24" borderId="10" xfId="0" applyFont="1" applyFill="1" applyBorder="1" applyAlignment="1">
      <alignment horizontal="center" vertical="center" wrapText="1"/>
    </xf>
    <xf numFmtId="0" fontId="30" fillId="24" borderId="10" xfId="565" applyFont="1" applyFill="1" applyBorder="1" applyAlignment="1">
      <alignment horizontal="center" vertical="center"/>
    </xf>
    <xf numFmtId="2" fontId="65" fillId="24" borderId="10" xfId="449" applyNumberFormat="1" applyFont="1" applyFill="1" applyBorder="1" applyAlignment="1">
      <alignment horizontal="center" vertical="center"/>
    </xf>
    <xf numFmtId="2" fontId="64" fillId="24" borderId="10" xfId="449" applyNumberFormat="1" applyFont="1" applyFill="1" applyBorder="1" applyAlignment="1">
      <alignment horizontal="center" vertical="center"/>
    </xf>
    <xf numFmtId="168" fontId="65" fillId="24" borderId="10" xfId="332" applyNumberFormat="1" applyFont="1" applyFill="1" applyBorder="1" applyAlignment="1" applyProtection="1">
      <alignment horizontal="center" vertical="center" wrapText="1"/>
    </xf>
    <xf numFmtId="169" fontId="64" fillId="24" borderId="10" xfId="0" applyNumberFormat="1" applyFont="1" applyFill="1" applyBorder="1" applyAlignment="1">
      <alignment horizontal="center" vertical="center" wrapText="1"/>
    </xf>
    <xf numFmtId="2" fontId="64" fillId="24" borderId="10" xfId="332" applyNumberFormat="1" applyFont="1" applyFill="1" applyBorder="1" applyAlignment="1" applyProtection="1">
      <alignment horizontal="center" vertical="center" wrapText="1"/>
    </xf>
    <xf numFmtId="2" fontId="64" fillId="24" borderId="10" xfId="332" applyNumberFormat="1" applyFont="1" applyFill="1" applyBorder="1" applyAlignment="1">
      <alignment horizontal="center" vertical="center" wrapText="1"/>
    </xf>
    <xf numFmtId="169" fontId="64" fillId="24" borderId="10" xfId="332" applyNumberFormat="1" applyFont="1" applyFill="1" applyBorder="1" applyAlignment="1" applyProtection="1">
      <alignment horizontal="center" vertical="center" wrapText="1"/>
    </xf>
    <xf numFmtId="168" fontId="64" fillId="24" borderId="10" xfId="332" applyNumberFormat="1" applyFont="1" applyFill="1" applyBorder="1" applyAlignment="1" applyProtection="1">
      <alignment horizontal="center" vertical="center" wrapText="1"/>
    </xf>
    <xf numFmtId="2" fontId="64" fillId="24" borderId="10" xfId="302" applyNumberFormat="1" applyFont="1" applyFill="1" applyBorder="1" applyAlignment="1">
      <alignment horizontal="center" vertical="center" wrapText="1"/>
    </xf>
    <xf numFmtId="2" fontId="65" fillId="24" borderId="10" xfId="0" applyNumberFormat="1" applyFont="1" applyFill="1" applyBorder="1" applyAlignment="1">
      <alignment horizontal="center"/>
    </xf>
    <xf numFmtId="168" fontId="64" fillId="24" borderId="10" xfId="0" applyNumberFormat="1" applyFont="1" applyFill="1" applyBorder="1" applyAlignment="1">
      <alignment horizontal="center" vertical="center"/>
    </xf>
    <xf numFmtId="2" fontId="64" fillId="24" borderId="10" xfId="534" applyNumberFormat="1" applyFont="1" applyFill="1" applyBorder="1" applyAlignment="1">
      <alignment horizontal="center" vertical="center"/>
    </xf>
    <xf numFmtId="168" fontId="56" fillId="24" borderId="10" xfId="0" applyNumberFormat="1" applyFont="1" applyFill="1" applyBorder="1" applyAlignment="1">
      <alignment horizontal="center" vertical="center"/>
    </xf>
    <xf numFmtId="0" fontId="30" fillId="0" borderId="10" xfId="534" applyFont="1" applyBorder="1" applyAlignment="1">
      <alignment horizontal="left" vertical="center" wrapText="1"/>
    </xf>
    <xf numFmtId="0" fontId="30" fillId="0" borderId="10" xfId="639" applyFont="1" applyBorder="1" applyAlignment="1">
      <alignment horizontal="center" vertical="center"/>
    </xf>
    <xf numFmtId="2" fontId="27" fillId="0" borderId="10" xfId="449" applyNumberFormat="1" applyFont="1" applyBorder="1" applyAlignment="1">
      <alignment horizontal="center" vertical="center"/>
    </xf>
    <xf numFmtId="2" fontId="30" fillId="0" borderId="10" xfId="449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7" fillId="0" borderId="10" xfId="639" applyFont="1" applyBorder="1" applyAlignment="1">
      <alignment horizontal="left" vertical="center"/>
    </xf>
    <xf numFmtId="0" fontId="35" fillId="24" borderId="10" xfId="639" applyFont="1" applyFill="1" applyBorder="1" applyAlignment="1">
      <alignment horizontal="center" vertical="center" wrapText="1"/>
    </xf>
    <xf numFmtId="0" fontId="41" fillId="24" borderId="12" xfId="0" applyFont="1" applyFill="1" applyBorder="1" applyAlignment="1">
      <alignment horizontal="left" vertical="center" wrapText="1"/>
    </xf>
    <xf numFmtId="168" fontId="27" fillId="24" borderId="12" xfId="639" applyNumberFormat="1" applyFont="1" applyFill="1" applyBorder="1" applyAlignment="1">
      <alignment horizontal="center" vertical="center"/>
    </xf>
    <xf numFmtId="2" fontId="30" fillId="0" borderId="10" xfId="531" applyNumberFormat="1" applyFont="1" applyFill="1" applyBorder="1" applyAlignment="1">
      <alignment horizontal="center" vertical="center"/>
    </xf>
    <xf numFmtId="2" fontId="27" fillId="24" borderId="12" xfId="565" applyNumberFormat="1" applyFont="1" applyFill="1" applyBorder="1" applyAlignment="1">
      <alignment horizontal="center" vertical="center"/>
    </xf>
    <xf numFmtId="2" fontId="27" fillId="24" borderId="10" xfId="565" applyNumberFormat="1" applyFont="1" applyFill="1" applyBorder="1" applyAlignment="1">
      <alignment horizontal="center" vertical="center"/>
    </xf>
    <xf numFmtId="2" fontId="27" fillId="24" borderId="12" xfId="0" applyNumberFormat="1" applyFont="1" applyFill="1" applyBorder="1" applyAlignment="1">
      <alignment horizontal="center" vertical="center"/>
    </xf>
    <xf numFmtId="2" fontId="27" fillId="24" borderId="10" xfId="639" applyNumberFormat="1" applyFont="1" applyFill="1" applyBorder="1" applyAlignment="1">
      <alignment horizontal="center" vertical="center"/>
    </xf>
    <xf numFmtId="2" fontId="27" fillId="24" borderId="13" xfId="0" applyNumberFormat="1" applyFont="1" applyFill="1" applyBorder="1" applyAlignment="1">
      <alignment horizontal="center" vertical="center"/>
    </xf>
    <xf numFmtId="0" fontId="35" fillId="24" borderId="15" xfId="639" applyFont="1" applyFill="1" applyBorder="1" applyAlignment="1"/>
    <xf numFmtId="0" fontId="27" fillId="24" borderId="0" xfId="0" applyFont="1" applyFill="1" applyBorder="1" applyAlignment="1">
      <alignment vertical="center" wrapText="1"/>
    </xf>
    <xf numFmtId="0" fontId="27" fillId="24" borderId="15" xfId="0" applyFont="1" applyFill="1" applyBorder="1" applyAlignment="1">
      <alignment horizontal="center" vertical="center"/>
    </xf>
    <xf numFmtId="168" fontId="27" fillId="24" borderId="0" xfId="639" applyNumberFormat="1" applyFont="1" applyFill="1" applyBorder="1" applyAlignment="1">
      <alignment horizontal="center"/>
    </xf>
    <xf numFmtId="2" fontId="27" fillId="0" borderId="15" xfId="531" applyNumberFormat="1" applyFont="1" applyFill="1" applyBorder="1" applyAlignment="1">
      <alignment horizontal="center" vertical="center"/>
    </xf>
    <xf numFmtId="2" fontId="27" fillId="24" borderId="0" xfId="565" applyNumberFormat="1" applyFont="1" applyFill="1" applyBorder="1" applyAlignment="1">
      <alignment horizontal="center" vertical="center"/>
    </xf>
    <xf numFmtId="2" fontId="27" fillId="24" borderId="15" xfId="0" applyNumberFormat="1" applyFont="1" applyFill="1" applyBorder="1" applyAlignment="1">
      <alignment horizontal="center" vertical="center"/>
    </xf>
    <xf numFmtId="2" fontId="27" fillId="24" borderId="15" xfId="565" applyNumberFormat="1" applyFont="1" applyFill="1" applyBorder="1" applyAlignment="1">
      <alignment horizontal="center" vertical="center"/>
    </xf>
    <xf numFmtId="2" fontId="27" fillId="24" borderId="0" xfId="0" applyNumberFormat="1" applyFont="1" applyFill="1" applyBorder="1" applyAlignment="1">
      <alignment horizontal="center" vertical="center"/>
    </xf>
    <xf numFmtId="2" fontId="27" fillId="24" borderId="15" xfId="639" applyNumberFormat="1" applyFont="1" applyFill="1" applyBorder="1" applyAlignment="1">
      <alignment horizontal="center" vertical="center"/>
    </xf>
    <xf numFmtId="2" fontId="27" fillId="24" borderId="16" xfId="0" applyNumberFormat="1" applyFont="1" applyFill="1" applyBorder="1" applyAlignment="1">
      <alignment horizontal="center" vertical="center"/>
    </xf>
    <xf numFmtId="0" fontId="30" fillId="0" borderId="10" xfId="647" applyFont="1" applyBorder="1" applyAlignment="1">
      <alignment horizontal="center" vertical="center"/>
    </xf>
    <xf numFmtId="14" fontId="30" fillId="0" borderId="10" xfId="647" applyNumberFormat="1" applyFont="1" applyBorder="1" applyAlignment="1">
      <alignment horizontal="center" vertical="center"/>
    </xf>
    <xf numFmtId="0" fontId="30" fillId="0" borderId="10" xfId="647" applyFont="1" applyBorder="1" applyAlignment="1">
      <alignment horizontal="left" vertical="center" wrapText="1"/>
    </xf>
    <xf numFmtId="168" fontId="30" fillId="0" borderId="10" xfId="647" applyNumberFormat="1" applyFont="1" applyBorder="1" applyAlignment="1">
      <alignment horizontal="center" vertical="center"/>
    </xf>
    <xf numFmtId="2" fontId="30" fillId="0" borderId="10" xfId="647" applyNumberFormat="1" applyFont="1" applyFill="1" applyBorder="1" applyAlignment="1">
      <alignment horizontal="center" vertical="center"/>
    </xf>
    <xf numFmtId="2" fontId="30" fillId="0" borderId="10" xfId="647" applyNumberFormat="1" applyFont="1" applyBorder="1" applyAlignment="1">
      <alignment horizontal="center" vertical="center"/>
    </xf>
    <xf numFmtId="167" fontId="30" fillId="0" borderId="10" xfId="647" applyNumberFormat="1" applyFont="1" applyBorder="1" applyAlignment="1">
      <alignment horizontal="center" vertical="center"/>
    </xf>
    <xf numFmtId="0" fontId="27" fillId="0" borderId="10" xfId="647" applyFont="1" applyBorder="1" applyAlignment="1">
      <alignment horizontal="center" vertical="center"/>
    </xf>
    <xf numFmtId="0" fontId="27" fillId="0" borderId="10" xfId="647" applyFont="1" applyBorder="1" applyAlignment="1">
      <alignment horizontal="left" vertical="center"/>
    </xf>
    <xf numFmtId="168" fontId="27" fillId="0" borderId="10" xfId="647" applyNumberFormat="1" applyFont="1" applyBorder="1" applyAlignment="1">
      <alignment horizontal="center" vertical="center"/>
    </xf>
    <xf numFmtId="2" fontId="27" fillId="0" borderId="10" xfId="647" applyNumberFormat="1" applyFont="1" applyFill="1" applyBorder="1" applyAlignment="1">
      <alignment horizontal="center" vertical="center"/>
    </xf>
    <xf numFmtId="2" fontId="27" fillId="0" borderId="10" xfId="647" applyNumberFormat="1" applyFont="1" applyBorder="1" applyAlignment="1">
      <alignment horizontal="center" vertical="center"/>
    </xf>
    <xf numFmtId="169" fontId="52" fillId="0" borderId="10" xfId="647" applyNumberFormat="1" applyFont="1" applyBorder="1" applyAlignment="1">
      <alignment horizontal="center" vertical="center"/>
    </xf>
    <xf numFmtId="168" fontId="27" fillId="0" borderId="10" xfId="647" applyNumberFormat="1" applyFont="1" applyFill="1" applyBorder="1" applyAlignment="1">
      <alignment horizontal="center" vertical="center"/>
    </xf>
    <xf numFmtId="0" fontId="27" fillId="0" borderId="10" xfId="647" applyFont="1" applyBorder="1" applyAlignment="1">
      <alignment horizontal="left" vertical="center" wrapText="1"/>
    </xf>
    <xf numFmtId="168" fontId="52" fillId="0" borderId="10" xfId="647" applyNumberFormat="1" applyFont="1" applyBorder="1" applyAlignment="1">
      <alignment horizontal="center" vertical="center"/>
    </xf>
    <xf numFmtId="0" fontId="30" fillId="0" borderId="10" xfId="640" applyFont="1" applyBorder="1" applyAlignment="1">
      <alignment horizontal="center" vertical="center"/>
    </xf>
    <xf numFmtId="0" fontId="30" fillId="0" borderId="10" xfId="640" applyFont="1" applyBorder="1" applyAlignment="1">
      <alignment horizontal="left" vertical="center"/>
    </xf>
    <xf numFmtId="168" fontId="30" fillId="0" borderId="10" xfId="640" applyNumberFormat="1" applyFont="1" applyBorder="1" applyAlignment="1">
      <alignment horizontal="center" vertical="center"/>
    </xf>
    <xf numFmtId="2" fontId="30" fillId="0" borderId="10" xfId="640" applyNumberFormat="1" applyFont="1" applyFill="1" applyBorder="1" applyAlignment="1">
      <alignment horizontal="center" vertical="center"/>
    </xf>
    <xf numFmtId="2" fontId="30" fillId="0" borderId="10" xfId="640" applyNumberFormat="1" applyFont="1" applyBorder="1" applyAlignment="1">
      <alignment horizontal="center" vertical="center"/>
    </xf>
    <xf numFmtId="0" fontId="27" fillId="0" borderId="10" xfId="640" applyFont="1" applyBorder="1" applyAlignment="1">
      <alignment horizontal="center" vertical="center"/>
    </xf>
    <xf numFmtId="0" fontId="27" fillId="0" borderId="10" xfId="640" applyFont="1" applyBorder="1" applyAlignment="1">
      <alignment horizontal="left" vertical="center"/>
    </xf>
    <xf numFmtId="2" fontId="27" fillId="0" borderId="10" xfId="640" applyNumberFormat="1" applyFont="1" applyBorder="1" applyAlignment="1">
      <alignment horizontal="center" vertical="center"/>
    </xf>
    <xf numFmtId="2" fontId="27" fillId="0" borderId="10" xfId="640" applyNumberFormat="1" applyFont="1" applyFill="1" applyBorder="1" applyAlignment="1">
      <alignment horizontal="center" vertical="center"/>
    </xf>
    <xf numFmtId="168" fontId="27" fillId="0" borderId="10" xfId="640" applyNumberFormat="1" applyFont="1" applyBorder="1" applyAlignment="1">
      <alignment horizontal="center" vertical="center"/>
    </xf>
    <xf numFmtId="0" fontId="30" fillId="0" borderId="10" xfId="530" applyFont="1" applyBorder="1" applyAlignment="1">
      <alignment horizontal="center" vertical="center" wrapText="1"/>
    </xf>
    <xf numFmtId="0" fontId="30" fillId="0" borderId="10" xfId="530" applyFont="1" applyBorder="1" applyAlignment="1">
      <alignment horizontal="left" vertical="center" wrapText="1"/>
    </xf>
    <xf numFmtId="168" fontId="27" fillId="0" borderId="10" xfId="530" applyNumberFormat="1" applyFont="1" applyFill="1" applyBorder="1" applyAlignment="1">
      <alignment horizontal="center" vertical="center"/>
    </xf>
    <xf numFmtId="168" fontId="30" fillId="0" borderId="10" xfId="530" applyNumberFormat="1" applyFont="1" applyFill="1" applyBorder="1" applyAlignment="1">
      <alignment horizontal="center" vertical="center"/>
    </xf>
    <xf numFmtId="2" fontId="30" fillId="0" borderId="10" xfId="53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0" xfId="639" applyFont="1" applyFill="1" applyBorder="1" applyAlignment="1">
      <alignment horizontal="left" vertical="center" wrapText="1"/>
    </xf>
    <xf numFmtId="2" fontId="27" fillId="0" borderId="10" xfId="639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68" fontId="27" fillId="24" borderId="12" xfId="0" applyNumberFormat="1" applyFont="1" applyFill="1" applyBorder="1" applyAlignment="1">
      <alignment horizontal="center" vertical="center" wrapText="1"/>
    </xf>
    <xf numFmtId="2" fontId="27" fillId="24" borderId="11" xfId="565" applyNumberFormat="1" applyFont="1" applyFill="1" applyBorder="1" applyAlignment="1">
      <alignment horizontal="center" vertical="center" wrapText="1"/>
    </xf>
    <xf numFmtId="2" fontId="27" fillId="24" borderId="12" xfId="0" applyNumberFormat="1" applyFont="1" applyFill="1" applyBorder="1" applyAlignment="1">
      <alignment horizontal="center" vertical="center" wrapText="1"/>
    </xf>
    <xf numFmtId="2" fontId="27" fillId="24" borderId="12" xfId="565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vertical="center" wrapText="1"/>
    </xf>
    <xf numFmtId="2" fontId="27" fillId="0" borderId="10" xfId="531" applyNumberFormat="1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wrapText="1"/>
    </xf>
    <xf numFmtId="0" fontId="27" fillId="24" borderId="10" xfId="0" applyFont="1" applyFill="1" applyBorder="1" applyAlignment="1">
      <alignment horizontal="center" wrapText="1"/>
    </xf>
    <xf numFmtId="0" fontId="43" fillId="0" borderId="10" xfId="449" applyFont="1" applyBorder="1" applyAlignment="1">
      <alignment horizontal="center" vertical="center" wrapText="1"/>
    </xf>
    <xf numFmtId="168" fontId="30" fillId="0" borderId="10" xfId="449" applyNumberFormat="1" applyFont="1" applyBorder="1" applyAlignment="1">
      <alignment horizontal="center" vertical="center" wrapText="1"/>
    </xf>
    <xf numFmtId="2" fontId="43" fillId="0" borderId="10" xfId="449" applyNumberFormat="1" applyFont="1" applyFill="1" applyBorder="1" applyAlignment="1">
      <alignment horizontal="center" vertical="center" wrapText="1"/>
    </xf>
    <xf numFmtId="2" fontId="27" fillId="0" borderId="10" xfId="449" applyNumberFormat="1" applyFont="1" applyBorder="1" applyAlignment="1">
      <alignment horizontal="center" vertical="center" wrapText="1"/>
    </xf>
    <xf numFmtId="0" fontId="27" fillId="0" borderId="10" xfId="449" applyFont="1" applyBorder="1" applyAlignment="1">
      <alignment horizontal="center" vertical="center" wrapText="1"/>
    </xf>
    <xf numFmtId="1" fontId="27" fillId="0" borderId="10" xfId="449" applyNumberFormat="1" applyFont="1" applyBorder="1" applyAlignment="1">
      <alignment horizontal="center" vertical="center" wrapText="1"/>
    </xf>
    <xf numFmtId="1" fontId="27" fillId="0" borderId="10" xfId="668" applyNumberFormat="1" applyFont="1" applyBorder="1" applyAlignment="1">
      <alignment horizontal="center" vertical="center" wrapText="1"/>
    </xf>
    <xf numFmtId="0" fontId="27" fillId="0" borderId="10" xfId="449" applyFont="1" applyBorder="1" applyAlignment="1">
      <alignment horizontal="left"/>
    </xf>
    <xf numFmtId="0" fontId="27" fillId="0" borderId="10" xfId="449" applyFont="1" applyBorder="1" applyAlignment="1">
      <alignment horizontal="center"/>
    </xf>
    <xf numFmtId="2" fontId="52" fillId="0" borderId="10" xfId="449" applyNumberFormat="1" applyFont="1" applyBorder="1" applyAlignment="1">
      <alignment horizontal="center"/>
    </xf>
    <xf numFmtId="2" fontId="27" fillId="0" borderId="10" xfId="449" applyNumberFormat="1" applyFont="1" applyFill="1" applyBorder="1" applyAlignment="1">
      <alignment horizontal="center"/>
    </xf>
    <xf numFmtId="2" fontId="27" fillId="0" borderId="10" xfId="449" applyNumberFormat="1" applyFont="1" applyBorder="1" applyAlignment="1">
      <alignment horizontal="center"/>
    </xf>
    <xf numFmtId="0" fontId="52" fillId="0" borderId="15" xfId="0" applyFont="1" applyFill="1" applyBorder="1" applyAlignment="1">
      <alignment vertical="top" wrapText="1"/>
    </xf>
    <xf numFmtId="168" fontId="52" fillId="0" borderId="10" xfId="449" applyNumberFormat="1" applyFont="1" applyBorder="1" applyAlignment="1">
      <alignment horizontal="center"/>
    </xf>
    <xf numFmtId="1" fontId="27" fillId="0" borderId="10" xfId="449" applyNumberFormat="1" applyFont="1" applyBorder="1" applyAlignment="1">
      <alignment horizontal="center"/>
    </xf>
    <xf numFmtId="2" fontId="27" fillId="28" borderId="10" xfId="449" applyNumberFormat="1" applyFont="1" applyFill="1" applyBorder="1" applyAlignment="1">
      <alignment horizontal="center"/>
    </xf>
    <xf numFmtId="168" fontId="27" fillId="0" borderId="10" xfId="449" applyNumberFormat="1" applyFont="1" applyBorder="1" applyAlignment="1">
      <alignment horizontal="center"/>
    </xf>
    <xf numFmtId="0" fontId="27" fillId="0" borderId="10" xfId="449" applyFont="1" applyBorder="1" applyAlignment="1">
      <alignment horizontal="left" vertical="center" wrapText="1"/>
    </xf>
    <xf numFmtId="168" fontId="32" fillId="0" borderId="10" xfId="449" applyNumberFormat="1" applyFont="1" applyBorder="1" applyAlignment="1">
      <alignment horizontal="center"/>
    </xf>
    <xf numFmtId="2" fontId="27" fillId="24" borderId="10" xfId="449" applyNumberFormat="1" applyFont="1" applyFill="1" applyBorder="1" applyAlignment="1">
      <alignment horizontal="center"/>
    </xf>
    <xf numFmtId="0" fontId="27" fillId="0" borderId="10" xfId="668" applyFont="1" applyBorder="1" applyAlignment="1">
      <alignment horizontal="center"/>
    </xf>
    <xf numFmtId="0" fontId="37" fillId="24" borderId="10" xfId="0" applyFont="1" applyFill="1" applyBorder="1" applyAlignment="1">
      <alignment horizontal="center" vertical="center" wrapText="1"/>
    </xf>
    <xf numFmtId="0" fontId="27" fillId="24" borderId="10" xfId="449" applyFont="1" applyFill="1" applyBorder="1" applyAlignment="1">
      <alignment horizontal="left" vertical="center" wrapText="1"/>
    </xf>
    <xf numFmtId="0" fontId="27" fillId="24" borderId="10" xfId="449" applyFont="1" applyFill="1" applyBorder="1" applyAlignment="1">
      <alignment horizontal="center"/>
    </xf>
    <xf numFmtId="168" fontId="32" fillId="24" borderId="10" xfId="449" applyNumberFormat="1" applyFont="1" applyFill="1" applyBorder="1" applyAlignment="1">
      <alignment horizontal="center"/>
    </xf>
    <xf numFmtId="0" fontId="27" fillId="24" borderId="10" xfId="668" applyFont="1" applyFill="1" applyBorder="1" applyAlignment="1">
      <alignment horizontal="center"/>
    </xf>
    <xf numFmtId="0" fontId="35" fillId="24" borderId="10" xfId="639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168" fontId="30" fillId="24" borderId="10" xfId="0" applyNumberFormat="1" applyFont="1" applyFill="1" applyBorder="1" applyAlignment="1">
      <alignment horizontal="center" vertical="center"/>
    </xf>
    <xf numFmtId="168" fontId="27" fillId="24" borderId="10" xfId="639" applyNumberFormat="1" applyFont="1" applyFill="1" applyBorder="1" applyAlignment="1">
      <alignment horizontal="center" vertical="center"/>
    </xf>
    <xf numFmtId="0" fontId="27" fillId="24" borderId="10" xfId="639" applyFont="1" applyFill="1" applyBorder="1" applyAlignment="1">
      <alignment vertical="center" wrapText="1"/>
    </xf>
    <xf numFmtId="0" fontId="27" fillId="24" borderId="10" xfId="639" applyFont="1" applyFill="1" applyBorder="1" applyAlignment="1">
      <alignment horizontal="center" vertical="center" wrapText="1"/>
    </xf>
    <xf numFmtId="169" fontId="27" fillId="24" borderId="10" xfId="639" applyNumberFormat="1" applyFont="1" applyFill="1" applyBorder="1" applyAlignment="1">
      <alignment horizontal="center" vertical="center"/>
    </xf>
    <xf numFmtId="165" fontId="30" fillId="0" borderId="10" xfId="302" applyFont="1" applyFill="1" applyBorder="1" applyAlignment="1">
      <alignment horizontal="center" vertical="center"/>
    </xf>
    <xf numFmtId="0" fontId="49" fillId="24" borderId="10" xfId="0" applyFont="1" applyFill="1" applyBorder="1" applyAlignment="1">
      <alignment horizontal="center" vertical="center"/>
    </xf>
    <xf numFmtId="168" fontId="27" fillId="24" borderId="12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vertical="center"/>
    </xf>
    <xf numFmtId="0" fontId="27" fillId="24" borderId="10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vertical="center" wrapText="1"/>
    </xf>
    <xf numFmtId="0" fontId="48" fillId="24" borderId="10" xfId="0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vertical="center" wrapText="1"/>
    </xf>
    <xf numFmtId="2" fontId="27" fillId="24" borderId="10" xfId="565" applyNumberFormat="1" applyFont="1" applyFill="1" applyBorder="1" applyAlignment="1">
      <alignment horizontal="center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wrapText="1"/>
    </xf>
    <xf numFmtId="14" fontId="30" fillId="0" borderId="10" xfId="639" applyNumberFormat="1" applyFont="1" applyBorder="1" applyAlignment="1">
      <alignment horizontal="center" vertical="center" wrapText="1"/>
    </xf>
    <xf numFmtId="0" fontId="30" fillId="0" borderId="10" xfId="639" applyFont="1" applyBorder="1" applyAlignment="1">
      <alignment horizontal="left" vertical="center" wrapText="1"/>
    </xf>
    <xf numFmtId="168" fontId="30" fillId="0" borderId="10" xfId="639" applyNumberFormat="1" applyFont="1" applyBorder="1" applyAlignment="1">
      <alignment horizontal="center" vertical="center" wrapText="1"/>
    </xf>
    <xf numFmtId="0" fontId="30" fillId="0" borderId="10" xfId="566" applyFont="1" applyBorder="1" applyAlignment="1">
      <alignment horizontal="center" vertical="center" wrapText="1"/>
    </xf>
    <xf numFmtId="2" fontId="30" fillId="0" borderId="10" xfId="566" applyNumberFormat="1" applyFont="1" applyBorder="1" applyAlignment="1">
      <alignment horizontal="center" vertical="center" wrapText="1"/>
    </xf>
    <xf numFmtId="0" fontId="30" fillId="0" borderId="10" xfId="639" applyFont="1" applyBorder="1" applyAlignment="1">
      <alignment horizontal="center"/>
    </xf>
    <xf numFmtId="2" fontId="27" fillId="0" borderId="10" xfId="639" applyNumberFormat="1" applyFont="1" applyBorder="1" applyAlignment="1">
      <alignment horizontal="center" vertical="center"/>
    </xf>
    <xf numFmtId="0" fontId="30" fillId="0" borderId="10" xfId="449" applyFont="1" applyBorder="1" applyAlignment="1">
      <alignment vertical="center" wrapText="1"/>
    </xf>
    <xf numFmtId="0" fontId="27" fillId="0" borderId="10" xfId="449" applyFont="1" applyBorder="1" applyAlignment="1">
      <alignment vertical="center"/>
    </xf>
    <xf numFmtId="168" fontId="32" fillId="0" borderId="10" xfId="449" applyNumberFormat="1" applyFont="1" applyBorder="1" applyAlignment="1">
      <alignment vertical="center"/>
    </xf>
    <xf numFmtId="2" fontId="27" fillId="0" borderId="10" xfId="449" applyNumberFormat="1" applyFont="1" applyBorder="1" applyAlignment="1">
      <alignment vertical="center"/>
    </xf>
    <xf numFmtId="0" fontId="27" fillId="0" borderId="10" xfId="668" applyFont="1" applyBorder="1" applyAlignment="1">
      <alignment vertical="center"/>
    </xf>
    <xf numFmtId="0" fontId="30" fillId="0" borderId="10" xfId="449" applyFont="1" applyBorder="1" applyAlignment="1">
      <alignment horizontal="left" vertical="center" wrapText="1"/>
    </xf>
    <xf numFmtId="2" fontId="30" fillId="0" borderId="10" xfId="449" applyNumberFormat="1" applyFont="1" applyFill="1" applyBorder="1" applyAlignment="1">
      <alignment horizontal="center"/>
    </xf>
    <xf numFmtId="0" fontId="30" fillId="0" borderId="10" xfId="449" applyFont="1" applyBorder="1" applyAlignment="1">
      <alignment horizontal="center"/>
    </xf>
    <xf numFmtId="0" fontId="30" fillId="0" borderId="10" xfId="449" applyFont="1" applyBorder="1" applyAlignment="1">
      <alignment horizontal="left" vertical="center"/>
    </xf>
    <xf numFmtId="0" fontId="30" fillId="0" borderId="10" xfId="449" applyFont="1" applyBorder="1" applyAlignment="1">
      <alignment horizontal="center" vertical="center"/>
    </xf>
    <xf numFmtId="168" fontId="30" fillId="0" borderId="10" xfId="449" applyNumberFormat="1" applyFont="1" applyBorder="1" applyAlignment="1">
      <alignment horizontal="center" vertical="center"/>
    </xf>
    <xf numFmtId="2" fontId="43" fillId="0" borderId="10" xfId="449" applyNumberFormat="1" applyFont="1" applyFill="1" applyBorder="1" applyAlignment="1">
      <alignment horizontal="center" vertical="center"/>
    </xf>
    <xf numFmtId="2" fontId="30" fillId="0" borderId="10" xfId="449" applyNumberFormat="1" applyFont="1" applyBorder="1" applyAlignment="1">
      <alignment horizontal="center" vertical="center"/>
    </xf>
    <xf numFmtId="0" fontId="30" fillId="0" borderId="10" xfId="669" applyFont="1" applyBorder="1" applyAlignment="1">
      <alignment horizontal="center" vertical="center"/>
    </xf>
    <xf numFmtId="0" fontId="27" fillId="0" borderId="10" xfId="449" applyFont="1" applyBorder="1" applyAlignment="1">
      <alignment horizontal="left" vertical="center"/>
    </xf>
    <xf numFmtId="0" fontId="27" fillId="0" borderId="10" xfId="449" applyFont="1" applyBorder="1" applyAlignment="1">
      <alignment horizontal="center" vertical="center"/>
    </xf>
    <xf numFmtId="168" fontId="27" fillId="0" borderId="10" xfId="449" applyNumberFormat="1" applyFont="1" applyBorder="1" applyAlignment="1">
      <alignment horizontal="center" vertical="center"/>
    </xf>
    <xf numFmtId="168" fontId="27" fillId="0" borderId="10" xfId="449" applyNumberFormat="1" applyFont="1" applyFill="1" applyBorder="1" applyAlignment="1">
      <alignment horizontal="center" vertical="center"/>
    </xf>
    <xf numFmtId="0" fontId="27" fillId="0" borderId="10" xfId="669" applyFont="1" applyBorder="1" applyAlignment="1">
      <alignment horizontal="center" vertical="center"/>
    </xf>
    <xf numFmtId="17" fontId="52" fillId="0" borderId="10" xfId="563" applyNumberFormat="1" applyFont="1" applyFill="1" applyBorder="1" applyAlignment="1">
      <alignment horizontal="center"/>
    </xf>
    <xf numFmtId="0" fontId="30" fillId="0" borderId="10" xfId="563" applyFont="1" applyBorder="1" applyAlignment="1">
      <alignment horizontal="left" vertical="center"/>
    </xf>
    <xf numFmtId="0" fontId="27" fillId="0" borderId="10" xfId="563" applyFont="1" applyBorder="1" applyAlignment="1">
      <alignment horizontal="center"/>
    </xf>
    <xf numFmtId="168" fontId="27" fillId="0" borderId="10" xfId="563" applyNumberFormat="1" applyFont="1" applyBorder="1" applyAlignment="1">
      <alignment horizontal="center"/>
    </xf>
    <xf numFmtId="167" fontId="27" fillId="0" borderId="10" xfId="563" applyNumberFormat="1" applyFont="1" applyFill="1" applyBorder="1" applyAlignment="1">
      <alignment horizontal="center"/>
    </xf>
    <xf numFmtId="0" fontId="27" fillId="0" borderId="10" xfId="670" applyFont="1" applyBorder="1" applyAlignment="1">
      <alignment horizontal="center"/>
    </xf>
    <xf numFmtId="2" fontId="27" fillId="0" borderId="10" xfId="670" applyNumberFormat="1" applyFont="1" applyBorder="1" applyAlignment="1">
      <alignment horizontal="center"/>
    </xf>
    <xf numFmtId="169" fontId="27" fillId="0" borderId="10" xfId="449" applyNumberFormat="1" applyFont="1" applyBorder="1" applyAlignment="1">
      <alignment horizontal="center" vertical="center"/>
    </xf>
    <xf numFmtId="0" fontId="30" fillId="0" borderId="10" xfId="639" applyFont="1" applyBorder="1" applyAlignment="1">
      <alignment horizontal="left" vertical="center"/>
    </xf>
    <xf numFmtId="168" fontId="30" fillId="0" borderId="10" xfId="639" applyNumberFormat="1" applyFont="1" applyBorder="1" applyAlignment="1">
      <alignment horizontal="center" vertical="center"/>
    </xf>
    <xf numFmtId="2" fontId="30" fillId="0" borderId="10" xfId="639" applyNumberFormat="1" applyFont="1" applyBorder="1" applyAlignment="1">
      <alignment horizontal="center" vertical="center"/>
    </xf>
    <xf numFmtId="167" fontId="30" fillId="0" borderId="10" xfId="639" applyNumberFormat="1" applyFont="1" applyBorder="1" applyAlignment="1">
      <alignment horizontal="center" vertical="center"/>
    </xf>
    <xf numFmtId="0" fontId="30" fillId="0" borderId="10" xfId="563" applyFont="1" applyFill="1" applyBorder="1" applyAlignment="1">
      <alignment horizontal="left" vertical="center"/>
    </xf>
    <xf numFmtId="0" fontId="27" fillId="0" borderId="10" xfId="563" applyFont="1" applyFill="1" applyBorder="1" applyAlignment="1">
      <alignment horizontal="center"/>
    </xf>
    <xf numFmtId="168" fontId="27" fillId="0" borderId="10" xfId="563" applyNumberFormat="1" applyFont="1" applyFill="1" applyBorder="1" applyAlignment="1">
      <alignment horizontal="center"/>
    </xf>
    <xf numFmtId="0" fontId="27" fillId="0" borderId="10" xfId="670" applyFont="1" applyFill="1" applyBorder="1" applyAlignment="1">
      <alignment horizontal="center"/>
    </xf>
    <xf numFmtId="2" fontId="27" fillId="0" borderId="10" xfId="670" applyNumberFormat="1" applyFont="1" applyFill="1" applyBorder="1" applyAlignment="1">
      <alignment horizontal="center"/>
    </xf>
    <xf numFmtId="168" fontId="27" fillId="0" borderId="10" xfId="639" applyNumberFormat="1" applyFont="1" applyFill="1" applyBorder="1" applyAlignment="1">
      <alignment horizontal="center" vertical="center"/>
    </xf>
    <xf numFmtId="0" fontId="41" fillId="26" borderId="10" xfId="0" applyFont="1" applyFill="1" applyBorder="1" applyAlignment="1">
      <alignment horizontal="center" vertical="center"/>
    </xf>
    <xf numFmtId="0" fontId="0" fillId="26" borderId="10" xfId="0" applyFill="1" applyBorder="1"/>
    <xf numFmtId="2" fontId="56" fillId="24" borderId="10" xfId="0" applyNumberFormat="1" applyFont="1" applyFill="1" applyBorder="1" applyAlignment="1">
      <alignment horizontal="center"/>
    </xf>
    <xf numFmtId="2" fontId="56" fillId="24" borderId="10" xfId="0" applyNumberFormat="1" applyFont="1" applyFill="1" applyBorder="1" applyAlignment="1">
      <alignment horizontal="center" vertical="center" wrapText="1"/>
    </xf>
    <xf numFmtId="2" fontId="56" fillId="24" borderId="10" xfId="0" applyNumberFormat="1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/>
    </xf>
    <xf numFmtId="2" fontId="36" fillId="25" borderId="10" xfId="302" applyNumberFormat="1" applyFont="1" applyFill="1" applyBorder="1" applyAlignment="1" applyProtection="1">
      <alignment horizontal="right" vertical="center" wrapText="1"/>
      <protection locked="0"/>
    </xf>
    <xf numFmtId="2" fontId="36" fillId="25" borderId="10" xfId="302" applyNumberFormat="1" applyFont="1" applyFill="1" applyBorder="1" applyAlignment="1">
      <alignment horizontal="right" vertical="center" wrapText="1"/>
    </xf>
    <xf numFmtId="2" fontId="36" fillId="25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10" xfId="643" applyFont="1" applyFill="1" applyBorder="1" applyAlignment="1">
      <alignment horizontal="center" vertical="center"/>
    </xf>
    <xf numFmtId="0" fontId="29" fillId="25" borderId="10" xfId="643" applyFont="1" applyFill="1" applyBorder="1" applyAlignment="1">
      <alignment horizontal="center" vertical="center"/>
    </xf>
    <xf numFmtId="0" fontId="28" fillId="25" borderId="10" xfId="643" applyFont="1" applyFill="1" applyBorder="1" applyAlignment="1">
      <alignment horizontal="center" vertical="center"/>
    </xf>
    <xf numFmtId="0" fontId="31" fillId="25" borderId="10" xfId="643" applyFont="1" applyFill="1" applyBorder="1" applyAlignment="1">
      <alignment horizontal="center" vertical="center"/>
    </xf>
    <xf numFmtId="2" fontId="27" fillId="25" borderId="10" xfId="643" applyNumberFormat="1" applyFont="1" applyFill="1" applyBorder="1" applyAlignment="1">
      <alignment horizontal="center" vertical="center"/>
    </xf>
    <xf numFmtId="165" fontId="28" fillId="25" borderId="10" xfId="302" applyFont="1" applyFill="1" applyBorder="1" applyAlignment="1">
      <alignment horizontal="center" vertical="center"/>
    </xf>
    <xf numFmtId="0" fontId="49" fillId="29" borderId="10" xfId="0" applyFont="1" applyFill="1" applyBorder="1" applyAlignment="1">
      <alignment horizontal="center" vertical="center"/>
    </xf>
    <xf numFmtId="0" fontId="53" fillId="29" borderId="10" xfId="0" applyFont="1" applyFill="1" applyBorder="1"/>
    <xf numFmtId="0" fontId="35" fillId="29" borderId="10" xfId="0" applyNumberFormat="1" applyFont="1" applyFill="1" applyBorder="1" applyAlignment="1">
      <alignment horizontal="center" vertical="center" wrapText="1"/>
    </xf>
    <xf numFmtId="0" fontId="42" fillId="29" borderId="10" xfId="0" applyFont="1" applyFill="1" applyBorder="1"/>
    <xf numFmtId="0" fontId="33" fillId="29" borderId="10" xfId="0" applyNumberFormat="1" applyFont="1" applyFill="1" applyBorder="1" applyAlignment="1">
      <alignment horizontal="center" vertical="center" wrapText="1"/>
    </xf>
    <xf numFmtId="2" fontId="27" fillId="29" borderId="10" xfId="562" applyNumberFormat="1" applyFont="1" applyFill="1" applyBorder="1" applyAlignment="1">
      <alignment horizontal="center"/>
    </xf>
    <xf numFmtId="2" fontId="33" fillId="29" borderId="10" xfId="562" applyNumberFormat="1" applyFont="1" applyFill="1" applyBorder="1" applyAlignment="1">
      <alignment horizontal="center"/>
    </xf>
    <xf numFmtId="2" fontId="35" fillId="29" borderId="10" xfId="562" applyNumberFormat="1" applyFont="1" applyFill="1" applyBorder="1" applyAlignment="1">
      <alignment horizontal="center"/>
    </xf>
    <xf numFmtId="0" fontId="30" fillId="0" borderId="10" xfId="643" applyFont="1" applyFill="1" applyBorder="1" applyAlignment="1">
      <alignment horizontal="center" vertical="center"/>
    </xf>
    <xf numFmtId="0" fontId="32" fillId="0" borderId="10" xfId="643" applyFont="1" applyFill="1" applyBorder="1" applyAlignment="1">
      <alignment horizontal="center"/>
    </xf>
    <xf numFmtId="0" fontId="28" fillId="0" borderId="10" xfId="643" applyFont="1" applyFill="1" applyBorder="1" applyAlignment="1">
      <alignment horizontal="center" vertical="center"/>
    </xf>
    <xf numFmtId="9" fontId="32" fillId="0" borderId="10" xfId="643" applyNumberFormat="1" applyFont="1" applyFill="1" applyBorder="1" applyAlignment="1">
      <alignment horizontal="center"/>
    </xf>
    <xf numFmtId="2" fontId="27" fillId="0" borderId="10" xfId="643" applyNumberFormat="1" applyFont="1" applyFill="1" applyBorder="1" applyAlignment="1">
      <alignment horizontal="center"/>
    </xf>
    <xf numFmtId="0" fontId="28" fillId="0" borderId="10" xfId="643" applyFont="1" applyFill="1" applyBorder="1" applyAlignment="1">
      <alignment horizontal="center"/>
    </xf>
    <xf numFmtId="0" fontId="30" fillId="0" borderId="10" xfId="643" applyFont="1" applyFill="1" applyBorder="1" applyAlignment="1">
      <alignment horizontal="center"/>
    </xf>
    <xf numFmtId="2" fontId="30" fillId="0" borderId="10" xfId="643" applyNumberFormat="1" applyFont="1" applyFill="1" applyBorder="1" applyAlignment="1">
      <alignment horizontal="center"/>
    </xf>
    <xf numFmtId="0" fontId="57" fillId="25" borderId="10" xfId="568" applyFont="1" applyFill="1" applyBorder="1" applyAlignment="1">
      <alignment horizontal="center" vertical="center"/>
    </xf>
    <xf numFmtId="0" fontId="57" fillId="25" borderId="10" xfId="568" applyFont="1" applyFill="1" applyBorder="1" applyAlignment="1">
      <alignment horizontal="center"/>
    </xf>
    <xf numFmtId="0" fontId="79" fillId="25" borderId="10" xfId="568" applyFont="1" applyFill="1" applyBorder="1" applyAlignment="1">
      <alignment horizontal="center" vertical="center"/>
    </xf>
    <xf numFmtId="0" fontId="30" fillId="26" borderId="10" xfId="643" applyFont="1" applyFill="1" applyBorder="1" applyAlignment="1">
      <alignment horizontal="center" vertical="center"/>
    </xf>
    <xf numFmtId="0" fontId="32" fillId="26" borderId="10" xfId="643" applyFont="1" applyFill="1" applyBorder="1" applyAlignment="1">
      <alignment horizontal="center"/>
    </xf>
    <xf numFmtId="0" fontId="28" fillId="26" borderId="10" xfId="643" applyFont="1" applyFill="1" applyBorder="1" applyAlignment="1">
      <alignment horizontal="center" vertical="center"/>
    </xf>
    <xf numFmtId="2" fontId="27" fillId="26" borderId="10" xfId="643" applyNumberFormat="1" applyFont="1" applyFill="1" applyBorder="1" applyAlignment="1">
      <alignment horizontal="center"/>
    </xf>
    <xf numFmtId="0" fontId="28" fillId="26" borderId="10" xfId="643" applyFont="1" applyFill="1" applyBorder="1" applyAlignment="1">
      <alignment horizontal="center"/>
    </xf>
    <xf numFmtId="0" fontId="35" fillId="26" borderId="10" xfId="520" applyFont="1" applyFill="1" applyBorder="1" applyAlignment="1">
      <alignment horizontal="center" vertical="center"/>
    </xf>
    <xf numFmtId="2" fontId="30" fillId="26" borderId="10" xfId="643" applyNumberFormat="1" applyFont="1" applyFill="1" applyBorder="1" applyAlignment="1">
      <alignment horizontal="center" vertical="center"/>
    </xf>
    <xf numFmtId="0" fontId="78" fillId="0" borderId="10" xfId="643" applyFont="1" applyFill="1" applyBorder="1" applyAlignment="1">
      <alignment horizontal="center" vertical="center"/>
    </xf>
    <xf numFmtId="0" fontId="32" fillId="0" borderId="10" xfId="568" applyFont="1" applyFill="1" applyBorder="1" applyAlignment="1">
      <alignment horizontal="center" vertical="center" wrapText="1"/>
    </xf>
    <xf numFmtId="0" fontId="30" fillId="0" borderId="10" xfId="568" applyFont="1" applyFill="1" applyBorder="1" applyAlignment="1">
      <alignment horizontal="center" vertical="center" wrapText="1"/>
    </xf>
    <xf numFmtId="0" fontId="33" fillId="0" borderId="10" xfId="568" applyFont="1" applyFill="1" applyBorder="1" applyAlignment="1">
      <alignment horizontal="center" vertical="center"/>
    </xf>
    <xf numFmtId="0" fontId="33" fillId="0" borderId="10" xfId="568" applyFont="1" applyFill="1" applyBorder="1" applyAlignment="1">
      <alignment horizontal="center" vertical="center" wrapText="1"/>
    </xf>
    <xf numFmtId="2" fontId="27" fillId="0" borderId="10" xfId="568" applyNumberFormat="1" applyFont="1" applyFill="1" applyBorder="1" applyAlignment="1">
      <alignment horizontal="center" vertical="center" wrapText="1"/>
    </xf>
    <xf numFmtId="2" fontId="33" fillId="0" borderId="10" xfId="568" applyNumberFormat="1" applyFont="1" applyFill="1" applyBorder="1" applyAlignment="1">
      <alignment horizontal="center" vertical="center" wrapText="1"/>
    </xf>
    <xf numFmtId="165" fontId="33" fillId="0" borderId="10" xfId="302" applyFont="1" applyFill="1" applyBorder="1" applyAlignment="1">
      <alignment horizontal="center" vertical="center"/>
    </xf>
    <xf numFmtId="0" fontId="28" fillId="0" borderId="10" xfId="643" applyFont="1" applyFill="1" applyBorder="1" applyAlignment="1">
      <alignment horizontal="left" vertical="center"/>
    </xf>
    <xf numFmtId="0" fontId="31" fillId="0" borderId="10" xfId="643" applyFont="1" applyFill="1" applyBorder="1" applyAlignment="1">
      <alignment horizontal="center" vertical="center"/>
    </xf>
    <xf numFmtId="2" fontId="27" fillId="0" borderId="10" xfId="643" applyNumberFormat="1" applyFont="1" applyFill="1" applyBorder="1" applyAlignment="1">
      <alignment horizontal="center" vertical="center"/>
    </xf>
    <xf numFmtId="165" fontId="28" fillId="0" borderId="10" xfId="302" applyFont="1" applyFill="1" applyBorder="1" applyAlignment="1">
      <alignment horizontal="center" vertical="center"/>
    </xf>
  </cellXfs>
  <cellStyles count="671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3" xfId="6"/>
    <cellStyle name="20% - Accent1 4" xfId="7"/>
    <cellStyle name="20% - Accent1 4 2" xfId="8"/>
    <cellStyle name="20% - Accent1 5" xfId="9"/>
    <cellStyle name="20% - Accent1 6" xfId="10"/>
    <cellStyle name="20% - Accent1 7" xfId="11"/>
    <cellStyle name="20% - Accent2 2" xfId="12"/>
    <cellStyle name="20% - Accent2 2 2" xfId="13"/>
    <cellStyle name="20% - Accent2 2 3" xfId="14"/>
    <cellStyle name="20% - Accent2 2 4" xfId="15"/>
    <cellStyle name="20% - Accent2 2 5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2 2" xfId="24"/>
    <cellStyle name="20% - Accent3 2 3" xfId="25"/>
    <cellStyle name="20% - Accent3 2 4" xfId="26"/>
    <cellStyle name="20% - Accent3 2 5" xfId="27"/>
    <cellStyle name="20% - Accent3 3" xfId="28"/>
    <cellStyle name="20% - Accent3 4" xfId="29"/>
    <cellStyle name="20% - Accent3 4 2" xfId="30"/>
    <cellStyle name="20% - Accent3 5" xfId="31"/>
    <cellStyle name="20% - Accent3 6" xfId="32"/>
    <cellStyle name="20% - Accent3 7" xfId="33"/>
    <cellStyle name="20% - Accent4 2" xfId="34"/>
    <cellStyle name="20% - Accent4 2 2" xfId="35"/>
    <cellStyle name="20% - Accent4 2 3" xfId="36"/>
    <cellStyle name="20% - Accent4 2 4" xfId="37"/>
    <cellStyle name="20% - Accent4 2 5" xfId="38"/>
    <cellStyle name="20% - Accent4 3" xfId="39"/>
    <cellStyle name="20% - Accent4 4" xfId="40"/>
    <cellStyle name="20% - Accent4 4 2" xfId="41"/>
    <cellStyle name="20% - Accent4 5" xfId="42"/>
    <cellStyle name="20% - Accent4 6" xfId="43"/>
    <cellStyle name="20% - Accent4 7" xfId="44"/>
    <cellStyle name="20% - Accent5 2" xfId="45"/>
    <cellStyle name="20% - Accent5 2 2" xfId="46"/>
    <cellStyle name="20% - Accent5 2 3" xfId="47"/>
    <cellStyle name="20% - Accent5 2 4" xfId="48"/>
    <cellStyle name="20% - Accent5 2 5" xfId="49"/>
    <cellStyle name="20% - Accent5 3" xfId="50"/>
    <cellStyle name="20% - Accent5 4" xfId="51"/>
    <cellStyle name="20% - Accent5 4 2" xfId="52"/>
    <cellStyle name="20% - Accent5 5" xfId="53"/>
    <cellStyle name="20% - Accent5 6" xfId="54"/>
    <cellStyle name="20% - Accent5 7" xfId="55"/>
    <cellStyle name="20% - Accent6 2" xfId="56"/>
    <cellStyle name="20% - Accent6 2 2" xfId="57"/>
    <cellStyle name="20% - Accent6 2 3" xfId="58"/>
    <cellStyle name="20% - Accent6 2 4" xfId="59"/>
    <cellStyle name="20% - Accent6 2 5" xfId="60"/>
    <cellStyle name="20% - Accent6 3" xfId="61"/>
    <cellStyle name="20% - Accent6 4" xfId="62"/>
    <cellStyle name="20% - Accent6 4 2" xfId="63"/>
    <cellStyle name="20% - Accent6 5" xfId="64"/>
    <cellStyle name="20% - Accent6 6" xfId="65"/>
    <cellStyle name="20% - Accent6 7" xfId="66"/>
    <cellStyle name="40% - Accent1 2" xfId="67"/>
    <cellStyle name="40% - Accent1 2 2" xfId="68"/>
    <cellStyle name="40% - Accent1 2 3" xfId="69"/>
    <cellStyle name="40% - Accent1 2 4" xfId="70"/>
    <cellStyle name="40% - Accent1 2 5" xfId="71"/>
    <cellStyle name="40% - Accent1 3" xfId="72"/>
    <cellStyle name="40% - Accent1 4" xfId="73"/>
    <cellStyle name="40% - Accent1 4 2" xfId="74"/>
    <cellStyle name="40% - Accent1 5" xfId="75"/>
    <cellStyle name="40% - Accent1 6" xfId="76"/>
    <cellStyle name="40% - Accent1 7" xfId="77"/>
    <cellStyle name="40% - Accent2 2" xfId="78"/>
    <cellStyle name="40% - Accent2 2 2" xfId="79"/>
    <cellStyle name="40% - Accent2 2 3" xfId="80"/>
    <cellStyle name="40% - Accent2 2 4" xfId="81"/>
    <cellStyle name="40% - Accent2 2 5" xfId="82"/>
    <cellStyle name="40% - Accent2 3" xfId="83"/>
    <cellStyle name="40% - Accent2 4" xfId="84"/>
    <cellStyle name="40% - Accent2 4 2" xfId="85"/>
    <cellStyle name="40% - Accent2 5" xfId="86"/>
    <cellStyle name="40% - Accent2 6" xfId="87"/>
    <cellStyle name="40% - Accent2 7" xfId="88"/>
    <cellStyle name="40% - Accent3 2" xfId="89"/>
    <cellStyle name="40% - Accent3 2 2" xfId="90"/>
    <cellStyle name="40% - Accent3 2 3" xfId="91"/>
    <cellStyle name="40% - Accent3 2 4" xfId="92"/>
    <cellStyle name="40% - Accent3 2 5" xfId="93"/>
    <cellStyle name="40% - Accent3 3" xfId="94"/>
    <cellStyle name="40% - Accent3 4" xfId="95"/>
    <cellStyle name="40% - Accent3 4 2" xfId="96"/>
    <cellStyle name="40% - Accent3 5" xfId="97"/>
    <cellStyle name="40% - Accent3 6" xfId="98"/>
    <cellStyle name="40% - Accent3 7" xfId="99"/>
    <cellStyle name="40% - Accent4 2" xfId="100"/>
    <cellStyle name="40% - Accent4 2 2" xfId="101"/>
    <cellStyle name="40% - Accent4 2 3" xfId="102"/>
    <cellStyle name="40% - Accent4 2 4" xfId="103"/>
    <cellStyle name="40% - Accent4 2 5" xfId="104"/>
    <cellStyle name="40% - Accent4 3" xfId="105"/>
    <cellStyle name="40% - Accent4 4" xfId="106"/>
    <cellStyle name="40% - Accent4 4 2" xfId="107"/>
    <cellStyle name="40% - Accent4 5" xfId="108"/>
    <cellStyle name="40% - Accent4 6" xfId="109"/>
    <cellStyle name="40% - Accent4 7" xfId="110"/>
    <cellStyle name="40% - Accent5 2" xfId="111"/>
    <cellStyle name="40% - Accent5 2 2" xfId="112"/>
    <cellStyle name="40% - Accent5 2 3" xfId="113"/>
    <cellStyle name="40% - Accent5 2 4" xfId="114"/>
    <cellStyle name="40% - Accent5 2 5" xfId="115"/>
    <cellStyle name="40% - Accent5 3" xfId="116"/>
    <cellStyle name="40% - Accent5 4" xfId="117"/>
    <cellStyle name="40% - Accent5 4 2" xfId="118"/>
    <cellStyle name="40% - Accent5 5" xfId="119"/>
    <cellStyle name="40% - Accent5 6" xfId="120"/>
    <cellStyle name="40% - Accent5 7" xfId="121"/>
    <cellStyle name="40% - Accent6 2" xfId="122"/>
    <cellStyle name="40% - Accent6 2 2" xfId="123"/>
    <cellStyle name="40% - Accent6 2 3" xfId="124"/>
    <cellStyle name="40% - Accent6 2 4" xfId="125"/>
    <cellStyle name="40% - Accent6 2 5" xfId="126"/>
    <cellStyle name="40% - Accent6 3" xfId="127"/>
    <cellStyle name="40% - Accent6 4" xfId="128"/>
    <cellStyle name="40% - Accent6 4 2" xfId="129"/>
    <cellStyle name="40% - Accent6 5" xfId="130"/>
    <cellStyle name="40% - Accent6 6" xfId="131"/>
    <cellStyle name="40% - Accent6 7" xfId="132"/>
    <cellStyle name="60% - Accent1 2" xfId="133"/>
    <cellStyle name="60% - Accent1 2 2" xfId="134"/>
    <cellStyle name="60% - Accent1 2 3" xfId="135"/>
    <cellStyle name="60% - Accent1 2 4" xfId="136"/>
    <cellStyle name="60% - Accent1 2 5" xfId="137"/>
    <cellStyle name="60% - Accent1 3" xfId="138"/>
    <cellStyle name="60% - Accent1 4" xfId="139"/>
    <cellStyle name="60% - Accent1 4 2" xfId="140"/>
    <cellStyle name="60% - Accent1 5" xfId="141"/>
    <cellStyle name="60% - Accent1 6" xfId="142"/>
    <cellStyle name="60% - Accent1 7" xfId="143"/>
    <cellStyle name="60% - Accent2 2" xfId="144"/>
    <cellStyle name="60% - Accent2 2 2" xfId="145"/>
    <cellStyle name="60% - Accent2 2 3" xfId="146"/>
    <cellStyle name="60% - Accent2 2 4" xfId="147"/>
    <cellStyle name="60% - Accent2 2 5" xfId="148"/>
    <cellStyle name="60% - Accent2 3" xfId="149"/>
    <cellStyle name="60% - Accent2 4" xfId="150"/>
    <cellStyle name="60% - Accent2 4 2" xfId="151"/>
    <cellStyle name="60% - Accent2 5" xfId="152"/>
    <cellStyle name="60% - Accent2 6" xfId="153"/>
    <cellStyle name="60% - Accent2 7" xfId="154"/>
    <cellStyle name="60% - Accent3 2" xfId="155"/>
    <cellStyle name="60% - Accent3 2 2" xfId="156"/>
    <cellStyle name="60% - Accent3 2 3" xfId="157"/>
    <cellStyle name="60% - Accent3 2 4" xfId="158"/>
    <cellStyle name="60% - Accent3 2 5" xfId="159"/>
    <cellStyle name="60% - Accent3 3" xfId="160"/>
    <cellStyle name="60% - Accent3 4" xfId="161"/>
    <cellStyle name="60% - Accent3 4 2" xfId="162"/>
    <cellStyle name="60% - Accent3 5" xfId="163"/>
    <cellStyle name="60% - Accent3 6" xfId="164"/>
    <cellStyle name="60% - Accent3 7" xfId="165"/>
    <cellStyle name="60% - Accent4 2" xfId="166"/>
    <cellStyle name="60% - Accent4 2 2" xfId="167"/>
    <cellStyle name="60% - Accent4 2 3" xfId="168"/>
    <cellStyle name="60% - Accent4 2 4" xfId="169"/>
    <cellStyle name="60% - Accent4 2 5" xfId="170"/>
    <cellStyle name="60% - Accent4 3" xfId="171"/>
    <cellStyle name="60% - Accent4 4" xfId="172"/>
    <cellStyle name="60% - Accent4 4 2" xfId="173"/>
    <cellStyle name="60% - Accent4 5" xfId="174"/>
    <cellStyle name="60% - Accent4 6" xfId="175"/>
    <cellStyle name="60% - Accent4 7" xfId="176"/>
    <cellStyle name="60% - Accent5 2" xfId="177"/>
    <cellStyle name="60% - Accent5 2 2" xfId="178"/>
    <cellStyle name="60% - Accent5 2 3" xfId="179"/>
    <cellStyle name="60% - Accent5 2 4" xfId="180"/>
    <cellStyle name="60% - Accent5 2 5" xfId="181"/>
    <cellStyle name="60% - Accent5 3" xfId="182"/>
    <cellStyle name="60% - Accent5 4" xfId="183"/>
    <cellStyle name="60% - Accent5 4 2" xfId="184"/>
    <cellStyle name="60% - Accent5 5" xfId="185"/>
    <cellStyle name="60% - Accent5 6" xfId="186"/>
    <cellStyle name="60% - Accent5 7" xfId="187"/>
    <cellStyle name="60% - Accent6 2" xfId="188"/>
    <cellStyle name="60% - Accent6 2 2" xfId="189"/>
    <cellStyle name="60% - Accent6 2 3" xfId="190"/>
    <cellStyle name="60% - Accent6 2 4" xfId="191"/>
    <cellStyle name="60% - Accent6 2 5" xfId="192"/>
    <cellStyle name="60% - Accent6 3" xfId="193"/>
    <cellStyle name="60% - Accent6 4" xfId="194"/>
    <cellStyle name="60% - Accent6 4 2" xfId="195"/>
    <cellStyle name="60% - Accent6 5" xfId="196"/>
    <cellStyle name="60% - Accent6 6" xfId="197"/>
    <cellStyle name="60% - Accent6 7" xfId="198"/>
    <cellStyle name="Accent1 2" xfId="199"/>
    <cellStyle name="Accent1 2 2" xfId="200"/>
    <cellStyle name="Accent1 2 3" xfId="201"/>
    <cellStyle name="Accent1 2 4" xfId="202"/>
    <cellStyle name="Accent1 2 5" xfId="203"/>
    <cellStyle name="Accent1 3" xfId="204"/>
    <cellStyle name="Accent1 4" xfId="205"/>
    <cellStyle name="Accent1 4 2" xfId="206"/>
    <cellStyle name="Accent1 5" xfId="207"/>
    <cellStyle name="Accent1 6" xfId="208"/>
    <cellStyle name="Accent1 7" xfId="209"/>
    <cellStyle name="Accent2 2" xfId="210"/>
    <cellStyle name="Accent2 2 2" xfId="211"/>
    <cellStyle name="Accent2 2 3" xfId="212"/>
    <cellStyle name="Accent2 2 4" xfId="213"/>
    <cellStyle name="Accent2 2 5" xfId="214"/>
    <cellStyle name="Accent2 3" xfId="215"/>
    <cellStyle name="Accent2 4" xfId="216"/>
    <cellStyle name="Accent2 4 2" xfId="217"/>
    <cellStyle name="Accent2 5" xfId="218"/>
    <cellStyle name="Accent2 6" xfId="219"/>
    <cellStyle name="Accent2 7" xfId="220"/>
    <cellStyle name="Accent3 2" xfId="221"/>
    <cellStyle name="Accent3 2 2" xfId="222"/>
    <cellStyle name="Accent3 2 3" xfId="223"/>
    <cellStyle name="Accent3 2 4" xfId="224"/>
    <cellStyle name="Accent3 2 5" xfId="225"/>
    <cellStyle name="Accent3 3" xfId="226"/>
    <cellStyle name="Accent3 4" xfId="227"/>
    <cellStyle name="Accent3 4 2" xfId="228"/>
    <cellStyle name="Accent3 5" xfId="229"/>
    <cellStyle name="Accent3 6" xfId="230"/>
    <cellStyle name="Accent3 7" xfId="231"/>
    <cellStyle name="Accent4 2" xfId="232"/>
    <cellStyle name="Accent4 2 2" xfId="233"/>
    <cellStyle name="Accent4 2 3" xfId="234"/>
    <cellStyle name="Accent4 2 4" xfId="235"/>
    <cellStyle name="Accent4 2 5" xfId="236"/>
    <cellStyle name="Accent4 3" xfId="237"/>
    <cellStyle name="Accent4 4" xfId="238"/>
    <cellStyle name="Accent4 4 2" xfId="239"/>
    <cellStyle name="Accent4 5" xfId="240"/>
    <cellStyle name="Accent4 6" xfId="241"/>
    <cellStyle name="Accent4 7" xfId="242"/>
    <cellStyle name="Accent5 2" xfId="243"/>
    <cellStyle name="Accent5 2 2" xfId="244"/>
    <cellStyle name="Accent5 2 3" xfId="245"/>
    <cellStyle name="Accent5 2 4" xfId="246"/>
    <cellStyle name="Accent5 2 5" xfId="247"/>
    <cellStyle name="Accent5 3" xfId="248"/>
    <cellStyle name="Accent5 4" xfId="249"/>
    <cellStyle name="Accent5 4 2" xfId="250"/>
    <cellStyle name="Accent5 5" xfId="251"/>
    <cellStyle name="Accent5 6" xfId="252"/>
    <cellStyle name="Accent5 7" xfId="253"/>
    <cellStyle name="Accent6 2" xfId="254"/>
    <cellStyle name="Accent6 2 2" xfId="255"/>
    <cellStyle name="Accent6 2 3" xfId="256"/>
    <cellStyle name="Accent6 2 4" xfId="257"/>
    <cellStyle name="Accent6 2 5" xfId="258"/>
    <cellStyle name="Accent6 3" xfId="259"/>
    <cellStyle name="Accent6 4" xfId="260"/>
    <cellStyle name="Accent6 4 2" xfId="261"/>
    <cellStyle name="Accent6 5" xfId="262"/>
    <cellStyle name="Accent6 6" xfId="263"/>
    <cellStyle name="Accent6 7" xfId="264"/>
    <cellStyle name="Bad 2" xfId="265"/>
    <cellStyle name="Bad 2 2" xfId="266"/>
    <cellStyle name="Bad 2 3" xfId="267"/>
    <cellStyle name="Bad 2 4" xfId="268"/>
    <cellStyle name="Bad 2 5" xfId="269"/>
    <cellStyle name="Bad 3" xfId="270"/>
    <cellStyle name="Bad 4" xfId="271"/>
    <cellStyle name="Bad 4 2" xfId="272"/>
    <cellStyle name="Bad 5" xfId="273"/>
    <cellStyle name="Bad 6" xfId="274"/>
    <cellStyle name="Bad 7" xfId="275"/>
    <cellStyle name="Calculation 2" xfId="276"/>
    <cellStyle name="Calculation 2 2" xfId="277"/>
    <cellStyle name="Calculation 2 3" xfId="278"/>
    <cellStyle name="Calculation 2 4" xfId="279"/>
    <cellStyle name="Calculation 2 5" xfId="280"/>
    <cellStyle name="Calculation 2_anakia II etapi.xls sm. defeqturi" xfId="281"/>
    <cellStyle name="Calculation 3" xfId="282"/>
    <cellStyle name="Calculation 4" xfId="283"/>
    <cellStyle name="Calculation 4 2" xfId="284"/>
    <cellStyle name="Calculation 4_anakia II etapi.xls sm. defeqturi" xfId="285"/>
    <cellStyle name="Calculation 5" xfId="286"/>
    <cellStyle name="Calculation 6" xfId="287"/>
    <cellStyle name="Calculation 7" xfId="288"/>
    <cellStyle name="Check Cell 2" xfId="289"/>
    <cellStyle name="Check Cell 2 2" xfId="290"/>
    <cellStyle name="Check Cell 2 3" xfId="291"/>
    <cellStyle name="Check Cell 2 4" xfId="292"/>
    <cellStyle name="Check Cell 2 5" xfId="293"/>
    <cellStyle name="Check Cell 2_anakia II etapi.xls sm. defeqturi" xfId="294"/>
    <cellStyle name="Check Cell 3" xfId="295"/>
    <cellStyle name="Check Cell 4" xfId="296"/>
    <cellStyle name="Check Cell 4 2" xfId="297"/>
    <cellStyle name="Check Cell 4_anakia II etapi.xls sm. defeqturi" xfId="298"/>
    <cellStyle name="Check Cell 5" xfId="299"/>
    <cellStyle name="Check Cell 6" xfId="300"/>
    <cellStyle name="Check Cell 7" xfId="301"/>
    <cellStyle name="Comma" xfId="302" builtinId="3"/>
    <cellStyle name="Comma 10" xfId="303"/>
    <cellStyle name="Comma 10 2" xfId="304"/>
    <cellStyle name="Comma 11" xfId="305"/>
    <cellStyle name="Comma 12" xfId="306"/>
    <cellStyle name="Comma 12 2" xfId="307"/>
    <cellStyle name="Comma 12 3" xfId="308"/>
    <cellStyle name="Comma 12 4" xfId="309"/>
    <cellStyle name="Comma 12 5" xfId="310"/>
    <cellStyle name="Comma 12 6" xfId="311"/>
    <cellStyle name="Comma 12 7" xfId="312"/>
    <cellStyle name="Comma 12 8" xfId="313"/>
    <cellStyle name="Comma 13" xfId="314"/>
    <cellStyle name="Comma 14" xfId="315"/>
    <cellStyle name="Comma 15" xfId="316"/>
    <cellStyle name="Comma 16" xfId="317"/>
    <cellStyle name="Comma 17" xfId="318"/>
    <cellStyle name="Comma 18" xfId="319"/>
    <cellStyle name="Comma 19" xfId="320"/>
    <cellStyle name="Comma 2" xfId="321"/>
    <cellStyle name="Comma 2 2" xfId="322"/>
    <cellStyle name="Comma 2 2 2" xfId="323"/>
    <cellStyle name="Comma 2 2 3" xfId="324"/>
    <cellStyle name="Comma 2 3" xfId="325"/>
    <cellStyle name="Comma 20" xfId="326"/>
    <cellStyle name="Comma 21" xfId="327"/>
    <cellStyle name="Comma 22" xfId="328"/>
    <cellStyle name="Comma 3" xfId="329"/>
    <cellStyle name="Comma 4" xfId="330"/>
    <cellStyle name="Comma 5" xfId="331"/>
    <cellStyle name="Comma 6" xfId="332"/>
    <cellStyle name="Comma 7" xfId="333"/>
    <cellStyle name="Comma 8" xfId="334"/>
    <cellStyle name="Comma 9" xfId="335"/>
    <cellStyle name="Explanatory Text 2" xfId="336"/>
    <cellStyle name="Explanatory Text 2 2" xfId="337"/>
    <cellStyle name="Explanatory Text 2 3" xfId="338"/>
    <cellStyle name="Explanatory Text 2 4" xfId="339"/>
    <cellStyle name="Explanatory Text 2 5" xfId="340"/>
    <cellStyle name="Explanatory Text 3" xfId="341"/>
    <cellStyle name="Explanatory Text 4" xfId="342"/>
    <cellStyle name="Explanatory Text 4 2" xfId="343"/>
    <cellStyle name="Explanatory Text 5" xfId="344"/>
    <cellStyle name="Explanatory Text 6" xfId="345"/>
    <cellStyle name="Explanatory Text 7" xfId="346"/>
    <cellStyle name="Good 2" xfId="347"/>
    <cellStyle name="Good 2 2" xfId="348"/>
    <cellStyle name="Good 2 3" xfId="349"/>
    <cellStyle name="Good 2 4" xfId="350"/>
    <cellStyle name="Good 2 5" xfId="351"/>
    <cellStyle name="Good 3" xfId="352"/>
    <cellStyle name="Good 4" xfId="353"/>
    <cellStyle name="Good 4 2" xfId="354"/>
    <cellStyle name="Good 5" xfId="355"/>
    <cellStyle name="Good 6" xfId="356"/>
    <cellStyle name="Good 7" xfId="357"/>
    <cellStyle name="Heading 1 2" xfId="358"/>
    <cellStyle name="Heading 1 2 2" xfId="359"/>
    <cellStyle name="Heading 1 2 3" xfId="360"/>
    <cellStyle name="Heading 1 2 4" xfId="361"/>
    <cellStyle name="Heading 1 2 5" xfId="362"/>
    <cellStyle name="Heading 1 2_anakia II etapi.xls sm. defeqturi" xfId="363"/>
    <cellStyle name="Heading 1 3" xfId="364"/>
    <cellStyle name="Heading 1 4" xfId="365"/>
    <cellStyle name="Heading 1 4 2" xfId="366"/>
    <cellStyle name="Heading 1 4_anakia II etapi.xls sm. defeqturi" xfId="367"/>
    <cellStyle name="Heading 1 5" xfId="368"/>
    <cellStyle name="Heading 1 6" xfId="369"/>
    <cellStyle name="Heading 1 7" xfId="370"/>
    <cellStyle name="Heading 2 2" xfId="371"/>
    <cellStyle name="Heading 2 2 2" xfId="372"/>
    <cellStyle name="Heading 2 2 3" xfId="373"/>
    <cellStyle name="Heading 2 2 4" xfId="374"/>
    <cellStyle name="Heading 2 2 5" xfId="375"/>
    <cellStyle name="Heading 2 2_anakia II etapi.xls sm. defeqturi" xfId="376"/>
    <cellStyle name="Heading 2 3" xfId="377"/>
    <cellStyle name="Heading 2 4" xfId="378"/>
    <cellStyle name="Heading 2 4 2" xfId="379"/>
    <cellStyle name="Heading 2 4_anakia II etapi.xls sm. defeqturi" xfId="380"/>
    <cellStyle name="Heading 2 5" xfId="381"/>
    <cellStyle name="Heading 2 6" xfId="382"/>
    <cellStyle name="Heading 2 7" xfId="383"/>
    <cellStyle name="Heading 3 2" xfId="384"/>
    <cellStyle name="Heading 3 2 2" xfId="385"/>
    <cellStyle name="Heading 3 2 3" xfId="386"/>
    <cellStyle name="Heading 3 2 4" xfId="387"/>
    <cellStyle name="Heading 3 2 5" xfId="388"/>
    <cellStyle name="Heading 3 2_anakia II etapi.xls sm. defeqturi" xfId="389"/>
    <cellStyle name="Heading 3 3" xfId="390"/>
    <cellStyle name="Heading 3 4" xfId="391"/>
    <cellStyle name="Heading 3 4 2" xfId="392"/>
    <cellStyle name="Heading 3 4_anakia II etapi.xls sm. defeqturi" xfId="393"/>
    <cellStyle name="Heading 3 5" xfId="394"/>
    <cellStyle name="Heading 3 6" xfId="395"/>
    <cellStyle name="Heading 3 7" xfId="396"/>
    <cellStyle name="Heading 4 2" xfId="397"/>
    <cellStyle name="Heading 4 2 2" xfId="398"/>
    <cellStyle name="Heading 4 2 3" xfId="399"/>
    <cellStyle name="Heading 4 2 4" xfId="400"/>
    <cellStyle name="Heading 4 2 5" xfId="401"/>
    <cellStyle name="Heading 4 3" xfId="402"/>
    <cellStyle name="Heading 4 4" xfId="403"/>
    <cellStyle name="Heading 4 4 2" xfId="404"/>
    <cellStyle name="Heading 4 5" xfId="405"/>
    <cellStyle name="Heading 4 6" xfId="406"/>
    <cellStyle name="Heading 4 7" xfId="407"/>
    <cellStyle name="Input 2" xfId="408"/>
    <cellStyle name="Input 2 2" xfId="409"/>
    <cellStyle name="Input 2 3" xfId="410"/>
    <cellStyle name="Input 2 4" xfId="411"/>
    <cellStyle name="Input 2 5" xfId="412"/>
    <cellStyle name="Input 2_anakia II etapi.xls sm. defeqturi" xfId="413"/>
    <cellStyle name="Input 3" xfId="414"/>
    <cellStyle name="Input 4" xfId="415"/>
    <cellStyle name="Input 4 2" xfId="416"/>
    <cellStyle name="Input 4_anakia II etapi.xls sm. defeqturi" xfId="417"/>
    <cellStyle name="Input 5" xfId="418"/>
    <cellStyle name="Input 6" xfId="419"/>
    <cellStyle name="Input 7" xfId="420"/>
    <cellStyle name="Linked Cell 2" xfId="421"/>
    <cellStyle name="Linked Cell 2 2" xfId="422"/>
    <cellStyle name="Linked Cell 2 3" xfId="423"/>
    <cellStyle name="Linked Cell 2 4" xfId="424"/>
    <cellStyle name="Linked Cell 2 5" xfId="425"/>
    <cellStyle name="Linked Cell 2_anakia II etapi.xls sm. defeqturi" xfId="426"/>
    <cellStyle name="Linked Cell 3" xfId="427"/>
    <cellStyle name="Linked Cell 4" xfId="428"/>
    <cellStyle name="Linked Cell 4 2" xfId="429"/>
    <cellStyle name="Linked Cell 4_anakia II etapi.xls sm. defeqturi" xfId="430"/>
    <cellStyle name="Linked Cell 5" xfId="431"/>
    <cellStyle name="Linked Cell 6" xfId="432"/>
    <cellStyle name="Linked Cell 7" xfId="433"/>
    <cellStyle name="Neutral 2" xfId="434"/>
    <cellStyle name="Neutral 2 2" xfId="435"/>
    <cellStyle name="Neutral 2 3" xfId="436"/>
    <cellStyle name="Neutral 2 4" xfId="437"/>
    <cellStyle name="Neutral 2 5" xfId="438"/>
    <cellStyle name="Neutral 3" xfId="439"/>
    <cellStyle name="Neutral 4" xfId="440"/>
    <cellStyle name="Neutral 4 2" xfId="441"/>
    <cellStyle name="Neutral 5" xfId="442"/>
    <cellStyle name="Neutral 6" xfId="443"/>
    <cellStyle name="Neutral 7" xfId="444"/>
    <cellStyle name="Normal" xfId="0" builtinId="0"/>
    <cellStyle name="Normal 10" xfId="445"/>
    <cellStyle name="Normal 10 2" xfId="446"/>
    <cellStyle name="Normal 11" xfId="447"/>
    <cellStyle name="Normal 11 2" xfId="448"/>
    <cellStyle name="Normal 11 2 2" xfId="449"/>
    <cellStyle name="Normal 11 3" xfId="450"/>
    <cellStyle name="Normal 11_GAZI-2010" xfId="451"/>
    <cellStyle name="Normal 12" xfId="452"/>
    <cellStyle name="Normal 12 2" xfId="453"/>
    <cellStyle name="Normal 12_gazis gare qseli" xfId="454"/>
    <cellStyle name="Normal 13" xfId="455"/>
    <cellStyle name="Normal 13 2" xfId="456"/>
    <cellStyle name="Normal 13 3" xfId="457"/>
    <cellStyle name="Normal 13 3 2" xfId="458"/>
    <cellStyle name="Normal 13 3 3" xfId="667"/>
    <cellStyle name="Normal 13 4" xfId="459"/>
    <cellStyle name="Normal 13 5" xfId="460"/>
    <cellStyle name="Normal 13_GAZI-2010" xfId="461"/>
    <cellStyle name="Normal 14" xfId="462"/>
    <cellStyle name="Normal 14 2" xfId="463"/>
    <cellStyle name="Normal 14 3" xfId="464"/>
    <cellStyle name="Normal 14 3 2" xfId="465"/>
    <cellStyle name="Normal 14 4" xfId="466"/>
    <cellStyle name="Normal 14 5" xfId="467"/>
    <cellStyle name="Normal 14_anakia II etapi.xls sm. defeqturi" xfId="468"/>
    <cellStyle name="Normal 15" xfId="469"/>
    <cellStyle name="Normal 16" xfId="470"/>
    <cellStyle name="Normal 16 2" xfId="471"/>
    <cellStyle name="Normal 16 3" xfId="472"/>
    <cellStyle name="Normal 16_axalq.skola" xfId="473"/>
    <cellStyle name="Normal 17" xfId="474"/>
    <cellStyle name="Normal 18" xfId="475"/>
    <cellStyle name="Normal 19" xfId="476"/>
    <cellStyle name="Normal 2" xfId="477"/>
    <cellStyle name="Normal 2 10" xfId="478"/>
    <cellStyle name="Normal 2 2" xfId="479"/>
    <cellStyle name="Normal 2 2 2" xfId="480"/>
    <cellStyle name="Normal 2 2 3" xfId="481"/>
    <cellStyle name="Normal 2 2 4" xfId="482"/>
    <cellStyle name="Normal 2 2 5" xfId="483"/>
    <cellStyle name="Normal 2 2 6" xfId="484"/>
    <cellStyle name="Normal 2 2 7" xfId="485"/>
    <cellStyle name="Normal 2 2_2D4CD000" xfId="486"/>
    <cellStyle name="Normal 2 3" xfId="487"/>
    <cellStyle name="Normal 2 4" xfId="488"/>
    <cellStyle name="Normal 2 5" xfId="489"/>
    <cellStyle name="Normal 2 6" xfId="490"/>
    <cellStyle name="Normal 2 7" xfId="491"/>
    <cellStyle name="Normal 2 7 2" xfId="492"/>
    <cellStyle name="Normal 2 7 3" xfId="493"/>
    <cellStyle name="Normal 2 7_anakia II etapi.xls sm. defeqturi" xfId="494"/>
    <cellStyle name="Normal 2 8" xfId="495"/>
    <cellStyle name="Normal 2 9" xfId="496"/>
    <cellStyle name="Normal 2_anakia II etapi.xls sm. defeqturi" xfId="497"/>
    <cellStyle name="Normal 20" xfId="498"/>
    <cellStyle name="Normal 21" xfId="499"/>
    <cellStyle name="Normal 22" xfId="500"/>
    <cellStyle name="Normal 23" xfId="501"/>
    <cellStyle name="Normal 24" xfId="502"/>
    <cellStyle name="Normal 25" xfId="503"/>
    <cellStyle name="Normal 26" xfId="504"/>
    <cellStyle name="Normal 27" xfId="505"/>
    <cellStyle name="Normal 28" xfId="506"/>
    <cellStyle name="Normal 29" xfId="507"/>
    <cellStyle name="Normal 29 2" xfId="508"/>
    <cellStyle name="Normal 3" xfId="509"/>
    <cellStyle name="Normal 3 2" xfId="510"/>
    <cellStyle name="Normal 3 2 2" xfId="511"/>
    <cellStyle name="Normal 3 2_anakia II etapi.xls sm. defeqturi" xfId="512"/>
    <cellStyle name="Normal 30" xfId="513"/>
    <cellStyle name="Normal 30 2" xfId="514"/>
    <cellStyle name="Normal 31" xfId="515"/>
    <cellStyle name="Normal 32" xfId="516"/>
    <cellStyle name="Normal 32 2" xfId="517"/>
    <cellStyle name="Normal 32 3" xfId="518"/>
    <cellStyle name="Normal 32 3 2" xfId="519"/>
    <cellStyle name="Normal 33" xfId="520"/>
    <cellStyle name="Normal 33 2" xfId="521"/>
    <cellStyle name="Normal 34" xfId="522"/>
    <cellStyle name="Normal 35" xfId="523"/>
    <cellStyle name="Normal 35 2" xfId="524"/>
    <cellStyle name="Normal 35 3" xfId="525"/>
    <cellStyle name="Normal 36" xfId="526"/>
    <cellStyle name="Normal 36 2" xfId="527"/>
    <cellStyle name="Normal 36 2 2" xfId="528"/>
    <cellStyle name="Normal 36 2 3 2" xfId="529"/>
    <cellStyle name="Normal 36 3" xfId="530"/>
    <cellStyle name="Normal 37" xfId="531"/>
    <cellStyle name="Normal 38" xfId="532"/>
    <cellStyle name="Normal 38 2" xfId="533"/>
    <cellStyle name="Normal 38 2 2" xfId="534"/>
    <cellStyle name="Normal 38 3" xfId="535"/>
    <cellStyle name="Normal 39" xfId="536"/>
    <cellStyle name="Normal 39 2" xfId="537"/>
    <cellStyle name="Normal 4" xfId="538"/>
    <cellStyle name="Normal 40" xfId="539"/>
    <cellStyle name="Normal 40 2" xfId="540"/>
    <cellStyle name="Normal 41" xfId="541"/>
    <cellStyle name="Normal 42" xfId="665"/>
    <cellStyle name="Normal 44" xfId="542"/>
    <cellStyle name="Normal 5" xfId="543"/>
    <cellStyle name="Normal 5 2" xfId="544"/>
    <cellStyle name="Normal 5 2 2" xfId="545"/>
    <cellStyle name="Normal 5 3" xfId="546"/>
    <cellStyle name="Normal 5 4" xfId="547"/>
    <cellStyle name="Normal 5 4 2" xfId="548"/>
    <cellStyle name="Normal 5_Copy of SAN2010" xfId="549"/>
    <cellStyle name="Normal 6" xfId="550"/>
    <cellStyle name="Normal 7" xfId="551"/>
    <cellStyle name="Normal 8" xfId="552"/>
    <cellStyle name="Normal 8 2" xfId="553"/>
    <cellStyle name="Normal 8_2D4CD000" xfId="554"/>
    <cellStyle name="Normal 9" xfId="555"/>
    <cellStyle name="Normal 9 2" xfId="556"/>
    <cellStyle name="Normal 9 2 2" xfId="557"/>
    <cellStyle name="Normal 9 2 3" xfId="558"/>
    <cellStyle name="Normal 9 2 4" xfId="559"/>
    <cellStyle name="Normal 9 2_anakia II etapi.xls sm. defeqturi" xfId="560"/>
    <cellStyle name="Normal 9_2D4CD000" xfId="561"/>
    <cellStyle name="Normal_axalqalaqis skola " xfId="562"/>
    <cellStyle name="Normal_Book1_axalqalaqis skola " xfId="563"/>
    <cellStyle name="Normal_gare wyalsadfenigagarini" xfId="564"/>
    <cellStyle name="Normal_gare wyalsadfenigagarini 10" xfId="565"/>
    <cellStyle name="Normal_gare wyalsadfenigagarini 2 2" xfId="566"/>
    <cellStyle name="Normal_gare wyalsadfenigagarini_axalqalaqi wk; el" xfId="668"/>
    <cellStyle name="Normal_gare wyalsadfenigagarini_axalqalaqis skola " xfId="670"/>
    <cellStyle name="Normal_gare wyalsadfenigagarini_ELEQ-08-IIkv" xfId="567"/>
    <cellStyle name="Normal_gare wyalsadfenigagarini_ELEQ10-I" xfId="669"/>
    <cellStyle name="Normal_gare wyalsadfenigagarini_SAN2008=IIkv" xfId="568"/>
    <cellStyle name="Note 2" xfId="569"/>
    <cellStyle name="Note 2 2" xfId="570"/>
    <cellStyle name="Note 2 3" xfId="571"/>
    <cellStyle name="Note 2 4" xfId="572"/>
    <cellStyle name="Note 2 5" xfId="573"/>
    <cellStyle name="Note 2_anakia II etapi.xls sm. defeqturi" xfId="574"/>
    <cellStyle name="Note 3" xfId="575"/>
    <cellStyle name="Note 4" xfId="576"/>
    <cellStyle name="Note 4 2" xfId="577"/>
    <cellStyle name="Note 4_anakia II etapi.xls sm. defeqturi" xfId="578"/>
    <cellStyle name="Note 5" xfId="579"/>
    <cellStyle name="Note 6" xfId="580"/>
    <cellStyle name="Note 7" xfId="581"/>
    <cellStyle name="Output 2" xfId="582"/>
    <cellStyle name="Output 2 2" xfId="583"/>
    <cellStyle name="Output 2 3" xfId="584"/>
    <cellStyle name="Output 2 4" xfId="585"/>
    <cellStyle name="Output 2 5" xfId="586"/>
    <cellStyle name="Output 2_anakia II etapi.xls sm. defeqturi" xfId="587"/>
    <cellStyle name="Output 3" xfId="588"/>
    <cellStyle name="Output 4" xfId="589"/>
    <cellStyle name="Output 4 2" xfId="590"/>
    <cellStyle name="Output 4_anakia II etapi.xls sm. defeqturi" xfId="591"/>
    <cellStyle name="Output 5" xfId="592"/>
    <cellStyle name="Output 6" xfId="593"/>
    <cellStyle name="Output 7" xfId="594"/>
    <cellStyle name="Percent 2" xfId="595"/>
    <cellStyle name="Percent 3" xfId="596"/>
    <cellStyle name="Percent 3 2" xfId="597"/>
    <cellStyle name="Percent 4" xfId="598"/>
    <cellStyle name="Percent 5" xfId="599"/>
    <cellStyle name="Percent 6" xfId="600"/>
    <cellStyle name="Style 1" xfId="601"/>
    <cellStyle name="Title 2" xfId="602"/>
    <cellStyle name="Title 2 2" xfId="603"/>
    <cellStyle name="Title 2 3" xfId="604"/>
    <cellStyle name="Title 2 4" xfId="605"/>
    <cellStyle name="Title 2 5" xfId="606"/>
    <cellStyle name="Title 3" xfId="607"/>
    <cellStyle name="Title 4" xfId="608"/>
    <cellStyle name="Title 4 2" xfId="609"/>
    <cellStyle name="Title 5" xfId="610"/>
    <cellStyle name="Title 6" xfId="611"/>
    <cellStyle name="Title 7" xfId="612"/>
    <cellStyle name="Total 2" xfId="613"/>
    <cellStyle name="Total 2 2" xfId="614"/>
    <cellStyle name="Total 2 3" xfId="615"/>
    <cellStyle name="Total 2 4" xfId="616"/>
    <cellStyle name="Total 2 5" xfId="617"/>
    <cellStyle name="Total 2_anakia II etapi.xls sm. defeqturi" xfId="618"/>
    <cellStyle name="Total 3" xfId="619"/>
    <cellStyle name="Total 4" xfId="620"/>
    <cellStyle name="Total 4 2" xfId="621"/>
    <cellStyle name="Total 4_anakia II etapi.xls sm. defeqturi" xfId="622"/>
    <cellStyle name="Total 5" xfId="623"/>
    <cellStyle name="Total 6" xfId="624"/>
    <cellStyle name="Total 7" xfId="625"/>
    <cellStyle name="Warning Text 2" xfId="626"/>
    <cellStyle name="Warning Text 2 2" xfId="627"/>
    <cellStyle name="Warning Text 2 3" xfId="628"/>
    <cellStyle name="Warning Text 2 4" xfId="629"/>
    <cellStyle name="Warning Text 2 5" xfId="630"/>
    <cellStyle name="Warning Text 3" xfId="631"/>
    <cellStyle name="Warning Text 4" xfId="632"/>
    <cellStyle name="Warning Text 4 2" xfId="633"/>
    <cellStyle name="Warning Text 5" xfId="634"/>
    <cellStyle name="Warning Text 6" xfId="635"/>
    <cellStyle name="Warning Text 7" xfId="636"/>
    <cellStyle name="Обычный 10" xfId="637"/>
    <cellStyle name="Обычный 2" xfId="638"/>
    <cellStyle name="Обычный 2 2" xfId="639"/>
    <cellStyle name="Обычный 2 3" xfId="666"/>
    <cellStyle name="Обычный 3" xfId="640"/>
    <cellStyle name="Обычный 3 2" xfId="641"/>
    <cellStyle name="Обычный 3 3" xfId="642"/>
    <cellStyle name="Обычный 4" xfId="643"/>
    <cellStyle name="Обычный 4 2" xfId="644"/>
    <cellStyle name="Обычный 4 3" xfId="645"/>
    <cellStyle name="Обычный 5" xfId="646"/>
    <cellStyle name="Обычный 5 2" xfId="647"/>
    <cellStyle name="Обычный 5 2 2" xfId="648"/>
    <cellStyle name="Обычный 5 3" xfId="649"/>
    <cellStyle name="Обычный 6" xfId="650"/>
    <cellStyle name="Обычный 7" xfId="651"/>
    <cellStyle name="Обычный 8" xfId="652"/>
    <cellStyle name="Обычный 9" xfId="653"/>
    <cellStyle name="Обычный_ELEQ 3" xfId="654"/>
    <cellStyle name="Обычный_SAN2008-I" xfId="655"/>
    <cellStyle name="Обычный_დემონტაჟი" xfId="664"/>
    <cellStyle name="Процентный 2" xfId="656"/>
    <cellStyle name="Процентный 3" xfId="657"/>
    <cellStyle name="Процентный 3 2" xfId="658"/>
    <cellStyle name="Финансовый 2" xfId="659"/>
    <cellStyle name="Финансовый 3" xfId="660"/>
    <cellStyle name="Финансовый 4" xfId="661"/>
    <cellStyle name="Финансовый 5" xfId="662"/>
    <cellStyle name="მძიმე 4" xfId="663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230"/>
  <sheetViews>
    <sheetView tabSelected="1" topLeftCell="A208" zoomScaleNormal="100" zoomScaleSheetLayoutView="96" workbookViewId="0">
      <selection activeCell="Q217" sqref="Q217"/>
    </sheetView>
  </sheetViews>
  <sheetFormatPr defaultRowHeight="16.5"/>
  <cols>
    <col min="1" max="1" width="3.42578125" style="94" customWidth="1"/>
    <col min="2" max="2" width="11.28515625" style="80" customWidth="1"/>
    <col min="3" max="3" width="42.140625" style="81" customWidth="1"/>
    <col min="4" max="4" width="7.7109375" style="82" customWidth="1"/>
    <col min="5" max="5" width="8.5703125" style="141" customWidth="1"/>
    <col min="6" max="6" width="10.7109375" style="100" customWidth="1"/>
    <col min="7" max="7" width="8.7109375" style="82" customWidth="1"/>
    <col min="8" max="8" width="10.7109375" style="82" customWidth="1"/>
    <col min="9" max="9" width="8.7109375" style="82" customWidth="1"/>
    <col min="10" max="10" width="10.7109375" style="82" customWidth="1"/>
    <col min="11" max="11" width="8.7109375" style="82" customWidth="1"/>
    <col min="12" max="12" width="10.7109375" style="82" customWidth="1"/>
    <col min="13" max="13" width="16.7109375" style="143" customWidth="1"/>
    <col min="14" max="16384" width="9.140625" style="3"/>
  </cols>
  <sheetData>
    <row r="1" spans="1:44" ht="18.75">
      <c r="A1" s="539" t="s">
        <v>249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</row>
    <row r="2" spans="1:44" ht="15" customHeight="1">
      <c r="A2" s="541" t="s">
        <v>1</v>
      </c>
      <c r="B2" s="540" t="s">
        <v>111</v>
      </c>
      <c r="C2" s="542" t="s">
        <v>50</v>
      </c>
      <c r="D2" s="542" t="s">
        <v>51</v>
      </c>
      <c r="E2" s="542"/>
      <c r="F2" s="542"/>
      <c r="G2" s="542" t="s">
        <v>52</v>
      </c>
      <c r="H2" s="542"/>
      <c r="I2" s="542" t="s">
        <v>53</v>
      </c>
      <c r="J2" s="542"/>
      <c r="K2" s="542" t="s">
        <v>54</v>
      </c>
      <c r="L2" s="542"/>
      <c r="M2" s="546" t="s">
        <v>9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" customHeight="1">
      <c r="A3" s="541"/>
      <c r="B3" s="540"/>
      <c r="C3" s="542"/>
      <c r="D3" s="543" t="s">
        <v>110</v>
      </c>
      <c r="E3" s="543" t="s">
        <v>109</v>
      </c>
      <c r="F3" s="544" t="s">
        <v>72</v>
      </c>
      <c r="G3" s="543" t="s">
        <v>112</v>
      </c>
      <c r="H3" s="545" t="s">
        <v>72</v>
      </c>
      <c r="I3" s="543" t="s">
        <v>112</v>
      </c>
      <c r="J3" s="545" t="s">
        <v>72</v>
      </c>
      <c r="K3" s="543" t="s">
        <v>112</v>
      </c>
      <c r="L3" s="545" t="s">
        <v>72</v>
      </c>
      <c r="M3" s="54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0.100000000000001" customHeight="1">
      <c r="A4" s="541"/>
      <c r="B4" s="540"/>
      <c r="C4" s="542"/>
      <c r="D4" s="543"/>
      <c r="E4" s="543"/>
      <c r="F4" s="544"/>
      <c r="G4" s="543"/>
      <c r="H4" s="545"/>
      <c r="I4" s="543"/>
      <c r="J4" s="545"/>
      <c r="K4" s="543"/>
      <c r="L4" s="545"/>
      <c r="M4" s="54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s="4" customFormat="1" ht="20.100000000000001" customHeight="1">
      <c r="A5" s="187">
        <v>1</v>
      </c>
      <c r="B5" s="188">
        <v>2</v>
      </c>
      <c r="C5" s="187">
        <v>3</v>
      </c>
      <c r="D5" s="188">
        <v>4</v>
      </c>
      <c r="E5" s="187">
        <v>5</v>
      </c>
      <c r="F5" s="188">
        <v>6</v>
      </c>
      <c r="G5" s="187">
        <v>7</v>
      </c>
      <c r="H5" s="188">
        <v>8</v>
      </c>
      <c r="I5" s="187">
        <v>9</v>
      </c>
      <c r="J5" s="188">
        <v>10</v>
      </c>
      <c r="K5" s="187">
        <v>11</v>
      </c>
      <c r="L5" s="188">
        <v>12</v>
      </c>
      <c r="M5" s="187">
        <v>13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4" customFormat="1" ht="39.75" customHeight="1">
      <c r="A6" s="529"/>
      <c r="B6" s="531" t="s">
        <v>253</v>
      </c>
      <c r="C6" s="531" t="s">
        <v>70</v>
      </c>
      <c r="D6" s="530"/>
      <c r="E6" s="529"/>
      <c r="F6" s="530"/>
      <c r="G6" s="529"/>
      <c r="H6" s="530"/>
      <c r="I6" s="529"/>
      <c r="J6" s="530"/>
      <c r="K6" s="529"/>
      <c r="L6" s="530"/>
      <c r="M6" s="52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4" customFormat="1" ht="20.100000000000001" customHeight="1">
      <c r="A7" s="150"/>
      <c r="B7" s="186"/>
      <c r="C7" s="150" t="s">
        <v>60</v>
      </c>
      <c r="D7" s="153"/>
      <c r="E7" s="154"/>
      <c r="F7" s="155"/>
      <c r="G7" s="156"/>
      <c r="H7" s="156"/>
      <c r="I7" s="156"/>
      <c r="J7" s="156"/>
      <c r="K7" s="156"/>
      <c r="L7" s="156"/>
      <c r="M7" s="157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s="4" customFormat="1" ht="38.25">
      <c r="A8" s="179">
        <v>1</v>
      </c>
      <c r="B8" s="70" t="s">
        <v>7</v>
      </c>
      <c r="C8" s="73" t="s">
        <v>248</v>
      </c>
      <c r="D8" s="69" t="s">
        <v>26</v>
      </c>
      <c r="E8" s="159"/>
      <c r="F8" s="243">
        <v>450</v>
      </c>
      <c r="G8" s="163"/>
      <c r="H8" s="244"/>
      <c r="I8" s="244"/>
      <c r="J8" s="244"/>
      <c r="K8" s="244"/>
      <c r="L8" s="244"/>
      <c r="M8" s="24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s="4" customFormat="1">
      <c r="A9" s="179"/>
      <c r="B9" s="77"/>
      <c r="C9" s="110" t="s">
        <v>18</v>
      </c>
      <c r="D9" s="69" t="s">
        <v>19</v>
      </c>
      <c r="E9" s="159">
        <f>106/1000</f>
        <v>0.106</v>
      </c>
      <c r="F9" s="163">
        <f>F8*E9</f>
        <v>47.699999999999996</v>
      </c>
      <c r="G9" s="163"/>
      <c r="H9" s="163"/>
      <c r="I9" s="246"/>
      <c r="J9" s="246"/>
      <c r="K9" s="246"/>
      <c r="L9" s="246"/>
      <c r="M9" s="24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4" customFormat="1">
      <c r="A10" s="179"/>
      <c r="B10" s="77" t="s">
        <v>27</v>
      </c>
      <c r="C10" s="110" t="s">
        <v>28</v>
      </c>
      <c r="D10" s="69" t="s">
        <v>25</v>
      </c>
      <c r="E10" s="159">
        <f>2.02/1000</f>
        <v>2.0200000000000001E-3</v>
      </c>
      <c r="F10" s="163">
        <f>F8*E10</f>
        <v>0.90900000000000003</v>
      </c>
      <c r="G10" s="163"/>
      <c r="H10" s="163"/>
      <c r="I10" s="163"/>
      <c r="J10" s="163"/>
      <c r="K10" s="163"/>
      <c r="L10" s="163"/>
      <c r="M10" s="24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8" customFormat="1" ht="15.75">
      <c r="A11" s="179"/>
      <c r="B11" s="77" t="s">
        <v>29</v>
      </c>
      <c r="C11" s="110" t="s">
        <v>30</v>
      </c>
      <c r="D11" s="69" t="s">
        <v>25</v>
      </c>
      <c r="E11" s="159">
        <f>0.64/1000</f>
        <v>6.4000000000000005E-4</v>
      </c>
      <c r="F11" s="163">
        <f>F8*E11</f>
        <v>0.28800000000000003</v>
      </c>
      <c r="G11" s="163"/>
      <c r="H11" s="163"/>
      <c r="I11" s="163"/>
      <c r="J11" s="163"/>
      <c r="K11" s="163"/>
      <c r="L11" s="163"/>
      <c r="M11" s="245"/>
    </row>
    <row r="12" spans="1:44" s="8" customFormat="1" ht="15.75">
      <c r="A12" s="179"/>
      <c r="B12" s="77" t="s">
        <v>31</v>
      </c>
      <c r="C12" s="110" t="s">
        <v>32</v>
      </c>
      <c r="D12" s="69" t="s">
        <v>25</v>
      </c>
      <c r="E12" s="177">
        <f>0.97/1000</f>
        <v>9.6999999999999994E-4</v>
      </c>
      <c r="F12" s="163">
        <f>F8*E12</f>
        <v>0.4365</v>
      </c>
      <c r="G12" s="163"/>
      <c r="H12" s="163"/>
      <c r="I12" s="163"/>
      <c r="J12" s="163"/>
      <c r="K12" s="163"/>
      <c r="L12" s="163"/>
      <c r="M12" s="245"/>
    </row>
    <row r="13" spans="1:44" s="8" customFormat="1" ht="38.25">
      <c r="A13" s="193">
        <v>2</v>
      </c>
      <c r="B13" s="262" t="s">
        <v>99</v>
      </c>
      <c r="C13" s="99" t="s">
        <v>163</v>
      </c>
      <c r="D13" s="140" t="s">
        <v>43</v>
      </c>
      <c r="E13" s="159"/>
      <c r="F13" s="243">
        <v>1.5</v>
      </c>
      <c r="G13" s="173"/>
      <c r="H13" s="173"/>
      <c r="I13" s="173"/>
      <c r="J13" s="332"/>
      <c r="K13" s="332"/>
      <c r="L13" s="332"/>
      <c r="M13" s="245"/>
    </row>
    <row r="14" spans="1:44" s="8" customFormat="1" ht="15.75">
      <c r="A14" s="193"/>
      <c r="B14" s="134"/>
      <c r="C14" s="110" t="s">
        <v>94</v>
      </c>
      <c r="D14" s="140" t="s">
        <v>19</v>
      </c>
      <c r="E14" s="248">
        <v>2.23</v>
      </c>
      <c r="F14" s="173">
        <f>F13*E14</f>
        <v>3.3449999999999998</v>
      </c>
      <c r="G14" s="173"/>
      <c r="H14" s="173"/>
      <c r="I14" s="173"/>
      <c r="J14" s="332"/>
      <c r="K14" s="332"/>
      <c r="L14" s="332"/>
      <c r="M14" s="245"/>
    </row>
    <row r="15" spans="1:44" s="8" customFormat="1" ht="15.75">
      <c r="A15" s="193"/>
      <c r="B15" s="85" t="s">
        <v>105</v>
      </c>
      <c r="C15" s="110" t="s">
        <v>100</v>
      </c>
      <c r="D15" s="140" t="s">
        <v>95</v>
      </c>
      <c r="E15" s="248">
        <v>0.59399999999999997</v>
      </c>
      <c r="F15" s="173">
        <f>F13*E15</f>
        <v>0.89100000000000001</v>
      </c>
      <c r="G15" s="173"/>
      <c r="H15" s="173"/>
      <c r="I15" s="173"/>
      <c r="J15" s="332"/>
      <c r="K15" s="332"/>
      <c r="L15" s="332"/>
      <c r="M15" s="245"/>
    </row>
    <row r="16" spans="1:44" s="8" customFormat="1" ht="53.25" customHeight="1">
      <c r="A16" s="193"/>
      <c r="B16" s="134"/>
      <c r="C16" s="110" t="s">
        <v>258</v>
      </c>
      <c r="D16" s="140" t="s">
        <v>20</v>
      </c>
      <c r="E16" s="248">
        <v>0.10199999999999999</v>
      </c>
      <c r="F16" s="173">
        <f>E16*F13</f>
        <v>0.153</v>
      </c>
      <c r="G16" s="173"/>
      <c r="H16" s="173"/>
      <c r="I16" s="173"/>
      <c r="J16" s="332"/>
      <c r="K16" s="332"/>
      <c r="L16" s="332"/>
      <c r="M16" s="245"/>
    </row>
    <row r="17" spans="1:44" s="8" customFormat="1" ht="38.25">
      <c r="A17" s="193">
        <v>3</v>
      </c>
      <c r="B17" s="262" t="s">
        <v>99</v>
      </c>
      <c r="C17" s="99" t="s">
        <v>168</v>
      </c>
      <c r="D17" s="140" t="s">
        <v>43</v>
      </c>
      <c r="E17" s="159"/>
      <c r="F17" s="243">
        <v>0.8</v>
      </c>
      <c r="G17" s="173"/>
      <c r="H17" s="173"/>
      <c r="I17" s="173"/>
      <c r="J17" s="332"/>
      <c r="K17" s="332"/>
      <c r="L17" s="332"/>
      <c r="M17" s="245"/>
    </row>
    <row r="18" spans="1:44" s="8" customFormat="1" ht="15.75">
      <c r="A18" s="193"/>
      <c r="B18" s="134"/>
      <c r="C18" s="110" t="s">
        <v>94</v>
      </c>
      <c r="D18" s="140" t="s">
        <v>19</v>
      </c>
      <c r="E18" s="248">
        <v>2.23</v>
      </c>
      <c r="F18" s="173">
        <f>F17*E18</f>
        <v>1.784</v>
      </c>
      <c r="G18" s="173"/>
      <c r="H18" s="173"/>
      <c r="I18" s="173"/>
      <c r="J18" s="332"/>
      <c r="K18" s="332"/>
      <c r="L18" s="332"/>
      <c r="M18" s="245"/>
    </row>
    <row r="19" spans="1:44" s="8" customFormat="1" ht="15.75">
      <c r="A19" s="193"/>
      <c r="B19" s="85" t="s">
        <v>105</v>
      </c>
      <c r="C19" s="110" t="s">
        <v>100</v>
      </c>
      <c r="D19" s="140" t="s">
        <v>95</v>
      </c>
      <c r="E19" s="248">
        <v>0.59399999999999997</v>
      </c>
      <c r="F19" s="173">
        <f>F17*E19</f>
        <v>0.47520000000000001</v>
      </c>
      <c r="G19" s="173"/>
      <c r="H19" s="173"/>
      <c r="I19" s="173"/>
      <c r="J19" s="332"/>
      <c r="K19" s="332"/>
      <c r="L19" s="332"/>
      <c r="M19" s="245"/>
    </row>
    <row r="20" spans="1:44" s="8" customFormat="1" ht="53.25" customHeight="1">
      <c r="A20" s="193"/>
      <c r="B20" s="134"/>
      <c r="C20" s="110" t="s">
        <v>101</v>
      </c>
      <c r="D20" s="140" t="s">
        <v>20</v>
      </c>
      <c r="E20" s="248">
        <v>0.10199999999999999</v>
      </c>
      <c r="F20" s="173">
        <f>E20*F17</f>
        <v>8.1600000000000006E-2</v>
      </c>
      <c r="G20" s="173"/>
      <c r="H20" s="173"/>
      <c r="I20" s="173"/>
      <c r="J20" s="332"/>
      <c r="K20" s="332"/>
      <c r="L20" s="332"/>
      <c r="M20" s="245"/>
    </row>
    <row r="21" spans="1:44" s="8" customFormat="1" ht="25.5">
      <c r="A21" s="193">
        <v>4</v>
      </c>
      <c r="B21" s="142" t="s">
        <v>96</v>
      </c>
      <c r="C21" s="99" t="s">
        <v>97</v>
      </c>
      <c r="D21" s="140" t="s">
        <v>43</v>
      </c>
      <c r="E21" s="159" t="s">
        <v>93</v>
      </c>
      <c r="F21" s="243">
        <f>F13+F17</f>
        <v>2.2999999999999998</v>
      </c>
      <c r="G21" s="173"/>
      <c r="H21" s="173"/>
      <c r="I21" s="173"/>
      <c r="J21" s="332"/>
      <c r="K21" s="332"/>
      <c r="L21" s="332"/>
      <c r="M21" s="245"/>
    </row>
    <row r="22" spans="1:44" s="8" customFormat="1" ht="15.75">
      <c r="A22" s="193"/>
      <c r="B22" s="133"/>
      <c r="C22" s="110" t="s">
        <v>94</v>
      </c>
      <c r="D22" s="140" t="s">
        <v>19</v>
      </c>
      <c r="E22" s="159">
        <v>0.87</v>
      </c>
      <c r="F22" s="173">
        <f>F21*E22</f>
        <v>2.0009999999999999</v>
      </c>
      <c r="G22" s="173"/>
      <c r="H22" s="173"/>
      <c r="I22" s="173"/>
      <c r="J22" s="332"/>
      <c r="K22" s="332"/>
      <c r="L22" s="332"/>
      <c r="M22" s="245"/>
    </row>
    <row r="23" spans="1:44" s="8" customFormat="1" ht="15.75">
      <c r="A23" s="179">
        <v>5</v>
      </c>
      <c r="B23" s="139" t="s">
        <v>104</v>
      </c>
      <c r="C23" s="135" t="s">
        <v>98</v>
      </c>
      <c r="D23" s="140"/>
      <c r="E23" s="159"/>
      <c r="F23" s="173"/>
      <c r="G23" s="173"/>
      <c r="H23" s="173"/>
      <c r="I23" s="173"/>
      <c r="J23" s="173"/>
      <c r="K23" s="173"/>
      <c r="L23" s="173"/>
      <c r="M23" s="245"/>
    </row>
    <row r="24" spans="1:44" s="8" customFormat="1" ht="15.75">
      <c r="A24" s="179"/>
      <c r="B24" s="31"/>
      <c r="C24" s="110" t="s">
        <v>68</v>
      </c>
      <c r="D24" s="140" t="s">
        <v>63</v>
      </c>
      <c r="E24" s="159">
        <v>2.4</v>
      </c>
      <c r="F24" s="247">
        <f>(F21)*2.4</f>
        <v>5.52</v>
      </c>
      <c r="G24" s="173"/>
      <c r="H24" s="173"/>
      <c r="I24" s="173"/>
      <c r="J24" s="173"/>
      <c r="K24" s="173"/>
      <c r="L24" s="173"/>
      <c r="M24" s="245"/>
    </row>
    <row r="25" spans="1:44" s="8" customFormat="1" ht="15.75">
      <c r="A25" s="189"/>
      <c r="B25" s="151"/>
      <c r="C25" s="152" t="s">
        <v>36</v>
      </c>
      <c r="D25" s="153"/>
      <c r="E25" s="154"/>
      <c r="F25" s="155"/>
      <c r="G25" s="156"/>
      <c r="H25" s="156"/>
      <c r="I25" s="156"/>
      <c r="J25" s="156"/>
      <c r="K25" s="156"/>
      <c r="L25" s="156"/>
      <c r="M25" s="157"/>
    </row>
    <row r="26" spans="1:44" s="8" customFormat="1" ht="38.25">
      <c r="A26" s="179">
        <v>6</v>
      </c>
      <c r="B26" s="158" t="s">
        <v>17</v>
      </c>
      <c r="C26" s="73" t="s">
        <v>114</v>
      </c>
      <c r="D26" s="138" t="s">
        <v>33</v>
      </c>
      <c r="E26" s="159"/>
      <c r="F26" s="170">
        <f>(F55*0.1)+(F48*0.1*0.01)+F42*0.06</f>
        <v>12.23</v>
      </c>
      <c r="G26" s="160"/>
      <c r="H26" s="160"/>
      <c r="I26" s="160"/>
      <c r="J26" s="160"/>
      <c r="K26" s="160"/>
      <c r="L26" s="160"/>
      <c r="M26" s="161"/>
    </row>
    <row r="27" spans="1:44" s="8" customFormat="1" ht="15.75">
      <c r="A27" s="179"/>
      <c r="B27" s="70"/>
      <c r="C27" s="72" t="s">
        <v>18</v>
      </c>
      <c r="D27" s="74" t="s">
        <v>34</v>
      </c>
      <c r="E27" s="162">
        <v>0.89</v>
      </c>
      <c r="F27" s="165">
        <f>F26*E27</f>
        <v>10.8847</v>
      </c>
      <c r="G27" s="165"/>
      <c r="H27" s="165"/>
      <c r="I27" s="165"/>
      <c r="J27" s="165"/>
      <c r="K27" s="165"/>
      <c r="L27" s="165"/>
      <c r="M27" s="166"/>
    </row>
    <row r="28" spans="1:44" s="4" customFormat="1">
      <c r="A28" s="179"/>
      <c r="B28" s="70"/>
      <c r="C28" s="68" t="s">
        <v>37</v>
      </c>
      <c r="D28" s="74" t="s">
        <v>20</v>
      </c>
      <c r="E28" s="162">
        <v>0.37</v>
      </c>
      <c r="F28" s="168">
        <f>F26*E28</f>
        <v>4.5251000000000001</v>
      </c>
      <c r="G28" s="168"/>
      <c r="H28" s="168"/>
      <c r="I28" s="168"/>
      <c r="J28" s="168"/>
      <c r="K28" s="169"/>
      <c r="L28" s="168"/>
      <c r="M28" s="166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s="9" customFormat="1" ht="60" customHeight="1">
      <c r="A29" s="190"/>
      <c r="B29" s="95" t="s">
        <v>77</v>
      </c>
      <c r="C29" s="96" t="s">
        <v>38</v>
      </c>
      <c r="D29" s="97" t="s">
        <v>39</v>
      </c>
      <c r="E29" s="164">
        <v>1.1499999999999999</v>
      </c>
      <c r="F29" s="168">
        <f>F26*E29</f>
        <v>14.064499999999999</v>
      </c>
      <c r="G29" s="168"/>
      <c r="H29" s="168"/>
      <c r="I29" s="168"/>
      <c r="J29" s="168"/>
      <c r="K29" s="169"/>
      <c r="L29" s="168"/>
      <c r="M29" s="166"/>
    </row>
    <row r="30" spans="1:44" s="9" customFormat="1" ht="20.100000000000001" customHeight="1">
      <c r="A30" s="179"/>
      <c r="B30" s="70"/>
      <c r="C30" s="72" t="s">
        <v>40</v>
      </c>
      <c r="D30" s="74" t="s">
        <v>20</v>
      </c>
      <c r="E30" s="162">
        <v>0.02</v>
      </c>
      <c r="F30" s="168">
        <f>F26*E30</f>
        <v>0.24460000000000001</v>
      </c>
      <c r="G30" s="168"/>
      <c r="H30" s="168"/>
      <c r="I30" s="168"/>
      <c r="J30" s="168"/>
      <c r="K30" s="169"/>
      <c r="L30" s="168"/>
      <c r="M30" s="166"/>
    </row>
    <row r="31" spans="1:44" s="9" customFormat="1" ht="20.100000000000001" customHeight="1">
      <c r="A31" s="179">
        <v>7</v>
      </c>
      <c r="B31" s="138" t="s">
        <v>5</v>
      </c>
      <c r="C31" s="73" t="s">
        <v>162</v>
      </c>
      <c r="D31" s="138" t="s">
        <v>33</v>
      </c>
      <c r="E31" s="159"/>
      <c r="F31" s="309">
        <f>(F55*0.1)</f>
        <v>7</v>
      </c>
      <c r="G31" s="310"/>
      <c r="H31" s="310"/>
      <c r="I31" s="310"/>
      <c r="J31" s="310"/>
      <c r="K31" s="310"/>
      <c r="L31" s="310"/>
      <c r="M31" s="174"/>
    </row>
    <row r="32" spans="1:44" s="9" customFormat="1" ht="20.100000000000001" customHeight="1">
      <c r="A32" s="179"/>
      <c r="B32" s="79"/>
      <c r="C32" s="110" t="s">
        <v>18</v>
      </c>
      <c r="D32" s="69" t="s">
        <v>19</v>
      </c>
      <c r="E32" s="159">
        <v>1.37</v>
      </c>
      <c r="F32" s="168">
        <f>F31*E32</f>
        <v>9.59</v>
      </c>
      <c r="G32" s="168"/>
      <c r="H32" s="168"/>
      <c r="I32" s="311"/>
      <c r="J32" s="311"/>
      <c r="K32" s="311"/>
      <c r="L32" s="311"/>
      <c r="M32" s="174"/>
    </row>
    <row r="33" spans="1:13" s="9" customFormat="1" ht="20.100000000000001" customHeight="1">
      <c r="A33" s="179"/>
      <c r="B33" s="77"/>
      <c r="C33" s="110" t="s">
        <v>41</v>
      </c>
      <c r="D33" s="69" t="s">
        <v>20</v>
      </c>
      <c r="E33" s="159">
        <v>0.28299999999999997</v>
      </c>
      <c r="F33" s="168">
        <f>F31*E33</f>
        <v>1.9809999999999999</v>
      </c>
      <c r="G33" s="310"/>
      <c r="H33" s="311"/>
      <c r="I33" s="311"/>
      <c r="J33" s="311"/>
      <c r="K33" s="168"/>
      <c r="L33" s="168"/>
      <c r="M33" s="174"/>
    </row>
    <row r="34" spans="1:13" s="6" customFormat="1" ht="45" customHeight="1">
      <c r="A34" s="179"/>
      <c r="B34" s="95" t="s">
        <v>78</v>
      </c>
      <c r="C34" s="110" t="s">
        <v>42</v>
      </c>
      <c r="D34" s="69" t="s">
        <v>33</v>
      </c>
      <c r="E34" s="159">
        <v>1.02</v>
      </c>
      <c r="F34" s="168">
        <f>F31*E34</f>
        <v>7.1400000000000006</v>
      </c>
      <c r="G34" s="310"/>
      <c r="H34" s="311"/>
      <c r="I34" s="168"/>
      <c r="J34" s="168"/>
      <c r="K34" s="311"/>
      <c r="L34" s="311"/>
      <c r="M34" s="174"/>
    </row>
    <row r="35" spans="1:13" s="6" customFormat="1" ht="24">
      <c r="A35" s="267"/>
      <c r="B35" s="268"/>
      <c r="C35" s="269" t="s">
        <v>171</v>
      </c>
      <c r="D35" s="270" t="s">
        <v>35</v>
      </c>
      <c r="E35" s="271" t="s">
        <v>92</v>
      </c>
      <c r="F35" s="168">
        <v>0.3</v>
      </c>
      <c r="G35" s="168"/>
      <c r="H35" s="168"/>
      <c r="I35" s="168"/>
      <c r="J35" s="168"/>
      <c r="K35" s="168"/>
      <c r="L35" s="168"/>
      <c r="M35" s="167"/>
    </row>
    <row r="36" spans="1:13" s="7" customFormat="1" ht="20.100000000000001" customHeight="1">
      <c r="A36" s="179"/>
      <c r="B36" s="77"/>
      <c r="C36" s="110" t="s">
        <v>21</v>
      </c>
      <c r="D36" s="69" t="s">
        <v>20</v>
      </c>
      <c r="E36" s="159">
        <v>0.62</v>
      </c>
      <c r="F36" s="168">
        <f>F31*E36</f>
        <v>4.34</v>
      </c>
      <c r="G36" s="310"/>
      <c r="H36" s="311"/>
      <c r="I36" s="168"/>
      <c r="J36" s="168"/>
      <c r="K36" s="311"/>
      <c r="L36" s="311"/>
      <c r="M36" s="174"/>
    </row>
    <row r="37" spans="1:13" s="7" customFormat="1" ht="25.5">
      <c r="A37" s="179">
        <v>7</v>
      </c>
      <c r="B37" s="138" t="s">
        <v>5</v>
      </c>
      <c r="C37" s="73" t="s">
        <v>245</v>
      </c>
      <c r="D37" s="138" t="s">
        <v>33</v>
      </c>
      <c r="E37" s="159"/>
      <c r="F37" s="309">
        <f>F42*0.09</f>
        <v>7.6499999999999995</v>
      </c>
      <c r="G37" s="310"/>
      <c r="H37" s="310"/>
      <c r="I37" s="310"/>
      <c r="J37" s="310"/>
      <c r="K37" s="310"/>
      <c r="L37" s="310"/>
      <c r="M37" s="174"/>
    </row>
    <row r="38" spans="1:13" s="1" customFormat="1">
      <c r="A38" s="179"/>
      <c r="B38" s="79"/>
      <c r="C38" s="110" t="s">
        <v>18</v>
      </c>
      <c r="D38" s="69" t="s">
        <v>19</v>
      </c>
      <c r="E38" s="159">
        <v>1.37</v>
      </c>
      <c r="F38" s="168">
        <f>F37*E38</f>
        <v>10.480499999999999</v>
      </c>
      <c r="G38" s="168"/>
      <c r="H38" s="168"/>
      <c r="I38" s="311"/>
      <c r="J38" s="311"/>
      <c r="K38" s="311"/>
      <c r="L38" s="311"/>
      <c r="M38" s="174"/>
    </row>
    <row r="39" spans="1:13" s="7" customFormat="1" ht="20.100000000000001" customHeight="1">
      <c r="A39" s="179"/>
      <c r="B39" s="77"/>
      <c r="C39" s="110" t="s">
        <v>41</v>
      </c>
      <c r="D39" s="69" t="s">
        <v>20</v>
      </c>
      <c r="E39" s="159">
        <v>0.28299999999999997</v>
      </c>
      <c r="F39" s="168">
        <f>F37*E39</f>
        <v>2.1649499999999997</v>
      </c>
      <c r="G39" s="310"/>
      <c r="H39" s="311"/>
      <c r="I39" s="311"/>
      <c r="J39" s="311"/>
      <c r="K39" s="168"/>
      <c r="L39" s="168"/>
      <c r="M39" s="174"/>
    </row>
    <row r="40" spans="1:13" s="6" customFormat="1" ht="45" customHeight="1">
      <c r="A40" s="179"/>
      <c r="B40" s="95" t="s">
        <v>78</v>
      </c>
      <c r="C40" s="110" t="s">
        <v>42</v>
      </c>
      <c r="D40" s="69" t="s">
        <v>33</v>
      </c>
      <c r="E40" s="159">
        <v>1.02</v>
      </c>
      <c r="F40" s="168">
        <f>F37*E40</f>
        <v>7.8029999999999999</v>
      </c>
      <c r="G40" s="310"/>
      <c r="H40" s="311"/>
      <c r="I40" s="168"/>
      <c r="J40" s="168"/>
      <c r="K40" s="311"/>
      <c r="L40" s="311"/>
      <c r="M40" s="174"/>
    </row>
    <row r="41" spans="1:13" s="6" customFormat="1" ht="20.100000000000001" customHeight="1">
      <c r="A41" s="179"/>
      <c r="B41" s="77"/>
      <c r="C41" s="110" t="s">
        <v>21</v>
      </c>
      <c r="D41" s="69" t="s">
        <v>20</v>
      </c>
      <c r="E41" s="159">
        <v>0.62</v>
      </c>
      <c r="F41" s="168">
        <f>F37*E41</f>
        <v>4.7429999999999994</v>
      </c>
      <c r="G41" s="310"/>
      <c r="H41" s="311"/>
      <c r="I41" s="168"/>
      <c r="J41" s="168"/>
      <c r="K41" s="311"/>
      <c r="L41" s="311"/>
      <c r="M41" s="174"/>
    </row>
    <row r="42" spans="1:13" s="7" customFormat="1" ht="25.5">
      <c r="A42" s="179">
        <v>8</v>
      </c>
      <c r="B42" s="93" t="s">
        <v>88</v>
      </c>
      <c r="C42" s="73" t="s">
        <v>169</v>
      </c>
      <c r="D42" s="138" t="s">
        <v>26</v>
      </c>
      <c r="E42" s="159"/>
      <c r="F42" s="309">
        <v>85</v>
      </c>
      <c r="G42" s="168"/>
      <c r="H42" s="312"/>
      <c r="I42" s="168"/>
      <c r="J42" s="312"/>
      <c r="K42" s="310"/>
      <c r="L42" s="310"/>
      <c r="M42" s="174"/>
    </row>
    <row r="43" spans="1:13" s="7" customFormat="1" ht="20.100000000000001" customHeight="1">
      <c r="A43" s="179"/>
      <c r="B43" s="77"/>
      <c r="C43" s="68" t="s">
        <v>18</v>
      </c>
      <c r="D43" s="69" t="s">
        <v>19</v>
      </c>
      <c r="E43" s="159">
        <v>0.77900000000000003</v>
      </c>
      <c r="F43" s="313">
        <f>F42*E43</f>
        <v>66.215000000000003</v>
      </c>
      <c r="G43" s="168"/>
      <c r="H43" s="314"/>
      <c r="I43" s="315"/>
      <c r="J43" s="314"/>
      <c r="K43" s="315"/>
      <c r="L43" s="314"/>
      <c r="M43" s="174"/>
    </row>
    <row r="44" spans="1:13" s="7" customFormat="1" ht="20.100000000000001" customHeight="1">
      <c r="A44" s="179"/>
      <c r="B44" s="95" t="s">
        <v>103</v>
      </c>
      <c r="C44" s="68" t="s">
        <v>170</v>
      </c>
      <c r="D44" s="69" t="s">
        <v>26</v>
      </c>
      <c r="E44" s="159">
        <v>1.1000000000000001</v>
      </c>
      <c r="F44" s="313">
        <f>F42*E44</f>
        <v>93.500000000000014</v>
      </c>
      <c r="G44" s="315"/>
      <c r="H44" s="314"/>
      <c r="I44" s="168"/>
      <c r="J44" s="314"/>
      <c r="K44" s="315"/>
      <c r="L44" s="314"/>
      <c r="M44" s="174"/>
    </row>
    <row r="45" spans="1:13" s="6" customFormat="1" ht="35.1" customHeight="1">
      <c r="A45" s="179"/>
      <c r="B45" s="95"/>
      <c r="C45" s="68" t="s">
        <v>45</v>
      </c>
      <c r="D45" s="69" t="s">
        <v>43</v>
      </c>
      <c r="E45" s="159">
        <f>2.11/100</f>
        <v>2.1099999999999997E-2</v>
      </c>
      <c r="F45" s="313">
        <f>F42*E45</f>
        <v>1.7934999999999999</v>
      </c>
      <c r="G45" s="315"/>
      <c r="H45" s="314"/>
      <c r="I45" s="168"/>
      <c r="J45" s="314"/>
      <c r="K45" s="315"/>
      <c r="L45" s="314"/>
      <c r="M45" s="174"/>
    </row>
    <row r="46" spans="1:13" s="6" customFormat="1" ht="20.100000000000001" customHeight="1">
      <c r="A46" s="179"/>
      <c r="B46" s="77"/>
      <c r="C46" s="68" t="s">
        <v>21</v>
      </c>
      <c r="D46" s="71" t="s">
        <v>20</v>
      </c>
      <c r="E46" s="172">
        <f>4.66/100</f>
        <v>4.6600000000000003E-2</v>
      </c>
      <c r="F46" s="313">
        <f>F42*E46</f>
        <v>3.9610000000000003</v>
      </c>
      <c r="G46" s="315"/>
      <c r="H46" s="314"/>
      <c r="I46" s="168"/>
      <c r="J46" s="314"/>
      <c r="K46" s="315"/>
      <c r="L46" s="314"/>
      <c r="M46" s="174"/>
    </row>
    <row r="47" spans="1:13" s="6" customFormat="1" ht="20.100000000000001" customHeight="1">
      <c r="A47" s="179"/>
      <c r="B47" s="77"/>
      <c r="C47" s="110" t="s">
        <v>41</v>
      </c>
      <c r="D47" s="69" t="s">
        <v>20</v>
      </c>
      <c r="E47" s="159">
        <f>10.4/100</f>
        <v>0.10400000000000001</v>
      </c>
      <c r="F47" s="168">
        <f>E47*F42</f>
        <v>8.8400000000000016</v>
      </c>
      <c r="G47" s="310"/>
      <c r="H47" s="311"/>
      <c r="I47" s="311"/>
      <c r="J47" s="311"/>
      <c r="K47" s="168"/>
      <c r="L47" s="168"/>
      <c r="M47" s="174"/>
    </row>
    <row r="48" spans="1:13" s="6" customFormat="1" ht="20.100000000000001" customHeight="1">
      <c r="A48" s="191">
        <v>9</v>
      </c>
      <c r="B48" s="78" t="s">
        <v>108</v>
      </c>
      <c r="C48" s="73" t="s">
        <v>75</v>
      </c>
      <c r="D48" s="181" t="s">
        <v>23</v>
      </c>
      <c r="E48" s="165"/>
      <c r="F48" s="316">
        <v>130</v>
      </c>
      <c r="G48" s="317"/>
      <c r="H48" s="317"/>
      <c r="I48" s="317"/>
      <c r="J48" s="317"/>
      <c r="K48" s="169"/>
      <c r="L48" s="318"/>
      <c r="M48" s="174"/>
    </row>
    <row r="49" spans="1:13" s="6" customFormat="1" ht="20.100000000000001" customHeight="1">
      <c r="A49" s="179"/>
      <c r="B49" s="77"/>
      <c r="C49" s="110" t="s">
        <v>18</v>
      </c>
      <c r="D49" s="69" t="s">
        <v>19</v>
      </c>
      <c r="E49" s="167">
        <f>74/100</f>
        <v>0.74</v>
      </c>
      <c r="F49" s="168">
        <f>F48*E49</f>
        <v>96.2</v>
      </c>
      <c r="G49" s="168"/>
      <c r="H49" s="168"/>
      <c r="I49" s="311"/>
      <c r="J49" s="311"/>
      <c r="K49" s="311"/>
      <c r="L49" s="311"/>
      <c r="M49" s="166"/>
    </row>
    <row r="50" spans="1:13" s="6" customFormat="1" ht="20.100000000000001" customHeight="1">
      <c r="A50" s="179"/>
      <c r="B50" s="77"/>
      <c r="C50" s="110" t="s">
        <v>41</v>
      </c>
      <c r="D50" s="69" t="s">
        <v>20</v>
      </c>
      <c r="E50" s="177">
        <f>0.71/100</f>
        <v>7.0999999999999995E-3</v>
      </c>
      <c r="F50" s="168">
        <f>F48*E50</f>
        <v>0.92299999999999993</v>
      </c>
      <c r="G50" s="311"/>
      <c r="H50" s="311"/>
      <c r="I50" s="311"/>
      <c r="J50" s="311"/>
      <c r="K50" s="168"/>
      <c r="L50" s="168"/>
      <c r="M50" s="166"/>
    </row>
    <row r="51" spans="1:13" s="1" customFormat="1" ht="35.1" customHeight="1">
      <c r="A51" s="179"/>
      <c r="B51" s="95" t="s">
        <v>102</v>
      </c>
      <c r="C51" s="110" t="s">
        <v>76</v>
      </c>
      <c r="D51" s="69" t="s">
        <v>44</v>
      </c>
      <c r="E51" s="167">
        <v>1</v>
      </c>
      <c r="F51" s="168">
        <f>F48*E51</f>
        <v>130</v>
      </c>
      <c r="G51" s="311"/>
      <c r="H51" s="311"/>
      <c r="I51" s="168"/>
      <c r="J51" s="168"/>
      <c r="K51" s="311"/>
      <c r="L51" s="311"/>
      <c r="M51" s="166"/>
    </row>
    <row r="52" spans="1:13" s="1" customFormat="1" ht="20.100000000000001" customHeight="1">
      <c r="A52" s="179"/>
      <c r="B52" s="95" t="s">
        <v>78</v>
      </c>
      <c r="C52" s="110" t="s">
        <v>106</v>
      </c>
      <c r="D52" s="69" t="s">
        <v>33</v>
      </c>
      <c r="E52" s="178">
        <v>3.1200000000000002E-2</v>
      </c>
      <c r="F52" s="168">
        <f>F48*E52</f>
        <v>4.056</v>
      </c>
      <c r="G52" s="311"/>
      <c r="H52" s="311"/>
      <c r="I52" s="168"/>
      <c r="J52" s="168"/>
      <c r="K52" s="311"/>
      <c r="L52" s="311"/>
      <c r="M52" s="166"/>
    </row>
    <row r="53" spans="1:13" s="1" customFormat="1" ht="20.100000000000001" customHeight="1">
      <c r="A53" s="179"/>
      <c r="B53" s="95" t="s">
        <v>79</v>
      </c>
      <c r="C53" s="110" t="s">
        <v>45</v>
      </c>
      <c r="D53" s="69" t="s">
        <v>33</v>
      </c>
      <c r="E53" s="177">
        <f>0.06/100</f>
        <v>5.9999999999999995E-4</v>
      </c>
      <c r="F53" s="168">
        <f>F48*E53</f>
        <v>7.8E-2</v>
      </c>
      <c r="G53" s="311"/>
      <c r="H53" s="311"/>
      <c r="I53" s="168"/>
      <c r="J53" s="168"/>
      <c r="K53" s="311"/>
      <c r="L53" s="311"/>
      <c r="M53" s="166"/>
    </row>
    <row r="54" spans="1:13" s="1" customFormat="1" ht="20.100000000000001" customHeight="1">
      <c r="A54" s="179"/>
      <c r="B54" s="77"/>
      <c r="C54" s="110" t="s">
        <v>21</v>
      </c>
      <c r="D54" s="69" t="s">
        <v>20</v>
      </c>
      <c r="E54" s="177">
        <f>9.6/100</f>
        <v>9.6000000000000002E-2</v>
      </c>
      <c r="F54" s="168">
        <f>F48*E54</f>
        <v>12.48</v>
      </c>
      <c r="G54" s="311"/>
      <c r="H54" s="311"/>
      <c r="I54" s="168"/>
      <c r="J54" s="168"/>
      <c r="K54" s="311"/>
      <c r="L54" s="311"/>
      <c r="M54" s="166"/>
    </row>
    <row r="55" spans="1:13" s="1" customFormat="1" ht="54" customHeight="1">
      <c r="A55" s="179">
        <v>10</v>
      </c>
      <c r="B55" s="258" t="s">
        <v>137</v>
      </c>
      <c r="C55" s="99" t="s">
        <v>241</v>
      </c>
      <c r="D55" s="138" t="s">
        <v>26</v>
      </c>
      <c r="E55" s="175"/>
      <c r="F55" s="309">
        <v>70</v>
      </c>
      <c r="G55" s="168"/>
      <c r="H55" s="168"/>
      <c r="I55" s="168"/>
      <c r="J55" s="168"/>
      <c r="K55" s="168"/>
      <c r="L55" s="168"/>
      <c r="M55" s="166"/>
    </row>
    <row r="56" spans="1:13" s="1" customFormat="1" ht="20.100000000000001" customHeight="1">
      <c r="A56" s="179"/>
      <c r="B56" s="110" t="s">
        <v>138</v>
      </c>
      <c r="C56" s="110" t="s">
        <v>139</v>
      </c>
      <c r="D56" s="69" t="s">
        <v>19</v>
      </c>
      <c r="E56" s="175">
        <f>41.5/100</f>
        <v>0.41499999999999998</v>
      </c>
      <c r="F56" s="168">
        <f>F55*E56</f>
        <v>29.049999999999997</v>
      </c>
      <c r="G56" s="168"/>
      <c r="H56" s="168"/>
      <c r="I56" s="168"/>
      <c r="J56" s="168"/>
      <c r="K56" s="168"/>
      <c r="L56" s="168"/>
      <c r="M56" s="166"/>
    </row>
    <row r="57" spans="1:13" s="1" customFormat="1" ht="20.100000000000001" customHeight="1">
      <c r="A57" s="179"/>
      <c r="B57" s="110"/>
      <c r="C57" s="110" t="s">
        <v>41</v>
      </c>
      <c r="D57" s="69" t="s">
        <v>20</v>
      </c>
      <c r="E57" s="175">
        <f>0.46/100</f>
        <v>4.5999999999999999E-3</v>
      </c>
      <c r="F57" s="168">
        <f>E57*F55</f>
        <v>0.32200000000000001</v>
      </c>
      <c r="G57" s="168"/>
      <c r="H57" s="168"/>
      <c r="I57" s="168"/>
      <c r="J57" s="168"/>
      <c r="K57" s="168"/>
      <c r="L57" s="168"/>
      <c r="M57" s="166"/>
    </row>
    <row r="58" spans="1:13" s="1" customFormat="1" ht="35.1" customHeight="1">
      <c r="A58" s="179"/>
      <c r="B58" s="110"/>
      <c r="C58" s="110" t="s">
        <v>140</v>
      </c>
      <c r="D58" s="69"/>
      <c r="E58" s="175"/>
      <c r="F58" s="168"/>
      <c r="G58" s="168"/>
      <c r="H58" s="168"/>
      <c r="I58" s="168"/>
      <c r="J58" s="168"/>
      <c r="K58" s="168"/>
      <c r="L58" s="168"/>
      <c r="M58" s="166"/>
    </row>
    <row r="59" spans="1:13" s="1" customFormat="1" ht="20.100000000000001" customHeight="1">
      <c r="A59" s="179"/>
      <c r="B59" s="110" t="s">
        <v>46</v>
      </c>
      <c r="C59" s="110" t="s">
        <v>242</v>
      </c>
      <c r="D59" s="69" t="s">
        <v>26</v>
      </c>
      <c r="E59" s="175">
        <f>102/100</f>
        <v>1.02</v>
      </c>
      <c r="F59" s="168">
        <f>E59*F55</f>
        <v>71.400000000000006</v>
      </c>
      <c r="G59" s="168"/>
      <c r="H59" s="168"/>
      <c r="I59" s="168"/>
      <c r="J59" s="168"/>
      <c r="K59" s="168"/>
      <c r="L59" s="168"/>
      <c r="M59" s="166"/>
    </row>
    <row r="60" spans="1:13" s="1" customFormat="1" ht="20.100000000000001" customHeight="1">
      <c r="A60" s="179"/>
      <c r="B60" s="95" t="s">
        <v>141</v>
      </c>
      <c r="C60" s="110" t="s">
        <v>142</v>
      </c>
      <c r="D60" s="69" t="s">
        <v>22</v>
      </c>
      <c r="E60" s="175">
        <f>52/100</f>
        <v>0.52</v>
      </c>
      <c r="F60" s="168">
        <f>E60*F55</f>
        <v>36.4</v>
      </c>
      <c r="G60" s="168"/>
      <c r="H60" s="168"/>
      <c r="I60" s="168"/>
      <c r="J60" s="168"/>
      <c r="K60" s="168"/>
      <c r="L60" s="168"/>
      <c r="M60" s="166"/>
    </row>
    <row r="61" spans="1:13" s="1" customFormat="1" ht="20.100000000000001" customHeight="1">
      <c r="A61" s="179"/>
      <c r="B61" s="110"/>
      <c r="C61" s="110" t="s">
        <v>49</v>
      </c>
      <c r="D61" s="69" t="s">
        <v>20</v>
      </c>
      <c r="E61" s="175">
        <f>0.08/100</f>
        <v>8.0000000000000004E-4</v>
      </c>
      <c r="F61" s="168">
        <f>E61*F55</f>
        <v>5.6000000000000001E-2</v>
      </c>
      <c r="G61" s="168"/>
      <c r="H61" s="168"/>
      <c r="I61" s="168"/>
      <c r="J61" s="168"/>
      <c r="K61" s="168"/>
      <c r="L61" s="168"/>
      <c r="M61" s="166"/>
    </row>
    <row r="62" spans="1:13" s="1" customFormat="1" ht="25.5">
      <c r="A62" s="179">
        <v>11</v>
      </c>
      <c r="B62" s="93" t="s">
        <v>88</v>
      </c>
      <c r="C62" s="73" t="s">
        <v>164</v>
      </c>
      <c r="D62" s="138" t="s">
        <v>26</v>
      </c>
      <c r="E62" s="159"/>
      <c r="F62" s="309">
        <v>4</v>
      </c>
      <c r="G62" s="168"/>
      <c r="H62" s="312"/>
      <c r="I62" s="168"/>
      <c r="J62" s="312"/>
      <c r="K62" s="310"/>
      <c r="L62" s="310"/>
      <c r="M62" s="174"/>
    </row>
    <row r="63" spans="1:13" s="1" customFormat="1" ht="20.100000000000001" customHeight="1">
      <c r="A63" s="179"/>
      <c r="B63" s="77"/>
      <c r="C63" s="68" t="s">
        <v>18</v>
      </c>
      <c r="D63" s="69" t="s">
        <v>19</v>
      </c>
      <c r="E63" s="159">
        <v>0.77900000000000003</v>
      </c>
      <c r="F63" s="313">
        <f>F62*E63</f>
        <v>3.1160000000000001</v>
      </c>
      <c r="G63" s="168"/>
      <c r="H63" s="314"/>
      <c r="I63" s="315"/>
      <c r="J63" s="314"/>
      <c r="K63" s="315"/>
      <c r="L63" s="314"/>
      <c r="M63" s="174"/>
    </row>
    <row r="64" spans="1:13" s="1" customFormat="1" ht="20.100000000000001" customHeight="1">
      <c r="A64" s="179"/>
      <c r="B64" s="95"/>
      <c r="C64" s="68" t="s">
        <v>165</v>
      </c>
      <c r="D64" s="69" t="s">
        <v>26</v>
      </c>
      <c r="E64" s="159">
        <v>1.1000000000000001</v>
      </c>
      <c r="F64" s="313">
        <f>F62*E64</f>
        <v>4.4000000000000004</v>
      </c>
      <c r="G64" s="315"/>
      <c r="H64" s="314"/>
      <c r="I64" s="168"/>
      <c r="J64" s="314"/>
      <c r="K64" s="315"/>
      <c r="L64" s="314"/>
      <c r="M64" s="174"/>
    </row>
    <row r="65" spans="1:13" s="6" customFormat="1" ht="35.1" customHeight="1">
      <c r="A65" s="179"/>
      <c r="B65" s="95"/>
      <c r="C65" s="68" t="s">
        <v>45</v>
      </c>
      <c r="D65" s="69" t="s">
        <v>43</v>
      </c>
      <c r="E65" s="159">
        <f>2.11/100</f>
        <v>2.1099999999999997E-2</v>
      </c>
      <c r="F65" s="313">
        <f>F62*E65</f>
        <v>8.4399999999999989E-2</v>
      </c>
      <c r="G65" s="315"/>
      <c r="H65" s="314"/>
      <c r="I65" s="168"/>
      <c r="J65" s="314"/>
      <c r="K65" s="315"/>
      <c r="L65" s="314"/>
      <c r="M65" s="174"/>
    </row>
    <row r="66" spans="1:13" s="6" customFormat="1" ht="20.100000000000001" customHeight="1">
      <c r="A66" s="179"/>
      <c r="B66" s="77"/>
      <c r="C66" s="68" t="s">
        <v>21</v>
      </c>
      <c r="D66" s="71" t="s">
        <v>20</v>
      </c>
      <c r="E66" s="172">
        <f>4.66/100</f>
        <v>4.6600000000000003E-2</v>
      </c>
      <c r="F66" s="313">
        <f>F62*E66</f>
        <v>0.18640000000000001</v>
      </c>
      <c r="G66" s="315"/>
      <c r="H66" s="314"/>
      <c r="I66" s="168"/>
      <c r="J66" s="314"/>
      <c r="K66" s="315"/>
      <c r="L66" s="314"/>
      <c r="M66" s="174"/>
    </row>
    <row r="67" spans="1:13" s="6" customFormat="1" ht="20.100000000000001" customHeight="1">
      <c r="A67" s="179"/>
      <c r="B67" s="77"/>
      <c r="C67" s="110" t="s">
        <v>41</v>
      </c>
      <c r="D67" s="69" t="s">
        <v>20</v>
      </c>
      <c r="E67" s="159">
        <f>10.4/100</f>
        <v>0.10400000000000001</v>
      </c>
      <c r="F67" s="168">
        <f>E67*F62</f>
        <v>0.41600000000000004</v>
      </c>
      <c r="G67" s="310"/>
      <c r="H67" s="311"/>
      <c r="I67" s="311"/>
      <c r="J67" s="311"/>
      <c r="K67" s="168"/>
      <c r="L67" s="168"/>
      <c r="M67" s="174"/>
    </row>
    <row r="68" spans="1:13" s="6" customFormat="1" ht="20.100000000000001" customHeight="1">
      <c r="A68" s="179"/>
      <c r="B68" s="274"/>
      <c r="C68" s="73" t="s">
        <v>238</v>
      </c>
      <c r="D68" s="43"/>
      <c r="E68" s="275"/>
      <c r="F68" s="273"/>
      <c r="G68" s="319"/>
      <c r="H68" s="319"/>
      <c r="I68" s="319"/>
      <c r="J68" s="319"/>
      <c r="K68" s="319"/>
      <c r="L68" s="319"/>
      <c r="M68" s="276"/>
    </row>
    <row r="69" spans="1:13" s="6" customFormat="1" ht="20.100000000000001" customHeight="1">
      <c r="A69" s="278">
        <v>15</v>
      </c>
      <c r="B69" s="279" t="s">
        <v>12</v>
      </c>
      <c r="C69" s="280" t="s">
        <v>143</v>
      </c>
      <c r="D69" s="281" t="s">
        <v>61</v>
      </c>
      <c r="E69" s="282"/>
      <c r="F69" s="320">
        <f>F71*1.2</f>
        <v>1.7999999999999998</v>
      </c>
      <c r="G69" s="321"/>
      <c r="H69" s="321"/>
      <c r="I69" s="321"/>
      <c r="J69" s="321"/>
      <c r="K69" s="321"/>
      <c r="L69" s="321"/>
      <c r="M69" s="166"/>
    </row>
    <row r="70" spans="1:13" s="6" customFormat="1" ht="20.100000000000001" customHeight="1">
      <c r="A70" s="283"/>
      <c r="B70" s="268"/>
      <c r="C70" s="284" t="s">
        <v>18</v>
      </c>
      <c r="D70" s="84" t="s">
        <v>19</v>
      </c>
      <c r="E70" s="285">
        <f>154*0.01</f>
        <v>1.54</v>
      </c>
      <c r="F70" s="321">
        <f>E70*F69</f>
        <v>2.7719999999999998</v>
      </c>
      <c r="G70" s="321"/>
      <c r="H70" s="321"/>
      <c r="I70" s="321"/>
      <c r="J70" s="321"/>
      <c r="K70" s="321"/>
      <c r="L70" s="321"/>
      <c r="M70" s="166"/>
    </row>
    <row r="71" spans="1:13" s="277" customFormat="1" ht="27.75" customHeight="1">
      <c r="A71" s="179">
        <v>16</v>
      </c>
      <c r="B71" s="274" t="s">
        <v>5</v>
      </c>
      <c r="C71" s="73" t="s">
        <v>144</v>
      </c>
      <c r="D71" s="43" t="s">
        <v>33</v>
      </c>
      <c r="E71" s="170"/>
      <c r="F71" s="309">
        <v>1.5</v>
      </c>
      <c r="G71" s="168"/>
      <c r="H71" s="168"/>
      <c r="I71" s="168"/>
      <c r="J71" s="168"/>
      <c r="K71" s="315"/>
      <c r="L71" s="315"/>
      <c r="M71" s="166"/>
    </row>
    <row r="72" spans="1:13" s="277" customFormat="1" ht="35.1" customHeight="1">
      <c r="A72" s="286"/>
      <c r="B72" s="287"/>
      <c r="C72" s="110" t="s">
        <v>18</v>
      </c>
      <c r="D72" s="106" t="s">
        <v>19</v>
      </c>
      <c r="E72" s="159">
        <v>1.37</v>
      </c>
      <c r="F72" s="168">
        <f>F71*E72</f>
        <v>2.0550000000000002</v>
      </c>
      <c r="G72" s="168"/>
      <c r="H72" s="168"/>
      <c r="I72" s="315"/>
      <c r="J72" s="315"/>
      <c r="K72" s="315"/>
      <c r="L72" s="315"/>
      <c r="M72" s="166"/>
    </row>
    <row r="73" spans="1:13" s="277" customFormat="1" ht="20.100000000000001" customHeight="1">
      <c r="A73" s="286"/>
      <c r="B73" s="287"/>
      <c r="C73" s="110" t="s">
        <v>41</v>
      </c>
      <c r="D73" s="106" t="s">
        <v>20</v>
      </c>
      <c r="E73" s="159">
        <v>0.28299999999999997</v>
      </c>
      <c r="F73" s="168">
        <f>F71*E73</f>
        <v>0.42449999999999999</v>
      </c>
      <c r="G73" s="315"/>
      <c r="H73" s="315"/>
      <c r="I73" s="168"/>
      <c r="J73" s="168"/>
      <c r="K73" s="168"/>
      <c r="L73" s="168"/>
      <c r="M73" s="166"/>
    </row>
    <row r="74" spans="1:13" s="277" customFormat="1" ht="35.1" customHeight="1">
      <c r="A74" s="286"/>
      <c r="B74" s="95" t="s">
        <v>78</v>
      </c>
      <c r="C74" s="110" t="s">
        <v>65</v>
      </c>
      <c r="D74" s="106" t="s">
        <v>33</v>
      </c>
      <c r="E74" s="159">
        <v>1.02</v>
      </c>
      <c r="F74" s="168">
        <f>E74*F71</f>
        <v>1.53</v>
      </c>
      <c r="G74" s="315"/>
      <c r="H74" s="315"/>
      <c r="I74" s="168"/>
      <c r="J74" s="168"/>
      <c r="K74" s="315"/>
      <c r="L74" s="315"/>
      <c r="M74" s="166"/>
    </row>
    <row r="75" spans="1:13" s="277" customFormat="1" ht="20.100000000000001" customHeight="1">
      <c r="A75" s="286"/>
      <c r="B75" s="287"/>
      <c r="C75" s="289" t="s">
        <v>21</v>
      </c>
      <c r="D75" s="290" t="s">
        <v>20</v>
      </c>
      <c r="E75" s="159">
        <v>0.62</v>
      </c>
      <c r="F75" s="168">
        <f>F71*E75</f>
        <v>0.92999999999999994</v>
      </c>
      <c r="G75" s="168"/>
      <c r="H75" s="168"/>
      <c r="I75" s="168"/>
      <c r="J75" s="168"/>
      <c r="K75" s="168"/>
      <c r="L75" s="168"/>
      <c r="M75" s="166"/>
    </row>
    <row r="76" spans="1:13" s="288" customFormat="1" ht="27">
      <c r="A76" s="291">
        <v>17</v>
      </c>
      <c r="B76" s="292" t="s">
        <v>145</v>
      </c>
      <c r="C76" s="293" t="s">
        <v>240</v>
      </c>
      <c r="D76" s="43" t="s">
        <v>35</v>
      </c>
      <c r="E76" s="294"/>
      <c r="F76" s="322">
        <f>F79+F80</f>
        <v>0.32400000000000001</v>
      </c>
      <c r="G76" s="169"/>
      <c r="H76" s="169"/>
      <c r="I76" s="169"/>
      <c r="J76" s="323"/>
      <c r="K76" s="169"/>
      <c r="L76" s="169"/>
      <c r="M76" s="295"/>
    </row>
    <row r="77" spans="1:13" s="14" customFormat="1" ht="20.100000000000001" customHeight="1">
      <c r="A77" s="291"/>
      <c r="B77" s="292"/>
      <c r="C77" s="132" t="s">
        <v>146</v>
      </c>
      <c r="D77" s="75" t="s">
        <v>147</v>
      </c>
      <c r="E77" s="165">
        <v>64</v>
      </c>
      <c r="F77" s="324">
        <f>F76*E77</f>
        <v>20.736000000000001</v>
      </c>
      <c r="G77" s="325"/>
      <c r="H77" s="325"/>
      <c r="I77" s="325"/>
      <c r="J77" s="325"/>
      <c r="K77" s="325"/>
      <c r="L77" s="325"/>
      <c r="M77" s="296"/>
    </row>
    <row r="78" spans="1:13" s="14" customFormat="1" ht="20.100000000000001" customHeight="1">
      <c r="A78" s="291"/>
      <c r="B78" s="292"/>
      <c r="C78" s="132" t="s">
        <v>41</v>
      </c>
      <c r="D78" s="75" t="s">
        <v>20</v>
      </c>
      <c r="E78" s="165">
        <v>1.3</v>
      </c>
      <c r="F78" s="324">
        <f>F76*E78</f>
        <v>0.42120000000000002</v>
      </c>
      <c r="G78" s="325"/>
      <c r="H78" s="325"/>
      <c r="I78" s="325"/>
      <c r="J78" s="325"/>
      <c r="K78" s="325"/>
      <c r="L78" s="325"/>
      <c r="M78" s="296"/>
    </row>
    <row r="79" spans="1:13" s="14" customFormat="1" ht="35.1" customHeight="1">
      <c r="A79" s="291"/>
      <c r="B79" s="70" t="s">
        <v>148</v>
      </c>
      <c r="C79" s="297" t="s">
        <v>239</v>
      </c>
      <c r="D79" s="75" t="s">
        <v>35</v>
      </c>
      <c r="E79" s="165"/>
      <c r="F79" s="326">
        <v>0.2</v>
      </c>
      <c r="G79" s="168"/>
      <c r="H79" s="325"/>
      <c r="I79" s="168"/>
      <c r="J79" s="168"/>
      <c r="K79" s="325"/>
      <c r="L79" s="325"/>
      <c r="M79" s="296"/>
    </row>
    <row r="80" spans="1:13" s="14" customFormat="1" ht="20.100000000000001" customHeight="1">
      <c r="A80" s="291"/>
      <c r="B80" s="70" t="s">
        <v>149</v>
      </c>
      <c r="C80" s="297" t="s">
        <v>150</v>
      </c>
      <c r="D80" s="75" t="s">
        <v>35</v>
      </c>
      <c r="E80" s="165"/>
      <c r="F80" s="327">
        <v>0.124</v>
      </c>
      <c r="G80" s="168"/>
      <c r="H80" s="325"/>
      <c r="I80" s="168"/>
      <c r="J80" s="168"/>
      <c r="K80" s="325"/>
      <c r="L80" s="325"/>
      <c r="M80" s="296"/>
    </row>
    <row r="81" spans="1:13" s="14" customFormat="1" ht="20.100000000000001" customHeight="1">
      <c r="A81" s="291"/>
      <c r="B81" s="292"/>
      <c r="C81" s="132" t="s">
        <v>49</v>
      </c>
      <c r="D81" s="75" t="s">
        <v>20</v>
      </c>
      <c r="E81" s="165">
        <v>0.5</v>
      </c>
      <c r="F81" s="324">
        <f>F76*E81</f>
        <v>0.16200000000000001</v>
      </c>
      <c r="G81" s="325"/>
      <c r="H81" s="325"/>
      <c r="I81" s="325"/>
      <c r="J81" s="168"/>
      <c r="K81" s="325"/>
      <c r="L81" s="325"/>
      <c r="M81" s="296"/>
    </row>
    <row r="82" spans="1:13" s="14" customFormat="1" ht="20.100000000000001" customHeight="1">
      <c r="A82" s="278">
        <v>18</v>
      </c>
      <c r="B82" s="298" t="s">
        <v>151</v>
      </c>
      <c r="C82" s="299" t="s">
        <v>237</v>
      </c>
      <c r="D82" s="300" t="s">
        <v>152</v>
      </c>
      <c r="E82" s="170"/>
      <c r="F82" s="309">
        <v>40</v>
      </c>
      <c r="G82" s="309"/>
      <c r="H82" s="328"/>
      <c r="I82" s="329"/>
      <c r="J82" s="328"/>
      <c r="K82" s="329"/>
      <c r="L82" s="328"/>
      <c r="M82" s="296"/>
    </row>
    <row r="83" spans="1:13" s="14" customFormat="1" ht="20.100000000000001" customHeight="1">
      <c r="A83" s="291"/>
      <c r="B83" s="272" t="s">
        <v>153</v>
      </c>
      <c r="C83" s="132" t="s">
        <v>90</v>
      </c>
      <c r="D83" s="106" t="s">
        <v>91</v>
      </c>
      <c r="E83" s="167">
        <f>158/100</f>
        <v>1.58</v>
      </c>
      <c r="F83" s="168">
        <f>F82*E83</f>
        <v>63.2</v>
      </c>
      <c r="G83" s="168"/>
      <c r="H83" s="328"/>
      <c r="I83" s="168"/>
      <c r="J83" s="328"/>
      <c r="K83" s="168"/>
      <c r="L83" s="328"/>
      <c r="M83" s="296"/>
    </row>
    <row r="84" spans="1:13" s="14" customFormat="1" ht="20.100000000000001" customHeight="1">
      <c r="A84" s="291"/>
      <c r="B84" s="75" t="s">
        <v>154</v>
      </c>
      <c r="C84" s="132" t="s">
        <v>155</v>
      </c>
      <c r="D84" s="106" t="s">
        <v>156</v>
      </c>
      <c r="E84" s="159">
        <f>20.5/100</f>
        <v>0.20499999999999999</v>
      </c>
      <c r="F84" s="168">
        <f>F82*E84</f>
        <v>8.1999999999999993</v>
      </c>
      <c r="G84" s="168"/>
      <c r="H84" s="328"/>
      <c r="I84" s="168"/>
      <c r="J84" s="328"/>
      <c r="K84" s="168"/>
      <c r="L84" s="328"/>
      <c r="M84" s="296"/>
    </row>
    <row r="85" spans="1:13" s="14" customFormat="1" ht="35.1" customHeight="1">
      <c r="A85" s="291"/>
      <c r="B85" s="75"/>
      <c r="C85" s="132" t="s">
        <v>157</v>
      </c>
      <c r="D85" s="106" t="s">
        <v>89</v>
      </c>
      <c r="E85" s="159">
        <f>4/100</f>
        <v>0.04</v>
      </c>
      <c r="F85" s="168">
        <f>F82*E85</f>
        <v>1.6</v>
      </c>
      <c r="G85" s="168"/>
      <c r="H85" s="328"/>
      <c r="I85" s="168"/>
      <c r="J85" s="328"/>
      <c r="K85" s="168"/>
      <c r="L85" s="328"/>
      <c r="M85" s="296"/>
    </row>
    <row r="86" spans="1:13" s="14" customFormat="1" ht="20.100000000000001" customHeight="1">
      <c r="A86" s="291"/>
      <c r="B86" s="75"/>
      <c r="C86" s="301" t="s">
        <v>236</v>
      </c>
      <c r="D86" s="106" t="s">
        <v>43</v>
      </c>
      <c r="E86" s="302"/>
      <c r="F86" s="330">
        <v>2.2000000000000002</v>
      </c>
      <c r="G86" s="315"/>
      <c r="H86" s="315"/>
      <c r="I86" s="331"/>
      <c r="J86" s="168"/>
      <c r="K86" s="315"/>
      <c r="L86" s="315"/>
      <c r="M86" s="166"/>
    </row>
    <row r="87" spans="1:13" s="14" customFormat="1" ht="20.100000000000001" customHeight="1">
      <c r="A87" s="291"/>
      <c r="B87" s="75"/>
      <c r="C87" s="132" t="s">
        <v>158</v>
      </c>
      <c r="D87" s="106" t="s">
        <v>89</v>
      </c>
      <c r="E87" s="167">
        <v>6</v>
      </c>
      <c r="F87" s="168">
        <f>E87*F82</f>
        <v>240</v>
      </c>
      <c r="G87" s="168"/>
      <c r="H87" s="328"/>
      <c r="I87" s="168"/>
      <c r="J87" s="328"/>
      <c r="K87" s="168"/>
      <c r="L87" s="328"/>
      <c r="M87" s="296"/>
    </row>
    <row r="88" spans="1:13" s="14" customFormat="1" ht="20.100000000000001" customHeight="1">
      <c r="A88" s="179">
        <v>19</v>
      </c>
      <c r="B88" s="274" t="s">
        <v>159</v>
      </c>
      <c r="C88" s="73" t="s">
        <v>160</v>
      </c>
      <c r="D88" s="63" t="s">
        <v>59</v>
      </c>
      <c r="E88" s="170"/>
      <c r="F88" s="309">
        <f>F82*0.9</f>
        <v>36</v>
      </c>
      <c r="G88" s="168"/>
      <c r="H88" s="168"/>
      <c r="I88" s="168"/>
      <c r="J88" s="168"/>
      <c r="K88" s="315"/>
      <c r="L88" s="315"/>
      <c r="M88" s="166"/>
    </row>
    <row r="89" spans="1:13" s="14" customFormat="1" ht="20.100000000000001" customHeight="1">
      <c r="A89" s="286"/>
      <c r="B89" s="287"/>
      <c r="C89" s="110" t="s">
        <v>18</v>
      </c>
      <c r="D89" s="106" t="s">
        <v>19</v>
      </c>
      <c r="E89" s="167">
        <f>68/100</f>
        <v>0.68</v>
      </c>
      <c r="F89" s="168">
        <f>F88*E89</f>
        <v>24.48</v>
      </c>
      <c r="G89" s="168"/>
      <c r="H89" s="168"/>
      <c r="I89" s="315"/>
      <c r="J89" s="315"/>
      <c r="K89" s="315"/>
      <c r="L89" s="315"/>
      <c r="M89" s="166"/>
    </row>
    <row r="90" spans="1:13" s="14" customFormat="1" ht="20.100000000000001" customHeight="1">
      <c r="A90" s="286"/>
      <c r="B90" s="287"/>
      <c r="C90" s="110" t="s">
        <v>41</v>
      </c>
      <c r="D90" s="106" t="s">
        <v>20</v>
      </c>
      <c r="E90" s="177">
        <f>0.03/100</f>
        <v>2.9999999999999997E-4</v>
      </c>
      <c r="F90" s="168">
        <f>F88*E90</f>
        <v>1.0799999999999999E-2</v>
      </c>
      <c r="G90" s="315"/>
      <c r="H90" s="315"/>
      <c r="I90" s="168"/>
      <c r="J90" s="168"/>
      <c r="K90" s="168"/>
      <c r="L90" s="168"/>
      <c r="M90" s="166"/>
    </row>
    <row r="91" spans="1:13" s="15" customFormat="1" ht="20.100000000000001" customHeight="1">
      <c r="A91" s="286"/>
      <c r="B91" s="95" t="s">
        <v>80</v>
      </c>
      <c r="C91" s="110" t="s">
        <v>161</v>
      </c>
      <c r="D91" s="106" t="s">
        <v>22</v>
      </c>
      <c r="E91" s="159">
        <f>24.6/100</f>
        <v>0.24600000000000002</v>
      </c>
      <c r="F91" s="168">
        <f>F88*E91</f>
        <v>8.8560000000000016</v>
      </c>
      <c r="G91" s="315"/>
      <c r="H91" s="315"/>
      <c r="I91" s="168"/>
      <c r="J91" s="168"/>
      <c r="K91" s="315"/>
      <c r="L91" s="315"/>
      <c r="M91" s="166"/>
    </row>
    <row r="92" spans="1:13" s="15" customFormat="1" ht="20.100000000000001" customHeight="1">
      <c r="A92" s="286"/>
      <c r="B92" s="287"/>
      <c r="C92" s="289" t="s">
        <v>21</v>
      </c>
      <c r="D92" s="290" t="s">
        <v>20</v>
      </c>
      <c r="E92" s="177">
        <f>0.19/100</f>
        <v>1.9E-3</v>
      </c>
      <c r="F92" s="168">
        <f>F88*E92</f>
        <v>6.8400000000000002E-2</v>
      </c>
      <c r="G92" s="168"/>
      <c r="H92" s="168"/>
      <c r="I92" s="168"/>
      <c r="J92" s="168"/>
      <c r="K92" s="168"/>
      <c r="L92" s="168"/>
      <c r="M92" s="166"/>
    </row>
    <row r="93" spans="1:13" s="14" customFormat="1" ht="20.100000000000001" customHeight="1">
      <c r="A93" s="194"/>
      <c r="B93" s="195"/>
      <c r="C93" s="196" t="s">
        <v>9</v>
      </c>
      <c r="D93" s="197"/>
      <c r="E93" s="198"/>
      <c r="F93" s="199"/>
      <c r="G93" s="199"/>
      <c r="H93" s="199"/>
      <c r="I93" s="199"/>
      <c r="J93" s="199"/>
      <c r="K93" s="199"/>
      <c r="L93" s="199"/>
      <c r="M93" s="200"/>
    </row>
    <row r="94" spans="1:13" s="15" customFormat="1" ht="20.100000000000001" customHeight="1">
      <c r="A94" s="192"/>
      <c r="B94" s="86"/>
      <c r="C94" s="104" t="s">
        <v>107</v>
      </c>
      <c r="D94" s="11"/>
      <c r="E94" s="184" t="s">
        <v>259</v>
      </c>
      <c r="F94" s="182"/>
      <c r="G94" s="183"/>
      <c r="H94" s="183"/>
      <c r="I94" s="183"/>
      <c r="J94" s="183"/>
      <c r="K94" s="183"/>
      <c r="L94" s="183"/>
      <c r="M94" s="185"/>
    </row>
    <row r="95" spans="1:13" s="14" customFormat="1" ht="20.100000000000001" customHeight="1">
      <c r="A95" s="194"/>
      <c r="B95" s="195"/>
      <c r="C95" s="196" t="s">
        <v>9</v>
      </c>
      <c r="D95" s="197"/>
      <c r="E95" s="201"/>
      <c r="F95" s="199"/>
      <c r="G95" s="199"/>
      <c r="H95" s="202"/>
      <c r="I95" s="199"/>
      <c r="J95" s="202"/>
      <c r="K95" s="199"/>
      <c r="L95" s="199"/>
      <c r="M95" s="200"/>
    </row>
    <row r="96" spans="1:13" customFormat="1" ht="15">
      <c r="A96" s="192"/>
      <c r="B96" s="86"/>
      <c r="C96" s="104" t="s">
        <v>81</v>
      </c>
      <c r="D96" s="11"/>
      <c r="E96" s="184" t="s">
        <v>259</v>
      </c>
      <c r="F96" s="182"/>
      <c r="G96" s="183"/>
      <c r="H96" s="183"/>
      <c r="I96" s="183"/>
      <c r="J96" s="183"/>
      <c r="K96" s="183"/>
      <c r="L96" s="183"/>
      <c r="M96" s="185"/>
    </row>
    <row r="97" spans="1:13" customFormat="1" ht="15">
      <c r="A97" s="203"/>
      <c r="B97" s="195"/>
      <c r="C97" s="196" t="s">
        <v>9</v>
      </c>
      <c r="D97" s="197"/>
      <c r="E97" s="201"/>
      <c r="F97" s="199"/>
      <c r="G97" s="199"/>
      <c r="H97" s="199"/>
      <c r="I97" s="199"/>
      <c r="J97" s="199"/>
      <c r="K97" s="199"/>
      <c r="L97" s="199"/>
      <c r="M97" s="200"/>
    </row>
    <row r="98" spans="1:13" ht="47.25" customHeight="1">
      <c r="A98" s="501"/>
      <c r="B98" s="531" t="s">
        <v>254</v>
      </c>
      <c r="C98" s="502" t="s">
        <v>74</v>
      </c>
      <c r="D98" s="503"/>
      <c r="E98" s="503"/>
      <c r="F98" s="503"/>
      <c r="G98" s="504"/>
      <c r="H98" s="505"/>
      <c r="I98" s="506"/>
      <c r="J98" s="504"/>
      <c r="K98" s="506"/>
      <c r="L98" s="504"/>
      <c r="M98" s="504"/>
    </row>
    <row r="99" spans="1:13">
      <c r="A99" s="37"/>
      <c r="B99" s="17"/>
      <c r="C99" s="18" t="s">
        <v>60</v>
      </c>
      <c r="D99" s="19"/>
      <c r="E99" s="19"/>
      <c r="F99" s="20"/>
      <c r="G99" s="21"/>
      <c r="H99" s="21"/>
      <c r="I99" s="21"/>
      <c r="J99" s="21"/>
      <c r="K99" s="21"/>
      <c r="L99" s="21"/>
      <c r="M99" s="21"/>
    </row>
    <row r="100" spans="1:13" ht="27">
      <c r="A100" s="22">
        <v>1</v>
      </c>
      <c r="B100" s="23" t="s">
        <v>12</v>
      </c>
      <c r="C100" s="333" t="s">
        <v>172</v>
      </c>
      <c r="D100" s="334" t="s">
        <v>61</v>
      </c>
      <c r="E100" s="335"/>
      <c r="F100" s="336">
        <f>F104*0.4*0.6</f>
        <v>18</v>
      </c>
      <c r="G100" s="335"/>
      <c r="H100" s="335"/>
      <c r="I100" s="335"/>
      <c r="J100" s="335"/>
      <c r="K100" s="335"/>
      <c r="L100" s="335"/>
      <c r="M100" s="335"/>
    </row>
    <row r="101" spans="1:13">
      <c r="A101" s="337"/>
      <c r="B101" s="24"/>
      <c r="C101" s="338" t="s">
        <v>18</v>
      </c>
      <c r="D101" s="25" t="s">
        <v>19</v>
      </c>
      <c r="E101" s="335">
        <f>154*0.01</f>
        <v>1.54</v>
      </c>
      <c r="F101" s="67">
        <f>E101*F100</f>
        <v>27.72</v>
      </c>
      <c r="G101" s="335"/>
      <c r="H101" s="335"/>
      <c r="I101" s="335"/>
      <c r="J101" s="335"/>
      <c r="K101" s="335"/>
      <c r="L101" s="335"/>
      <c r="M101" s="335"/>
    </row>
    <row r="102" spans="1:13" ht="45">
      <c r="A102" s="337">
        <v>2</v>
      </c>
      <c r="B102" s="339" t="s">
        <v>173</v>
      </c>
      <c r="C102" s="340" t="s">
        <v>174</v>
      </c>
      <c r="D102" s="334" t="s">
        <v>61</v>
      </c>
      <c r="E102" s="341"/>
      <c r="F102" s="342">
        <f>F125*0.7*0.5*0.5</f>
        <v>0.875</v>
      </c>
      <c r="G102" s="343"/>
      <c r="H102" s="307"/>
      <c r="I102" s="343"/>
      <c r="J102" s="344"/>
      <c r="K102" s="345"/>
      <c r="L102" s="346"/>
      <c r="M102" s="347"/>
    </row>
    <row r="103" spans="1:13">
      <c r="A103" s="337"/>
      <c r="B103" s="348"/>
      <c r="C103" s="349" t="s">
        <v>18</v>
      </c>
      <c r="D103" s="350" t="s">
        <v>19</v>
      </c>
      <c r="E103" s="351">
        <v>2.82</v>
      </c>
      <c r="F103" s="352">
        <f>F102*E103</f>
        <v>2.4674999999999998</v>
      </c>
      <c r="G103" s="353"/>
      <c r="H103" s="354"/>
      <c r="I103" s="353"/>
      <c r="J103" s="355"/>
      <c r="K103" s="356"/>
      <c r="L103" s="357"/>
      <c r="M103" s="358"/>
    </row>
    <row r="104" spans="1:13" ht="27">
      <c r="A104" s="359">
        <v>3</v>
      </c>
      <c r="B104" s="360" t="s">
        <v>175</v>
      </c>
      <c r="C104" s="361" t="s">
        <v>176</v>
      </c>
      <c r="D104" s="359" t="s">
        <v>44</v>
      </c>
      <c r="E104" s="362"/>
      <c r="F104" s="363">
        <f>F168</f>
        <v>75</v>
      </c>
      <c r="G104" s="364"/>
      <c r="H104" s="365"/>
      <c r="I104" s="364"/>
      <c r="J104" s="364"/>
      <c r="K104" s="364"/>
      <c r="L104" s="365"/>
      <c r="M104" s="364"/>
    </row>
    <row r="105" spans="1:13">
      <c r="A105" s="359"/>
      <c r="B105" s="366"/>
      <c r="C105" s="367" t="s">
        <v>18</v>
      </c>
      <c r="D105" s="366" t="s">
        <v>19</v>
      </c>
      <c r="E105" s="368">
        <f>95.6/1000</f>
        <v>9.5599999999999991E-2</v>
      </c>
      <c r="F105" s="369">
        <f>F104*E105</f>
        <v>7.169999999999999</v>
      </c>
      <c r="G105" s="370"/>
      <c r="H105" s="370"/>
      <c r="I105" s="370"/>
      <c r="J105" s="370"/>
      <c r="K105" s="370"/>
      <c r="L105" s="370"/>
      <c r="M105" s="370"/>
    </row>
    <row r="106" spans="1:13">
      <c r="A106" s="359"/>
      <c r="B106" s="366"/>
      <c r="C106" s="367" t="s">
        <v>41</v>
      </c>
      <c r="D106" s="366" t="s">
        <v>20</v>
      </c>
      <c r="E106" s="371">
        <v>4.5199999999999997E-2</v>
      </c>
      <c r="F106" s="372">
        <f>F104*E106</f>
        <v>3.3899999999999997</v>
      </c>
      <c r="G106" s="370"/>
      <c r="H106" s="370"/>
      <c r="I106" s="370"/>
      <c r="J106" s="370"/>
      <c r="K106" s="370"/>
      <c r="L106" s="370"/>
      <c r="M106" s="370"/>
    </row>
    <row r="107" spans="1:13">
      <c r="A107" s="359"/>
      <c r="B107" s="366" t="s">
        <v>177</v>
      </c>
      <c r="C107" s="373" t="s">
        <v>178</v>
      </c>
      <c r="D107" s="366" t="s">
        <v>44</v>
      </c>
      <c r="E107" s="374">
        <v>1.01</v>
      </c>
      <c r="F107" s="369">
        <f>F104*E107</f>
        <v>75.75</v>
      </c>
      <c r="G107" s="370"/>
      <c r="H107" s="370"/>
      <c r="I107" s="370"/>
      <c r="J107" s="370"/>
      <c r="K107" s="370"/>
      <c r="L107" s="370"/>
      <c r="M107" s="370"/>
    </row>
    <row r="108" spans="1:13">
      <c r="A108" s="359"/>
      <c r="B108" s="366"/>
      <c r="C108" s="367" t="s">
        <v>47</v>
      </c>
      <c r="D108" s="366" t="s">
        <v>20</v>
      </c>
      <c r="E108" s="371">
        <v>5.9999999999999995E-4</v>
      </c>
      <c r="F108" s="372">
        <f>F104*E108</f>
        <v>4.4999999999999998E-2</v>
      </c>
      <c r="G108" s="370"/>
      <c r="H108" s="370"/>
      <c r="I108" s="370"/>
      <c r="J108" s="370"/>
      <c r="K108" s="370"/>
      <c r="L108" s="370"/>
      <c r="M108" s="370"/>
    </row>
    <row r="109" spans="1:13">
      <c r="A109" s="375">
        <v>4</v>
      </c>
      <c r="B109" s="375" t="s">
        <v>6</v>
      </c>
      <c r="C109" s="376" t="s">
        <v>179</v>
      </c>
      <c r="D109" s="375" t="s">
        <v>23</v>
      </c>
      <c r="E109" s="377"/>
      <c r="F109" s="378">
        <f>F104</f>
        <v>75</v>
      </c>
      <c r="G109" s="375"/>
      <c r="H109" s="379"/>
      <c r="I109" s="375"/>
      <c r="J109" s="379"/>
      <c r="K109" s="375"/>
      <c r="L109" s="379"/>
      <c r="M109" s="375"/>
    </row>
    <row r="110" spans="1:13">
      <c r="A110" s="375"/>
      <c r="B110" s="380"/>
      <c r="C110" s="381" t="s">
        <v>18</v>
      </c>
      <c r="D110" s="380" t="s">
        <v>23</v>
      </c>
      <c r="E110" s="382">
        <v>1</v>
      </c>
      <c r="F110" s="383">
        <f>F109*E110</f>
        <v>75</v>
      </c>
      <c r="G110" s="382"/>
      <c r="H110" s="382"/>
      <c r="I110" s="28"/>
      <c r="J110" s="27"/>
      <c r="K110" s="28"/>
      <c r="L110" s="27"/>
      <c r="M110" s="382"/>
    </row>
    <row r="111" spans="1:13">
      <c r="A111" s="359"/>
      <c r="B111" s="366"/>
      <c r="C111" s="373" t="s">
        <v>180</v>
      </c>
      <c r="D111" s="366" t="s">
        <v>44</v>
      </c>
      <c r="E111" s="370">
        <v>1</v>
      </c>
      <c r="F111" s="369">
        <f>F109</f>
        <v>75</v>
      </c>
      <c r="G111" s="370"/>
      <c r="H111" s="370"/>
      <c r="I111" s="370"/>
      <c r="J111" s="370"/>
      <c r="K111" s="370"/>
      <c r="L111" s="370"/>
      <c r="M111" s="370"/>
    </row>
    <row r="112" spans="1:13">
      <c r="A112" s="375">
        <v>5</v>
      </c>
      <c r="B112" s="375" t="s">
        <v>181</v>
      </c>
      <c r="C112" s="376" t="s">
        <v>182</v>
      </c>
      <c r="D112" s="375" t="s">
        <v>61</v>
      </c>
      <c r="E112" s="377"/>
      <c r="F112" s="378">
        <f>F100-F118*0.2*0.3</f>
        <v>17.73</v>
      </c>
      <c r="G112" s="375"/>
      <c r="H112" s="379"/>
      <c r="I112" s="375"/>
      <c r="J112" s="379"/>
      <c r="K112" s="375"/>
      <c r="L112" s="379"/>
      <c r="M112" s="375"/>
    </row>
    <row r="113" spans="1:13">
      <c r="A113" s="375"/>
      <c r="B113" s="380"/>
      <c r="C113" s="381" t="s">
        <v>18</v>
      </c>
      <c r="D113" s="380" t="s">
        <v>19</v>
      </c>
      <c r="E113" s="384">
        <v>0.99299999999999999</v>
      </c>
      <c r="F113" s="383">
        <f>F112*E113</f>
        <v>17.605889999999999</v>
      </c>
      <c r="G113" s="382"/>
      <c r="H113" s="382"/>
      <c r="I113" s="28"/>
      <c r="J113" s="27"/>
      <c r="K113" s="28"/>
      <c r="L113" s="27"/>
      <c r="M113" s="382"/>
    </row>
    <row r="114" spans="1:13" ht="27">
      <c r="A114" s="29">
        <v>6</v>
      </c>
      <c r="B114" s="385" t="s">
        <v>183</v>
      </c>
      <c r="C114" s="386" t="s">
        <v>62</v>
      </c>
      <c r="D114" s="29" t="s">
        <v>63</v>
      </c>
      <c r="E114" s="30"/>
      <c r="F114" s="89">
        <f>(F100-F112+F102)*1.8</f>
        <v>2.0609999999999995</v>
      </c>
      <c r="G114" s="29"/>
      <c r="H114" s="29"/>
      <c r="I114" s="29"/>
      <c r="J114" s="29"/>
      <c r="K114" s="29"/>
      <c r="L114" s="29"/>
      <c r="M114" s="29"/>
    </row>
    <row r="115" spans="1:13">
      <c r="A115" s="29"/>
      <c r="B115" s="31"/>
      <c r="C115" s="32" t="s">
        <v>18</v>
      </c>
      <c r="D115" s="31" t="s">
        <v>19</v>
      </c>
      <c r="E115" s="33">
        <v>0.53</v>
      </c>
      <c r="F115" s="387">
        <f>E115*F114</f>
        <v>1.0923299999999998</v>
      </c>
      <c r="G115" s="34"/>
      <c r="H115" s="34"/>
      <c r="I115" s="28"/>
      <c r="J115" s="28"/>
      <c r="K115" s="28"/>
      <c r="L115" s="28"/>
      <c r="M115" s="34"/>
    </row>
    <row r="116" spans="1:13">
      <c r="A116" s="29">
        <v>7</v>
      </c>
      <c r="B116" s="78" t="s">
        <v>184</v>
      </c>
      <c r="C116" s="35" t="s">
        <v>64</v>
      </c>
      <c r="D116" s="29"/>
      <c r="E116" s="30"/>
      <c r="F116" s="388"/>
      <c r="G116" s="29"/>
      <c r="H116" s="36"/>
      <c r="I116" s="29"/>
      <c r="J116" s="36"/>
      <c r="K116" s="29"/>
      <c r="L116" s="36"/>
      <c r="M116" s="29"/>
    </row>
    <row r="117" spans="1:13">
      <c r="A117" s="29"/>
      <c r="B117" s="31" t="s">
        <v>13</v>
      </c>
      <c r="C117" s="32" t="s">
        <v>68</v>
      </c>
      <c r="D117" s="31" t="s">
        <v>63</v>
      </c>
      <c r="E117" s="33"/>
      <c r="F117" s="389">
        <f>F114</f>
        <v>2.0609999999999995</v>
      </c>
      <c r="G117" s="31"/>
      <c r="H117" s="34"/>
      <c r="I117" s="28"/>
      <c r="J117" s="27"/>
      <c r="K117" s="34"/>
      <c r="L117" s="34"/>
      <c r="M117" s="34"/>
    </row>
    <row r="118" spans="1:13" ht="40.5">
      <c r="A118" s="334"/>
      <c r="B118" s="390" t="s">
        <v>185</v>
      </c>
      <c r="C118" s="391" t="s">
        <v>233</v>
      </c>
      <c r="D118" s="43" t="s">
        <v>61</v>
      </c>
      <c r="E118" s="89"/>
      <c r="F118" s="89">
        <f>F104*0.2*0.3</f>
        <v>4.5</v>
      </c>
      <c r="G118" s="392"/>
      <c r="H118" s="392"/>
      <c r="I118" s="392"/>
      <c r="J118" s="392"/>
      <c r="K118" s="392"/>
      <c r="L118" s="392"/>
      <c r="M118" s="392"/>
    </row>
    <row r="119" spans="1:13">
      <c r="A119" s="334"/>
      <c r="B119" s="393"/>
      <c r="C119" s="132" t="s">
        <v>90</v>
      </c>
      <c r="D119" s="75" t="s">
        <v>91</v>
      </c>
      <c r="E119" s="89">
        <f>18/10</f>
        <v>1.8</v>
      </c>
      <c r="F119" s="89">
        <f>E119*F118</f>
        <v>8.1</v>
      </c>
      <c r="G119" s="392"/>
      <c r="H119" s="392"/>
      <c r="I119" s="392"/>
      <c r="J119" s="392"/>
      <c r="K119" s="392"/>
      <c r="L119" s="392"/>
      <c r="M119" s="392"/>
    </row>
    <row r="120" spans="1:13">
      <c r="A120" s="334"/>
      <c r="B120" s="394" t="s">
        <v>86</v>
      </c>
      <c r="C120" s="132" t="s">
        <v>186</v>
      </c>
      <c r="D120" s="106" t="s">
        <v>187</v>
      </c>
      <c r="E120" s="89">
        <f>11/10</f>
        <v>1.1000000000000001</v>
      </c>
      <c r="F120" s="89">
        <f>E120*F118</f>
        <v>4.95</v>
      </c>
      <c r="G120" s="392"/>
      <c r="H120" s="392"/>
      <c r="I120" s="392"/>
      <c r="J120" s="392"/>
      <c r="K120" s="392"/>
      <c r="L120" s="392"/>
      <c r="M120" s="392"/>
    </row>
    <row r="121" spans="1:13" ht="30">
      <c r="A121" s="395">
        <v>8</v>
      </c>
      <c r="B121" s="65" t="s">
        <v>188</v>
      </c>
      <c r="C121" s="340" t="s">
        <v>189</v>
      </c>
      <c r="D121" s="396" t="s">
        <v>43</v>
      </c>
      <c r="E121" s="397"/>
      <c r="F121" s="342">
        <f>F102</f>
        <v>0.875</v>
      </c>
      <c r="G121" s="398"/>
      <c r="H121" s="307"/>
      <c r="I121" s="399"/>
      <c r="J121" s="344"/>
      <c r="K121" s="400"/>
      <c r="L121" s="346"/>
      <c r="M121" s="347"/>
    </row>
    <row r="122" spans="1:13">
      <c r="A122" s="401"/>
      <c r="B122" s="402"/>
      <c r="C122" s="403" t="s">
        <v>18</v>
      </c>
      <c r="D122" s="64" t="s">
        <v>19</v>
      </c>
      <c r="E122" s="308">
        <v>1.37</v>
      </c>
      <c r="F122" s="404">
        <f>F121*E122</f>
        <v>1.19875</v>
      </c>
      <c r="G122" s="307"/>
      <c r="H122" s="307"/>
      <c r="I122" s="344"/>
      <c r="J122" s="344"/>
      <c r="K122" s="344"/>
      <c r="L122" s="346"/>
      <c r="M122" s="307"/>
    </row>
    <row r="123" spans="1:13">
      <c r="A123" s="401"/>
      <c r="B123" s="95" t="s">
        <v>78</v>
      </c>
      <c r="C123" s="405" t="s">
        <v>65</v>
      </c>
      <c r="D123" s="396" t="s">
        <v>43</v>
      </c>
      <c r="E123" s="308">
        <v>1.02</v>
      </c>
      <c r="F123" s="404">
        <f>F121*E123</f>
        <v>0.89250000000000007</v>
      </c>
      <c r="G123" s="344"/>
      <c r="H123" s="307"/>
      <c r="I123" s="307"/>
      <c r="J123" s="344"/>
      <c r="K123" s="344"/>
      <c r="L123" s="346"/>
      <c r="M123" s="307"/>
    </row>
    <row r="124" spans="1:13">
      <c r="A124" s="401"/>
      <c r="B124" s="402"/>
      <c r="C124" s="403" t="s">
        <v>21</v>
      </c>
      <c r="D124" s="406" t="s">
        <v>20</v>
      </c>
      <c r="E124" s="307">
        <v>0.62</v>
      </c>
      <c r="F124" s="404">
        <f>F121*E124</f>
        <v>0.54249999999999998</v>
      </c>
      <c r="G124" s="344"/>
      <c r="H124" s="307"/>
      <c r="I124" s="307"/>
      <c r="J124" s="344"/>
      <c r="K124" s="344"/>
      <c r="L124" s="346"/>
      <c r="M124" s="307"/>
    </row>
    <row r="125" spans="1:13" ht="54">
      <c r="A125" s="42">
        <v>9</v>
      </c>
      <c r="B125" s="407" t="s">
        <v>190</v>
      </c>
      <c r="C125" s="16" t="s">
        <v>191</v>
      </c>
      <c r="D125" s="12" t="s">
        <v>192</v>
      </c>
      <c r="E125" s="408"/>
      <c r="F125" s="409">
        <v>5</v>
      </c>
      <c r="G125" s="410"/>
      <c r="H125" s="411"/>
      <c r="I125" s="410"/>
      <c r="J125" s="412"/>
      <c r="K125" s="413"/>
      <c r="L125" s="413"/>
      <c r="M125" s="412"/>
    </row>
    <row r="126" spans="1:13">
      <c r="A126" s="42"/>
      <c r="B126" s="43"/>
      <c r="C126" s="414" t="s">
        <v>18</v>
      </c>
      <c r="D126" s="415" t="s">
        <v>19</v>
      </c>
      <c r="E126" s="416">
        <v>2.16</v>
      </c>
      <c r="F126" s="417">
        <f>F125*E126</f>
        <v>10.8</v>
      </c>
      <c r="G126" s="418"/>
      <c r="H126" s="418"/>
      <c r="I126" s="415"/>
      <c r="J126" s="415"/>
      <c r="K126" s="415"/>
      <c r="L126" s="415"/>
      <c r="M126" s="418"/>
    </row>
    <row r="127" spans="1:13">
      <c r="A127" s="42"/>
      <c r="B127" s="75" t="s">
        <v>193</v>
      </c>
      <c r="C127" s="419" t="s">
        <v>194</v>
      </c>
      <c r="D127" s="415" t="s">
        <v>25</v>
      </c>
      <c r="E127" s="420">
        <v>1.25</v>
      </c>
      <c r="F127" s="417">
        <f>F125*E127</f>
        <v>6.25</v>
      </c>
      <c r="G127" s="418"/>
      <c r="H127" s="415"/>
      <c r="I127" s="418"/>
      <c r="J127" s="421"/>
      <c r="K127" s="422"/>
      <c r="L127" s="418"/>
      <c r="M127" s="418"/>
    </row>
    <row r="128" spans="1:13">
      <c r="A128" s="42"/>
      <c r="B128" s="43"/>
      <c r="C128" s="414" t="s">
        <v>41</v>
      </c>
      <c r="D128" s="415" t="s">
        <v>20</v>
      </c>
      <c r="E128" s="423">
        <v>1.21</v>
      </c>
      <c r="F128" s="417">
        <f>F125*E128</f>
        <v>6.05</v>
      </c>
      <c r="G128" s="418"/>
      <c r="H128" s="415"/>
      <c r="I128" s="418"/>
      <c r="J128" s="421"/>
      <c r="K128" s="422"/>
      <c r="L128" s="418"/>
      <c r="M128" s="418"/>
    </row>
    <row r="129" spans="1:13">
      <c r="A129" s="42"/>
      <c r="B129" s="43"/>
      <c r="C129" s="424" t="s">
        <v>195</v>
      </c>
      <c r="D129" s="415" t="s">
        <v>24</v>
      </c>
      <c r="E129" s="425" t="s">
        <v>8</v>
      </c>
      <c r="F129" s="417">
        <f>F125</f>
        <v>5</v>
      </c>
      <c r="G129" s="418"/>
      <c r="H129" s="415"/>
      <c r="I129" s="426"/>
      <c r="J129" s="418"/>
      <c r="K129" s="427"/>
      <c r="L129" s="427"/>
      <c r="M129" s="418"/>
    </row>
    <row r="130" spans="1:13">
      <c r="A130" s="428"/>
      <c r="B130" s="75" t="s">
        <v>196</v>
      </c>
      <c r="C130" s="429" t="s">
        <v>197</v>
      </c>
      <c r="D130" s="430" t="s">
        <v>24</v>
      </c>
      <c r="E130" s="431" t="s">
        <v>8</v>
      </c>
      <c r="F130" s="417">
        <f>F125</f>
        <v>5</v>
      </c>
      <c r="G130" s="426"/>
      <c r="H130" s="430"/>
      <c r="I130" s="417"/>
      <c r="J130" s="426"/>
      <c r="K130" s="432"/>
      <c r="L130" s="432"/>
      <c r="M130" s="426"/>
    </row>
    <row r="131" spans="1:13" ht="40.5">
      <c r="A131" s="401">
        <v>7</v>
      </c>
      <c r="B131" s="433" t="s">
        <v>198</v>
      </c>
      <c r="C131" s="434" t="s">
        <v>199</v>
      </c>
      <c r="D131" s="435" t="s">
        <v>59</v>
      </c>
      <c r="E131" s="436"/>
      <c r="F131" s="342">
        <f>F125*3*1.1</f>
        <v>16.5</v>
      </c>
      <c r="G131" s="344"/>
      <c r="H131" s="307"/>
      <c r="I131" s="307"/>
      <c r="J131" s="344"/>
      <c r="K131" s="344"/>
      <c r="L131" s="346"/>
      <c r="M131" s="307"/>
    </row>
    <row r="132" spans="1:13">
      <c r="A132" s="401"/>
      <c r="B132" s="433"/>
      <c r="C132" s="403" t="s">
        <v>18</v>
      </c>
      <c r="D132" s="64" t="s">
        <v>19</v>
      </c>
      <c r="E132" s="437">
        <v>0.68</v>
      </c>
      <c r="F132" s="404">
        <f>F131*E132</f>
        <v>11.22</v>
      </c>
      <c r="G132" s="344"/>
      <c r="H132" s="307"/>
      <c r="I132" s="307"/>
      <c r="J132" s="344"/>
      <c r="K132" s="344"/>
      <c r="L132" s="346"/>
      <c r="M132" s="307"/>
    </row>
    <row r="133" spans="1:13">
      <c r="A133" s="401"/>
      <c r="B133" s="75" t="s">
        <v>80</v>
      </c>
      <c r="C133" s="438" t="s">
        <v>200</v>
      </c>
      <c r="D133" s="439" t="s">
        <v>22</v>
      </c>
      <c r="E133" s="440">
        <v>0.28000000000000003</v>
      </c>
      <c r="F133" s="404">
        <f>F131*E133</f>
        <v>4.62</v>
      </c>
      <c r="G133" s="344"/>
      <c r="H133" s="307"/>
      <c r="I133" s="307"/>
      <c r="J133" s="344"/>
      <c r="K133" s="344"/>
      <c r="L133" s="346"/>
      <c r="M133" s="307"/>
    </row>
    <row r="134" spans="1:13">
      <c r="A134" s="113"/>
      <c r="B134" s="114"/>
      <c r="C134" s="115" t="s">
        <v>83</v>
      </c>
      <c r="D134" s="115"/>
      <c r="E134" s="116"/>
      <c r="F134" s="117"/>
      <c r="G134" s="118"/>
      <c r="H134" s="117"/>
      <c r="I134" s="117"/>
      <c r="J134" s="117"/>
      <c r="K134" s="117"/>
      <c r="L134" s="117"/>
      <c r="M134" s="117"/>
    </row>
    <row r="135" spans="1:13">
      <c r="A135" s="119"/>
      <c r="B135" s="120"/>
      <c r="C135" s="121" t="s">
        <v>84</v>
      </c>
      <c r="D135" s="122" t="s">
        <v>259</v>
      </c>
      <c r="E135" s="123"/>
      <c r="F135" s="124"/>
      <c r="G135" s="124"/>
      <c r="H135" s="125"/>
      <c r="I135" s="125"/>
      <c r="J135" s="125"/>
      <c r="K135" s="125"/>
      <c r="L135" s="125"/>
      <c r="M135" s="125"/>
    </row>
    <row r="136" spans="1:13">
      <c r="A136" s="113"/>
      <c r="B136" s="114"/>
      <c r="C136" s="115" t="s">
        <v>83</v>
      </c>
      <c r="D136" s="115"/>
      <c r="E136" s="116"/>
      <c r="F136" s="117"/>
      <c r="G136" s="118"/>
      <c r="H136" s="117"/>
      <c r="I136" s="117"/>
      <c r="J136" s="117"/>
      <c r="K136" s="117"/>
      <c r="L136" s="117"/>
      <c r="M136" s="125"/>
    </row>
    <row r="137" spans="1:13">
      <c r="A137" s="119"/>
      <c r="B137" s="120"/>
      <c r="C137" s="121" t="s">
        <v>85</v>
      </c>
      <c r="D137" s="122" t="s">
        <v>259</v>
      </c>
      <c r="E137" s="123"/>
      <c r="F137" s="124"/>
      <c r="G137" s="124"/>
      <c r="H137" s="125"/>
      <c r="I137" s="125"/>
      <c r="J137" s="125"/>
      <c r="K137" s="125"/>
      <c r="L137" s="125"/>
      <c r="M137" s="125"/>
    </row>
    <row r="138" spans="1:13">
      <c r="A138" s="126"/>
      <c r="B138" s="127"/>
      <c r="C138" s="128" t="s">
        <v>201</v>
      </c>
      <c r="D138" s="128"/>
      <c r="E138" s="129"/>
      <c r="F138" s="130"/>
      <c r="G138" s="130"/>
      <c r="H138" s="131"/>
      <c r="I138" s="131"/>
      <c r="J138" s="131"/>
      <c r="K138" s="131"/>
      <c r="L138" s="131"/>
      <c r="M138" s="441"/>
    </row>
    <row r="139" spans="1:13">
      <c r="A139" s="37"/>
      <c r="B139" s="17"/>
      <c r="C139" s="17" t="s">
        <v>36</v>
      </c>
      <c r="D139" s="38"/>
      <c r="E139" s="38"/>
      <c r="F139" s="38"/>
      <c r="G139" s="39"/>
      <c r="H139" s="40"/>
      <c r="I139" s="41"/>
      <c r="J139" s="39"/>
      <c r="K139" s="41"/>
      <c r="L139" s="39"/>
      <c r="M139" s="39"/>
    </row>
    <row r="140" spans="1:13" ht="30">
      <c r="A140" s="42">
        <v>1</v>
      </c>
      <c r="B140" s="65" t="s">
        <v>202</v>
      </c>
      <c r="C140" s="340" t="s">
        <v>203</v>
      </c>
      <c r="D140" s="442" t="s">
        <v>24</v>
      </c>
      <c r="E140" s="443"/>
      <c r="F140" s="342">
        <f>F125</f>
        <v>5</v>
      </c>
      <c r="G140" s="343"/>
      <c r="H140" s="307"/>
      <c r="I140" s="345"/>
      <c r="J140" s="344"/>
      <c r="K140" s="343"/>
      <c r="L140" s="346"/>
      <c r="M140" s="347"/>
    </row>
    <row r="141" spans="1:13">
      <c r="A141" s="42"/>
      <c r="B141" s="444"/>
      <c r="C141" s="403" t="s">
        <v>18</v>
      </c>
      <c r="D141" s="64" t="s">
        <v>19</v>
      </c>
      <c r="E141" s="308">
        <v>0.6</v>
      </c>
      <c r="F141" s="404">
        <f>F140*E141</f>
        <v>3</v>
      </c>
      <c r="G141" s="344"/>
      <c r="H141" s="307"/>
      <c r="I141" s="307"/>
      <c r="J141" s="344"/>
      <c r="K141" s="344"/>
      <c r="L141" s="346"/>
      <c r="M141" s="307"/>
    </row>
    <row r="142" spans="1:13">
      <c r="A142" s="42"/>
      <c r="B142" s="444"/>
      <c r="C142" s="403" t="s">
        <v>55</v>
      </c>
      <c r="D142" s="445" t="s">
        <v>20</v>
      </c>
      <c r="E142" s="308">
        <v>1.08</v>
      </c>
      <c r="F142" s="404">
        <f>E142*F140</f>
        <v>5.4</v>
      </c>
      <c r="G142" s="344"/>
      <c r="H142" s="307"/>
      <c r="I142" s="307"/>
      <c r="J142" s="344"/>
      <c r="K142" s="344"/>
      <c r="L142" s="346"/>
      <c r="M142" s="307"/>
    </row>
    <row r="143" spans="1:13">
      <c r="A143" s="42"/>
      <c r="B143" s="75" t="s">
        <v>204</v>
      </c>
      <c r="C143" s="446" t="s">
        <v>205</v>
      </c>
      <c r="D143" s="447" t="s">
        <v>23</v>
      </c>
      <c r="E143" s="308"/>
      <c r="F143" s="342">
        <f>F140*2</f>
        <v>10</v>
      </c>
      <c r="G143" s="344"/>
      <c r="H143" s="307"/>
      <c r="I143" s="307"/>
      <c r="J143" s="344"/>
      <c r="K143" s="344"/>
      <c r="L143" s="346"/>
      <c r="M143" s="307"/>
    </row>
    <row r="144" spans="1:13" ht="45">
      <c r="A144" s="401">
        <v>2</v>
      </c>
      <c r="B144" s="65" t="s">
        <v>206</v>
      </c>
      <c r="C144" s="448" t="s">
        <v>207</v>
      </c>
      <c r="D144" s="442" t="s">
        <v>24</v>
      </c>
      <c r="E144" s="308"/>
      <c r="F144" s="342">
        <f>F140</f>
        <v>5</v>
      </c>
      <c r="G144" s="344"/>
      <c r="H144" s="307"/>
      <c r="I144" s="307"/>
      <c r="J144" s="344"/>
      <c r="K144" s="344"/>
      <c r="L144" s="346"/>
      <c r="M144" s="307"/>
    </row>
    <row r="145" spans="1:13">
      <c r="A145" s="401"/>
      <c r="B145" s="402"/>
      <c r="C145" s="403" t="s">
        <v>18</v>
      </c>
      <c r="D145" s="445" t="s">
        <v>20</v>
      </c>
      <c r="E145" s="308">
        <v>0.6</v>
      </c>
      <c r="F145" s="404">
        <f>F144*E145</f>
        <v>3</v>
      </c>
      <c r="G145" s="344"/>
      <c r="H145" s="307"/>
      <c r="I145" s="307"/>
      <c r="J145" s="344"/>
      <c r="K145" s="344"/>
      <c r="L145" s="346"/>
      <c r="M145" s="307"/>
    </row>
    <row r="146" spans="1:13">
      <c r="A146" s="401"/>
      <c r="B146" s="75" t="s">
        <v>208</v>
      </c>
      <c r="C146" s="403" t="s">
        <v>209</v>
      </c>
      <c r="D146" s="406" t="s">
        <v>23</v>
      </c>
      <c r="E146" s="308">
        <v>1</v>
      </c>
      <c r="F146" s="404">
        <f>F144*E146</f>
        <v>5</v>
      </c>
      <c r="G146" s="344"/>
      <c r="H146" s="307"/>
      <c r="I146" s="307"/>
      <c r="J146" s="344"/>
      <c r="K146" s="344"/>
      <c r="L146" s="346"/>
      <c r="M146" s="307"/>
    </row>
    <row r="147" spans="1:13">
      <c r="A147" s="401"/>
      <c r="B147" s="402"/>
      <c r="C147" s="403" t="s">
        <v>210</v>
      </c>
      <c r="D147" s="406" t="s">
        <v>22</v>
      </c>
      <c r="E147" s="308">
        <v>5.0000000000000001E-3</v>
      </c>
      <c r="F147" s="404">
        <f>F144*E147</f>
        <v>2.5000000000000001E-2</v>
      </c>
      <c r="G147" s="344"/>
      <c r="H147" s="307"/>
      <c r="I147" s="307"/>
      <c r="J147" s="344"/>
      <c r="K147" s="344"/>
      <c r="L147" s="346"/>
      <c r="M147" s="307"/>
    </row>
    <row r="148" spans="1:13" ht="45">
      <c r="A148" s="395">
        <v>4</v>
      </c>
      <c r="B148" s="65" t="s">
        <v>6</v>
      </c>
      <c r="C148" s="448" t="s">
        <v>211</v>
      </c>
      <c r="D148" s="442" t="s">
        <v>212</v>
      </c>
      <c r="E148" s="76"/>
      <c r="F148" s="342">
        <f>F140</f>
        <v>5</v>
      </c>
      <c r="G148" s="449"/>
      <c r="H148" s="307"/>
      <c r="I148" s="450"/>
      <c r="J148" s="344"/>
      <c r="K148" s="449"/>
      <c r="L148" s="346"/>
      <c r="M148" s="307"/>
    </row>
    <row r="149" spans="1:13">
      <c r="A149" s="401"/>
      <c r="B149" s="402"/>
      <c r="C149" s="403" t="s">
        <v>18</v>
      </c>
      <c r="D149" s="64" t="s">
        <v>19</v>
      </c>
      <c r="E149" s="308"/>
      <c r="F149" s="404">
        <f>F148</f>
        <v>5</v>
      </c>
      <c r="G149" s="307"/>
      <c r="H149" s="307"/>
      <c r="I149" s="344"/>
      <c r="J149" s="344"/>
      <c r="K149" s="344"/>
      <c r="L149" s="346"/>
      <c r="M149" s="307"/>
    </row>
    <row r="150" spans="1:13">
      <c r="A150" s="401"/>
      <c r="B150" s="402"/>
      <c r="C150" s="451" t="s">
        <v>213</v>
      </c>
      <c r="D150" s="406" t="s">
        <v>214</v>
      </c>
      <c r="E150" s="308"/>
      <c r="F150" s="404">
        <f>F148</f>
        <v>5</v>
      </c>
      <c r="G150" s="344"/>
      <c r="H150" s="307"/>
      <c r="I150" s="344"/>
      <c r="J150" s="344"/>
      <c r="K150" s="307"/>
      <c r="L150" s="346"/>
      <c r="M150" s="307"/>
    </row>
    <row r="151" spans="1:13">
      <c r="A151" s="401"/>
      <c r="B151" s="402"/>
      <c r="C151" s="451" t="s">
        <v>21</v>
      </c>
      <c r="D151" s="406" t="s">
        <v>20</v>
      </c>
      <c r="E151" s="308">
        <v>1</v>
      </c>
      <c r="F151" s="404">
        <f>E151*F148</f>
        <v>5</v>
      </c>
      <c r="G151" s="344"/>
      <c r="H151" s="307"/>
      <c r="I151" s="307"/>
      <c r="J151" s="344"/>
      <c r="K151" s="344"/>
      <c r="L151" s="346"/>
      <c r="M151" s="307"/>
    </row>
    <row r="152" spans="1:13" ht="60">
      <c r="A152" s="395">
        <v>5</v>
      </c>
      <c r="B152" s="65" t="s">
        <v>6</v>
      </c>
      <c r="C152" s="448" t="s">
        <v>215</v>
      </c>
      <c r="D152" s="442" t="s">
        <v>212</v>
      </c>
      <c r="E152" s="76"/>
      <c r="F152" s="342">
        <f>F148</f>
        <v>5</v>
      </c>
      <c r="G152" s="449"/>
      <c r="H152" s="307"/>
      <c r="I152" s="450"/>
      <c r="J152" s="344"/>
      <c r="K152" s="449"/>
      <c r="L152" s="346"/>
      <c r="M152" s="307"/>
    </row>
    <row r="153" spans="1:13">
      <c r="A153" s="401"/>
      <c r="B153" s="402"/>
      <c r="C153" s="403" t="s">
        <v>18</v>
      </c>
      <c r="D153" s="64" t="s">
        <v>19</v>
      </c>
      <c r="E153" s="308"/>
      <c r="F153" s="404">
        <f>F152</f>
        <v>5</v>
      </c>
      <c r="G153" s="307"/>
      <c r="H153" s="307"/>
      <c r="I153" s="344"/>
      <c r="J153" s="344"/>
      <c r="K153" s="344"/>
      <c r="L153" s="346"/>
      <c r="M153" s="307"/>
    </row>
    <row r="154" spans="1:13">
      <c r="A154" s="401"/>
      <c r="B154" s="402"/>
      <c r="C154" s="451" t="s">
        <v>213</v>
      </c>
      <c r="D154" s="406" t="s">
        <v>214</v>
      </c>
      <c r="E154" s="308"/>
      <c r="F154" s="404">
        <f>F152</f>
        <v>5</v>
      </c>
      <c r="G154" s="344"/>
      <c r="H154" s="307"/>
      <c r="I154" s="344"/>
      <c r="J154" s="344"/>
      <c r="K154" s="307"/>
      <c r="L154" s="346"/>
      <c r="M154" s="307"/>
    </row>
    <row r="155" spans="1:13">
      <c r="A155" s="401"/>
      <c r="B155" s="402"/>
      <c r="C155" s="451" t="s">
        <v>21</v>
      </c>
      <c r="D155" s="406" t="s">
        <v>20</v>
      </c>
      <c r="E155" s="308">
        <v>1</v>
      </c>
      <c r="F155" s="404">
        <f>E155*F152</f>
        <v>5</v>
      </c>
      <c r="G155" s="344"/>
      <c r="H155" s="307"/>
      <c r="I155" s="307"/>
      <c r="J155" s="344"/>
      <c r="K155" s="344"/>
      <c r="L155" s="346"/>
      <c r="M155" s="307"/>
    </row>
    <row r="156" spans="1:13" ht="27">
      <c r="A156" s="42">
        <v>6</v>
      </c>
      <c r="B156" s="52" t="s">
        <v>14</v>
      </c>
      <c r="C156" s="53" t="s">
        <v>216</v>
      </c>
      <c r="D156" s="54" t="s">
        <v>24</v>
      </c>
      <c r="E156" s="55"/>
      <c r="F156" s="136">
        <f>F152</f>
        <v>5</v>
      </c>
      <c r="G156" s="83"/>
      <c r="H156" s="89"/>
      <c r="I156" s="89"/>
      <c r="J156" s="22"/>
      <c r="K156" s="26"/>
      <c r="L156" s="26"/>
      <c r="M156" s="26"/>
    </row>
    <row r="157" spans="1:13">
      <c r="A157" s="42"/>
      <c r="B157" s="44"/>
      <c r="C157" s="45" t="s">
        <v>18</v>
      </c>
      <c r="D157" s="46" t="s">
        <v>19</v>
      </c>
      <c r="E157" s="56">
        <v>2.5499999999999998</v>
      </c>
      <c r="F157" s="88">
        <f>F156*E157</f>
        <v>12.75</v>
      </c>
      <c r="G157" s="66"/>
      <c r="H157" s="88"/>
      <c r="I157" s="87"/>
      <c r="J157" s="48"/>
      <c r="K157" s="48"/>
      <c r="L157" s="47"/>
      <c r="M157" s="47"/>
    </row>
    <row r="158" spans="1:13">
      <c r="A158" s="42"/>
      <c r="B158" s="44"/>
      <c r="C158" s="45" t="s">
        <v>55</v>
      </c>
      <c r="D158" s="46" t="s">
        <v>20</v>
      </c>
      <c r="E158" s="56">
        <v>2.1</v>
      </c>
      <c r="F158" s="88">
        <f>F156*E158</f>
        <v>10.5</v>
      </c>
      <c r="G158" s="87"/>
      <c r="H158" s="87"/>
      <c r="I158" s="88"/>
      <c r="J158" s="57"/>
      <c r="K158" s="49"/>
      <c r="L158" s="58"/>
      <c r="M158" s="47"/>
    </row>
    <row r="159" spans="1:13">
      <c r="A159" s="42"/>
      <c r="B159" s="44"/>
      <c r="C159" s="45" t="s">
        <v>41</v>
      </c>
      <c r="D159" s="46" t="s">
        <v>20</v>
      </c>
      <c r="E159" s="56">
        <v>0.86</v>
      </c>
      <c r="F159" s="88">
        <f>F156*E159</f>
        <v>4.3</v>
      </c>
      <c r="G159" s="87"/>
      <c r="H159" s="88"/>
      <c r="I159" s="88"/>
      <c r="J159" s="48"/>
      <c r="K159" s="47"/>
      <c r="L159" s="47"/>
      <c r="M159" s="47"/>
    </row>
    <row r="160" spans="1:13">
      <c r="A160" s="42"/>
      <c r="B160" s="65" t="s">
        <v>6</v>
      </c>
      <c r="C160" s="146" t="s">
        <v>217</v>
      </c>
      <c r="D160" s="25" t="s">
        <v>24</v>
      </c>
      <c r="E160" s="50"/>
      <c r="F160" s="137">
        <f>F156</f>
        <v>5</v>
      </c>
      <c r="G160" s="84"/>
      <c r="H160" s="84"/>
      <c r="I160" s="147"/>
      <c r="J160" s="51"/>
      <c r="K160" s="28"/>
      <c r="L160" s="27"/>
      <c r="M160" s="51"/>
    </row>
    <row r="161" spans="1:13" ht="27">
      <c r="A161" s="42">
        <v>7</v>
      </c>
      <c r="B161" s="452" t="s">
        <v>218</v>
      </c>
      <c r="C161" s="453" t="s">
        <v>219</v>
      </c>
      <c r="D161" s="22" t="s">
        <v>24</v>
      </c>
      <c r="E161" s="454"/>
      <c r="F161" s="89">
        <v>1</v>
      </c>
      <c r="G161" s="26"/>
      <c r="H161" s="26"/>
      <c r="I161" s="26"/>
      <c r="J161" s="22"/>
      <c r="K161" s="455"/>
      <c r="L161" s="456"/>
      <c r="M161" s="26"/>
    </row>
    <row r="162" spans="1:13">
      <c r="A162" s="42"/>
      <c r="B162" s="457"/>
      <c r="C162" s="338" t="s">
        <v>18</v>
      </c>
      <c r="D162" s="25" t="s">
        <v>19</v>
      </c>
      <c r="E162" s="50">
        <v>2.48</v>
      </c>
      <c r="F162" s="66">
        <f>F161*E162</f>
        <v>2.48</v>
      </c>
      <c r="G162" s="458"/>
      <c r="H162" s="51"/>
      <c r="I162" s="25"/>
      <c r="J162" s="25"/>
      <c r="K162" s="25"/>
      <c r="L162" s="458"/>
      <c r="M162" s="458"/>
    </row>
    <row r="163" spans="1:13">
      <c r="A163" s="42"/>
      <c r="B163" s="457"/>
      <c r="C163" s="338" t="s">
        <v>55</v>
      </c>
      <c r="D163" s="25" t="s">
        <v>20</v>
      </c>
      <c r="E163" s="50">
        <v>2.2999999999999998</v>
      </c>
      <c r="F163" s="66">
        <f>F161*E163</f>
        <v>2.2999999999999998</v>
      </c>
      <c r="G163" s="25"/>
      <c r="H163" s="25"/>
      <c r="I163" s="458"/>
      <c r="J163" s="458"/>
      <c r="K163" s="28"/>
      <c r="L163" s="27"/>
      <c r="M163" s="458"/>
    </row>
    <row r="164" spans="1:13">
      <c r="A164" s="42"/>
      <c r="B164" s="457"/>
      <c r="C164" s="338" t="s">
        <v>41</v>
      </c>
      <c r="D164" s="25" t="s">
        <v>20</v>
      </c>
      <c r="E164" s="50">
        <v>0.08</v>
      </c>
      <c r="F164" s="66">
        <f>F161*E164</f>
        <v>0.08</v>
      </c>
      <c r="G164" s="25"/>
      <c r="H164" s="458"/>
      <c r="I164" s="458"/>
      <c r="J164" s="25"/>
      <c r="K164" s="458"/>
      <c r="L164" s="458"/>
      <c r="M164" s="458"/>
    </row>
    <row r="165" spans="1:13">
      <c r="A165" s="42"/>
      <c r="B165" s="334"/>
      <c r="C165" s="453" t="s">
        <v>220</v>
      </c>
      <c r="D165" s="25" t="s">
        <v>24</v>
      </c>
      <c r="E165" s="50"/>
      <c r="F165" s="137">
        <f>F161</f>
        <v>1</v>
      </c>
      <c r="G165" s="25"/>
      <c r="H165" s="25"/>
      <c r="I165" s="51"/>
      <c r="J165" s="51"/>
      <c r="K165" s="28"/>
      <c r="L165" s="27"/>
      <c r="M165" s="51"/>
    </row>
    <row r="166" spans="1:13">
      <c r="A166" s="42"/>
      <c r="B166" s="75" t="s">
        <v>221</v>
      </c>
      <c r="C166" s="459" t="s">
        <v>222</v>
      </c>
      <c r="D166" s="460" t="s">
        <v>24</v>
      </c>
      <c r="E166" s="461" t="s">
        <v>8</v>
      </c>
      <c r="F166" s="336">
        <v>1</v>
      </c>
      <c r="G166" s="462"/>
      <c r="H166" s="460"/>
      <c r="I166" s="462"/>
      <c r="J166" s="462"/>
      <c r="K166" s="463"/>
      <c r="L166" s="463"/>
      <c r="M166" s="418"/>
    </row>
    <row r="167" spans="1:13">
      <c r="A167" s="42"/>
      <c r="B167" s="75" t="s">
        <v>223</v>
      </c>
      <c r="C167" s="464" t="s">
        <v>224</v>
      </c>
      <c r="D167" s="415" t="s">
        <v>24</v>
      </c>
      <c r="E167" s="425" t="s">
        <v>8</v>
      </c>
      <c r="F167" s="465">
        <v>1</v>
      </c>
      <c r="G167" s="418"/>
      <c r="H167" s="415"/>
      <c r="I167" s="418"/>
      <c r="J167" s="418"/>
      <c r="K167" s="427"/>
      <c r="L167" s="427"/>
      <c r="M167" s="418"/>
    </row>
    <row r="168" spans="1:13">
      <c r="A168" s="42">
        <v>8</v>
      </c>
      <c r="B168" s="466" t="s">
        <v>225</v>
      </c>
      <c r="C168" s="467" t="s">
        <v>226</v>
      </c>
      <c r="D168" s="468" t="s">
        <v>23</v>
      </c>
      <c r="E168" s="469"/>
      <c r="F168" s="470">
        <v>75</v>
      </c>
      <c r="G168" s="468"/>
      <c r="H168" s="468"/>
      <c r="I168" s="471"/>
      <c r="J168" s="468"/>
      <c r="K168" s="472"/>
      <c r="L168" s="472"/>
      <c r="M168" s="471"/>
    </row>
    <row r="169" spans="1:13">
      <c r="A169" s="42"/>
      <c r="B169" s="466"/>
      <c r="C169" s="473" t="s">
        <v>18</v>
      </c>
      <c r="D169" s="474" t="s">
        <v>19</v>
      </c>
      <c r="E169" s="475">
        <v>0.11</v>
      </c>
      <c r="F169" s="67">
        <f>F168*E169</f>
        <v>8.25</v>
      </c>
      <c r="G169" s="335"/>
      <c r="H169" s="335"/>
      <c r="I169" s="474"/>
      <c r="J169" s="474"/>
      <c r="K169" s="474"/>
      <c r="L169" s="474"/>
      <c r="M169" s="335"/>
    </row>
    <row r="170" spans="1:13">
      <c r="A170" s="42"/>
      <c r="B170" s="466"/>
      <c r="C170" s="473" t="s">
        <v>55</v>
      </c>
      <c r="D170" s="474" t="s">
        <v>20</v>
      </c>
      <c r="E170" s="475">
        <f>3.49/100</f>
        <v>3.49E-2</v>
      </c>
      <c r="F170" s="476">
        <f>F168*E170</f>
        <v>2.6175000000000002</v>
      </c>
      <c r="G170" s="474"/>
      <c r="H170" s="474"/>
      <c r="I170" s="335"/>
      <c r="J170" s="335"/>
      <c r="K170" s="477"/>
      <c r="L170" s="477"/>
      <c r="M170" s="335"/>
    </row>
    <row r="171" spans="1:13">
      <c r="A171" s="42"/>
      <c r="B171" s="478" t="s">
        <v>227</v>
      </c>
      <c r="C171" s="479" t="s">
        <v>228</v>
      </c>
      <c r="D171" s="480" t="s">
        <v>23</v>
      </c>
      <c r="E171" s="481"/>
      <c r="F171" s="482">
        <f>F168</f>
        <v>75</v>
      </c>
      <c r="G171" s="59"/>
      <c r="H171" s="59"/>
      <c r="I171" s="59"/>
      <c r="J171" s="59"/>
      <c r="K171" s="483"/>
      <c r="L171" s="484"/>
      <c r="M171" s="59"/>
    </row>
    <row r="172" spans="1:13">
      <c r="A172" s="42"/>
      <c r="B172" s="466"/>
      <c r="C172" s="473" t="s">
        <v>41</v>
      </c>
      <c r="D172" s="474" t="s">
        <v>20</v>
      </c>
      <c r="E172" s="485">
        <f>0.27/100</f>
        <v>2.7000000000000001E-3</v>
      </c>
      <c r="F172" s="476">
        <f>F168*E172</f>
        <v>0.20250000000000001</v>
      </c>
      <c r="G172" s="474"/>
      <c r="H172" s="335"/>
      <c r="I172" s="335"/>
      <c r="J172" s="474"/>
      <c r="K172" s="335"/>
      <c r="L172" s="335"/>
      <c r="M172" s="335"/>
    </row>
    <row r="173" spans="1:13">
      <c r="A173" s="42">
        <v>9</v>
      </c>
      <c r="B173" s="466" t="s">
        <v>225</v>
      </c>
      <c r="C173" s="486" t="s">
        <v>229</v>
      </c>
      <c r="D173" s="334" t="s">
        <v>23</v>
      </c>
      <c r="E173" s="487"/>
      <c r="F173" s="137">
        <f>F125*3</f>
        <v>15</v>
      </c>
      <c r="G173" s="334"/>
      <c r="H173" s="488"/>
      <c r="I173" s="488"/>
      <c r="J173" s="334"/>
      <c r="K173" s="488"/>
      <c r="L173" s="489"/>
      <c r="M173" s="488"/>
    </row>
    <row r="174" spans="1:13">
      <c r="A174" s="42"/>
      <c r="B174" s="457"/>
      <c r="C174" s="338" t="s">
        <v>18</v>
      </c>
      <c r="D174" s="25" t="s">
        <v>19</v>
      </c>
      <c r="E174" s="475">
        <v>0.11</v>
      </c>
      <c r="F174" s="66">
        <f>F173*E174</f>
        <v>1.65</v>
      </c>
      <c r="G174" s="458"/>
      <c r="H174" s="458"/>
      <c r="I174" s="25"/>
      <c r="J174" s="25"/>
      <c r="K174" s="25"/>
      <c r="L174" s="25"/>
      <c r="M174" s="458"/>
    </row>
    <row r="175" spans="1:13">
      <c r="A175" s="42"/>
      <c r="B175" s="457"/>
      <c r="C175" s="338" t="s">
        <v>55</v>
      </c>
      <c r="D175" s="25" t="s">
        <v>20</v>
      </c>
      <c r="E175" s="475">
        <f>3.49/100</f>
        <v>3.49E-2</v>
      </c>
      <c r="F175" s="66">
        <f>F173*E175</f>
        <v>0.52349999999999997</v>
      </c>
      <c r="G175" s="25"/>
      <c r="H175" s="25"/>
      <c r="I175" s="458"/>
      <c r="J175" s="458"/>
      <c r="K175" s="28"/>
      <c r="L175" s="28"/>
      <c r="M175" s="458"/>
    </row>
    <row r="176" spans="1:13">
      <c r="A176" s="42"/>
      <c r="B176" s="478" t="s">
        <v>230</v>
      </c>
      <c r="C176" s="490" t="s">
        <v>231</v>
      </c>
      <c r="D176" s="491" t="s">
        <v>23</v>
      </c>
      <c r="E176" s="492"/>
      <c r="F176" s="482">
        <f>F173</f>
        <v>15</v>
      </c>
      <c r="G176" s="90"/>
      <c r="H176" s="90"/>
      <c r="I176" s="90"/>
      <c r="J176" s="90"/>
      <c r="K176" s="493"/>
      <c r="L176" s="494"/>
      <c r="M176" s="90"/>
    </row>
    <row r="177" spans="1:13">
      <c r="A177" s="42"/>
      <c r="B177" s="457"/>
      <c r="C177" s="338" t="s">
        <v>41</v>
      </c>
      <c r="D177" s="25" t="s">
        <v>20</v>
      </c>
      <c r="E177" s="485">
        <f>0.27/100</f>
        <v>2.7000000000000001E-3</v>
      </c>
      <c r="F177" s="495">
        <f>F173*E177</f>
        <v>4.0500000000000001E-2</v>
      </c>
      <c r="G177" s="25"/>
      <c r="H177" s="458"/>
      <c r="I177" s="458"/>
      <c r="J177" s="25"/>
      <c r="K177" s="458"/>
      <c r="L177" s="458"/>
      <c r="M177" s="458"/>
    </row>
    <row r="178" spans="1:13">
      <c r="A178" s="17"/>
      <c r="B178" s="17"/>
      <c r="C178" s="263" t="s">
        <v>9</v>
      </c>
      <c r="D178" s="263"/>
      <c r="E178" s="263"/>
      <c r="F178" s="263"/>
      <c r="G178" s="264"/>
      <c r="H178" s="265"/>
      <c r="I178" s="264"/>
      <c r="J178" s="265"/>
      <c r="K178" s="264"/>
      <c r="L178" s="265"/>
      <c r="M178" s="266"/>
    </row>
    <row r="179" spans="1:13">
      <c r="A179" s="43"/>
      <c r="B179" s="43"/>
      <c r="C179" s="12" t="s">
        <v>66</v>
      </c>
      <c r="D179" s="144" t="s">
        <v>259</v>
      </c>
      <c r="E179" s="62"/>
      <c r="F179" s="90"/>
      <c r="G179" s="59"/>
      <c r="H179" s="59"/>
      <c r="I179" s="59"/>
      <c r="J179" s="59"/>
      <c r="K179" s="59"/>
      <c r="L179" s="59"/>
      <c r="M179" s="59"/>
    </row>
    <row r="180" spans="1:13">
      <c r="A180" s="17"/>
      <c r="B180" s="17"/>
      <c r="C180" s="38" t="s">
        <v>9</v>
      </c>
      <c r="D180" s="38"/>
      <c r="E180" s="38"/>
      <c r="F180" s="145"/>
      <c r="G180" s="60"/>
      <c r="H180" s="60"/>
      <c r="I180" s="60"/>
      <c r="J180" s="60"/>
      <c r="K180" s="60"/>
      <c r="L180" s="60"/>
      <c r="M180" s="61"/>
    </row>
    <row r="181" spans="1:13">
      <c r="A181" s="43"/>
      <c r="B181" s="43"/>
      <c r="C181" s="12" t="s">
        <v>67</v>
      </c>
      <c r="D181" s="144" t="s">
        <v>259</v>
      </c>
      <c r="E181" s="62"/>
      <c r="F181" s="59"/>
      <c r="G181" s="59"/>
      <c r="H181" s="59"/>
      <c r="I181" s="59"/>
      <c r="J181" s="59"/>
      <c r="K181" s="59"/>
      <c r="L181" s="59"/>
      <c r="M181" s="59"/>
    </row>
    <row r="182" spans="1:13">
      <c r="A182" s="17"/>
      <c r="B182" s="17"/>
      <c r="C182" s="38" t="s">
        <v>9</v>
      </c>
      <c r="D182" s="38"/>
      <c r="E182" s="38"/>
      <c r="F182" s="60"/>
      <c r="G182" s="60"/>
      <c r="H182" s="60"/>
      <c r="I182" s="60"/>
      <c r="J182" s="60"/>
      <c r="K182" s="60"/>
      <c r="L182" s="60"/>
      <c r="M182" s="61"/>
    </row>
    <row r="183" spans="1:13">
      <c r="A183" s="496"/>
      <c r="B183" s="497"/>
      <c r="C183" s="38" t="s">
        <v>232</v>
      </c>
      <c r="D183" s="497"/>
      <c r="E183" s="497"/>
      <c r="F183" s="497"/>
      <c r="G183" s="497"/>
      <c r="H183" s="497"/>
      <c r="I183" s="497"/>
      <c r="J183" s="497"/>
      <c r="K183" s="497"/>
      <c r="L183" s="497"/>
      <c r="M183" s="61"/>
    </row>
    <row r="184" spans="1:13" ht="43.5" customHeight="1">
      <c r="A184" s="507"/>
      <c r="B184" s="531" t="s">
        <v>255</v>
      </c>
      <c r="C184" s="508" t="s">
        <v>71</v>
      </c>
      <c r="D184" s="509"/>
      <c r="E184" s="510"/>
      <c r="F184" s="511"/>
      <c r="G184" s="509"/>
      <c r="H184" s="509"/>
      <c r="I184" s="509"/>
      <c r="J184" s="509"/>
      <c r="K184" s="509"/>
      <c r="L184" s="509"/>
      <c r="M184" s="512"/>
    </row>
    <row r="185" spans="1:13">
      <c r="A185" s="241">
        <v>1</v>
      </c>
      <c r="B185" s="107"/>
      <c r="C185" s="111" t="s">
        <v>56</v>
      </c>
      <c r="D185" s="108" t="s">
        <v>24</v>
      </c>
      <c r="E185" s="231"/>
      <c r="F185" s="240">
        <v>8</v>
      </c>
      <c r="G185" s="232"/>
      <c r="H185" s="232"/>
      <c r="I185" s="227"/>
      <c r="J185" s="228"/>
      <c r="K185" s="232"/>
      <c r="L185" s="232"/>
      <c r="M185" s="228"/>
    </row>
    <row r="186" spans="1:13">
      <c r="A186" s="242"/>
      <c r="B186" s="112" t="s">
        <v>46</v>
      </c>
      <c r="C186" s="112" t="s">
        <v>57</v>
      </c>
      <c r="D186" s="112" t="s">
        <v>48</v>
      </c>
      <c r="E186" s="229">
        <v>1</v>
      </c>
      <c r="F186" s="180">
        <f>F185*E186</f>
        <v>8</v>
      </c>
      <c r="G186" s="233"/>
      <c r="H186" s="233"/>
      <c r="I186" s="230"/>
      <c r="J186" s="229"/>
      <c r="K186" s="233"/>
      <c r="L186" s="233"/>
      <c r="M186" s="229"/>
    </row>
    <row r="187" spans="1:13" ht="25.5">
      <c r="A187" s="241">
        <v>2</v>
      </c>
      <c r="B187" s="107"/>
      <c r="C187" s="111" t="s">
        <v>113</v>
      </c>
      <c r="D187" s="108" t="s">
        <v>24</v>
      </c>
      <c r="E187" s="231"/>
      <c r="F187" s="240">
        <v>5</v>
      </c>
      <c r="G187" s="232"/>
      <c r="H187" s="233"/>
      <c r="I187" s="227"/>
      <c r="J187" s="229"/>
      <c r="K187" s="232"/>
      <c r="L187" s="233"/>
      <c r="M187" s="229"/>
    </row>
    <row r="188" spans="1:13" ht="25.5">
      <c r="A188" s="242"/>
      <c r="B188" s="112" t="s">
        <v>46</v>
      </c>
      <c r="C188" s="102" t="s">
        <v>58</v>
      </c>
      <c r="D188" s="112" t="s">
        <v>48</v>
      </c>
      <c r="E188" s="229">
        <v>1</v>
      </c>
      <c r="F188" s="180">
        <f>F187*E188</f>
        <v>5</v>
      </c>
      <c r="G188" s="233"/>
      <c r="H188" s="233"/>
      <c r="I188" s="230"/>
      <c r="J188" s="229"/>
      <c r="K188" s="233"/>
      <c r="L188" s="233"/>
      <c r="M188" s="229"/>
    </row>
    <row r="189" spans="1:13" ht="25.5">
      <c r="A189" s="242">
        <v>3</v>
      </c>
      <c r="B189" s="112"/>
      <c r="C189" s="259" t="s">
        <v>234</v>
      </c>
      <c r="D189" s="65" t="s">
        <v>69</v>
      </c>
      <c r="E189" s="306"/>
      <c r="F189" s="306">
        <v>1</v>
      </c>
      <c r="G189" s="180"/>
      <c r="H189" s="260"/>
      <c r="I189" s="180"/>
      <c r="J189" s="229"/>
      <c r="K189" s="260"/>
      <c r="L189" s="233"/>
      <c r="M189" s="180"/>
    </row>
    <row r="190" spans="1:13" ht="25.5">
      <c r="A190" s="242"/>
      <c r="B190" s="112" t="s">
        <v>46</v>
      </c>
      <c r="C190" s="261" t="s">
        <v>167</v>
      </c>
      <c r="D190" s="112" t="s">
        <v>48</v>
      </c>
      <c r="E190" s="229">
        <v>1</v>
      </c>
      <c r="F190" s="180">
        <f>F189*E190</f>
        <v>1</v>
      </c>
      <c r="G190" s="233"/>
      <c r="H190" s="233"/>
      <c r="I190" s="229"/>
      <c r="J190" s="229"/>
      <c r="K190" s="233"/>
      <c r="L190" s="233"/>
      <c r="M190" s="229"/>
    </row>
    <row r="191" spans="1:13">
      <c r="A191" s="215"/>
      <c r="B191" s="234"/>
      <c r="C191" s="196" t="s">
        <v>0</v>
      </c>
      <c r="D191" s="235"/>
      <c r="E191" s="236"/>
      <c r="F191" s="237"/>
      <c r="G191" s="237"/>
      <c r="H191" s="237"/>
      <c r="I191" s="237"/>
      <c r="J191" s="237"/>
      <c r="K191" s="237"/>
      <c r="L191" s="237"/>
      <c r="M191" s="222"/>
    </row>
    <row r="192" spans="1:13">
      <c r="A192" s="109"/>
      <c r="B192" s="101"/>
      <c r="C192" s="103" t="s">
        <v>10</v>
      </c>
      <c r="D192" s="149"/>
      <c r="E192" s="211">
        <v>0.1</v>
      </c>
      <c r="F192" s="223"/>
      <c r="G192" s="223"/>
      <c r="H192" s="223"/>
      <c r="I192" s="223"/>
      <c r="J192" s="223"/>
      <c r="K192" s="223"/>
      <c r="L192" s="223"/>
      <c r="M192" s="223"/>
    </row>
    <row r="193" spans="1:13">
      <c r="A193" s="215"/>
      <c r="B193" s="234"/>
      <c r="C193" s="196" t="s">
        <v>0</v>
      </c>
      <c r="D193" s="235"/>
      <c r="E193" s="220"/>
      <c r="F193" s="237"/>
      <c r="G193" s="237"/>
      <c r="H193" s="222"/>
      <c r="I193" s="237"/>
      <c r="J193" s="222"/>
      <c r="K193" s="237"/>
      <c r="L193" s="237"/>
      <c r="M193" s="222"/>
    </row>
    <row r="194" spans="1:13">
      <c r="A194" s="109"/>
      <c r="B194" s="101"/>
      <c r="C194" s="103" t="s">
        <v>11</v>
      </c>
      <c r="D194" s="149"/>
      <c r="E194" s="211">
        <v>0.08</v>
      </c>
      <c r="F194" s="223"/>
      <c r="G194" s="223"/>
      <c r="H194" s="223"/>
      <c r="I194" s="223"/>
      <c r="J194" s="223"/>
      <c r="K194" s="223"/>
      <c r="L194" s="223"/>
      <c r="M194" s="223"/>
    </row>
    <row r="195" spans="1:13">
      <c r="A195" s="215"/>
      <c r="B195" s="234"/>
      <c r="C195" s="196" t="s">
        <v>16</v>
      </c>
      <c r="D195" s="234"/>
      <c r="E195" s="238"/>
      <c r="F195" s="237"/>
      <c r="G195" s="237"/>
      <c r="H195" s="222"/>
      <c r="I195" s="237"/>
      <c r="J195" s="222"/>
      <c r="K195" s="237"/>
      <c r="L195" s="237"/>
      <c r="M195" s="239"/>
    </row>
    <row r="196" spans="1:13" ht="35.25" customHeight="1">
      <c r="A196" s="507"/>
      <c r="B196" s="531" t="s">
        <v>256</v>
      </c>
      <c r="C196" s="508" t="s">
        <v>250</v>
      </c>
      <c r="D196" s="509"/>
      <c r="E196" s="510"/>
      <c r="F196" s="511"/>
      <c r="G196" s="509"/>
      <c r="H196" s="509"/>
      <c r="I196" s="509"/>
      <c r="J196" s="509"/>
      <c r="K196" s="509"/>
      <c r="L196" s="509"/>
      <c r="M196" s="512"/>
    </row>
    <row r="197" spans="1:13" ht="40.5">
      <c r="A197" s="204">
        <v>1</v>
      </c>
      <c r="B197" s="23" t="s">
        <v>115</v>
      </c>
      <c r="C197" s="98" t="s">
        <v>116</v>
      </c>
      <c r="D197" s="13" t="s">
        <v>117</v>
      </c>
      <c r="E197" s="204"/>
      <c r="F197" s="176">
        <f>F202</f>
        <v>3</v>
      </c>
      <c r="G197" s="214"/>
      <c r="H197" s="214"/>
      <c r="I197" s="208"/>
      <c r="J197" s="208"/>
      <c r="K197" s="208"/>
      <c r="L197" s="208"/>
      <c r="M197" s="205"/>
    </row>
    <row r="198" spans="1:13">
      <c r="A198" s="226"/>
      <c r="B198" s="249"/>
      <c r="C198" s="250" t="s">
        <v>87</v>
      </c>
      <c r="D198" s="249" t="s">
        <v>2</v>
      </c>
      <c r="E198" s="251">
        <f>10.2/100</f>
        <v>0.10199999999999999</v>
      </c>
      <c r="F198" s="163">
        <f>F197*E198</f>
        <v>0.30599999999999999</v>
      </c>
      <c r="G198" s="207"/>
      <c r="H198" s="207"/>
      <c r="I198" s="206"/>
      <c r="J198" s="206"/>
      <c r="K198" s="206"/>
      <c r="L198" s="206"/>
      <c r="M198" s="207"/>
    </row>
    <row r="199" spans="1:13">
      <c r="A199" s="226"/>
      <c r="B199" s="249" t="s">
        <v>118</v>
      </c>
      <c r="C199" s="250" t="s">
        <v>119</v>
      </c>
      <c r="D199" s="249" t="s">
        <v>120</v>
      </c>
      <c r="E199" s="252">
        <f>0.19/100</f>
        <v>1.9E-3</v>
      </c>
      <c r="F199" s="163">
        <f>F197*E199</f>
        <v>5.7000000000000002E-3</v>
      </c>
      <c r="G199" s="206"/>
      <c r="H199" s="206"/>
      <c r="I199" s="206"/>
      <c r="J199" s="206"/>
      <c r="K199" s="180"/>
      <c r="L199" s="207"/>
      <c r="M199" s="207"/>
    </row>
    <row r="200" spans="1:13">
      <c r="A200" s="226"/>
      <c r="B200" s="249" t="s">
        <v>121</v>
      </c>
      <c r="C200" s="250" t="s">
        <v>122</v>
      </c>
      <c r="D200" s="249" t="s">
        <v>120</v>
      </c>
      <c r="E200" s="252">
        <f>0.19/100</f>
        <v>1.9E-3</v>
      </c>
      <c r="F200" s="163">
        <f>F197*E200</f>
        <v>5.7000000000000002E-3</v>
      </c>
      <c r="G200" s="206"/>
      <c r="H200" s="206"/>
      <c r="I200" s="207"/>
      <c r="J200" s="207"/>
      <c r="K200" s="207"/>
      <c r="L200" s="207"/>
      <c r="M200" s="207"/>
    </row>
    <row r="201" spans="1:13">
      <c r="A201" s="226"/>
      <c r="B201" s="112" t="s">
        <v>46</v>
      </c>
      <c r="C201" s="250" t="s">
        <v>123</v>
      </c>
      <c r="D201" s="249" t="s">
        <v>4</v>
      </c>
      <c r="E201" s="252">
        <v>3.1289999999999998E-2</v>
      </c>
      <c r="F201" s="163">
        <f>F197*E201</f>
        <v>9.3869999999999995E-2</v>
      </c>
      <c r="G201" s="206"/>
      <c r="H201" s="206"/>
      <c r="I201" s="207"/>
      <c r="J201" s="207"/>
      <c r="K201" s="206"/>
      <c r="L201" s="206"/>
      <c r="M201" s="207"/>
    </row>
    <row r="202" spans="1:13" ht="27">
      <c r="A202" s="204">
        <v>2</v>
      </c>
      <c r="B202" s="43" t="s">
        <v>124</v>
      </c>
      <c r="C202" s="16" t="s">
        <v>235</v>
      </c>
      <c r="D202" s="23" t="s">
        <v>125</v>
      </c>
      <c r="E202" s="204"/>
      <c r="F202" s="176">
        <f>F206+F207</f>
        <v>3</v>
      </c>
      <c r="G202" s="208"/>
      <c r="H202" s="208"/>
      <c r="I202" s="208"/>
      <c r="J202" s="208"/>
      <c r="K202" s="214"/>
      <c r="L202" s="214"/>
      <c r="M202" s="205"/>
    </row>
    <row r="203" spans="1:13">
      <c r="A203" s="226"/>
      <c r="B203" s="249"/>
      <c r="C203" s="250" t="s">
        <v>87</v>
      </c>
      <c r="D203" s="249" t="s">
        <v>2</v>
      </c>
      <c r="E203" s="251">
        <f>10/10</f>
        <v>1</v>
      </c>
      <c r="F203" s="163">
        <f>F202*E203</f>
        <v>3</v>
      </c>
      <c r="G203" s="207"/>
      <c r="H203" s="207"/>
      <c r="I203" s="206"/>
      <c r="J203" s="206"/>
      <c r="K203" s="206"/>
      <c r="L203" s="206"/>
      <c r="M203" s="207"/>
    </row>
    <row r="204" spans="1:13">
      <c r="A204" s="226"/>
      <c r="B204" s="249" t="s">
        <v>126</v>
      </c>
      <c r="C204" s="250" t="s">
        <v>127</v>
      </c>
      <c r="D204" s="249" t="s">
        <v>120</v>
      </c>
      <c r="E204" s="252">
        <f>0.3/10</f>
        <v>0.03</v>
      </c>
      <c r="F204" s="163">
        <f>F202*E204</f>
        <v>0.09</v>
      </c>
      <c r="G204" s="207"/>
      <c r="H204" s="207"/>
      <c r="I204" s="207"/>
      <c r="J204" s="207"/>
      <c r="K204" s="207"/>
      <c r="L204" s="207"/>
      <c r="M204" s="207"/>
    </row>
    <row r="205" spans="1:13">
      <c r="A205" s="226"/>
      <c r="B205" s="249" t="s">
        <v>128</v>
      </c>
      <c r="C205" s="250" t="s">
        <v>129</v>
      </c>
      <c r="D205" s="249" t="s">
        <v>120</v>
      </c>
      <c r="E205" s="252">
        <f>1.12/10</f>
        <v>0.11200000000000002</v>
      </c>
      <c r="F205" s="163">
        <f>F202*E205</f>
        <v>0.33600000000000008</v>
      </c>
      <c r="G205" s="207"/>
      <c r="H205" s="207"/>
      <c r="I205" s="207"/>
      <c r="J205" s="207"/>
      <c r="K205" s="207"/>
      <c r="L205" s="207"/>
      <c r="M205" s="207"/>
    </row>
    <row r="206" spans="1:13" ht="48.75">
      <c r="A206" s="249">
        <v>2.1</v>
      </c>
      <c r="B206" s="106" t="s">
        <v>6</v>
      </c>
      <c r="C206" s="303" t="s">
        <v>166</v>
      </c>
      <c r="D206" s="75" t="s">
        <v>130</v>
      </c>
      <c r="E206" s="106"/>
      <c r="F206" s="304">
        <v>1</v>
      </c>
      <c r="G206" s="106"/>
      <c r="H206" s="105"/>
      <c r="I206" s="106"/>
      <c r="J206" s="305"/>
      <c r="K206" s="305"/>
      <c r="L206" s="305"/>
      <c r="M206" s="305"/>
    </row>
    <row r="207" spans="1:13" ht="63.75">
      <c r="A207" s="249">
        <v>2.2000000000000002</v>
      </c>
      <c r="B207" s="106"/>
      <c r="C207" s="303" t="s">
        <v>244</v>
      </c>
      <c r="D207" s="75" t="s">
        <v>130</v>
      </c>
      <c r="E207" s="106"/>
      <c r="F207" s="304">
        <v>2</v>
      </c>
      <c r="G207" s="106"/>
      <c r="H207" s="105"/>
      <c r="I207" s="106"/>
      <c r="J207" s="305"/>
      <c r="K207" s="305"/>
      <c r="L207" s="305"/>
      <c r="M207" s="305"/>
    </row>
    <row r="208" spans="1:13">
      <c r="A208" s="226"/>
      <c r="B208" s="249" t="s">
        <v>131</v>
      </c>
      <c r="C208" s="250" t="s">
        <v>132</v>
      </c>
      <c r="D208" s="249" t="s">
        <v>4</v>
      </c>
      <c r="E208" s="252">
        <v>0.107</v>
      </c>
      <c r="F208" s="163">
        <f>F202*E208</f>
        <v>0.32100000000000001</v>
      </c>
      <c r="G208" s="207"/>
      <c r="H208" s="207"/>
      <c r="I208" s="207"/>
      <c r="J208" s="207"/>
      <c r="K208" s="206"/>
      <c r="L208" s="206"/>
      <c r="M208" s="207"/>
    </row>
    <row r="209" spans="1:13" ht="27">
      <c r="A209" s="204">
        <v>3</v>
      </c>
      <c r="B209" s="43" t="s">
        <v>133</v>
      </c>
      <c r="C209" s="16" t="s">
        <v>134</v>
      </c>
      <c r="D209" s="23" t="s">
        <v>135</v>
      </c>
      <c r="E209" s="204"/>
      <c r="F209" s="205">
        <f>F211+F212+F213</f>
        <v>32</v>
      </c>
      <c r="G209" s="214"/>
      <c r="H209" s="214"/>
      <c r="I209" s="214"/>
      <c r="J209" s="214"/>
      <c r="K209" s="208"/>
      <c r="L209" s="208"/>
      <c r="M209" s="205"/>
    </row>
    <row r="210" spans="1:13">
      <c r="A210" s="255"/>
      <c r="B210" s="256"/>
      <c r="C210" s="250" t="s">
        <v>87</v>
      </c>
      <c r="D210" s="249" t="s">
        <v>2</v>
      </c>
      <c r="E210" s="251">
        <f>0.91/10</f>
        <v>9.0999999999999998E-2</v>
      </c>
      <c r="F210" s="207">
        <f>F209*E210</f>
        <v>2.9119999999999999</v>
      </c>
      <c r="G210" s="207"/>
      <c r="H210" s="207"/>
      <c r="I210" s="206"/>
      <c r="J210" s="206"/>
      <c r="K210" s="206"/>
      <c r="L210" s="206"/>
      <c r="M210" s="207"/>
    </row>
    <row r="211" spans="1:13" ht="38.25">
      <c r="A211" s="255"/>
      <c r="B211" s="249" t="s">
        <v>46</v>
      </c>
      <c r="C211" s="253" t="s">
        <v>136</v>
      </c>
      <c r="D211" s="24" t="s">
        <v>130</v>
      </c>
      <c r="E211" s="257"/>
      <c r="F211" s="254">
        <v>20</v>
      </c>
      <c r="G211" s="257"/>
      <c r="H211" s="257"/>
      <c r="I211" s="207"/>
      <c r="J211" s="207"/>
      <c r="K211" s="207"/>
      <c r="L211" s="207"/>
      <c r="M211" s="207"/>
    </row>
    <row r="212" spans="1:13" ht="38.25">
      <c r="A212" s="255"/>
      <c r="B212" s="249" t="s">
        <v>46</v>
      </c>
      <c r="C212" s="253" t="s">
        <v>246</v>
      </c>
      <c r="D212" s="24" t="s">
        <v>130</v>
      </c>
      <c r="E212" s="257"/>
      <c r="F212" s="254">
        <v>10</v>
      </c>
      <c r="G212" s="257"/>
      <c r="H212" s="257"/>
      <c r="I212" s="207"/>
      <c r="J212" s="207"/>
      <c r="K212" s="207"/>
      <c r="L212" s="207"/>
      <c r="M212" s="207"/>
    </row>
    <row r="213" spans="1:13">
      <c r="A213" s="255"/>
      <c r="B213" s="249" t="s">
        <v>46</v>
      </c>
      <c r="C213" s="303" t="s">
        <v>247</v>
      </c>
      <c r="D213" s="445" t="s">
        <v>24</v>
      </c>
      <c r="E213" s="498"/>
      <c r="F213" s="499">
        <v>2</v>
      </c>
      <c r="G213" s="498"/>
      <c r="H213" s="498"/>
      <c r="I213" s="500"/>
      <c r="J213" s="500"/>
      <c r="K213" s="500"/>
      <c r="L213" s="500"/>
      <c r="M213" s="500"/>
    </row>
    <row r="214" spans="1:13">
      <c r="A214" s="226"/>
      <c r="B214" s="249" t="s">
        <v>131</v>
      </c>
      <c r="C214" s="250" t="s">
        <v>132</v>
      </c>
      <c r="D214" s="249" t="s">
        <v>4</v>
      </c>
      <c r="E214" s="252">
        <f>0.36/10</f>
        <v>3.5999999999999997E-2</v>
      </c>
      <c r="F214" s="163">
        <f>F202*E214</f>
        <v>0.10799999999999998</v>
      </c>
      <c r="G214" s="207"/>
      <c r="H214" s="207"/>
      <c r="I214" s="207"/>
      <c r="J214" s="207"/>
      <c r="K214" s="206"/>
      <c r="L214" s="206"/>
      <c r="M214" s="207"/>
    </row>
    <row r="215" spans="1:13" ht="25.5">
      <c r="A215" s="204">
        <v>4</v>
      </c>
      <c r="B215" s="43" t="s">
        <v>15</v>
      </c>
      <c r="C215" s="73" t="s">
        <v>82</v>
      </c>
      <c r="D215" s="43" t="s">
        <v>3</v>
      </c>
      <c r="E215" s="176"/>
      <c r="F215" s="176">
        <v>200</v>
      </c>
      <c r="G215" s="176"/>
      <c r="H215" s="176"/>
      <c r="I215" s="176"/>
      <c r="J215" s="205"/>
      <c r="K215" s="213"/>
      <c r="L215" s="213"/>
      <c r="M215" s="205"/>
    </row>
    <row r="216" spans="1:13">
      <c r="A216" s="226"/>
      <c r="B216" s="106"/>
      <c r="C216" s="110" t="s">
        <v>18</v>
      </c>
      <c r="D216" s="106" t="s">
        <v>2</v>
      </c>
      <c r="E216" s="173">
        <f>38.3/100</f>
        <v>0.38299999999999995</v>
      </c>
      <c r="F216" s="163">
        <f>F215*E216</f>
        <v>76.599999999999994</v>
      </c>
      <c r="G216" s="163"/>
      <c r="H216" s="163"/>
      <c r="I216" s="171"/>
      <c r="J216" s="206"/>
      <c r="K216" s="206"/>
      <c r="L216" s="206"/>
      <c r="M216" s="207"/>
    </row>
    <row r="217" spans="1:13">
      <c r="A217" s="226"/>
      <c r="B217" s="106"/>
      <c r="C217" s="110" t="s">
        <v>73</v>
      </c>
      <c r="D217" s="106" t="s">
        <v>4</v>
      </c>
      <c r="E217" s="173">
        <v>0.15</v>
      </c>
      <c r="F217" s="163">
        <f>F215*E217</f>
        <v>30</v>
      </c>
      <c r="G217" s="163"/>
      <c r="H217" s="163"/>
      <c r="I217" s="163"/>
      <c r="J217" s="207"/>
      <c r="K217" s="206"/>
      <c r="L217" s="206"/>
      <c r="M217" s="207"/>
    </row>
    <row r="218" spans="1:13">
      <c r="A218" s="204">
        <v>5</v>
      </c>
      <c r="B218" s="23" t="s">
        <v>6</v>
      </c>
      <c r="C218" s="23" t="s">
        <v>243</v>
      </c>
      <c r="D218" s="13" t="s">
        <v>3</v>
      </c>
      <c r="E218" s="205"/>
      <c r="F218" s="176">
        <f>F215</f>
        <v>200</v>
      </c>
      <c r="G218" s="214"/>
      <c r="H218" s="214"/>
      <c r="I218" s="208"/>
      <c r="J218" s="208"/>
      <c r="K218" s="214"/>
      <c r="L218" s="214"/>
      <c r="M218" s="208"/>
    </row>
    <row r="219" spans="1:13">
      <c r="A219" s="215"/>
      <c r="B219" s="197"/>
      <c r="C219" s="196" t="s">
        <v>0</v>
      </c>
      <c r="D219" s="197"/>
      <c r="E219" s="216"/>
      <c r="F219" s="217"/>
      <c r="G219" s="217"/>
      <c r="H219" s="217"/>
      <c r="I219" s="217"/>
      <c r="J219" s="217"/>
      <c r="K219" s="217"/>
      <c r="L219" s="217"/>
      <c r="M219" s="224"/>
    </row>
    <row r="220" spans="1:13">
      <c r="A220" s="109"/>
      <c r="B220" s="91"/>
      <c r="C220" s="92" t="s">
        <v>10</v>
      </c>
      <c r="D220" s="148"/>
      <c r="E220" s="211" t="s">
        <v>259</v>
      </c>
      <c r="F220" s="212"/>
      <c r="G220" s="212"/>
      <c r="H220" s="212"/>
      <c r="I220" s="212"/>
      <c r="J220" s="210"/>
      <c r="K220" s="210"/>
      <c r="L220" s="209"/>
      <c r="M220" s="225"/>
    </row>
    <row r="221" spans="1:13">
      <c r="A221" s="215"/>
      <c r="B221" s="197"/>
      <c r="C221" s="196" t="s">
        <v>0</v>
      </c>
      <c r="D221" s="219"/>
      <c r="E221" s="220"/>
      <c r="F221" s="218"/>
      <c r="G221" s="218"/>
      <c r="H221" s="218"/>
      <c r="I221" s="218"/>
      <c r="J221" s="218"/>
      <c r="K221" s="218"/>
      <c r="L221" s="217"/>
      <c r="M221" s="224"/>
    </row>
    <row r="222" spans="1:13">
      <c r="A222" s="109"/>
      <c r="B222" s="91"/>
      <c r="C222" s="92" t="s">
        <v>11</v>
      </c>
      <c r="D222" s="148"/>
      <c r="E222" s="211" t="s">
        <v>259</v>
      </c>
      <c r="F222" s="212"/>
      <c r="G222" s="212"/>
      <c r="H222" s="212"/>
      <c r="I222" s="212"/>
      <c r="J222" s="210"/>
      <c r="K222" s="210"/>
      <c r="L222" s="209"/>
      <c r="M222" s="225"/>
    </row>
    <row r="223" spans="1:13">
      <c r="A223" s="215"/>
      <c r="B223" s="197"/>
      <c r="C223" s="196" t="s">
        <v>16</v>
      </c>
      <c r="D223" s="219"/>
      <c r="E223" s="221"/>
      <c r="F223" s="218"/>
      <c r="G223" s="218"/>
      <c r="H223" s="218"/>
      <c r="I223" s="218"/>
      <c r="J223" s="218"/>
      <c r="K223" s="218"/>
      <c r="L223" s="217"/>
      <c r="M223" s="224"/>
    </row>
    <row r="224" spans="1:13">
      <c r="A224" s="513"/>
      <c r="B224" s="514"/>
      <c r="C224" s="515" t="s">
        <v>257</v>
      </c>
      <c r="D224" s="516"/>
      <c r="E224" s="517"/>
      <c r="F224" s="518"/>
      <c r="G224" s="519"/>
      <c r="H224" s="520"/>
      <c r="I224" s="519"/>
      <c r="J224" s="520"/>
      <c r="K224" s="519"/>
      <c r="L224" s="519"/>
      <c r="M224" s="520"/>
    </row>
    <row r="225" spans="1:13">
      <c r="A225" s="521"/>
      <c r="B225" s="522"/>
      <c r="C225" s="10" t="s">
        <v>251</v>
      </c>
      <c r="D225" s="523"/>
      <c r="E225" s="524">
        <v>0.03</v>
      </c>
      <c r="F225" s="525"/>
      <c r="G225" s="526"/>
      <c r="H225" s="526"/>
      <c r="I225" s="526"/>
      <c r="J225" s="526"/>
      <c r="K225" s="526"/>
      <c r="L225" s="526"/>
      <c r="M225" s="527"/>
    </row>
    <row r="226" spans="1:13">
      <c r="A226" s="521"/>
      <c r="B226" s="522"/>
      <c r="C226" s="10" t="s">
        <v>9</v>
      </c>
      <c r="D226" s="523"/>
      <c r="E226" s="522"/>
      <c r="F226" s="525"/>
      <c r="G226" s="526"/>
      <c r="H226" s="526"/>
      <c r="I226" s="526"/>
      <c r="J226" s="526"/>
      <c r="K226" s="526"/>
      <c r="L226" s="526"/>
      <c r="M226" s="528"/>
    </row>
    <row r="227" spans="1:13">
      <c r="A227" s="521"/>
      <c r="B227" s="522"/>
      <c r="C227" s="10" t="s">
        <v>252</v>
      </c>
      <c r="D227" s="523"/>
      <c r="E227" s="524">
        <v>0.18</v>
      </c>
      <c r="F227" s="525"/>
      <c r="G227" s="526"/>
      <c r="H227" s="526"/>
      <c r="I227" s="526"/>
      <c r="J227" s="526"/>
      <c r="K227" s="526"/>
      <c r="L227" s="526"/>
      <c r="M227" s="527"/>
    </row>
    <row r="228" spans="1:13" ht="36.75" customHeight="1">
      <c r="A228" s="532"/>
      <c r="B228" s="533"/>
      <c r="C228" s="537" t="s">
        <v>9</v>
      </c>
      <c r="D228" s="534"/>
      <c r="E228" s="533"/>
      <c r="F228" s="535"/>
      <c r="G228" s="536"/>
      <c r="H228" s="536"/>
      <c r="I228" s="536"/>
      <c r="J228" s="536"/>
      <c r="K228" s="536"/>
      <c r="L228" s="536"/>
      <c r="M228" s="538"/>
    </row>
    <row r="229" spans="1:13">
      <c r="A229" s="521"/>
      <c r="B229" s="522"/>
      <c r="C229" s="547" t="s">
        <v>260</v>
      </c>
      <c r="D229" s="523"/>
      <c r="E229" s="548" t="s">
        <v>259</v>
      </c>
      <c r="F229" s="549"/>
      <c r="G229" s="523"/>
      <c r="H229" s="523"/>
      <c r="I229" s="523"/>
      <c r="J229" s="523"/>
      <c r="K229" s="523"/>
      <c r="L229" s="523"/>
      <c r="M229" s="550"/>
    </row>
    <row r="230" spans="1:13">
      <c r="A230" s="521"/>
      <c r="B230" s="522"/>
      <c r="C230" s="547" t="s">
        <v>9</v>
      </c>
      <c r="D230" s="523"/>
      <c r="E230" s="548"/>
      <c r="F230" s="549"/>
      <c r="G230" s="523"/>
      <c r="H230" s="523"/>
      <c r="I230" s="523"/>
      <c r="J230" s="523"/>
      <c r="K230" s="523"/>
      <c r="L230" s="523"/>
      <c r="M230" s="550"/>
    </row>
  </sheetData>
  <mergeCells count="18">
    <mergeCell ref="D2:F2"/>
    <mergeCell ref="J3:J4"/>
    <mergeCell ref="A1:M1"/>
    <mergeCell ref="B2:B4"/>
    <mergeCell ref="A2:A4"/>
    <mergeCell ref="C2:C4"/>
    <mergeCell ref="D3:D4"/>
    <mergeCell ref="E3:E4"/>
    <mergeCell ref="G3:G4"/>
    <mergeCell ref="F3:F4"/>
    <mergeCell ref="G2:H2"/>
    <mergeCell ref="K2:L2"/>
    <mergeCell ref="K3:K4"/>
    <mergeCell ref="H3:H4"/>
    <mergeCell ref="I2:J2"/>
    <mergeCell ref="M2:M4"/>
    <mergeCell ref="I3:I4"/>
    <mergeCell ref="L3:L4"/>
  </mergeCells>
  <conditionalFormatting sqref="D13:D24">
    <cfRule type="cellIs" dxfId="0" priority="6" stopIfTrue="1" operator="equal">
      <formula>0</formula>
    </cfRule>
  </conditionalFormatting>
  <pageMargins left="0.25" right="0" top="0.31496062992126" bottom="0.183070866" header="0.118110236220472" footer="0.15748031496063"/>
  <pageSetup paperSize="9" scale="90" orientation="landscape" verticalDpi="4294967294" r:id="rId1"/>
  <headerFooter alignWithMargins="0">
    <oddFooter>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სამშენებლო</vt:lpstr>
      <vt:lpstr>სამშენებლო!Print_Area</vt:lpstr>
      <vt:lpstr>სამშენებლო!Print_Titles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2020-04-24T11:38:27Z</dcterms:modified>
</cp:coreProperties>
</file>