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 tabRatio="956"/>
  </bookViews>
  <sheets>
    <sheet name="დიმი 2" sheetId="43" r:id="rId1"/>
  </sheets>
  <definedNames>
    <definedName name="_xlnm._FilterDatabase" localSheetId="0" hidden="1">'დიმი 2'!$A$1:$L$171</definedName>
  </definedNames>
  <calcPr calcId="152511"/>
</workbook>
</file>

<file path=xl/calcChain.xml><?xml version="1.0" encoding="utf-8"?>
<calcChain xmlns="http://schemas.openxmlformats.org/spreadsheetml/2006/main">
  <c r="E118" i="43" l="1"/>
  <c r="E115" i="43"/>
  <c r="D136" i="43" l="1"/>
  <c r="D85" i="43"/>
  <c r="D41" i="43"/>
  <c r="D70" i="43"/>
  <c r="D131" i="43"/>
  <c r="D119" i="43"/>
  <c r="D95" i="43"/>
  <c r="D76" i="43"/>
  <c r="D24" i="43"/>
  <c r="E140" i="43"/>
  <c r="I140" i="43" s="1"/>
  <c r="L140" i="43" s="1"/>
  <c r="E141" i="43"/>
  <c r="K141" i="43" s="1"/>
  <c r="L141" i="43" s="1"/>
  <c r="E130" i="43"/>
  <c r="E131" i="43" s="1"/>
  <c r="I131" i="43" s="1"/>
  <c r="L131" i="43" s="1"/>
  <c r="E134" i="43"/>
  <c r="E137" i="43" s="1"/>
  <c r="K137" i="43" s="1"/>
  <c r="L137" i="43" s="1"/>
  <c r="E127" i="43"/>
  <c r="I127" i="43" s="1"/>
  <c r="L127" i="43" s="1"/>
  <c r="E128" i="43"/>
  <c r="K128" i="43" s="1"/>
  <c r="L128" i="43" s="1"/>
  <c r="E120" i="43"/>
  <c r="K120" i="43" s="1"/>
  <c r="L120" i="43" s="1"/>
  <c r="E116" i="43"/>
  <c r="I116" i="43" s="1"/>
  <c r="L116" i="43" s="1"/>
  <c r="E55" i="43"/>
  <c r="E58" i="43" s="1"/>
  <c r="K58" i="43" s="1"/>
  <c r="L58" i="43" s="1"/>
  <c r="D57" i="43"/>
  <c r="D29" i="43"/>
  <c r="E27" i="43"/>
  <c r="E119" i="43" l="1"/>
  <c r="I119" i="43" s="1"/>
  <c r="L119" i="43" s="1"/>
  <c r="E136" i="43"/>
  <c r="I136" i="43" s="1"/>
  <c r="L136" i="43" s="1"/>
  <c r="E132" i="43"/>
  <c r="K132" i="43" s="1"/>
  <c r="L132" i="43" s="1"/>
  <c r="E57" i="43"/>
  <c r="I57" i="43" s="1"/>
  <c r="L57" i="43" s="1"/>
  <c r="E29" i="43"/>
  <c r="I29" i="43" s="1"/>
  <c r="L29" i="43" s="1"/>
  <c r="E30" i="43"/>
  <c r="K30" i="43" s="1"/>
  <c r="L30" i="43" s="1"/>
  <c r="E108" i="43"/>
  <c r="I108" i="43" s="1"/>
  <c r="L108" i="43" s="1"/>
  <c r="E94" i="43"/>
  <c r="E95" i="43" s="1"/>
  <c r="I95" i="43" s="1"/>
  <c r="L95" i="43" s="1"/>
  <c r="E102" i="43"/>
  <c r="E105" i="43" s="1"/>
  <c r="K105" i="43" s="1"/>
  <c r="L105" i="43" s="1"/>
  <c r="D100" i="43"/>
  <c r="E100" i="43" s="1"/>
  <c r="K100" i="43" s="1"/>
  <c r="L100" i="43" s="1"/>
  <c r="E99" i="43"/>
  <c r="I99" i="43" s="1"/>
  <c r="L99" i="43" s="1"/>
  <c r="E91" i="43"/>
  <c r="I91" i="43" s="1"/>
  <c r="E92" i="43"/>
  <c r="K92" i="43" s="1"/>
  <c r="E79" i="43"/>
  <c r="E80" i="43" s="1"/>
  <c r="I80" i="43" s="1"/>
  <c r="L80" i="43" s="1"/>
  <c r="E75" i="43"/>
  <c r="E76" i="43" s="1"/>
  <c r="I76" i="43" s="1"/>
  <c r="L76" i="43" s="1"/>
  <c r="E83" i="43"/>
  <c r="E85" i="43" s="1"/>
  <c r="I85" i="43" s="1"/>
  <c r="L85" i="43" s="1"/>
  <c r="E81" i="43" l="1"/>
  <c r="K81" i="43" s="1"/>
  <c r="L81" i="43" s="1"/>
  <c r="E104" i="43"/>
  <c r="I104" i="43" s="1"/>
  <c r="L104" i="43" s="1"/>
  <c r="E109" i="43"/>
  <c r="K109" i="43" s="1"/>
  <c r="L109" i="43" s="1"/>
  <c r="L92" i="43"/>
  <c r="L91" i="43"/>
  <c r="E96" i="43"/>
  <c r="K96" i="43" s="1"/>
  <c r="L96" i="43" s="1"/>
  <c r="E86" i="43"/>
  <c r="K86" i="43" s="1"/>
  <c r="L86" i="43" s="1"/>
  <c r="E77" i="43"/>
  <c r="K77" i="43" s="1"/>
  <c r="L77" i="43" s="1"/>
  <c r="E46" i="43"/>
  <c r="E64" i="43"/>
  <c r="E60" i="43"/>
  <c r="E61" i="43" s="1"/>
  <c r="I61" i="43" s="1"/>
  <c r="L61" i="43" s="1"/>
  <c r="E62" i="43" l="1"/>
  <c r="K62" i="43" s="1"/>
  <c r="L62" i="43" s="1"/>
  <c r="E71" i="43" l="1"/>
  <c r="K71" i="43" s="1"/>
  <c r="L71" i="43" s="1"/>
  <c r="E70" i="43"/>
  <c r="I70" i="43" s="1"/>
  <c r="L70" i="43" s="1"/>
  <c r="D66" i="43"/>
  <c r="E65" i="43"/>
  <c r="I65" i="43" s="1"/>
  <c r="L65" i="43" s="1"/>
  <c r="E51" i="43"/>
  <c r="E52" i="43" s="1"/>
  <c r="I52" i="43" s="1"/>
  <c r="L52" i="43" s="1"/>
  <c r="E48" i="43"/>
  <c r="K48" i="43" s="1"/>
  <c r="L48" i="43" s="1"/>
  <c r="E37" i="43"/>
  <c r="I37" i="43" s="1"/>
  <c r="L37" i="43" s="1"/>
  <c r="E47" i="43" l="1"/>
  <c r="I47" i="43" s="1"/>
  <c r="L47" i="43" s="1"/>
  <c r="E66" i="43"/>
  <c r="K66" i="43" s="1"/>
  <c r="L66" i="43" s="1"/>
  <c r="E53" i="43"/>
  <c r="K53" i="43" s="1"/>
  <c r="L53" i="43" s="1"/>
  <c r="E32" i="43" l="1"/>
  <c r="E33" i="43" s="1"/>
  <c r="I33" i="43" s="1"/>
  <c r="L33" i="43" s="1"/>
  <c r="E14" i="43"/>
  <c r="D34" i="43"/>
  <c r="E34" i="43" l="1"/>
  <c r="K34" i="43" s="1"/>
  <c r="L34" i="43" s="1"/>
  <c r="E23" i="43"/>
  <c r="E41" i="43"/>
  <c r="I41" i="43" s="1"/>
  <c r="L41" i="43" s="1"/>
  <c r="E42" i="43"/>
  <c r="K42" i="43" s="1"/>
  <c r="L42" i="43" s="1"/>
  <c r="E25" i="43" l="1"/>
  <c r="K25" i="43" s="1"/>
  <c r="L25" i="43" s="1"/>
  <c r="E145" i="43"/>
  <c r="E24" i="43"/>
  <c r="I24" i="43" s="1"/>
  <c r="E149" i="43" l="1"/>
  <c r="E151" i="43" s="1"/>
  <c r="K151" i="43" s="1"/>
  <c r="L151" i="43" s="1"/>
  <c r="E146" i="43"/>
  <c r="E147" i="43" s="1"/>
  <c r="K147" i="43" s="1"/>
  <c r="L147" i="43" s="1"/>
  <c r="L24" i="43"/>
  <c r="E19" i="43"/>
  <c r="E20" i="43" s="1"/>
  <c r="I20" i="43" s="1"/>
  <c r="L20" i="43" s="1"/>
  <c r="E21" i="43" l="1"/>
  <c r="K21" i="43" s="1"/>
  <c r="L21" i="43" s="1"/>
  <c r="E15" i="43" l="1"/>
  <c r="I15" i="43" s="1"/>
  <c r="I153" i="43" s="1"/>
  <c r="L15" i="43" l="1"/>
  <c r="E16" i="43"/>
  <c r="K16" i="43" s="1"/>
  <c r="K153" i="43" s="1"/>
  <c r="L161" i="43" l="1"/>
  <c r="L16" i="43"/>
  <c r="L153" i="43" s="1"/>
  <c r="L155" i="43" l="1"/>
  <c r="L156" i="43" s="1"/>
  <c r="L157" i="43" s="1"/>
  <c r="L158" i="43" s="1"/>
  <c r="L159" i="43" l="1"/>
  <c r="L160" i="43" s="1"/>
  <c r="L162" i="43" s="1"/>
  <c r="L163" i="43" s="1"/>
  <c r="L165" i="43" s="1"/>
  <c r="J4" i="43" s="1"/>
</calcChain>
</file>

<file path=xl/sharedStrings.xml><?xml version="1.0" encoding="utf-8"?>
<sst xmlns="http://schemas.openxmlformats.org/spreadsheetml/2006/main" count="214" uniqueCount="68">
  <si>
    <t xml:space="preserve">შრომითი დანახარჯები </t>
  </si>
  <si>
    <t>კაც/სთ</t>
  </si>
  <si>
    <t xml:space="preserve">სხვა მანქანები  </t>
  </si>
  <si>
    <t>ლარი</t>
  </si>
  <si>
    <t xml:space="preserve">შრომითი დანახარჯები  </t>
  </si>
  <si>
    <t>100 მ2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</si>
  <si>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</si>
  <si>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</si>
  <si>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</si>
  <si>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</si>
  <si>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</si>
  <si>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</si>
  <si>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</si>
  <si>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</si>
  <si>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</si>
  <si>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</si>
  <si>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</si>
  <si>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</si>
  <si>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</si>
  <si>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ლოკალური ხარჯთაღრიცხვა</t>
  </si>
  <si>
    <r>
      <t>მ</t>
    </r>
    <r>
      <rPr>
        <b/>
        <vertAlign val="superscript"/>
        <sz val="10"/>
        <rFont val="Arial"/>
        <family val="2"/>
        <charset val="204"/>
      </rPr>
      <t>2</t>
    </r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</si>
  <si>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</si>
  <si>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</si>
  <si>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</si>
  <si>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სხვა მანქანები</t>
  </si>
  <si>
    <t xml:space="preserve"> ხის იატაკის დემონტაჟი</t>
  </si>
  <si>
    <t>I სართული</t>
  </si>
  <si>
    <t>mSvidobis quCa arsebuli #4 baga-baRis demontaJi</t>
  </si>
  <si>
    <t>სადემონტაჟო სამუშაოები</t>
  </si>
  <si>
    <t xml:space="preserve">არსებული ბეტონის საფუძვლის  დემონტაჟი  </t>
  </si>
  <si>
    <t xml:space="preserve"> მ3</t>
  </si>
  <si>
    <t>100 მ3</t>
  </si>
  <si>
    <t>ავტოსატვირთველი 2 ტ-მდე</t>
  </si>
  <si>
    <t>მანქ/სთ</t>
  </si>
  <si>
    <t>დემონტირებული მასის  გატანა 5 კმ-მდე</t>
  </si>
  <si>
    <t>ტრანსპორტირება საშუალოდ 5 კმ-ზე</t>
  </si>
  <si>
    <t>ტ</t>
  </si>
  <si>
    <t>აგურის კედლების დემონტაჟი</t>
  </si>
  <si>
    <t xml:space="preserve">არსებული ბეტონის რკ/ბეტონის  ანაკრები ფილების დემონტაჟი  </t>
  </si>
  <si>
    <t>ფანჯრების  ბლოკის დემონტაჟი 13 ც</t>
  </si>
  <si>
    <t>გრძ/მ</t>
  </si>
  <si>
    <t>II სართული</t>
  </si>
  <si>
    <t xml:space="preserve">ბურულის დემონტაჟი </t>
  </si>
  <si>
    <t>ფანჯრების  ბლოკის დემონტაჟი 17 ც</t>
  </si>
  <si>
    <t xml:space="preserve">15ც  კარის ბლოკის დემონტაჟი ვიტრინების ჩათვლით </t>
  </si>
  <si>
    <t>გათბობის ოთახი</t>
  </si>
  <si>
    <t xml:space="preserve">არსებული ბეტონის რკ/ბეტონის  ანაკრები გადახურვის ფილების დემონტაჟი  </t>
  </si>
  <si>
    <t>სამზარეულო</t>
  </si>
  <si>
    <t>ბლოკის კედლების დემონტაჟი</t>
  </si>
  <si>
    <t xml:space="preserve">არსებული ბეტონის იატაკის  დემონტაჟი  </t>
  </si>
  <si>
    <t>ფანჯრების  ბლოკის დემონტაჟი 4 ც</t>
  </si>
  <si>
    <t xml:space="preserve">4ც  კარის ბლოკის დემონტაჟი </t>
  </si>
  <si>
    <t>მ3</t>
  </si>
  <si>
    <t xml:space="preserve"> შრომითი დანახარჯები  </t>
  </si>
  <si>
    <t xml:space="preserve"> ამწე საავტომობილო სვლაზე 6.3 ტ-ანი</t>
  </si>
  <si>
    <t>გარე კიბე</t>
  </si>
  <si>
    <t>კიბის საფეხურების დემონტაჟი 20 ც კიბის ქვეშ არსებული შველერების ჩათვლით</t>
  </si>
  <si>
    <t xml:space="preserve">კიბის უჯრედის ფილის  დემონტაჟი  </t>
  </si>
  <si>
    <t>ბაღის მიშენება</t>
  </si>
  <si>
    <t xml:space="preserve">2ც  კარის ბლოკის დემონტაჟი </t>
  </si>
  <si>
    <t>20ც  კარის ბლოკის დემონტაჟი ვიტრინების ჩათვლით (დასაწყობებით)</t>
  </si>
  <si>
    <t xml:space="preserve"> ხის იატაკის დემონტაჟი (დასაწყობებით)</t>
  </si>
  <si>
    <t>კიბის საფეხურების დემონტაჟი 50 ც კიბის ქვეშ არსებული შველერების ჩათვლით</t>
  </si>
  <si>
    <t>დატვირთვა ა/თვითმცლელზე</t>
  </si>
  <si>
    <t>სამშენებლო ნაშალის გატანა (ვარგისი მასალების დასაწყობება მეორადი გამოყენებისთვის)</t>
  </si>
  <si>
    <t>ჭერზე თუნუქის (45,4 მ2) და აივანზე ლითონის ბოძის (4ც-9,6 მ)  დემონტაჟი</t>
  </si>
  <si>
    <t>ლითონის მოაჯირის(12,9 მ2) ბოძებისდ-150 მმ (10,5 მ) და შველერების (8,2 მ)  დემონტაჟი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</si>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</sst>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#,##0.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vaza"/>
      <family val="2"/>
    </font>
    <font>
      <b/>
      <vertAlign val="superscript"/>
      <sz val="10"/>
      <name val="Arial"/>
      <family val="2"/>
      <charset val="204"/>
    </font>
    <font>
      <sz val="10"/>
      <name val="Avaza"/>
      <family val="2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Sylfae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10" fillId="0" borderId="0"/>
    <xf numFmtId="0" fontId="8" fillId="0" borderId="0"/>
    <xf numFmtId="0" fontId="6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0" fillId="0" borderId="0"/>
    <xf numFmtId="0" fontId="2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9" fillId="0" borderId="0"/>
  </cellStyleXfs>
  <cellXfs count="115">
    <xf numFmtId="0" fontId="0" fillId="0" borderId="0" xfId="0"/>
    <xf numFmtId="4" fontId="5" fillId="3" borderId="1" xfId="9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0" xfId="9" applyFont="1" applyFill="1" applyAlignment="1"/>
    <xf numFmtId="0" fontId="4" fillId="3" borderId="0" xfId="9" applyFont="1" applyFill="1" applyBorder="1" applyAlignment="1">
      <alignment horizontal="left" vertical="center"/>
    </xf>
    <xf numFmtId="4" fontId="4" fillId="3" borderId="0" xfId="9" applyNumberFormat="1" applyFont="1" applyFill="1" applyBorder="1" applyAlignment="1">
      <alignment horizontal="right" vertical="center"/>
    </xf>
    <xf numFmtId="0" fontId="4" fillId="3" borderId="0" xfId="9" applyFont="1" applyFill="1" applyAlignment="1">
      <alignment vertical="center"/>
    </xf>
    <xf numFmtId="0" fontId="5" fillId="3" borderId="0" xfId="9" applyFont="1" applyFill="1" applyBorder="1" applyAlignment="1">
      <alignment horizontal="center" vertical="center"/>
    </xf>
    <xf numFmtId="0" fontId="5" fillId="3" borderId="0" xfId="9" applyFont="1" applyFill="1" applyBorder="1" applyAlignment="1">
      <alignment vertical="center"/>
    </xf>
    <xf numFmtId="0" fontId="4" fillId="3" borderId="0" xfId="9" applyFont="1" applyFill="1" applyAlignment="1"/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9" applyFont="1" applyFill="1" applyAlignment="1">
      <alignment horizontal="center"/>
    </xf>
    <xf numFmtId="3" fontId="5" fillId="3" borderId="1" xfId="9" applyNumberFormat="1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 vertical="center" wrapText="1"/>
    </xf>
    <xf numFmtId="0" fontId="16" fillId="3" borderId="1" xfId="12" applyNumberFormat="1" applyFont="1" applyFill="1" applyBorder="1" applyAlignment="1">
      <alignment horizontal="center" vertical="center"/>
    </xf>
    <xf numFmtId="9" fontId="16" fillId="3" borderId="1" xfId="12" applyNumberFormat="1" applyFont="1" applyFill="1" applyBorder="1" applyAlignment="1">
      <alignment horizontal="center" vertical="center"/>
    </xf>
    <xf numFmtId="4" fontId="16" fillId="3" borderId="1" xfId="12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9" applyNumberFormat="1" applyFont="1" applyFill="1" applyBorder="1" applyAlignment="1">
      <alignment horizontal="left" vertical="center"/>
    </xf>
    <xf numFmtId="0" fontId="5" fillId="3" borderId="1" xfId="9" applyFont="1" applyFill="1" applyBorder="1" applyAlignment="1">
      <alignment horizontal="center" vertical="center"/>
    </xf>
    <xf numFmtId="4" fontId="5" fillId="3" borderId="1" xfId="12" applyNumberFormat="1" applyFont="1" applyFill="1" applyBorder="1" applyAlignment="1">
      <alignment horizontal="center" vertical="center"/>
    </xf>
    <xf numFmtId="164" fontId="5" fillId="3" borderId="1" xfId="12" applyNumberFormat="1" applyFont="1" applyFill="1" applyBorder="1" applyAlignment="1">
      <alignment horizontal="center" vertical="center"/>
    </xf>
    <xf numFmtId="0" fontId="5" fillId="3" borderId="1" xfId="15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4" fillId="3" borderId="0" xfId="9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9" applyFont="1" applyFill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4" fontId="5" fillId="3" borderId="1" xfId="4" applyNumberFormat="1" applyFont="1" applyFill="1" applyBorder="1" applyAlignment="1">
      <alignment horizontal="center" vertical="center"/>
    </xf>
    <xf numFmtId="4" fontId="5" fillId="3" borderId="1" xfId="6" applyNumberFormat="1" applyFont="1" applyFill="1" applyBorder="1" applyAlignment="1">
      <alignment horizontal="center" vertical="center"/>
    </xf>
    <xf numFmtId="0" fontId="5" fillId="3" borderId="0" xfId="9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9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12" applyFont="1" applyFill="1" applyAlignment="1">
      <alignment vertical="center"/>
    </xf>
    <xf numFmtId="0" fontId="18" fillId="3" borderId="0" xfId="12" applyFont="1" applyFill="1" applyAlignment="1">
      <alignment horizontal="center" vertical="center"/>
    </xf>
    <xf numFmtId="0" fontId="5" fillId="3" borderId="1" xfId="6" applyNumberFormat="1" applyFont="1" applyFill="1" applyBorder="1" applyAlignment="1">
      <alignment horizontal="justify" vertical="center"/>
    </xf>
    <xf numFmtId="0" fontId="5" fillId="3" borderId="0" xfId="6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4" fontId="5" fillId="3" borderId="1" xfId="1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12" applyFont="1" applyFill="1" applyBorder="1" applyAlignment="1">
      <alignment horizontal="center" vertical="center" wrapText="1"/>
    </xf>
    <xf numFmtId="0" fontId="4" fillId="3" borderId="0" xfId="12" applyNumberFormat="1" applyFont="1" applyFill="1" applyBorder="1" applyAlignment="1">
      <alignment horizontal="center" vertical="center"/>
    </xf>
    <xf numFmtId="0" fontId="4" fillId="3" borderId="0" xfId="12" applyFont="1" applyFill="1" applyBorder="1" applyAlignment="1">
      <alignment horizontal="center" vertical="center"/>
    </xf>
    <xf numFmtId="4" fontId="4" fillId="3" borderId="0" xfId="1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10" applyFont="1" applyFill="1" applyAlignment="1">
      <alignment horizontal="left" vertical="center"/>
    </xf>
    <xf numFmtId="0" fontId="1" fillId="3" borderId="0" xfId="1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0" fontId="13" fillId="3" borderId="1" xfId="17" applyFont="1" applyFill="1" applyBorder="1" applyAlignment="1">
      <alignment horizontal="center" vertical="center" wrapText="1"/>
    </xf>
    <xf numFmtId="0" fontId="13" fillId="3" borderId="1" xfId="17" applyNumberFormat="1" applyFont="1" applyFill="1" applyBorder="1" applyAlignment="1">
      <alignment horizontal="justify" vertical="center"/>
    </xf>
    <xf numFmtId="4" fontId="13" fillId="3" borderId="0" xfId="4" applyNumberFormat="1" applyFont="1" applyFill="1" applyBorder="1" applyAlignment="1">
      <alignment vertical="center" wrapText="1"/>
    </xf>
    <xf numFmtId="0" fontId="13" fillId="3" borderId="0" xfId="17" applyFont="1" applyFill="1" applyAlignment="1">
      <alignment horizontal="center" vertical="center" wrapText="1"/>
    </xf>
    <xf numFmtId="4" fontId="15" fillId="3" borderId="0" xfId="4" applyNumberFormat="1" applyFont="1" applyFill="1" applyBorder="1" applyAlignment="1">
      <alignment vertical="center" wrapText="1"/>
    </xf>
    <xf numFmtId="4" fontId="15" fillId="3" borderId="0" xfId="17" applyNumberFormat="1" applyFont="1" applyFill="1" applyBorder="1" applyAlignment="1">
      <alignment horizontal="right" vertical="center" wrapText="1"/>
    </xf>
    <xf numFmtId="0" fontId="15" fillId="3" borderId="0" xfId="17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8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 applyProtection="1">
      <alignment horizontal="center" vertical="center"/>
    </xf>
    <xf numFmtId="0" fontId="5" fillId="3" borderId="1" xfId="9" applyNumberFormat="1" applyFont="1" applyFill="1" applyBorder="1" applyAlignment="1">
      <alignment horizontal="left" vertical="justify"/>
    </xf>
    <xf numFmtId="4" fontId="5" fillId="3" borderId="1" xfId="15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15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justify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3" fontId="4" fillId="3" borderId="1" xfId="9" applyNumberFormat="1" applyFont="1" applyFill="1" applyBorder="1" applyAlignment="1">
      <alignment horizontal="center" vertical="center"/>
    </xf>
    <xf numFmtId="4" fontId="4" fillId="3" borderId="1" xfId="9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166" fontId="5" fillId="3" borderId="1" xfId="9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0" xfId="9" applyNumberFormat="1" applyFont="1" applyFill="1" applyBorder="1" applyAlignment="1">
      <alignment horizontal="center" vertical="center"/>
    </xf>
    <xf numFmtId="0" fontId="4" fillId="3" borderId="0" xfId="9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5" fillId="3" borderId="0" xfId="12" applyFont="1" applyFill="1" applyAlignment="1">
      <alignment horizontal="center" vertical="center" wrapText="1"/>
    </xf>
    <xf numFmtId="0" fontId="5" fillId="3" borderId="1" xfId="12" applyNumberFormat="1" applyFont="1" applyFill="1" applyBorder="1" applyAlignment="1">
      <alignment horizontal="justify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>
      <alignment horizontal="left" vertical="justify"/>
    </xf>
    <xf numFmtId="166" fontId="4" fillId="3" borderId="1" xfId="0" applyNumberFormat="1" applyFont="1" applyFill="1" applyBorder="1" applyAlignment="1">
      <alignment horizontal="center" vertical="center"/>
    </xf>
    <xf numFmtId="4" fontId="4" fillId="3" borderId="1" xfId="13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15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0" xfId="0" applyNumberFormat="1" applyFont="1" applyFill="1" applyAlignment="1">
      <alignment horizontal="center" vertical="center" wrapText="1"/>
    </xf>
    <xf numFmtId="4" fontId="4" fillId="3" borderId="0" xfId="9" applyNumberFormat="1" applyFont="1" applyFill="1" applyAlignment="1">
      <alignment horizontal="center" vertical="center"/>
    </xf>
    <xf numFmtId="2" fontId="13" fillId="3" borderId="0" xfId="17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0" xfId="9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0" xfId="9" applyFont="1" applyFill="1" applyBorder="1" applyAlignment="1">
      <alignment horizontal="center" vertical="center"/>
    </xf>
  </cellXfs>
  <cellStyles count="23">
    <cellStyle name="Bad" xfId="1"/>
    <cellStyle name="Comma 2" xfId="2"/>
    <cellStyle name="Normal" xfId="0" builtinId="0"/>
    <cellStyle name="Normal 10" xfId="3"/>
    <cellStyle name="Normal 2" xfId="4"/>
    <cellStyle name="Normal 2 2" xfId="5"/>
    <cellStyle name="Normal 3" xfId="6"/>
    <cellStyle name="Normal 3 2" xfId="21"/>
    <cellStyle name="Normal 4" xfId="7"/>
    <cellStyle name="Normal_Direct Cost &amp; Revenue as of May 22 2003" xfId="8"/>
    <cellStyle name="silfain" xfId="22"/>
    <cellStyle name="Обычный 2" xfId="9"/>
    <cellStyle name="Обычный 2 2" xfId="10"/>
    <cellStyle name="Обычный 2 2 2" xfId="11"/>
    <cellStyle name="Обычный 2 2 2 2" xfId="19"/>
    <cellStyle name="Обычный 3" xfId="12"/>
    <cellStyle name="Обычный 3 2" xfId="20"/>
    <cellStyle name="Обычный 4" xfId="13"/>
    <cellStyle name="Обычный 7" xfId="14"/>
    <cellStyle name="Финансовый 2" xfId="18"/>
    <cellStyle name="ჩვეულებრივი 2" xfId="15"/>
    <cellStyle name="ჩვეულებრივი 2 2" xfId="16"/>
    <cellStyle name="ჩვეულებრივი 2 2 2" xfId="1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1"/>
  <sheetViews>
    <sheetView tabSelected="1" workbookViewId="0">
      <selection activeCell="H6" sqref="H6:I6"/>
    </sheetView>
  </sheetViews>
  <sheetFormatPr defaultColWidth="7" defaultRowHeight="12.75" x14ac:dyDescent="0.2"/>
  <cols>
    <col min="1" max="1" width="3.85546875" style="37" customWidth="1"/>
    <col min="2" max="2" width="64.140625" style="60" customWidth="1"/>
    <col min="3" max="3" width="9.42578125" style="59" customWidth="1"/>
    <col min="4" max="4" width="11.5703125" style="59" bestFit="1" customWidth="1"/>
    <col min="5" max="5" width="11.140625" style="59" bestFit="1" customWidth="1"/>
    <col min="6" max="6" width="9.140625" style="59" customWidth="1"/>
    <col min="7" max="7" width="10.42578125" style="61" customWidth="1"/>
    <col min="8" max="8" width="9.140625" style="59" customWidth="1"/>
    <col min="9" max="9" width="10.7109375" style="61" customWidth="1"/>
    <col min="10" max="10" width="9.140625" style="59" customWidth="1"/>
    <col min="11" max="11" width="10.140625" style="61" customWidth="1"/>
    <col min="12" max="12" width="13.5703125" style="61" customWidth="1"/>
    <col min="13" max="15" width="9.140625" style="41" customWidth="1"/>
    <col min="16" max="16" width="11.140625" style="41" customWidth="1"/>
    <col min="17" max="132" width="9.140625" style="41" customWidth="1"/>
    <col min="133" max="133" width="2.5703125" style="41" customWidth="1"/>
    <col min="134" max="134" width="9.140625" style="41" customWidth="1"/>
    <col min="135" max="135" width="47.85546875" style="41" customWidth="1"/>
    <col min="136" max="136" width="6.7109375" style="41" customWidth="1"/>
    <col min="137" max="137" width="7.42578125" style="41" customWidth="1"/>
    <col min="138" max="138" width="7" style="41" customWidth="1"/>
    <col min="139" max="139" width="8.5703125" style="41" customWidth="1"/>
    <col min="140" max="140" width="12" style="41" customWidth="1"/>
    <col min="141" max="141" width="4.7109375" style="41" customWidth="1"/>
    <col min="142" max="142" width="9.140625" style="41" customWidth="1"/>
    <col min="143" max="143" width="11.7109375" style="41" customWidth="1"/>
    <col min="144" max="16384" width="7" style="41"/>
  </cols>
  <sheetData>
    <row r="1" spans="1:233" x14ac:dyDescent="0.2">
      <c r="A1" s="2"/>
      <c r="B1" s="39"/>
      <c r="C1" s="38"/>
      <c r="D1" s="38"/>
      <c r="E1" s="38"/>
      <c r="F1" s="38"/>
      <c r="G1" s="40"/>
      <c r="H1" s="38"/>
      <c r="I1" s="40"/>
      <c r="J1" s="38"/>
      <c r="K1" s="40"/>
      <c r="L1" s="40"/>
    </row>
    <row r="2" spans="1:233" s="3" customFormat="1" ht="12.75" customHeight="1" x14ac:dyDescent="0.2">
      <c r="A2" s="113" t="s">
        <v>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33" s="3" customFormat="1" ht="12.75" customHeight="1" x14ac:dyDescent="0.2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33" s="6" customFormat="1" ht="12.75" customHeight="1" x14ac:dyDescent="0.25">
      <c r="A4" s="91"/>
      <c r="B4" s="4"/>
      <c r="C4" s="91"/>
      <c r="D4" s="91"/>
      <c r="E4" s="91"/>
      <c r="F4" s="91"/>
      <c r="G4" s="90"/>
      <c r="H4" s="90"/>
      <c r="I4" s="5" t="s">
        <v>6</v>
      </c>
      <c r="J4" s="112" t="e">
        <f>L165</f>
        <v>#VALUE!</v>
      </c>
      <c r="K4" s="112"/>
      <c r="L4" s="91" t="s">
        <v>3</v>
      </c>
    </row>
    <row r="5" spans="1:233" s="3" customFormat="1" ht="12.75" customHeight="1" x14ac:dyDescent="0.2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33" s="9" customFormat="1" ht="27.75" customHeight="1" x14ac:dyDescent="0.2">
      <c r="A6" s="111" t="s">
        <v>7</v>
      </c>
      <c r="B6" s="110" t="s">
        <v>8</v>
      </c>
      <c r="C6" s="110" t="s">
        <v>9</v>
      </c>
      <c r="D6" s="111" t="s">
        <v>10</v>
      </c>
      <c r="E6" s="111"/>
      <c r="F6" s="110" t="s">
        <v>11</v>
      </c>
      <c r="G6" s="110"/>
      <c r="H6" s="110" t="s">
        <v>12</v>
      </c>
      <c r="I6" s="110"/>
      <c r="J6" s="111" t="s">
        <v>13</v>
      </c>
      <c r="K6" s="111"/>
      <c r="L6" s="111" t="s">
        <v>14</v>
      </c>
    </row>
    <row r="7" spans="1:233" s="9" customFormat="1" ht="12.75" customHeight="1" x14ac:dyDescent="0.2">
      <c r="A7" s="111"/>
      <c r="B7" s="110"/>
      <c r="C7" s="110"/>
      <c r="D7" s="88" t="s">
        <v>15</v>
      </c>
      <c r="E7" s="88" t="s">
        <v>16</v>
      </c>
      <c r="F7" s="88" t="s">
        <v>15</v>
      </c>
      <c r="G7" s="88" t="s">
        <v>16</v>
      </c>
      <c r="H7" s="88" t="s">
        <v>15</v>
      </c>
      <c r="I7" s="88" t="s">
        <v>16</v>
      </c>
      <c r="J7" s="88" t="s">
        <v>15</v>
      </c>
      <c r="K7" s="88" t="s">
        <v>16</v>
      </c>
      <c r="L7" s="111"/>
    </row>
    <row r="8" spans="1:233" s="12" customFormat="1" ht="12.75" customHeight="1" x14ac:dyDescent="0.2">
      <c r="A8" s="10">
        <v>1</v>
      </c>
      <c r="B8" s="10">
        <v>3</v>
      </c>
      <c r="C8" s="11">
        <v>4</v>
      </c>
      <c r="D8" s="11">
        <v>5</v>
      </c>
      <c r="E8" s="11">
        <v>6</v>
      </c>
      <c r="F8" s="11">
        <v>7</v>
      </c>
      <c r="G8" s="10">
        <v>8</v>
      </c>
      <c r="H8" s="11">
        <v>9</v>
      </c>
      <c r="I8" s="10">
        <v>10</v>
      </c>
      <c r="J8" s="11">
        <v>11</v>
      </c>
      <c r="K8" s="10">
        <v>12</v>
      </c>
      <c r="L8" s="10">
        <v>13</v>
      </c>
    </row>
    <row r="9" spans="1:233" s="12" customFormat="1" ht="12.75" customHeight="1" x14ac:dyDescent="0.2">
      <c r="A9" s="10"/>
      <c r="B9" s="10"/>
      <c r="C9" s="11"/>
      <c r="D9" s="11"/>
      <c r="E9" s="11"/>
      <c r="F9" s="11"/>
      <c r="G9" s="10"/>
      <c r="H9" s="11"/>
      <c r="I9" s="10"/>
      <c r="J9" s="11"/>
      <c r="K9" s="10"/>
      <c r="L9" s="10"/>
    </row>
    <row r="10" spans="1:233" s="26" customFormat="1" x14ac:dyDescent="0.25">
      <c r="A10" s="83"/>
      <c r="B10" s="73" t="s">
        <v>28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P10" s="108"/>
    </row>
    <row r="11" spans="1:233" s="12" customFormat="1" ht="12.75" customHeight="1" x14ac:dyDescent="0.2">
      <c r="A11" s="10"/>
      <c r="B11" s="73"/>
      <c r="C11" s="11"/>
      <c r="D11" s="11"/>
      <c r="E11" s="11"/>
      <c r="F11" s="11"/>
      <c r="G11" s="10"/>
      <c r="H11" s="11"/>
      <c r="I11" s="10"/>
      <c r="J11" s="11"/>
      <c r="K11" s="10"/>
      <c r="L11" s="10"/>
    </row>
    <row r="12" spans="1:233" s="12" customFormat="1" ht="12.75" customHeight="1" x14ac:dyDescent="0.2">
      <c r="A12" s="10"/>
      <c r="B12" s="73" t="s">
        <v>26</v>
      </c>
      <c r="C12" s="11"/>
      <c r="D12" s="11"/>
      <c r="E12" s="11"/>
      <c r="F12" s="11"/>
      <c r="G12" s="10"/>
      <c r="H12" s="11"/>
      <c r="I12" s="10"/>
      <c r="J12" s="11"/>
      <c r="K12" s="10"/>
      <c r="L12" s="10"/>
    </row>
    <row r="13" spans="1:233" s="28" customFormat="1" ht="12.75" customHeight="1" x14ac:dyDescent="0.25">
      <c r="A13" s="29"/>
      <c r="B13" s="46"/>
      <c r="C13" s="29"/>
      <c r="D13" s="31"/>
      <c r="E13" s="1"/>
      <c r="F13" s="31"/>
      <c r="G13" s="25"/>
      <c r="H13" s="25"/>
      <c r="I13" s="25"/>
      <c r="J13" s="30"/>
      <c r="K13" s="30"/>
      <c r="L13" s="30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</row>
    <row r="14" spans="1:233" s="65" customFormat="1" ht="24" customHeight="1" x14ac:dyDescent="0.25">
      <c r="A14" s="62">
        <v>1</v>
      </c>
      <c r="B14" s="63" t="s">
        <v>60</v>
      </c>
      <c r="C14" s="88" t="s">
        <v>20</v>
      </c>
      <c r="D14" s="18"/>
      <c r="E14" s="18">
        <f>46.15+22.88+6.08</f>
        <v>75.11</v>
      </c>
      <c r="F14" s="18"/>
      <c r="G14" s="18"/>
      <c r="H14" s="18"/>
      <c r="I14" s="18"/>
      <c r="J14" s="18"/>
      <c r="K14" s="18"/>
      <c r="L14" s="18"/>
      <c r="M14" s="64"/>
      <c r="O14" s="66"/>
      <c r="P14" s="109">
        <v>35798</v>
      </c>
    </row>
    <row r="15" spans="1:233" s="68" customFormat="1" ht="13.5" customHeight="1" x14ac:dyDescent="0.25">
      <c r="A15" s="62"/>
      <c r="B15" s="19" t="s">
        <v>4</v>
      </c>
      <c r="C15" s="20" t="s">
        <v>1</v>
      </c>
      <c r="D15" s="21">
        <v>0.88700000000000001</v>
      </c>
      <c r="E15" s="22">
        <f>D15*E14</f>
        <v>66.622569999999996</v>
      </c>
      <c r="F15" s="21"/>
      <c r="G15" s="21"/>
      <c r="H15" s="21"/>
      <c r="I15" s="21">
        <f>H15*E15</f>
        <v>0</v>
      </c>
      <c r="J15" s="21"/>
      <c r="K15" s="21"/>
      <c r="L15" s="21">
        <f>I15</f>
        <v>0</v>
      </c>
      <c r="M15" s="67"/>
      <c r="O15" s="64"/>
    </row>
    <row r="16" spans="1:233" s="68" customFormat="1" ht="13.5" customHeight="1" x14ac:dyDescent="0.25">
      <c r="A16" s="62"/>
      <c r="B16" s="23" t="s">
        <v>2</v>
      </c>
      <c r="C16" s="24" t="s">
        <v>3</v>
      </c>
      <c r="D16" s="21">
        <v>9.8400000000000001E-2</v>
      </c>
      <c r="E16" s="21">
        <f>D16*E14</f>
        <v>7.3908240000000003</v>
      </c>
      <c r="F16" s="21"/>
      <c r="G16" s="21"/>
      <c r="H16" s="25"/>
      <c r="I16" s="25"/>
      <c r="J16" s="25"/>
      <c r="K16" s="25">
        <f>J16*E16</f>
        <v>0</v>
      </c>
      <c r="L16" s="25">
        <f>K16</f>
        <v>0</v>
      </c>
      <c r="M16" s="67"/>
      <c r="O16" s="67"/>
    </row>
    <row r="17" spans="1:255" s="68" customFormat="1" ht="13.5" customHeight="1" x14ac:dyDescent="0.25">
      <c r="A17" s="62"/>
      <c r="B17" s="23"/>
      <c r="C17" s="24"/>
      <c r="D17" s="21"/>
      <c r="E17" s="21"/>
      <c r="F17" s="21"/>
      <c r="G17" s="21"/>
      <c r="H17" s="25"/>
      <c r="I17" s="25"/>
      <c r="J17" s="25"/>
      <c r="K17" s="25"/>
      <c r="L17" s="25"/>
      <c r="M17" s="67"/>
      <c r="O17" s="67"/>
    </row>
    <row r="18" spans="1:255" s="33" customFormat="1" ht="14.25" x14ac:dyDescent="0.25">
      <c r="A18" s="88">
        <v>2</v>
      </c>
      <c r="B18" s="69" t="s">
        <v>61</v>
      </c>
      <c r="C18" s="88" t="s">
        <v>20</v>
      </c>
      <c r="D18" s="18"/>
      <c r="E18" s="18">
        <v>300</v>
      </c>
      <c r="F18" s="18"/>
      <c r="G18" s="18"/>
      <c r="H18" s="25"/>
      <c r="I18" s="18"/>
      <c r="J18" s="18"/>
      <c r="K18" s="18"/>
      <c r="L18" s="18"/>
    </row>
    <row r="19" spans="1:255" s="33" customFormat="1" x14ac:dyDescent="0.25">
      <c r="A19" s="88"/>
      <c r="B19" s="70"/>
      <c r="C19" s="24" t="s">
        <v>5</v>
      </c>
      <c r="D19" s="25"/>
      <c r="E19" s="48">
        <f>E18/100</f>
        <v>3</v>
      </c>
      <c r="F19" s="25"/>
      <c r="G19" s="25"/>
      <c r="H19" s="25"/>
      <c r="I19" s="25"/>
      <c r="J19" s="25"/>
      <c r="K19" s="25"/>
      <c r="L19" s="25"/>
    </row>
    <row r="20" spans="1:255" s="33" customFormat="1" x14ac:dyDescent="0.25">
      <c r="A20" s="88"/>
      <c r="B20" s="34" t="s">
        <v>0</v>
      </c>
      <c r="C20" s="24" t="s">
        <v>1</v>
      </c>
      <c r="D20" s="25">
        <v>28.9</v>
      </c>
      <c r="E20" s="25">
        <f>E19*D20</f>
        <v>86.699999999999989</v>
      </c>
      <c r="F20" s="25"/>
      <c r="G20" s="25"/>
      <c r="H20" s="21"/>
      <c r="I20" s="25">
        <f>E20*H20</f>
        <v>0</v>
      </c>
      <c r="J20" s="25"/>
      <c r="K20" s="25"/>
      <c r="L20" s="25">
        <f>G20+I20+K20</f>
        <v>0</v>
      </c>
    </row>
    <row r="21" spans="1:255" s="33" customFormat="1" x14ac:dyDescent="0.25">
      <c r="A21" s="88"/>
      <c r="B21" s="71" t="s">
        <v>24</v>
      </c>
      <c r="C21" s="24" t="s">
        <v>3</v>
      </c>
      <c r="D21" s="25">
        <v>6.28</v>
      </c>
      <c r="E21" s="25">
        <f>D21*E19</f>
        <v>18.84</v>
      </c>
      <c r="F21" s="25"/>
      <c r="G21" s="25"/>
      <c r="H21" s="25"/>
      <c r="I21" s="25"/>
      <c r="J21" s="49"/>
      <c r="K21" s="49">
        <f>E21*J21</f>
        <v>0</v>
      </c>
      <c r="L21" s="25">
        <f>G21+I21+K21</f>
        <v>0</v>
      </c>
    </row>
    <row r="22" spans="1:255" s="33" customFormat="1" x14ac:dyDescent="0.25">
      <c r="A22" s="89"/>
      <c r="B22" s="72"/>
      <c r="C22" s="24"/>
      <c r="D22" s="25"/>
      <c r="E22" s="25"/>
      <c r="F22" s="25"/>
      <c r="G22" s="25"/>
      <c r="H22" s="25"/>
      <c r="I22" s="25"/>
      <c r="J22" s="49"/>
      <c r="K22" s="49"/>
      <c r="L22" s="49"/>
    </row>
    <row r="23" spans="1:255" s="26" customFormat="1" x14ac:dyDescent="0.25">
      <c r="A23" s="83">
        <v>3</v>
      </c>
      <c r="B23" s="85" t="s">
        <v>29</v>
      </c>
      <c r="C23" s="88" t="s">
        <v>30</v>
      </c>
      <c r="D23" s="18"/>
      <c r="E23" s="18">
        <f>457.27*0.1</f>
        <v>45.727000000000004</v>
      </c>
      <c r="F23" s="18"/>
      <c r="G23" s="84"/>
      <c r="H23" s="84"/>
      <c r="I23" s="84"/>
      <c r="J23" s="18"/>
      <c r="K23" s="18"/>
      <c r="L23" s="18"/>
      <c r="M23" s="86"/>
      <c r="N23" s="108"/>
    </row>
    <row r="24" spans="1:255" s="28" customFormat="1" x14ac:dyDescent="0.25">
      <c r="A24" s="20"/>
      <c r="B24" s="19" t="s">
        <v>4</v>
      </c>
      <c r="C24" s="20" t="s">
        <v>1</v>
      </c>
      <c r="D24" s="1">
        <f>13.2*0.6</f>
        <v>7.919999999999999</v>
      </c>
      <c r="E24" s="25">
        <f>D24*E23</f>
        <v>362.15783999999996</v>
      </c>
      <c r="F24" s="31"/>
      <c r="G24" s="31"/>
      <c r="H24" s="21"/>
      <c r="I24" s="25">
        <f>E24*H24</f>
        <v>0</v>
      </c>
      <c r="J24" s="25"/>
      <c r="K24" s="25"/>
      <c r="L24" s="25">
        <f t="shared" ref="L24" si="0">G24+I24+K24</f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s="28" customFormat="1" x14ac:dyDescent="0.25">
      <c r="A25" s="24"/>
      <c r="B25" s="74" t="s">
        <v>24</v>
      </c>
      <c r="C25" s="1" t="s">
        <v>3</v>
      </c>
      <c r="D25" s="25">
        <v>9.6300000000000008</v>
      </c>
      <c r="E25" s="25">
        <f>D25*E23</f>
        <v>440.35101000000009</v>
      </c>
      <c r="F25" s="25"/>
      <c r="G25" s="25"/>
      <c r="H25" s="25"/>
      <c r="I25" s="25"/>
      <c r="J25" s="49"/>
      <c r="K25" s="49">
        <f>E25*J25</f>
        <v>0</v>
      </c>
      <c r="L25" s="25">
        <f>G25+I25+K25</f>
        <v>0</v>
      </c>
      <c r="M25" s="76"/>
      <c r="N25" s="76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</row>
    <row r="26" spans="1:255" s="28" customFormat="1" x14ac:dyDescent="0.25">
      <c r="A26" s="13"/>
      <c r="B26" s="78"/>
      <c r="C26" s="24"/>
      <c r="D26" s="75"/>
      <c r="E26" s="1"/>
      <c r="F26" s="1"/>
      <c r="G26" s="1"/>
      <c r="H26" s="1"/>
      <c r="I26" s="1"/>
      <c r="J26" s="25"/>
      <c r="K26" s="25"/>
      <c r="L26" s="25"/>
    </row>
    <row r="27" spans="1:255" s="95" customFormat="1" x14ac:dyDescent="0.25">
      <c r="A27" s="93">
        <v>4</v>
      </c>
      <c r="B27" s="85" t="s">
        <v>38</v>
      </c>
      <c r="C27" s="89" t="s">
        <v>52</v>
      </c>
      <c r="D27" s="42"/>
      <c r="E27" s="18">
        <f>457.27*0.22</f>
        <v>100.5994</v>
      </c>
      <c r="F27" s="42"/>
      <c r="G27" s="42"/>
      <c r="H27" s="94"/>
      <c r="I27" s="42"/>
      <c r="J27" s="42"/>
      <c r="K27" s="42"/>
      <c r="L27" s="42"/>
    </row>
    <row r="28" spans="1:255" s="95" customFormat="1" x14ac:dyDescent="0.25">
      <c r="A28" s="93"/>
      <c r="B28" s="85"/>
      <c r="C28" s="89"/>
      <c r="D28" s="42"/>
      <c r="E28" s="18"/>
      <c r="F28" s="42"/>
      <c r="G28" s="42"/>
      <c r="H28" s="94"/>
      <c r="I28" s="42"/>
      <c r="J28" s="42"/>
      <c r="K28" s="42"/>
      <c r="L28" s="42"/>
    </row>
    <row r="29" spans="1:255" s="97" customFormat="1" x14ac:dyDescent="0.25">
      <c r="A29" s="96"/>
      <c r="B29" s="19" t="s">
        <v>53</v>
      </c>
      <c r="C29" s="20" t="s">
        <v>1</v>
      </c>
      <c r="D29" s="42">
        <f>2.75*0.6</f>
        <v>1.65</v>
      </c>
      <c r="E29" s="25">
        <f>D29*E27</f>
        <v>165.98901000000001</v>
      </c>
      <c r="F29" s="25"/>
      <c r="G29" s="25"/>
      <c r="H29" s="25"/>
      <c r="I29" s="25">
        <f>E29*H29</f>
        <v>0</v>
      </c>
      <c r="J29" s="25"/>
      <c r="K29" s="25"/>
      <c r="L29" s="25">
        <f>I29</f>
        <v>0</v>
      </c>
    </row>
    <row r="30" spans="1:255" s="97" customFormat="1" x14ac:dyDescent="0.25">
      <c r="A30" s="96"/>
      <c r="B30" s="98" t="s">
        <v>54</v>
      </c>
      <c r="C30" s="42" t="s">
        <v>33</v>
      </c>
      <c r="D30" s="99">
        <v>0.48</v>
      </c>
      <c r="E30" s="100">
        <f>D30*E27</f>
        <v>48.287711999999999</v>
      </c>
      <c r="F30" s="42"/>
      <c r="G30" s="25"/>
      <c r="H30" s="25"/>
      <c r="I30" s="25"/>
      <c r="J30" s="25"/>
      <c r="K30" s="25">
        <f>E30*J30</f>
        <v>0</v>
      </c>
      <c r="L30" s="25">
        <f>K30</f>
        <v>0</v>
      </c>
    </row>
    <row r="31" spans="1:255" s="97" customFormat="1" x14ac:dyDescent="0.25">
      <c r="A31" s="96"/>
      <c r="B31" s="98"/>
      <c r="C31" s="42"/>
      <c r="D31" s="99"/>
      <c r="E31" s="100"/>
      <c r="F31" s="42"/>
      <c r="G31" s="25"/>
      <c r="H31" s="25"/>
      <c r="I31" s="25"/>
      <c r="J31" s="25"/>
      <c r="K31" s="25"/>
      <c r="L31" s="25"/>
    </row>
    <row r="32" spans="1:255" s="26" customFormat="1" ht="14.25" x14ac:dyDescent="0.25">
      <c r="A32" s="83">
        <v>5</v>
      </c>
      <c r="B32" s="85" t="s">
        <v>39</v>
      </c>
      <c r="C32" s="88" t="s">
        <v>20</v>
      </c>
      <c r="D32" s="18"/>
      <c r="E32" s="18">
        <f>29+10.14+5.44+12.83</f>
        <v>57.41</v>
      </c>
      <c r="F32" s="18"/>
      <c r="G32" s="84"/>
      <c r="H32" s="84"/>
      <c r="I32" s="84"/>
      <c r="J32" s="18"/>
      <c r="K32" s="18"/>
      <c r="L32" s="18"/>
      <c r="M32" s="86"/>
    </row>
    <row r="33" spans="1:255" s="28" customFormat="1" x14ac:dyDescent="0.25">
      <c r="A33" s="20"/>
      <c r="B33" s="19" t="s">
        <v>4</v>
      </c>
      <c r="C33" s="20" t="s">
        <v>1</v>
      </c>
      <c r="D33" s="87">
        <v>0.17</v>
      </c>
      <c r="E33" s="25">
        <f>D33*E32</f>
        <v>9.7597000000000005</v>
      </c>
      <c r="F33" s="31"/>
      <c r="G33" s="31"/>
      <c r="H33" s="21"/>
      <c r="I33" s="25">
        <f>E33*H33</f>
        <v>0</v>
      </c>
      <c r="J33" s="25"/>
      <c r="K33" s="25"/>
      <c r="L33" s="25">
        <f t="shared" ref="L33" si="1">G33+I33+K33</f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s="28" customFormat="1" x14ac:dyDescent="0.25">
      <c r="A34" s="24"/>
      <c r="B34" s="74" t="s">
        <v>24</v>
      </c>
      <c r="C34" s="1" t="s">
        <v>3</v>
      </c>
      <c r="D34" s="82">
        <f>9.84/100</f>
        <v>9.8400000000000001E-2</v>
      </c>
      <c r="E34" s="25">
        <f>D34*E32</f>
        <v>5.6491439999999997</v>
      </c>
      <c r="F34" s="25"/>
      <c r="G34" s="25"/>
      <c r="H34" s="25"/>
      <c r="I34" s="25"/>
      <c r="J34" s="49"/>
      <c r="K34" s="49">
        <f>E34*J34</f>
        <v>0</v>
      </c>
      <c r="L34" s="25">
        <f>G34+I34+K34</f>
        <v>0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</row>
    <row r="35" spans="1:255" s="28" customFormat="1" x14ac:dyDescent="0.25">
      <c r="A35" s="13"/>
      <c r="B35" s="78"/>
      <c r="C35" s="24"/>
      <c r="D35" s="75"/>
      <c r="E35" s="1"/>
      <c r="F35" s="1"/>
      <c r="G35" s="1"/>
      <c r="H35" s="1"/>
      <c r="I35" s="1"/>
      <c r="J35" s="25"/>
      <c r="K35" s="25"/>
      <c r="L35" s="25"/>
    </row>
    <row r="36" spans="1:255" s="26" customFormat="1" ht="25.5" x14ac:dyDescent="0.25">
      <c r="A36" s="83">
        <v>6</v>
      </c>
      <c r="B36" s="92" t="s">
        <v>56</v>
      </c>
      <c r="C36" s="88" t="s">
        <v>40</v>
      </c>
      <c r="D36" s="18"/>
      <c r="E36" s="18">
        <v>20</v>
      </c>
      <c r="F36" s="18"/>
      <c r="G36" s="84"/>
      <c r="H36" s="84"/>
      <c r="I36" s="84"/>
      <c r="J36" s="18"/>
      <c r="K36" s="18"/>
      <c r="L36" s="18"/>
      <c r="M36" s="86"/>
    </row>
    <row r="37" spans="1:255" s="28" customFormat="1" x14ac:dyDescent="0.25">
      <c r="A37" s="20"/>
      <c r="B37" s="19" t="s">
        <v>4</v>
      </c>
      <c r="C37" s="20" t="s">
        <v>1</v>
      </c>
      <c r="D37" s="87">
        <v>1.2869999999999999</v>
      </c>
      <c r="E37" s="25">
        <f>D37*E36</f>
        <v>25.74</v>
      </c>
      <c r="F37" s="31"/>
      <c r="G37" s="31"/>
      <c r="H37" s="21"/>
      <c r="I37" s="25">
        <f>E37*H37</f>
        <v>0</v>
      </c>
      <c r="J37" s="25"/>
      <c r="K37" s="25"/>
      <c r="L37" s="25">
        <f t="shared" ref="L37" si="2">G37+I37+K37</f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28" customFormat="1" x14ac:dyDescent="0.25">
      <c r="A38" s="13"/>
      <c r="B38" s="78"/>
      <c r="C38" s="24"/>
      <c r="D38" s="75"/>
      <c r="E38" s="1"/>
      <c r="F38" s="1"/>
      <c r="G38" s="1"/>
      <c r="H38" s="1"/>
      <c r="I38" s="1"/>
      <c r="J38" s="25"/>
      <c r="K38" s="25"/>
      <c r="L38" s="25"/>
    </row>
    <row r="39" spans="1:255" s="26" customFormat="1" x14ac:dyDescent="0.25">
      <c r="A39" s="83">
        <v>7</v>
      </c>
      <c r="B39" s="85" t="s">
        <v>37</v>
      </c>
      <c r="C39" s="88" t="s">
        <v>30</v>
      </c>
      <c r="D39" s="18"/>
      <c r="E39" s="18">
        <v>156.75800000000001</v>
      </c>
      <c r="F39" s="18"/>
      <c r="G39" s="84"/>
      <c r="H39" s="84"/>
      <c r="I39" s="84"/>
      <c r="J39" s="18"/>
      <c r="K39" s="18"/>
      <c r="L39" s="18"/>
      <c r="M39" s="86"/>
    </row>
    <row r="40" spans="1:255" s="26" customFormat="1" x14ac:dyDescent="0.25">
      <c r="A40" s="83"/>
      <c r="B40" s="85"/>
      <c r="C40" s="88"/>
      <c r="D40" s="18"/>
      <c r="E40" s="18"/>
      <c r="F40" s="18"/>
      <c r="G40" s="84"/>
      <c r="H40" s="84"/>
      <c r="I40" s="84"/>
      <c r="J40" s="18"/>
      <c r="K40" s="18"/>
      <c r="L40" s="18"/>
      <c r="M40" s="86"/>
    </row>
    <row r="41" spans="1:255" s="28" customFormat="1" x14ac:dyDescent="0.25">
      <c r="A41" s="20"/>
      <c r="B41" s="19" t="s">
        <v>4</v>
      </c>
      <c r="C41" s="20" t="s">
        <v>1</v>
      </c>
      <c r="D41" s="1">
        <f>6.5*0.6</f>
        <v>3.9</v>
      </c>
      <c r="E41" s="25">
        <f>D41*E39</f>
        <v>611.35620000000006</v>
      </c>
      <c r="F41" s="31"/>
      <c r="G41" s="31"/>
      <c r="H41" s="21"/>
      <c r="I41" s="25">
        <f>E41*H41</f>
        <v>0</v>
      </c>
      <c r="J41" s="25"/>
      <c r="K41" s="25"/>
      <c r="L41" s="25">
        <f t="shared" ref="L41" si="3">G41+I41+K41</f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</row>
    <row r="42" spans="1:255" s="28" customFormat="1" x14ac:dyDescent="0.25">
      <c r="A42" s="24"/>
      <c r="B42" s="74" t="s">
        <v>24</v>
      </c>
      <c r="C42" s="1" t="s">
        <v>3</v>
      </c>
      <c r="D42" s="25">
        <v>1.8</v>
      </c>
      <c r="E42" s="25">
        <f>D42*E39</f>
        <v>282.1644</v>
      </c>
      <c r="F42" s="25"/>
      <c r="G42" s="25"/>
      <c r="H42" s="25"/>
      <c r="I42" s="25"/>
      <c r="J42" s="49"/>
      <c r="K42" s="49">
        <f>E42*J42</f>
        <v>0</v>
      </c>
      <c r="L42" s="25">
        <f>G42+I42+K42</f>
        <v>0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</row>
    <row r="43" spans="1:255" s="28" customFormat="1" x14ac:dyDescent="0.25">
      <c r="A43" s="13"/>
      <c r="B43" s="78"/>
      <c r="C43" s="24"/>
      <c r="D43" s="75"/>
      <c r="E43" s="1"/>
      <c r="F43" s="1"/>
      <c r="G43" s="1"/>
      <c r="H43" s="1"/>
      <c r="I43" s="1"/>
      <c r="J43" s="25"/>
      <c r="K43" s="25"/>
      <c r="L43" s="25"/>
    </row>
    <row r="44" spans="1:255" s="12" customFormat="1" ht="12.75" customHeight="1" x14ac:dyDescent="0.2">
      <c r="A44" s="10"/>
      <c r="B44" s="73" t="s">
        <v>41</v>
      </c>
      <c r="C44" s="11"/>
      <c r="D44" s="11"/>
      <c r="E44" s="11"/>
      <c r="F44" s="11"/>
      <c r="G44" s="10"/>
      <c r="H44" s="11"/>
      <c r="I44" s="10"/>
      <c r="J44" s="11"/>
      <c r="K44" s="10"/>
      <c r="L44" s="10"/>
    </row>
    <row r="45" spans="1:255" s="28" customFormat="1" ht="12.75" customHeight="1" x14ac:dyDescent="0.25">
      <c r="A45" s="29"/>
      <c r="B45" s="46"/>
      <c r="C45" s="29"/>
      <c r="D45" s="31"/>
      <c r="E45" s="1"/>
      <c r="F45" s="31"/>
      <c r="G45" s="25"/>
      <c r="H45" s="25"/>
      <c r="I45" s="25"/>
      <c r="J45" s="30"/>
      <c r="K45" s="30"/>
      <c r="L45" s="30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</row>
    <row r="46" spans="1:255" s="65" customFormat="1" ht="14.25" customHeight="1" x14ac:dyDescent="0.25">
      <c r="A46" s="62">
        <v>8</v>
      </c>
      <c r="B46" s="63" t="s">
        <v>44</v>
      </c>
      <c r="C46" s="88" t="s">
        <v>20</v>
      </c>
      <c r="D46" s="18"/>
      <c r="E46" s="18">
        <f>46.15+15.84+3.37</f>
        <v>65.36</v>
      </c>
      <c r="F46" s="18"/>
      <c r="G46" s="18"/>
      <c r="H46" s="18"/>
      <c r="I46" s="18"/>
      <c r="J46" s="18"/>
      <c r="K46" s="18"/>
      <c r="L46" s="18"/>
      <c r="M46" s="64"/>
      <c r="O46" s="66"/>
    </row>
    <row r="47" spans="1:255" s="68" customFormat="1" ht="13.5" customHeight="1" x14ac:dyDescent="0.25">
      <c r="A47" s="62"/>
      <c r="B47" s="19" t="s">
        <v>4</v>
      </c>
      <c r="C47" s="20" t="s">
        <v>1</v>
      </c>
      <c r="D47" s="21">
        <v>0.88700000000000001</v>
      </c>
      <c r="E47" s="22">
        <f>D47*E46</f>
        <v>57.974319999999999</v>
      </c>
      <c r="F47" s="21"/>
      <c r="G47" s="21"/>
      <c r="H47" s="21"/>
      <c r="I47" s="21">
        <f>H47*E47</f>
        <v>0</v>
      </c>
      <c r="J47" s="21"/>
      <c r="K47" s="21"/>
      <c r="L47" s="21">
        <f>I47</f>
        <v>0</v>
      </c>
      <c r="M47" s="67"/>
      <c r="O47" s="64"/>
    </row>
    <row r="48" spans="1:255" s="68" customFormat="1" ht="13.5" customHeight="1" x14ac:dyDescent="0.25">
      <c r="A48" s="62"/>
      <c r="B48" s="23" t="s">
        <v>2</v>
      </c>
      <c r="C48" s="24" t="s">
        <v>3</v>
      </c>
      <c r="D48" s="21">
        <v>9.8400000000000001E-2</v>
      </c>
      <c r="E48" s="21">
        <f>D48*E46</f>
        <v>6.4314239999999998</v>
      </c>
      <c r="F48" s="21"/>
      <c r="G48" s="21"/>
      <c r="H48" s="25"/>
      <c r="I48" s="25"/>
      <c r="J48" s="25"/>
      <c r="K48" s="25">
        <f>J48*E48</f>
        <v>0</v>
      </c>
      <c r="L48" s="25">
        <f>K48</f>
        <v>0</v>
      </c>
      <c r="M48" s="67"/>
      <c r="O48" s="67"/>
    </row>
    <row r="49" spans="1:255" s="68" customFormat="1" ht="13.5" customHeight="1" x14ac:dyDescent="0.25">
      <c r="A49" s="62"/>
      <c r="B49" s="23"/>
      <c r="C49" s="24"/>
      <c r="D49" s="21"/>
      <c r="E49" s="21"/>
      <c r="F49" s="21"/>
      <c r="G49" s="21"/>
      <c r="H49" s="25"/>
      <c r="I49" s="25"/>
      <c r="J49" s="25"/>
      <c r="K49" s="25"/>
      <c r="L49" s="25"/>
      <c r="M49" s="67"/>
      <c r="O49" s="67"/>
    </row>
    <row r="50" spans="1:255" s="33" customFormat="1" ht="14.25" x14ac:dyDescent="0.25">
      <c r="A50" s="88">
        <v>9</v>
      </c>
      <c r="B50" s="69" t="s">
        <v>25</v>
      </c>
      <c r="C50" s="88" t="s">
        <v>20</v>
      </c>
      <c r="D50" s="18"/>
      <c r="E50" s="18">
        <v>457.87</v>
      </c>
      <c r="F50" s="18"/>
      <c r="G50" s="18"/>
      <c r="H50" s="25"/>
      <c r="I50" s="18"/>
      <c r="J50" s="18"/>
      <c r="K50" s="18"/>
      <c r="L50" s="18"/>
    </row>
    <row r="51" spans="1:255" s="33" customFormat="1" x14ac:dyDescent="0.25">
      <c r="A51" s="88"/>
      <c r="B51" s="70"/>
      <c r="C51" s="24" t="s">
        <v>5</v>
      </c>
      <c r="D51" s="25"/>
      <c r="E51" s="48">
        <f>E50/100</f>
        <v>4.5787000000000004</v>
      </c>
      <c r="F51" s="25"/>
      <c r="G51" s="25"/>
      <c r="H51" s="25"/>
      <c r="I51" s="25"/>
      <c r="J51" s="25"/>
      <c r="K51" s="25"/>
      <c r="L51" s="25"/>
    </row>
    <row r="52" spans="1:255" s="33" customFormat="1" x14ac:dyDescent="0.25">
      <c r="A52" s="88"/>
      <c r="B52" s="34" t="s">
        <v>0</v>
      </c>
      <c r="C52" s="24" t="s">
        <v>1</v>
      </c>
      <c r="D52" s="25">
        <v>28.9</v>
      </c>
      <c r="E52" s="25">
        <f>E51*D52</f>
        <v>132.32443000000001</v>
      </c>
      <c r="F52" s="25"/>
      <c r="G52" s="25"/>
      <c r="H52" s="21"/>
      <c r="I52" s="25">
        <f>E52*H52</f>
        <v>0</v>
      </c>
      <c r="J52" s="25"/>
      <c r="K52" s="25"/>
      <c r="L52" s="25">
        <f>G52+I52+K52</f>
        <v>0</v>
      </c>
    </row>
    <row r="53" spans="1:255" s="33" customFormat="1" x14ac:dyDescent="0.25">
      <c r="A53" s="88"/>
      <c r="B53" s="71" t="s">
        <v>24</v>
      </c>
      <c r="C53" s="24" t="s">
        <v>3</v>
      </c>
      <c r="D53" s="25">
        <v>6.28</v>
      </c>
      <c r="E53" s="25">
        <f>D53*E51</f>
        <v>28.754236000000002</v>
      </c>
      <c r="F53" s="25"/>
      <c r="G53" s="25"/>
      <c r="H53" s="25"/>
      <c r="I53" s="25"/>
      <c r="J53" s="49"/>
      <c r="K53" s="49">
        <f>E53*J53</f>
        <v>0</v>
      </c>
      <c r="L53" s="25">
        <f>G53+I53+K53</f>
        <v>0</v>
      </c>
    </row>
    <row r="54" spans="1:255" s="33" customFormat="1" x14ac:dyDescent="0.25">
      <c r="A54" s="89"/>
      <c r="B54" s="72"/>
      <c r="C54" s="24"/>
      <c r="D54" s="25"/>
      <c r="E54" s="25"/>
      <c r="F54" s="25"/>
      <c r="G54" s="25"/>
      <c r="H54" s="25"/>
      <c r="I54" s="25"/>
      <c r="J54" s="49"/>
      <c r="K54" s="49"/>
      <c r="L54" s="49"/>
    </row>
    <row r="55" spans="1:255" s="95" customFormat="1" x14ac:dyDescent="0.25">
      <c r="A55" s="93">
        <v>10</v>
      </c>
      <c r="B55" s="85" t="s">
        <v>38</v>
      </c>
      <c r="C55" s="89" t="s">
        <v>52</v>
      </c>
      <c r="D55" s="42"/>
      <c r="E55" s="18">
        <f>457.87*0.22</f>
        <v>100.73140000000001</v>
      </c>
      <c r="F55" s="42"/>
      <c r="G55" s="42"/>
      <c r="H55" s="94"/>
      <c r="I55" s="42"/>
      <c r="J55" s="42"/>
      <c r="K55" s="42"/>
      <c r="L55" s="42"/>
    </row>
    <row r="56" spans="1:255" s="95" customFormat="1" x14ac:dyDescent="0.25">
      <c r="A56" s="93"/>
      <c r="B56" s="85"/>
      <c r="C56" s="89"/>
      <c r="D56" s="42"/>
      <c r="E56" s="18"/>
      <c r="F56" s="42"/>
      <c r="G56" s="42"/>
      <c r="H56" s="94"/>
      <c r="I56" s="42"/>
      <c r="J56" s="42"/>
      <c r="K56" s="42"/>
      <c r="L56" s="42"/>
    </row>
    <row r="57" spans="1:255" s="97" customFormat="1" x14ac:dyDescent="0.25">
      <c r="A57" s="96"/>
      <c r="B57" s="19" t="s">
        <v>53</v>
      </c>
      <c r="C57" s="20" t="s">
        <v>1</v>
      </c>
      <c r="D57" s="42">
        <f>2.75*0.6</f>
        <v>1.65</v>
      </c>
      <c r="E57" s="25">
        <f>D57*E55</f>
        <v>166.20680999999999</v>
      </c>
      <c r="F57" s="25"/>
      <c r="G57" s="25"/>
      <c r="H57" s="25"/>
      <c r="I57" s="25">
        <f>E57*H57</f>
        <v>0</v>
      </c>
      <c r="J57" s="25"/>
      <c r="K57" s="25"/>
      <c r="L57" s="25">
        <f>I57</f>
        <v>0</v>
      </c>
    </row>
    <row r="58" spans="1:255" s="97" customFormat="1" x14ac:dyDescent="0.25">
      <c r="A58" s="96"/>
      <c r="B58" s="98" t="s">
        <v>54</v>
      </c>
      <c r="C58" s="42" t="s">
        <v>33</v>
      </c>
      <c r="D58" s="99">
        <v>0.48</v>
      </c>
      <c r="E58" s="100">
        <f>D58*E55</f>
        <v>48.351072000000002</v>
      </c>
      <c r="F58" s="42"/>
      <c r="G58" s="25"/>
      <c r="H58" s="25"/>
      <c r="I58" s="25"/>
      <c r="J58" s="25"/>
      <c r="K58" s="25">
        <f>E58*J58</f>
        <v>0</v>
      </c>
      <c r="L58" s="25">
        <f>K58</f>
        <v>0</v>
      </c>
    </row>
    <row r="59" spans="1:255" s="97" customFormat="1" x14ac:dyDescent="0.25">
      <c r="A59" s="96"/>
      <c r="B59" s="98"/>
      <c r="C59" s="42"/>
      <c r="D59" s="99"/>
      <c r="E59" s="100"/>
      <c r="F59" s="42"/>
      <c r="G59" s="25"/>
      <c r="H59" s="25"/>
      <c r="I59" s="25"/>
      <c r="J59" s="25"/>
      <c r="K59" s="25"/>
      <c r="L59" s="25"/>
    </row>
    <row r="60" spans="1:255" s="26" customFormat="1" ht="14.25" x14ac:dyDescent="0.25">
      <c r="A60" s="83">
        <v>11</v>
      </c>
      <c r="B60" s="85" t="s">
        <v>42</v>
      </c>
      <c r="C60" s="88" t="s">
        <v>20</v>
      </c>
      <c r="D60" s="18"/>
      <c r="E60" s="18">
        <f>457.87</f>
        <v>457.87</v>
      </c>
      <c r="F60" s="18"/>
      <c r="G60" s="84"/>
      <c r="H60" s="84"/>
      <c r="I60" s="84"/>
      <c r="J60" s="18"/>
      <c r="K60" s="18"/>
      <c r="L60" s="18"/>
      <c r="M60" s="86"/>
    </row>
    <row r="61" spans="1:255" s="28" customFormat="1" x14ac:dyDescent="0.25">
      <c r="A61" s="20"/>
      <c r="B61" s="19" t="s">
        <v>4</v>
      </c>
      <c r="C61" s="20" t="s">
        <v>1</v>
      </c>
      <c r="D61" s="87">
        <v>8.2000000000000003E-2</v>
      </c>
      <c r="E61" s="25">
        <f>D61*E60</f>
        <v>37.545340000000003</v>
      </c>
      <c r="F61" s="31"/>
      <c r="G61" s="31"/>
      <c r="H61" s="21"/>
      <c r="I61" s="25">
        <f>E61*H61</f>
        <v>0</v>
      </c>
      <c r="J61" s="25"/>
      <c r="K61" s="25"/>
      <c r="L61" s="25">
        <f t="shared" ref="L61" si="4">G61+I61+K61</f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</row>
    <row r="62" spans="1:255" s="28" customFormat="1" x14ac:dyDescent="0.25">
      <c r="A62" s="24"/>
      <c r="B62" s="74" t="s">
        <v>24</v>
      </c>
      <c r="C62" s="1" t="s">
        <v>3</v>
      </c>
      <c r="D62" s="82">
        <v>5.0000000000000001E-3</v>
      </c>
      <c r="E62" s="25">
        <f>D62*E60</f>
        <v>2.2893500000000002</v>
      </c>
      <c r="F62" s="25"/>
      <c r="G62" s="25"/>
      <c r="H62" s="25"/>
      <c r="I62" s="25"/>
      <c r="J62" s="49"/>
      <c r="K62" s="49">
        <f>E62*J62</f>
        <v>0</v>
      </c>
      <c r="L62" s="25">
        <f>G62+I62+K62</f>
        <v>0</v>
      </c>
      <c r="M62" s="76"/>
      <c r="N62" s="76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28" customFormat="1" x14ac:dyDescent="0.25">
      <c r="A63" s="13"/>
      <c r="B63" s="78"/>
      <c r="C63" s="24"/>
      <c r="D63" s="75"/>
      <c r="E63" s="1"/>
      <c r="F63" s="1"/>
      <c r="G63" s="1"/>
      <c r="H63" s="1"/>
      <c r="I63" s="1"/>
      <c r="J63" s="25"/>
      <c r="K63" s="25"/>
      <c r="L63" s="25"/>
    </row>
    <row r="64" spans="1:255" s="26" customFormat="1" ht="14.25" x14ac:dyDescent="0.25">
      <c r="A64" s="83">
        <v>12</v>
      </c>
      <c r="B64" s="85" t="s">
        <v>43</v>
      </c>
      <c r="C64" s="88" t="s">
        <v>20</v>
      </c>
      <c r="D64" s="18"/>
      <c r="E64" s="18">
        <f>29.4+10.14+10.88+17.95</f>
        <v>68.37</v>
      </c>
      <c r="F64" s="18"/>
      <c r="G64" s="84"/>
      <c r="H64" s="84"/>
      <c r="I64" s="84"/>
      <c r="J64" s="18"/>
      <c r="K64" s="18"/>
      <c r="L64" s="18"/>
      <c r="M64" s="86"/>
    </row>
    <row r="65" spans="1:255" s="28" customFormat="1" x14ac:dyDescent="0.25">
      <c r="A65" s="20"/>
      <c r="B65" s="19" t="s">
        <v>4</v>
      </c>
      <c r="C65" s="20" t="s">
        <v>1</v>
      </c>
      <c r="D65" s="87">
        <v>0.17</v>
      </c>
      <c r="E65" s="25">
        <f>D65*E64</f>
        <v>11.622900000000001</v>
      </c>
      <c r="F65" s="31"/>
      <c r="G65" s="31"/>
      <c r="H65" s="21"/>
      <c r="I65" s="25">
        <f>E65*H65</f>
        <v>0</v>
      </c>
      <c r="J65" s="25"/>
      <c r="K65" s="25"/>
      <c r="L65" s="25">
        <f t="shared" ref="L65" si="5">G65+I65+K65</f>
        <v>0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</row>
    <row r="66" spans="1:255" s="28" customFormat="1" x14ac:dyDescent="0.25">
      <c r="A66" s="24"/>
      <c r="B66" s="74" t="s">
        <v>24</v>
      </c>
      <c r="C66" s="1" t="s">
        <v>3</v>
      </c>
      <c r="D66" s="82">
        <f>9.84/100</f>
        <v>9.8400000000000001E-2</v>
      </c>
      <c r="E66" s="25">
        <f>D66*E64</f>
        <v>6.7276080000000009</v>
      </c>
      <c r="F66" s="25"/>
      <c r="G66" s="25"/>
      <c r="H66" s="25"/>
      <c r="I66" s="25"/>
      <c r="J66" s="49"/>
      <c r="K66" s="49">
        <f>E66*J66</f>
        <v>0</v>
      </c>
      <c r="L66" s="25">
        <f>G66+I66+K66</f>
        <v>0</v>
      </c>
      <c r="M66" s="76"/>
      <c r="N66" s="7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28" customFormat="1" x14ac:dyDescent="0.25">
      <c r="A67" s="13"/>
      <c r="B67" s="78"/>
      <c r="C67" s="24"/>
      <c r="D67" s="75"/>
      <c r="E67" s="1"/>
      <c r="F67" s="1"/>
      <c r="G67" s="1"/>
      <c r="H67" s="1"/>
      <c r="I67" s="1"/>
      <c r="J67" s="25"/>
      <c r="K67" s="25"/>
      <c r="L67" s="25"/>
    </row>
    <row r="68" spans="1:255" s="26" customFormat="1" x14ac:dyDescent="0.25">
      <c r="A68" s="83">
        <v>13</v>
      </c>
      <c r="B68" s="85" t="s">
        <v>37</v>
      </c>
      <c r="C68" s="88" t="s">
        <v>30</v>
      </c>
      <c r="D68" s="18"/>
      <c r="E68" s="18">
        <v>156.43</v>
      </c>
      <c r="F68" s="18"/>
      <c r="G68" s="84"/>
      <c r="H68" s="84"/>
      <c r="I68" s="84"/>
      <c r="J68" s="18"/>
      <c r="K68" s="18"/>
      <c r="L68" s="18"/>
      <c r="M68" s="86"/>
    </row>
    <row r="69" spans="1:255" s="26" customFormat="1" x14ac:dyDescent="0.25">
      <c r="A69" s="83"/>
      <c r="B69" s="85"/>
      <c r="C69" s="88"/>
      <c r="D69" s="18"/>
      <c r="E69" s="18"/>
      <c r="F69" s="18"/>
      <c r="G69" s="84"/>
      <c r="H69" s="84"/>
      <c r="I69" s="84"/>
      <c r="J69" s="18"/>
      <c r="K69" s="18"/>
      <c r="L69" s="18"/>
      <c r="M69" s="86"/>
    </row>
    <row r="70" spans="1:255" s="28" customFormat="1" x14ac:dyDescent="0.25">
      <c r="A70" s="20"/>
      <c r="B70" s="19" t="s">
        <v>4</v>
      </c>
      <c r="C70" s="20" t="s">
        <v>1</v>
      </c>
      <c r="D70" s="1">
        <f>6.5*0.6</f>
        <v>3.9</v>
      </c>
      <c r="E70" s="25">
        <f>D70*E68</f>
        <v>610.077</v>
      </c>
      <c r="F70" s="31"/>
      <c r="G70" s="31"/>
      <c r="H70" s="21"/>
      <c r="I70" s="25">
        <f>E70*H70</f>
        <v>0</v>
      </c>
      <c r="J70" s="25"/>
      <c r="K70" s="25"/>
      <c r="L70" s="25">
        <f t="shared" ref="L70" si="6">G70+I70+K70</f>
        <v>0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</row>
    <row r="71" spans="1:255" s="28" customFormat="1" x14ac:dyDescent="0.25">
      <c r="A71" s="24"/>
      <c r="B71" s="74" t="s">
        <v>24</v>
      </c>
      <c r="C71" s="1" t="s">
        <v>3</v>
      </c>
      <c r="D71" s="25">
        <v>1.8</v>
      </c>
      <c r="E71" s="25">
        <f>D71*E68</f>
        <v>281.57400000000001</v>
      </c>
      <c r="F71" s="25"/>
      <c r="G71" s="25"/>
      <c r="H71" s="25"/>
      <c r="I71" s="25"/>
      <c r="J71" s="49"/>
      <c r="K71" s="49">
        <f>E71*J71</f>
        <v>0</v>
      </c>
      <c r="L71" s="25">
        <f>G71+I71+K71</f>
        <v>0</v>
      </c>
      <c r="M71" s="76"/>
      <c r="N71" s="76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28" customFormat="1" x14ac:dyDescent="0.25">
      <c r="A72" s="13"/>
      <c r="B72" s="78"/>
      <c r="C72" s="24"/>
      <c r="D72" s="75"/>
      <c r="E72" s="1"/>
      <c r="F72" s="1"/>
      <c r="G72" s="1"/>
      <c r="H72" s="1"/>
      <c r="I72" s="1"/>
      <c r="J72" s="25"/>
      <c r="K72" s="25"/>
      <c r="L72" s="25"/>
    </row>
    <row r="73" spans="1:255" s="12" customFormat="1" ht="12.75" customHeight="1" x14ac:dyDescent="0.2">
      <c r="A73" s="10"/>
      <c r="B73" s="73" t="s">
        <v>45</v>
      </c>
      <c r="C73" s="11"/>
      <c r="D73" s="11"/>
      <c r="E73" s="11"/>
      <c r="F73" s="11"/>
      <c r="G73" s="10"/>
      <c r="H73" s="11"/>
      <c r="I73" s="10"/>
      <c r="J73" s="11"/>
      <c r="K73" s="10"/>
      <c r="L73" s="10"/>
    </row>
    <row r="74" spans="1:255" s="28" customFormat="1" ht="12.75" customHeight="1" x14ac:dyDescent="0.25">
      <c r="A74" s="29"/>
      <c r="B74" s="46"/>
      <c r="C74" s="29"/>
      <c r="D74" s="31"/>
      <c r="E74" s="1"/>
      <c r="F74" s="31"/>
      <c r="G74" s="25"/>
      <c r="H74" s="25"/>
      <c r="I74" s="25"/>
      <c r="J74" s="30"/>
      <c r="K74" s="30"/>
      <c r="L74" s="30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</row>
    <row r="75" spans="1:255" s="26" customFormat="1" x14ac:dyDescent="0.25">
      <c r="A75" s="83">
        <v>14</v>
      </c>
      <c r="B75" s="85" t="s">
        <v>29</v>
      </c>
      <c r="C75" s="88" t="s">
        <v>30</v>
      </c>
      <c r="D75" s="18"/>
      <c r="E75" s="18">
        <f>55.58*0.1</f>
        <v>5.5579999999999998</v>
      </c>
      <c r="F75" s="18"/>
      <c r="G75" s="84"/>
      <c r="H75" s="84"/>
      <c r="I75" s="84"/>
      <c r="J75" s="18"/>
      <c r="K75" s="18"/>
      <c r="L75" s="18"/>
      <c r="M75" s="86"/>
    </row>
    <row r="76" spans="1:255" s="28" customFormat="1" x14ac:dyDescent="0.25">
      <c r="A76" s="20"/>
      <c r="B76" s="19" t="s">
        <v>4</v>
      </c>
      <c r="C76" s="20" t="s">
        <v>1</v>
      </c>
      <c r="D76" s="1">
        <f>13.2*0.6</f>
        <v>7.919999999999999</v>
      </c>
      <c r="E76" s="25">
        <f>D76*E75</f>
        <v>44.019359999999992</v>
      </c>
      <c r="F76" s="31"/>
      <c r="G76" s="31"/>
      <c r="H76" s="21"/>
      <c r="I76" s="25">
        <f>E76*H76</f>
        <v>0</v>
      </c>
      <c r="J76" s="25"/>
      <c r="K76" s="25"/>
      <c r="L76" s="25">
        <f t="shared" ref="L76" si="7">G76+I76+K76</f>
        <v>0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</row>
    <row r="77" spans="1:255" s="28" customFormat="1" x14ac:dyDescent="0.25">
      <c r="A77" s="24"/>
      <c r="B77" s="74" t="s">
        <v>24</v>
      </c>
      <c r="C77" s="1" t="s">
        <v>3</v>
      </c>
      <c r="D77" s="25">
        <v>9.6300000000000008</v>
      </c>
      <c r="E77" s="25">
        <f>D77*E75</f>
        <v>53.523540000000004</v>
      </c>
      <c r="F77" s="25"/>
      <c r="G77" s="25"/>
      <c r="H77" s="25"/>
      <c r="I77" s="25"/>
      <c r="J77" s="49"/>
      <c r="K77" s="49">
        <f>E77*J77</f>
        <v>0</v>
      </c>
      <c r="L77" s="25">
        <f>G77+I77+K77</f>
        <v>0</v>
      </c>
      <c r="M77" s="76"/>
      <c r="N77" s="76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  <row r="78" spans="1:255" s="28" customFormat="1" x14ac:dyDescent="0.25">
      <c r="A78" s="13"/>
      <c r="B78" s="78"/>
      <c r="C78" s="24"/>
      <c r="D78" s="75"/>
      <c r="E78" s="1"/>
      <c r="F78" s="1"/>
      <c r="G78" s="1"/>
      <c r="H78" s="1"/>
      <c r="I78" s="1"/>
      <c r="J78" s="25"/>
      <c r="K78" s="25"/>
      <c r="L78" s="25"/>
    </row>
    <row r="79" spans="1:255" s="26" customFormat="1" ht="25.5" x14ac:dyDescent="0.25">
      <c r="A79" s="83">
        <v>15</v>
      </c>
      <c r="B79" s="92" t="s">
        <v>46</v>
      </c>
      <c r="C79" s="88" t="s">
        <v>30</v>
      </c>
      <c r="D79" s="18"/>
      <c r="E79" s="18">
        <f>60*0.22</f>
        <v>13.2</v>
      </c>
      <c r="F79" s="18"/>
      <c r="G79" s="84"/>
      <c r="H79" s="84"/>
      <c r="I79" s="84"/>
      <c r="J79" s="18"/>
      <c r="K79" s="18"/>
      <c r="L79" s="18"/>
      <c r="M79" s="86"/>
    </row>
    <row r="80" spans="1:255" s="28" customFormat="1" x14ac:dyDescent="0.25">
      <c r="A80" s="20"/>
      <c r="B80" s="19" t="s">
        <v>4</v>
      </c>
      <c r="C80" s="20" t="s">
        <v>1</v>
      </c>
      <c r="D80" s="1">
        <v>13.2</v>
      </c>
      <c r="E80" s="25">
        <f>D80*E79</f>
        <v>174.23999999999998</v>
      </c>
      <c r="F80" s="31"/>
      <c r="G80" s="31"/>
      <c r="H80" s="21"/>
      <c r="I80" s="25">
        <f>E80*H80</f>
        <v>0</v>
      </c>
      <c r="J80" s="25"/>
      <c r="K80" s="25"/>
      <c r="L80" s="25">
        <f t="shared" ref="L80" si="8">G80+I80+K80</f>
        <v>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</row>
    <row r="81" spans="1:255" s="28" customFormat="1" x14ac:dyDescent="0.25">
      <c r="A81" s="24"/>
      <c r="B81" s="74" t="s">
        <v>24</v>
      </c>
      <c r="C81" s="1" t="s">
        <v>3</v>
      </c>
      <c r="D81" s="25">
        <v>9.6300000000000008</v>
      </c>
      <c r="E81" s="25">
        <f>D81*E79</f>
        <v>127.116</v>
      </c>
      <c r="F81" s="25"/>
      <c r="G81" s="25"/>
      <c r="H81" s="25"/>
      <c r="I81" s="25"/>
      <c r="J81" s="49"/>
      <c r="K81" s="49">
        <f>E81*J81</f>
        <v>0</v>
      </c>
      <c r="L81" s="25">
        <f>G81+I81+K81</f>
        <v>0</v>
      </c>
      <c r="M81" s="76"/>
      <c r="N81" s="76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</row>
    <row r="82" spans="1:255" s="28" customFormat="1" x14ac:dyDescent="0.25">
      <c r="A82" s="13"/>
      <c r="B82" s="78"/>
      <c r="C82" s="24"/>
      <c r="D82" s="75"/>
      <c r="E82" s="1"/>
      <c r="F82" s="1"/>
      <c r="G82" s="1"/>
      <c r="H82" s="1"/>
      <c r="I82" s="1"/>
      <c r="J82" s="25"/>
      <c r="K82" s="25"/>
      <c r="L82" s="25"/>
    </row>
    <row r="83" spans="1:255" s="26" customFormat="1" x14ac:dyDescent="0.25">
      <c r="A83" s="83">
        <v>16</v>
      </c>
      <c r="B83" s="85" t="s">
        <v>37</v>
      </c>
      <c r="C83" s="88" t="s">
        <v>30</v>
      </c>
      <c r="D83" s="18"/>
      <c r="E83" s="18">
        <f>78.72*0.4</f>
        <v>31.488</v>
      </c>
      <c r="F83" s="18"/>
      <c r="G83" s="84"/>
      <c r="H83" s="84"/>
      <c r="I83" s="84"/>
      <c r="J83" s="18"/>
      <c r="K83" s="18"/>
      <c r="L83" s="18"/>
      <c r="M83" s="86"/>
    </row>
    <row r="84" spans="1:255" s="26" customFormat="1" x14ac:dyDescent="0.25">
      <c r="A84" s="83"/>
      <c r="B84" s="85"/>
      <c r="C84" s="88"/>
      <c r="D84" s="18"/>
      <c r="E84" s="18"/>
      <c r="F84" s="18"/>
      <c r="G84" s="84"/>
      <c r="H84" s="84"/>
      <c r="I84" s="84"/>
      <c r="J84" s="18"/>
      <c r="K84" s="18"/>
      <c r="L84" s="18"/>
      <c r="M84" s="86"/>
    </row>
    <row r="85" spans="1:255" s="28" customFormat="1" x14ac:dyDescent="0.25">
      <c r="A85" s="20"/>
      <c r="B85" s="19" t="s">
        <v>4</v>
      </c>
      <c r="C85" s="20" t="s">
        <v>1</v>
      </c>
      <c r="D85" s="1">
        <f>6.5*0.6</f>
        <v>3.9</v>
      </c>
      <c r="E85" s="25">
        <f>D85*E83</f>
        <v>122.80319999999999</v>
      </c>
      <c r="F85" s="31"/>
      <c r="G85" s="31"/>
      <c r="H85" s="21"/>
      <c r="I85" s="25">
        <f>E85*H85</f>
        <v>0</v>
      </c>
      <c r="J85" s="25"/>
      <c r="K85" s="25"/>
      <c r="L85" s="25">
        <f t="shared" ref="L85" si="9">G85+I85+K85</f>
        <v>0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</row>
    <row r="86" spans="1:255" s="28" customFormat="1" x14ac:dyDescent="0.25">
      <c r="A86" s="24"/>
      <c r="B86" s="74" t="s">
        <v>24</v>
      </c>
      <c r="C86" s="1" t="s">
        <v>3</v>
      </c>
      <c r="D86" s="25">
        <v>1.8</v>
      </c>
      <c r="E86" s="25">
        <f>D86*E83</f>
        <v>56.678400000000003</v>
      </c>
      <c r="F86" s="25"/>
      <c r="G86" s="25"/>
      <c r="H86" s="25"/>
      <c r="I86" s="25"/>
      <c r="J86" s="49"/>
      <c r="K86" s="49">
        <f>E86*J86</f>
        <v>0</v>
      </c>
      <c r="L86" s="25">
        <f>G86+I86+K86</f>
        <v>0</v>
      </c>
      <c r="M86" s="76"/>
      <c r="N86" s="76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</row>
    <row r="87" spans="1:255" s="28" customFormat="1" x14ac:dyDescent="0.25">
      <c r="A87" s="13"/>
      <c r="B87" s="78"/>
      <c r="C87" s="24"/>
      <c r="D87" s="75"/>
      <c r="E87" s="1"/>
      <c r="F87" s="1"/>
      <c r="G87" s="1"/>
      <c r="H87" s="1"/>
      <c r="I87" s="1"/>
      <c r="J87" s="25"/>
      <c r="K87" s="25"/>
      <c r="L87" s="25"/>
    </row>
    <row r="88" spans="1:255" s="12" customFormat="1" ht="12.75" customHeight="1" x14ac:dyDescent="0.2">
      <c r="A88" s="10"/>
      <c r="B88" s="73" t="s">
        <v>47</v>
      </c>
      <c r="C88" s="11"/>
      <c r="D88" s="11"/>
      <c r="E88" s="11"/>
      <c r="F88" s="11"/>
      <c r="G88" s="10"/>
      <c r="H88" s="11"/>
      <c r="I88" s="10"/>
      <c r="J88" s="11"/>
      <c r="K88" s="10"/>
      <c r="L88" s="10"/>
    </row>
    <row r="89" spans="1:255" s="28" customFormat="1" ht="12.75" customHeight="1" x14ac:dyDescent="0.25">
      <c r="A89" s="29"/>
      <c r="B89" s="46"/>
      <c r="C89" s="29"/>
      <c r="D89" s="31"/>
      <c r="E89" s="1"/>
      <c r="F89" s="31"/>
      <c r="G89" s="25"/>
      <c r="H89" s="25"/>
      <c r="I89" s="25"/>
      <c r="J89" s="30"/>
      <c r="K89" s="30"/>
      <c r="L89" s="30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</row>
    <row r="90" spans="1:255" s="65" customFormat="1" ht="14.25" customHeight="1" x14ac:dyDescent="0.25">
      <c r="A90" s="62">
        <v>17</v>
      </c>
      <c r="B90" s="63" t="s">
        <v>51</v>
      </c>
      <c r="C90" s="88" t="s">
        <v>20</v>
      </c>
      <c r="D90" s="18"/>
      <c r="E90" s="18">
        <v>9.24</v>
      </c>
      <c r="F90" s="18"/>
      <c r="G90" s="18"/>
      <c r="H90" s="18"/>
      <c r="I90" s="18"/>
      <c r="J90" s="18"/>
      <c r="K90" s="18"/>
      <c r="L90" s="18"/>
      <c r="M90" s="64"/>
      <c r="O90" s="66"/>
    </row>
    <row r="91" spans="1:255" s="68" customFormat="1" ht="13.5" customHeight="1" x14ac:dyDescent="0.25">
      <c r="A91" s="62"/>
      <c r="B91" s="19" t="s">
        <v>4</v>
      </c>
      <c r="C91" s="20" t="s">
        <v>1</v>
      </c>
      <c r="D91" s="21">
        <v>0.88700000000000001</v>
      </c>
      <c r="E91" s="22">
        <f>D91*E90</f>
        <v>8.1958800000000007</v>
      </c>
      <c r="F91" s="21"/>
      <c r="G91" s="21"/>
      <c r="H91" s="21"/>
      <c r="I91" s="21">
        <f>H91*E91</f>
        <v>0</v>
      </c>
      <c r="J91" s="21"/>
      <c r="K91" s="21"/>
      <c r="L91" s="21">
        <f>I91</f>
        <v>0</v>
      </c>
      <c r="M91" s="67"/>
      <c r="O91" s="64"/>
    </row>
    <row r="92" spans="1:255" s="68" customFormat="1" ht="13.5" customHeight="1" x14ac:dyDescent="0.25">
      <c r="A92" s="62"/>
      <c r="B92" s="23" t="s">
        <v>2</v>
      </c>
      <c r="C92" s="24" t="s">
        <v>3</v>
      </c>
      <c r="D92" s="21">
        <v>9.8400000000000001E-2</v>
      </c>
      <c r="E92" s="21">
        <f>D92*E90</f>
        <v>0.90921600000000002</v>
      </c>
      <c r="F92" s="21"/>
      <c r="G92" s="21"/>
      <c r="H92" s="25"/>
      <c r="I92" s="25"/>
      <c r="J92" s="25"/>
      <c r="K92" s="25">
        <f>J92*E92</f>
        <v>0</v>
      </c>
      <c r="L92" s="25">
        <f>K92</f>
        <v>0</v>
      </c>
      <c r="M92" s="67"/>
      <c r="O92" s="67"/>
    </row>
    <row r="93" spans="1:255" s="68" customFormat="1" ht="13.5" customHeight="1" x14ac:dyDescent="0.25">
      <c r="A93" s="62"/>
      <c r="B93" s="23"/>
      <c r="C93" s="24"/>
      <c r="D93" s="21"/>
      <c r="E93" s="21"/>
      <c r="F93" s="21"/>
      <c r="G93" s="21"/>
      <c r="H93" s="25"/>
      <c r="I93" s="25"/>
      <c r="J93" s="25"/>
      <c r="K93" s="25"/>
      <c r="L93" s="25"/>
      <c r="M93" s="67"/>
      <c r="O93" s="67"/>
    </row>
    <row r="94" spans="1:255" s="26" customFormat="1" x14ac:dyDescent="0.25">
      <c r="A94" s="83">
        <v>18</v>
      </c>
      <c r="B94" s="85" t="s">
        <v>49</v>
      </c>
      <c r="C94" s="88" t="s">
        <v>30</v>
      </c>
      <c r="D94" s="18"/>
      <c r="E94" s="18">
        <f>52.5*0.1</f>
        <v>5.25</v>
      </c>
      <c r="F94" s="18"/>
      <c r="G94" s="84"/>
      <c r="H94" s="84"/>
      <c r="I94" s="84"/>
      <c r="J94" s="18"/>
      <c r="K94" s="18"/>
      <c r="L94" s="18"/>
      <c r="M94" s="86"/>
    </row>
    <row r="95" spans="1:255" s="28" customFormat="1" x14ac:dyDescent="0.25">
      <c r="A95" s="20"/>
      <c r="B95" s="19" t="s">
        <v>4</v>
      </c>
      <c r="C95" s="20" t="s">
        <v>1</v>
      </c>
      <c r="D95" s="1">
        <f>13.2*0.6</f>
        <v>7.919999999999999</v>
      </c>
      <c r="E95" s="25">
        <f>D95*E94</f>
        <v>41.58</v>
      </c>
      <c r="F95" s="31"/>
      <c r="G95" s="31"/>
      <c r="H95" s="21"/>
      <c r="I95" s="25">
        <f>E95*H95</f>
        <v>0</v>
      </c>
      <c r="J95" s="25"/>
      <c r="K95" s="25"/>
      <c r="L95" s="25">
        <f t="shared" ref="L95" si="10">G95+I95+K95</f>
        <v>0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</row>
    <row r="96" spans="1:255" s="28" customFormat="1" x14ac:dyDescent="0.25">
      <c r="A96" s="24"/>
      <c r="B96" s="74" t="s">
        <v>24</v>
      </c>
      <c r="C96" s="1" t="s">
        <v>3</v>
      </c>
      <c r="D96" s="25">
        <v>9.6300000000000008</v>
      </c>
      <c r="E96" s="25">
        <f>D96*E94</f>
        <v>50.557500000000005</v>
      </c>
      <c r="F96" s="25"/>
      <c r="G96" s="25"/>
      <c r="H96" s="25"/>
      <c r="I96" s="25"/>
      <c r="J96" s="49"/>
      <c r="K96" s="49">
        <f>E96*J96</f>
        <v>0</v>
      </c>
      <c r="L96" s="25">
        <f>G96+I96+K96</f>
        <v>0</v>
      </c>
      <c r="M96" s="76"/>
      <c r="N96" s="76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</row>
    <row r="97" spans="1:255" s="28" customFormat="1" x14ac:dyDescent="0.25">
      <c r="A97" s="13"/>
      <c r="B97" s="78"/>
      <c r="C97" s="24"/>
      <c r="D97" s="75"/>
      <c r="E97" s="1"/>
      <c r="F97" s="1"/>
      <c r="G97" s="1"/>
      <c r="H97" s="1"/>
      <c r="I97" s="1"/>
      <c r="J97" s="25"/>
      <c r="K97" s="25"/>
      <c r="L97" s="25"/>
    </row>
    <row r="98" spans="1:255" s="26" customFormat="1" ht="14.25" x14ac:dyDescent="0.25">
      <c r="A98" s="83">
        <v>19</v>
      </c>
      <c r="B98" s="85" t="s">
        <v>50</v>
      </c>
      <c r="C98" s="88" t="s">
        <v>20</v>
      </c>
      <c r="D98" s="18"/>
      <c r="E98" s="18">
        <v>5.6</v>
      </c>
      <c r="F98" s="18"/>
      <c r="G98" s="84"/>
      <c r="H98" s="84"/>
      <c r="I98" s="84"/>
      <c r="J98" s="18"/>
      <c r="K98" s="18"/>
      <c r="L98" s="18"/>
      <c r="M98" s="86"/>
    </row>
    <row r="99" spans="1:255" s="28" customFormat="1" x14ac:dyDescent="0.25">
      <c r="A99" s="20"/>
      <c r="B99" s="19" t="s">
        <v>4</v>
      </c>
      <c r="C99" s="20" t="s">
        <v>1</v>
      </c>
      <c r="D99" s="87">
        <v>0.17</v>
      </c>
      <c r="E99" s="25">
        <f>D99*E98</f>
        <v>0.95199999999999996</v>
      </c>
      <c r="F99" s="31"/>
      <c r="G99" s="31"/>
      <c r="H99" s="21"/>
      <c r="I99" s="25">
        <f>E99*H99</f>
        <v>0</v>
      </c>
      <c r="J99" s="25"/>
      <c r="K99" s="25"/>
      <c r="L99" s="25">
        <f t="shared" ref="L99" si="11">G99+I99+K99</f>
        <v>0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</row>
    <row r="100" spans="1:255" s="28" customFormat="1" x14ac:dyDescent="0.25">
      <c r="A100" s="24"/>
      <c r="B100" s="74" t="s">
        <v>24</v>
      </c>
      <c r="C100" s="1" t="s">
        <v>3</v>
      </c>
      <c r="D100" s="82">
        <f>9.84/100</f>
        <v>9.8400000000000001E-2</v>
      </c>
      <c r="E100" s="25">
        <f>D100*E98</f>
        <v>0.55103999999999997</v>
      </c>
      <c r="F100" s="25"/>
      <c r="G100" s="25"/>
      <c r="H100" s="25"/>
      <c r="I100" s="25"/>
      <c r="J100" s="49"/>
      <c r="K100" s="49">
        <f>E100*J100</f>
        <v>0</v>
      </c>
      <c r="L100" s="25">
        <f>G100+I100+K100</f>
        <v>0</v>
      </c>
      <c r="M100" s="76"/>
      <c r="N100" s="76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</row>
    <row r="101" spans="1:255" s="28" customFormat="1" x14ac:dyDescent="0.25">
      <c r="A101" s="13"/>
      <c r="B101" s="78"/>
      <c r="C101" s="24"/>
      <c r="D101" s="75"/>
      <c r="E101" s="1"/>
      <c r="F101" s="1"/>
      <c r="G101" s="1"/>
      <c r="H101" s="1"/>
      <c r="I101" s="1"/>
      <c r="J101" s="25"/>
      <c r="K101" s="25"/>
      <c r="L101" s="25"/>
    </row>
    <row r="102" spans="1:255" s="26" customFormat="1" x14ac:dyDescent="0.25">
      <c r="A102" s="83">
        <v>20</v>
      </c>
      <c r="B102" s="85" t="s">
        <v>48</v>
      </c>
      <c r="C102" s="88" t="s">
        <v>30</v>
      </c>
      <c r="D102" s="18"/>
      <c r="E102" s="18">
        <f>72.28*0.2</f>
        <v>14.456000000000001</v>
      </c>
      <c r="F102" s="18"/>
      <c r="G102" s="84"/>
      <c r="H102" s="84"/>
      <c r="I102" s="84"/>
      <c r="J102" s="18"/>
      <c r="K102" s="18"/>
      <c r="L102" s="18"/>
      <c r="M102" s="86"/>
    </row>
    <row r="103" spans="1:255" s="26" customFormat="1" x14ac:dyDescent="0.25">
      <c r="A103" s="83"/>
      <c r="B103" s="85"/>
      <c r="C103" s="88"/>
      <c r="D103" s="18"/>
      <c r="E103" s="18"/>
      <c r="F103" s="18"/>
      <c r="G103" s="84"/>
      <c r="H103" s="84"/>
      <c r="I103" s="84"/>
      <c r="J103" s="18"/>
      <c r="K103" s="18"/>
      <c r="L103" s="18"/>
      <c r="M103" s="86"/>
    </row>
    <row r="104" spans="1:255" s="28" customFormat="1" x14ac:dyDescent="0.25">
      <c r="A104" s="20"/>
      <c r="B104" s="19" t="s">
        <v>4</v>
      </c>
      <c r="C104" s="20" t="s">
        <v>1</v>
      </c>
      <c r="D104" s="1">
        <v>4.8</v>
      </c>
      <c r="E104" s="25">
        <f>D104*E102</f>
        <v>69.388800000000003</v>
      </c>
      <c r="F104" s="31"/>
      <c r="G104" s="31"/>
      <c r="H104" s="21"/>
      <c r="I104" s="25">
        <f>E104*H104</f>
        <v>0</v>
      </c>
      <c r="J104" s="25"/>
      <c r="K104" s="25"/>
      <c r="L104" s="25">
        <f t="shared" ref="L104" si="12">G104+I104+K104</f>
        <v>0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</row>
    <row r="105" spans="1:255" s="28" customFormat="1" x14ac:dyDescent="0.25">
      <c r="A105" s="24"/>
      <c r="B105" s="74" t="s">
        <v>24</v>
      </c>
      <c r="C105" s="1" t="s">
        <v>3</v>
      </c>
      <c r="D105" s="25">
        <v>1.1000000000000001</v>
      </c>
      <c r="E105" s="25">
        <f>D105*E102</f>
        <v>15.901600000000002</v>
      </c>
      <c r="F105" s="25"/>
      <c r="G105" s="25"/>
      <c r="H105" s="25"/>
      <c r="I105" s="25"/>
      <c r="J105" s="49"/>
      <c r="K105" s="49">
        <f>E105*J105</f>
        <v>0</v>
      </c>
      <c r="L105" s="25">
        <f>G105+I105+K105</f>
        <v>0</v>
      </c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</row>
    <row r="106" spans="1:255" s="28" customFormat="1" x14ac:dyDescent="0.25">
      <c r="A106" s="13"/>
      <c r="B106" s="78"/>
      <c r="C106" s="24"/>
      <c r="D106" s="75"/>
      <c r="E106" s="1"/>
      <c r="F106" s="1"/>
      <c r="G106" s="1"/>
      <c r="H106" s="1"/>
      <c r="I106" s="1"/>
      <c r="J106" s="25"/>
      <c r="K106" s="25"/>
      <c r="L106" s="25"/>
    </row>
    <row r="107" spans="1:255" s="26" customFormat="1" ht="14.25" x14ac:dyDescent="0.25">
      <c r="A107" s="83">
        <v>21</v>
      </c>
      <c r="B107" s="85" t="s">
        <v>42</v>
      </c>
      <c r="C107" s="88" t="s">
        <v>20</v>
      </c>
      <c r="D107" s="18"/>
      <c r="E107" s="18">
        <v>52.5</v>
      </c>
      <c r="F107" s="18"/>
      <c r="G107" s="84"/>
      <c r="H107" s="84"/>
      <c r="I107" s="84"/>
      <c r="J107" s="18"/>
      <c r="K107" s="18"/>
      <c r="L107" s="18"/>
      <c r="M107" s="86"/>
    </row>
    <row r="108" spans="1:255" s="28" customFormat="1" x14ac:dyDescent="0.25">
      <c r="A108" s="20"/>
      <c r="B108" s="19" t="s">
        <v>4</v>
      </c>
      <c r="C108" s="20" t="s">
        <v>1</v>
      </c>
      <c r="D108" s="87">
        <v>8.2000000000000003E-2</v>
      </c>
      <c r="E108" s="25">
        <f>D108*E107</f>
        <v>4.3050000000000006</v>
      </c>
      <c r="F108" s="31"/>
      <c r="G108" s="31"/>
      <c r="H108" s="21"/>
      <c r="I108" s="25">
        <f>E108*H108</f>
        <v>0</v>
      </c>
      <c r="J108" s="25"/>
      <c r="K108" s="25"/>
      <c r="L108" s="25">
        <f t="shared" ref="L108" si="13">G108+I108+K108</f>
        <v>0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</row>
    <row r="109" spans="1:255" s="28" customFormat="1" x14ac:dyDescent="0.25">
      <c r="A109" s="24"/>
      <c r="B109" s="74" t="s">
        <v>24</v>
      </c>
      <c r="C109" s="1" t="s">
        <v>3</v>
      </c>
      <c r="D109" s="82">
        <v>5.0000000000000001E-3</v>
      </c>
      <c r="E109" s="25">
        <f>D109*E107</f>
        <v>0.26250000000000001</v>
      </c>
      <c r="F109" s="25"/>
      <c r="G109" s="25"/>
      <c r="H109" s="25"/>
      <c r="I109" s="25"/>
      <c r="J109" s="49"/>
      <c r="K109" s="49">
        <f>E109*J109</f>
        <v>0</v>
      </c>
      <c r="L109" s="25">
        <f>G109+I109+K109</f>
        <v>0</v>
      </c>
      <c r="M109" s="76"/>
      <c r="N109" s="76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</row>
    <row r="110" spans="1:255" s="28" customFormat="1" x14ac:dyDescent="0.25">
      <c r="A110" s="24"/>
      <c r="B110" s="74"/>
      <c r="C110" s="1"/>
      <c r="D110" s="82"/>
      <c r="E110" s="25"/>
      <c r="F110" s="25"/>
      <c r="G110" s="25"/>
      <c r="H110" s="25"/>
      <c r="I110" s="25"/>
      <c r="J110" s="49"/>
      <c r="K110" s="49"/>
      <c r="L110" s="25"/>
      <c r="M110" s="76"/>
      <c r="N110" s="76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</row>
    <row r="111" spans="1:255" s="26" customFormat="1" ht="25.5" x14ac:dyDescent="0.25">
      <c r="A111" s="88">
        <v>22</v>
      </c>
      <c r="B111" s="101" t="s">
        <v>65</v>
      </c>
      <c r="C111" s="84" t="s">
        <v>3</v>
      </c>
      <c r="D111" s="102"/>
      <c r="E111" s="18"/>
      <c r="F111" s="18"/>
      <c r="G111" s="18"/>
      <c r="H111" s="18"/>
      <c r="I111" s="18"/>
      <c r="J111" s="103"/>
      <c r="K111" s="103"/>
      <c r="L111" s="18">
        <v>0</v>
      </c>
      <c r="M111" s="104"/>
      <c r="N111" s="104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  <c r="IA111" s="105"/>
      <c r="IB111" s="105"/>
      <c r="IC111" s="105"/>
      <c r="ID111" s="105"/>
      <c r="IE111" s="105"/>
      <c r="IF111" s="105"/>
      <c r="IG111" s="105"/>
      <c r="IH111" s="105"/>
      <c r="II111" s="105"/>
      <c r="IJ111" s="105"/>
      <c r="IK111" s="105"/>
      <c r="IL111" s="105"/>
      <c r="IM111" s="105"/>
      <c r="IN111" s="105"/>
      <c r="IO111" s="105"/>
      <c r="IP111" s="105"/>
      <c r="IQ111" s="105"/>
      <c r="IR111" s="105"/>
      <c r="IS111" s="105"/>
      <c r="IT111" s="105"/>
      <c r="IU111" s="105"/>
    </row>
    <row r="112" spans="1:255" s="28" customFormat="1" x14ac:dyDescent="0.25">
      <c r="A112" s="13"/>
      <c r="B112" s="78"/>
      <c r="C112" s="24"/>
      <c r="D112" s="75"/>
      <c r="E112" s="1"/>
      <c r="F112" s="1"/>
      <c r="G112" s="1"/>
      <c r="H112" s="1"/>
      <c r="I112" s="1"/>
      <c r="J112" s="25"/>
      <c r="K112" s="25"/>
      <c r="L112" s="25"/>
    </row>
    <row r="113" spans="1:255" s="12" customFormat="1" ht="12.75" customHeight="1" x14ac:dyDescent="0.2">
      <c r="A113" s="10"/>
      <c r="B113" s="73" t="s">
        <v>55</v>
      </c>
      <c r="C113" s="11"/>
      <c r="D113" s="11"/>
      <c r="E113" s="11"/>
      <c r="F113" s="11"/>
      <c r="G113" s="10"/>
      <c r="H113" s="11"/>
      <c r="I113" s="10"/>
      <c r="J113" s="11"/>
      <c r="K113" s="10"/>
      <c r="L113" s="10"/>
    </row>
    <row r="114" spans="1:255" s="28" customFormat="1" ht="12.75" customHeight="1" x14ac:dyDescent="0.25">
      <c r="A114" s="29"/>
      <c r="B114" s="46"/>
      <c r="C114" s="29"/>
      <c r="D114" s="31"/>
      <c r="E114" s="1"/>
      <c r="F114" s="31"/>
      <c r="G114" s="25"/>
      <c r="H114" s="25"/>
      <c r="I114" s="25"/>
      <c r="J114" s="30"/>
      <c r="K114" s="30"/>
      <c r="L114" s="30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</row>
    <row r="115" spans="1:255" s="26" customFormat="1" ht="25.5" x14ac:dyDescent="0.25">
      <c r="A115" s="83">
        <v>23</v>
      </c>
      <c r="B115" s="92" t="s">
        <v>62</v>
      </c>
      <c r="C115" s="88" t="s">
        <v>40</v>
      </c>
      <c r="D115" s="18"/>
      <c r="E115" s="18">
        <f>25*2</f>
        <v>50</v>
      </c>
      <c r="F115" s="18"/>
      <c r="G115" s="84"/>
      <c r="H115" s="84"/>
      <c r="I115" s="84"/>
      <c r="J115" s="18"/>
      <c r="K115" s="18"/>
      <c r="L115" s="18"/>
      <c r="M115" s="86"/>
    </row>
    <row r="116" spans="1:255" s="28" customFormat="1" x14ac:dyDescent="0.25">
      <c r="A116" s="20"/>
      <c r="B116" s="19" t="s">
        <v>4</v>
      </c>
      <c r="C116" s="20" t="s">
        <v>1</v>
      </c>
      <c r="D116" s="87">
        <v>1.2869999999999999</v>
      </c>
      <c r="E116" s="25">
        <f>D116*E115</f>
        <v>64.349999999999994</v>
      </c>
      <c r="F116" s="31"/>
      <c r="G116" s="31"/>
      <c r="H116" s="21"/>
      <c r="I116" s="25">
        <f>E116*H116</f>
        <v>0</v>
      </c>
      <c r="J116" s="25"/>
      <c r="K116" s="25"/>
      <c r="L116" s="25">
        <f t="shared" ref="L116" si="14">G116+I116+K116</f>
        <v>0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</row>
    <row r="117" spans="1:255" s="28" customFormat="1" x14ac:dyDescent="0.25">
      <c r="A117" s="13"/>
      <c r="B117" s="78"/>
      <c r="C117" s="24"/>
      <c r="D117" s="75"/>
      <c r="E117" s="1"/>
      <c r="F117" s="1"/>
      <c r="G117" s="1"/>
      <c r="H117" s="1"/>
      <c r="I117" s="1"/>
      <c r="J117" s="25"/>
      <c r="K117" s="25"/>
      <c r="L117" s="25"/>
    </row>
    <row r="118" spans="1:255" s="26" customFormat="1" x14ac:dyDescent="0.25">
      <c r="A118" s="83">
        <v>24</v>
      </c>
      <c r="B118" s="85" t="s">
        <v>57</v>
      </c>
      <c r="C118" s="88" t="s">
        <v>30</v>
      </c>
      <c r="D118" s="18"/>
      <c r="E118" s="18">
        <f>4.08*0.2*2</f>
        <v>1.6320000000000001</v>
      </c>
      <c r="F118" s="18"/>
      <c r="G118" s="84"/>
      <c r="H118" s="84"/>
      <c r="I118" s="84"/>
      <c r="J118" s="18"/>
      <c r="K118" s="18"/>
      <c r="L118" s="18"/>
      <c r="M118" s="86"/>
    </row>
    <row r="119" spans="1:255" s="28" customFormat="1" x14ac:dyDescent="0.25">
      <c r="A119" s="20"/>
      <c r="B119" s="19" t="s">
        <v>4</v>
      </c>
      <c r="C119" s="20" t="s">
        <v>1</v>
      </c>
      <c r="D119" s="1">
        <f>13.2*0.6</f>
        <v>7.919999999999999</v>
      </c>
      <c r="E119" s="25">
        <f>D119*E118</f>
        <v>12.92544</v>
      </c>
      <c r="F119" s="31"/>
      <c r="G119" s="31"/>
      <c r="H119" s="21"/>
      <c r="I119" s="25">
        <f>E119*H119</f>
        <v>0</v>
      </c>
      <c r="J119" s="25"/>
      <c r="K119" s="25"/>
      <c r="L119" s="25">
        <f t="shared" ref="L119" si="15">G119+I119+K119</f>
        <v>0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</row>
    <row r="120" spans="1:255" s="28" customFormat="1" x14ac:dyDescent="0.25">
      <c r="A120" s="24"/>
      <c r="B120" s="74" t="s">
        <v>24</v>
      </c>
      <c r="C120" s="1" t="s">
        <v>3</v>
      </c>
      <c r="D120" s="25">
        <v>9.6300000000000008</v>
      </c>
      <c r="E120" s="25">
        <f>D120*E118</f>
        <v>15.716160000000002</v>
      </c>
      <c r="F120" s="25"/>
      <c r="G120" s="25"/>
      <c r="H120" s="25"/>
      <c r="I120" s="25"/>
      <c r="J120" s="49"/>
      <c r="K120" s="49">
        <f>E120*J120</f>
        <v>0</v>
      </c>
      <c r="L120" s="25">
        <f>G120+I120+K120</f>
        <v>0</v>
      </c>
      <c r="M120" s="76"/>
      <c r="N120" s="76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</row>
    <row r="121" spans="1:255" s="28" customFormat="1" x14ac:dyDescent="0.25">
      <c r="A121" s="13"/>
      <c r="B121" s="78"/>
      <c r="C121" s="24"/>
      <c r="D121" s="75"/>
      <c r="E121" s="1"/>
      <c r="F121" s="1"/>
      <c r="G121" s="1"/>
      <c r="H121" s="1"/>
      <c r="I121" s="1"/>
      <c r="J121" s="25"/>
      <c r="K121" s="25"/>
      <c r="L121" s="25"/>
    </row>
    <row r="122" spans="1:255" s="26" customFormat="1" ht="25.5" x14ac:dyDescent="0.25">
      <c r="A122" s="88">
        <v>25</v>
      </c>
      <c r="B122" s="101" t="s">
        <v>66</v>
      </c>
      <c r="C122" s="84" t="s">
        <v>3</v>
      </c>
      <c r="D122" s="102"/>
      <c r="E122" s="18"/>
      <c r="F122" s="18"/>
      <c r="G122" s="18"/>
      <c r="H122" s="18"/>
      <c r="I122" s="18"/>
      <c r="J122" s="103"/>
      <c r="K122" s="103"/>
      <c r="L122" s="18">
        <v>0</v>
      </c>
      <c r="M122" s="104"/>
      <c r="N122" s="104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  <c r="FU122" s="105"/>
      <c r="FV122" s="105"/>
      <c r="FW122" s="105"/>
      <c r="FX122" s="105"/>
      <c r="FY122" s="105"/>
      <c r="FZ122" s="105"/>
      <c r="GA122" s="105"/>
      <c r="GB122" s="105"/>
      <c r="GC122" s="105"/>
      <c r="GD122" s="105"/>
      <c r="GE122" s="105"/>
      <c r="GF122" s="105"/>
      <c r="GG122" s="105"/>
      <c r="GH122" s="105"/>
      <c r="GI122" s="105"/>
      <c r="GJ122" s="105"/>
      <c r="GK122" s="105"/>
      <c r="GL122" s="105"/>
      <c r="GM122" s="105"/>
      <c r="GN122" s="105"/>
      <c r="GO122" s="105"/>
      <c r="GP122" s="105"/>
      <c r="GQ122" s="105"/>
      <c r="GR122" s="105"/>
      <c r="GS122" s="105"/>
      <c r="GT122" s="105"/>
      <c r="GU122" s="105"/>
      <c r="GV122" s="105"/>
      <c r="GW122" s="105"/>
      <c r="GX122" s="105"/>
      <c r="GY122" s="105"/>
      <c r="GZ122" s="105"/>
      <c r="HA122" s="105"/>
      <c r="HB122" s="105"/>
      <c r="HC122" s="105"/>
      <c r="HD122" s="105"/>
      <c r="HE122" s="105"/>
      <c r="HF122" s="105"/>
      <c r="HG122" s="105"/>
      <c r="HH122" s="105"/>
      <c r="HI122" s="105"/>
      <c r="HJ122" s="105"/>
      <c r="HK122" s="105"/>
      <c r="HL122" s="105"/>
      <c r="HM122" s="105"/>
      <c r="HN122" s="105"/>
      <c r="HO122" s="105"/>
      <c r="HP122" s="105"/>
      <c r="HQ122" s="105"/>
      <c r="HR122" s="105"/>
      <c r="HS122" s="105"/>
      <c r="HT122" s="105"/>
      <c r="HU122" s="105"/>
      <c r="HV122" s="105"/>
      <c r="HW122" s="105"/>
      <c r="HX122" s="105"/>
      <c r="HY122" s="105"/>
      <c r="HZ122" s="105"/>
      <c r="IA122" s="105"/>
      <c r="IB122" s="105"/>
      <c r="IC122" s="105"/>
      <c r="ID122" s="105"/>
      <c r="IE122" s="105"/>
      <c r="IF122" s="105"/>
      <c r="IG122" s="105"/>
      <c r="IH122" s="105"/>
      <c r="II122" s="105"/>
      <c r="IJ122" s="105"/>
      <c r="IK122" s="105"/>
      <c r="IL122" s="105"/>
      <c r="IM122" s="105"/>
      <c r="IN122" s="105"/>
      <c r="IO122" s="105"/>
      <c r="IP122" s="105"/>
      <c r="IQ122" s="105"/>
      <c r="IR122" s="105"/>
      <c r="IS122" s="105"/>
      <c r="IT122" s="105"/>
      <c r="IU122" s="105"/>
    </row>
    <row r="123" spans="1:255" s="26" customFormat="1" x14ac:dyDescent="0.25">
      <c r="A123" s="88"/>
      <c r="B123" s="101"/>
      <c r="C123" s="84"/>
      <c r="D123" s="102"/>
      <c r="E123" s="18"/>
      <c r="F123" s="18"/>
      <c r="G123" s="18"/>
      <c r="H123" s="18"/>
      <c r="I123" s="18"/>
      <c r="J123" s="103"/>
      <c r="K123" s="103"/>
      <c r="L123" s="18"/>
      <c r="M123" s="104"/>
      <c r="N123" s="104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</row>
    <row r="124" spans="1:255" s="12" customFormat="1" ht="12.75" customHeight="1" x14ac:dyDescent="0.2">
      <c r="A124" s="10"/>
      <c r="B124" s="73" t="s">
        <v>58</v>
      </c>
      <c r="C124" s="11"/>
      <c r="D124" s="11"/>
      <c r="E124" s="11"/>
      <c r="F124" s="11"/>
      <c r="G124" s="10"/>
      <c r="H124" s="11"/>
      <c r="I124" s="10"/>
      <c r="J124" s="11"/>
      <c r="K124" s="10"/>
      <c r="L124" s="10"/>
    </row>
    <row r="125" spans="1:255" s="28" customFormat="1" ht="12.75" customHeight="1" x14ac:dyDescent="0.25">
      <c r="A125" s="29"/>
      <c r="B125" s="46"/>
      <c r="C125" s="29"/>
      <c r="D125" s="31"/>
      <c r="E125" s="1"/>
      <c r="F125" s="31"/>
      <c r="G125" s="25"/>
      <c r="H125" s="25"/>
      <c r="I125" s="25"/>
      <c r="J125" s="30"/>
      <c r="K125" s="30"/>
      <c r="L125" s="30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</row>
    <row r="126" spans="1:255" s="65" customFormat="1" ht="14.25" customHeight="1" x14ac:dyDescent="0.25">
      <c r="A126" s="62">
        <v>26</v>
      </c>
      <c r="B126" s="63" t="s">
        <v>59</v>
      </c>
      <c r="C126" s="88" t="s">
        <v>20</v>
      </c>
      <c r="D126" s="18"/>
      <c r="E126" s="18">
        <v>2.04</v>
      </c>
      <c r="F126" s="18"/>
      <c r="G126" s="18"/>
      <c r="H126" s="18"/>
      <c r="I126" s="18"/>
      <c r="J126" s="18"/>
      <c r="K126" s="18"/>
      <c r="L126" s="18"/>
      <c r="M126" s="64"/>
      <c r="O126" s="66"/>
    </row>
    <row r="127" spans="1:255" s="68" customFormat="1" ht="13.5" customHeight="1" x14ac:dyDescent="0.25">
      <c r="A127" s="62"/>
      <c r="B127" s="19" t="s">
        <v>4</v>
      </c>
      <c r="C127" s="20" t="s">
        <v>1</v>
      </c>
      <c r="D127" s="21">
        <v>0.88700000000000001</v>
      </c>
      <c r="E127" s="22">
        <f>D127*E126</f>
        <v>1.80948</v>
      </c>
      <c r="F127" s="21"/>
      <c r="G127" s="21"/>
      <c r="H127" s="21"/>
      <c r="I127" s="21">
        <f>H127*E127</f>
        <v>0</v>
      </c>
      <c r="J127" s="21"/>
      <c r="K127" s="21"/>
      <c r="L127" s="21">
        <f>I127</f>
        <v>0</v>
      </c>
      <c r="M127" s="67"/>
      <c r="O127" s="64"/>
    </row>
    <row r="128" spans="1:255" s="68" customFormat="1" ht="13.5" customHeight="1" x14ac:dyDescent="0.25">
      <c r="A128" s="62"/>
      <c r="B128" s="23" t="s">
        <v>2</v>
      </c>
      <c r="C128" s="24" t="s">
        <v>3</v>
      </c>
      <c r="D128" s="21">
        <v>9.8400000000000001E-2</v>
      </c>
      <c r="E128" s="21">
        <f>D128*E126</f>
        <v>0.200736</v>
      </c>
      <c r="F128" s="21"/>
      <c r="G128" s="21"/>
      <c r="H128" s="25"/>
      <c r="I128" s="25"/>
      <c r="J128" s="25"/>
      <c r="K128" s="25">
        <f>J128*E128</f>
        <v>0</v>
      </c>
      <c r="L128" s="25">
        <f>K128</f>
        <v>0</v>
      </c>
      <c r="M128" s="67"/>
      <c r="O128" s="67"/>
    </row>
    <row r="129" spans="1:255" s="68" customFormat="1" ht="13.5" customHeight="1" x14ac:dyDescent="0.25">
      <c r="A129" s="62"/>
      <c r="B129" s="23"/>
      <c r="C129" s="24"/>
      <c r="D129" s="21"/>
      <c r="E129" s="21"/>
      <c r="F129" s="21"/>
      <c r="G129" s="21"/>
      <c r="H129" s="25"/>
      <c r="I129" s="25"/>
      <c r="J129" s="25"/>
      <c r="K129" s="25"/>
      <c r="L129" s="25"/>
      <c r="M129" s="67"/>
      <c r="O129" s="67"/>
    </row>
    <row r="130" spans="1:255" s="26" customFormat="1" x14ac:dyDescent="0.25">
      <c r="A130" s="83">
        <v>27</v>
      </c>
      <c r="B130" s="85" t="s">
        <v>29</v>
      </c>
      <c r="C130" s="88" t="s">
        <v>30</v>
      </c>
      <c r="D130" s="18"/>
      <c r="E130" s="18">
        <f>4.48*0.2</f>
        <v>0.89600000000000013</v>
      </c>
      <c r="F130" s="18"/>
      <c r="G130" s="84"/>
      <c r="H130" s="84"/>
      <c r="I130" s="84"/>
      <c r="J130" s="18"/>
      <c r="K130" s="18"/>
      <c r="L130" s="18"/>
      <c r="M130" s="86"/>
    </row>
    <row r="131" spans="1:255" s="28" customFormat="1" x14ac:dyDescent="0.25">
      <c r="A131" s="20"/>
      <c r="B131" s="19" t="s">
        <v>4</v>
      </c>
      <c r="C131" s="20" t="s">
        <v>1</v>
      </c>
      <c r="D131" s="1">
        <f>13.2*0.6</f>
        <v>7.919999999999999</v>
      </c>
      <c r="E131" s="25">
        <f>D131*E130</f>
        <v>7.0963200000000004</v>
      </c>
      <c r="F131" s="31"/>
      <c r="G131" s="31"/>
      <c r="H131" s="21"/>
      <c r="I131" s="25">
        <f>E131*H131</f>
        <v>0</v>
      </c>
      <c r="J131" s="25"/>
      <c r="K131" s="25"/>
      <c r="L131" s="25">
        <f t="shared" ref="L131" si="16">G131+I131+K131</f>
        <v>0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</row>
    <row r="132" spans="1:255" s="28" customFormat="1" x14ac:dyDescent="0.25">
      <c r="A132" s="24"/>
      <c r="B132" s="74" t="s">
        <v>24</v>
      </c>
      <c r="C132" s="1" t="s">
        <v>3</v>
      </c>
      <c r="D132" s="25">
        <v>9.6300000000000008</v>
      </c>
      <c r="E132" s="25">
        <f>D132*E130</f>
        <v>8.6284800000000015</v>
      </c>
      <c r="F132" s="25"/>
      <c r="G132" s="25"/>
      <c r="H132" s="25"/>
      <c r="I132" s="25"/>
      <c r="J132" s="49"/>
      <c r="K132" s="49">
        <f>E132*J132</f>
        <v>0</v>
      </c>
      <c r="L132" s="25">
        <f>G132+I132+K132</f>
        <v>0</v>
      </c>
      <c r="M132" s="76"/>
      <c r="N132" s="76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</row>
    <row r="133" spans="1:255" s="28" customFormat="1" x14ac:dyDescent="0.25">
      <c r="A133" s="13"/>
      <c r="B133" s="78"/>
      <c r="C133" s="24"/>
      <c r="D133" s="75"/>
      <c r="E133" s="1"/>
      <c r="F133" s="1"/>
      <c r="G133" s="1"/>
      <c r="H133" s="1"/>
      <c r="I133" s="1"/>
      <c r="J133" s="25"/>
      <c r="K133" s="25"/>
      <c r="L133" s="25"/>
    </row>
    <row r="134" spans="1:255" s="26" customFormat="1" x14ac:dyDescent="0.25">
      <c r="A134" s="83">
        <v>28</v>
      </c>
      <c r="B134" s="85" t="s">
        <v>37</v>
      </c>
      <c r="C134" s="88" t="s">
        <v>30</v>
      </c>
      <c r="D134" s="18"/>
      <c r="E134" s="18">
        <f>13.2*0.1</f>
        <v>1.32</v>
      </c>
      <c r="F134" s="18"/>
      <c r="G134" s="84"/>
      <c r="H134" s="84"/>
      <c r="I134" s="84"/>
      <c r="J134" s="18"/>
      <c r="K134" s="18"/>
      <c r="L134" s="18"/>
      <c r="M134" s="86"/>
    </row>
    <row r="135" spans="1:255" s="26" customFormat="1" x14ac:dyDescent="0.25">
      <c r="A135" s="83"/>
      <c r="B135" s="85"/>
      <c r="C135" s="88"/>
      <c r="D135" s="18"/>
      <c r="E135" s="18"/>
      <c r="F135" s="18"/>
      <c r="G135" s="84"/>
      <c r="H135" s="84"/>
      <c r="I135" s="84"/>
      <c r="J135" s="18"/>
      <c r="K135" s="18"/>
      <c r="L135" s="18"/>
      <c r="M135" s="86"/>
    </row>
    <row r="136" spans="1:255" s="28" customFormat="1" x14ac:dyDescent="0.25">
      <c r="A136" s="20"/>
      <c r="B136" s="19" t="s">
        <v>4</v>
      </c>
      <c r="C136" s="20" t="s">
        <v>1</v>
      </c>
      <c r="D136" s="1">
        <f>6.5*0.6</f>
        <v>3.9</v>
      </c>
      <c r="E136" s="25">
        <f>D136*E134</f>
        <v>5.1479999999999997</v>
      </c>
      <c r="F136" s="31"/>
      <c r="G136" s="31"/>
      <c r="H136" s="21"/>
      <c r="I136" s="25">
        <f>E136*H136</f>
        <v>0</v>
      </c>
      <c r="J136" s="25"/>
      <c r="K136" s="25"/>
      <c r="L136" s="25">
        <f t="shared" ref="L136" si="17">G136+I136+K136</f>
        <v>0</v>
      </c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</row>
    <row r="137" spans="1:255" s="28" customFormat="1" x14ac:dyDescent="0.25">
      <c r="A137" s="24"/>
      <c r="B137" s="74" t="s">
        <v>24</v>
      </c>
      <c r="C137" s="1" t="s">
        <v>3</v>
      </c>
      <c r="D137" s="25">
        <v>1.8</v>
      </c>
      <c r="E137" s="25">
        <f>D137*E134</f>
        <v>2.3760000000000003</v>
      </c>
      <c r="F137" s="25"/>
      <c r="G137" s="25"/>
      <c r="H137" s="25"/>
      <c r="I137" s="25"/>
      <c r="J137" s="49"/>
      <c r="K137" s="49">
        <f>E137*J137</f>
        <v>0</v>
      </c>
      <c r="L137" s="25">
        <f>G137+I137+K137</f>
        <v>0</v>
      </c>
      <c r="M137" s="76"/>
      <c r="N137" s="76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  <c r="IN137" s="77"/>
      <c r="IO137" s="77"/>
      <c r="IP137" s="77"/>
      <c r="IQ137" s="77"/>
      <c r="IR137" s="77"/>
      <c r="IS137" s="77"/>
      <c r="IT137" s="77"/>
      <c r="IU137" s="77"/>
    </row>
    <row r="138" spans="1:255" s="28" customFormat="1" x14ac:dyDescent="0.25">
      <c r="A138" s="13"/>
      <c r="B138" s="78"/>
      <c r="C138" s="24"/>
      <c r="D138" s="75"/>
      <c r="E138" s="1"/>
      <c r="F138" s="1"/>
      <c r="G138" s="1"/>
      <c r="H138" s="1"/>
      <c r="I138" s="1"/>
      <c r="J138" s="25"/>
      <c r="K138" s="25"/>
      <c r="L138" s="25"/>
    </row>
    <row r="139" spans="1:255" s="26" customFormat="1" ht="14.25" x14ac:dyDescent="0.25">
      <c r="A139" s="83">
        <v>29</v>
      </c>
      <c r="B139" s="85" t="s">
        <v>42</v>
      </c>
      <c r="C139" s="88" t="s">
        <v>20</v>
      </c>
      <c r="D139" s="18"/>
      <c r="E139" s="18">
        <v>4.4800000000000004</v>
      </c>
      <c r="F139" s="18"/>
      <c r="G139" s="84"/>
      <c r="H139" s="84"/>
      <c r="I139" s="84"/>
      <c r="J139" s="18"/>
      <c r="K139" s="18"/>
      <c r="L139" s="18"/>
      <c r="M139" s="86"/>
    </row>
    <row r="140" spans="1:255" s="28" customFormat="1" x14ac:dyDescent="0.25">
      <c r="A140" s="20"/>
      <c r="B140" s="19" t="s">
        <v>4</v>
      </c>
      <c r="C140" s="20" t="s">
        <v>1</v>
      </c>
      <c r="D140" s="87">
        <v>8.2000000000000003E-2</v>
      </c>
      <c r="E140" s="25">
        <f>D140*E139</f>
        <v>0.36736000000000008</v>
      </c>
      <c r="F140" s="31"/>
      <c r="G140" s="31"/>
      <c r="H140" s="21"/>
      <c r="I140" s="25">
        <f>E140*H140</f>
        <v>0</v>
      </c>
      <c r="J140" s="25"/>
      <c r="K140" s="25"/>
      <c r="L140" s="25">
        <f t="shared" ref="L140" si="18">G140+I140+K140</f>
        <v>0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  <c r="IU140" s="32"/>
    </row>
    <row r="141" spans="1:255" s="28" customFormat="1" x14ac:dyDescent="0.25">
      <c r="A141" s="24"/>
      <c r="B141" s="74" t="s">
        <v>24</v>
      </c>
      <c r="C141" s="1" t="s">
        <v>3</v>
      </c>
      <c r="D141" s="82">
        <v>5.0000000000000001E-3</v>
      </c>
      <c r="E141" s="25">
        <f>D141*E139</f>
        <v>2.2400000000000003E-2</v>
      </c>
      <c r="F141" s="25"/>
      <c r="G141" s="25"/>
      <c r="H141" s="25"/>
      <c r="I141" s="25"/>
      <c r="J141" s="49"/>
      <c r="K141" s="49">
        <f>E141*J141</f>
        <v>0</v>
      </c>
      <c r="L141" s="25">
        <f>G141+I141+K141</f>
        <v>0</v>
      </c>
      <c r="M141" s="76"/>
      <c r="N141" s="76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  <c r="IB141" s="77"/>
      <c r="IC141" s="77"/>
      <c r="ID141" s="77"/>
      <c r="IE141" s="77"/>
      <c r="IF141" s="77"/>
      <c r="IG141" s="77"/>
      <c r="IH141" s="77"/>
      <c r="II141" s="77"/>
      <c r="IJ141" s="77"/>
      <c r="IK141" s="77"/>
      <c r="IL141" s="77"/>
      <c r="IM141" s="77"/>
      <c r="IN141" s="77"/>
      <c r="IO141" s="77"/>
      <c r="IP141" s="77"/>
      <c r="IQ141" s="77"/>
      <c r="IR141" s="77"/>
      <c r="IS141" s="77"/>
      <c r="IT141" s="77"/>
      <c r="IU141" s="77"/>
    </row>
    <row r="142" spans="1:255" s="28" customFormat="1" x14ac:dyDescent="0.25">
      <c r="A142" s="13"/>
      <c r="B142" s="78"/>
      <c r="C142" s="24"/>
      <c r="D142" s="75"/>
      <c r="E142" s="1"/>
      <c r="F142" s="1"/>
      <c r="G142" s="1"/>
      <c r="H142" s="1"/>
      <c r="I142" s="1"/>
      <c r="J142" s="25"/>
      <c r="K142" s="25"/>
      <c r="L142" s="25"/>
    </row>
    <row r="143" spans="1:255" s="12" customFormat="1" ht="12.75" customHeight="1" x14ac:dyDescent="0.2">
      <c r="A143" s="10"/>
      <c r="B143" s="73" t="s">
        <v>64</v>
      </c>
      <c r="C143" s="11"/>
      <c r="D143" s="11"/>
      <c r="E143" s="11"/>
      <c r="F143" s="11"/>
      <c r="G143" s="10"/>
      <c r="H143" s="11"/>
      <c r="I143" s="10"/>
      <c r="J143" s="11"/>
      <c r="K143" s="10"/>
      <c r="L143" s="10"/>
    </row>
    <row r="144" spans="1:255" s="28" customFormat="1" ht="12.75" customHeight="1" x14ac:dyDescent="0.25">
      <c r="A144" s="29"/>
      <c r="B144" s="46"/>
      <c r="C144" s="29"/>
      <c r="D144" s="31"/>
      <c r="E144" s="1"/>
      <c r="F144" s="31"/>
      <c r="G144" s="25"/>
      <c r="H144" s="25"/>
      <c r="I144" s="25"/>
      <c r="J144" s="30"/>
      <c r="K144" s="30"/>
      <c r="L144" s="30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</row>
    <row r="145" spans="1:239" s="26" customFormat="1" x14ac:dyDescent="0.25">
      <c r="A145" s="88">
        <v>30</v>
      </c>
      <c r="B145" s="106" t="s">
        <v>63</v>
      </c>
      <c r="C145" s="88" t="s">
        <v>30</v>
      </c>
      <c r="D145" s="18"/>
      <c r="E145" s="18">
        <f>E23+E27+E39+E55+E68+E75+E79+E83+E102+E94+E118+E134+E130</f>
        <v>634.04579999999999</v>
      </c>
      <c r="F145" s="18"/>
      <c r="G145" s="18"/>
      <c r="H145" s="18"/>
      <c r="I145" s="18"/>
      <c r="J145" s="18"/>
      <c r="K145" s="18"/>
      <c r="L145" s="18"/>
      <c r="M145" s="107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</row>
    <row r="146" spans="1:239" s="28" customFormat="1" x14ac:dyDescent="0.25">
      <c r="A146" s="24"/>
      <c r="B146" s="79"/>
      <c r="C146" s="24" t="s">
        <v>31</v>
      </c>
      <c r="D146" s="25"/>
      <c r="E146" s="48">
        <f>E145/100</f>
        <v>6.3404579999999999</v>
      </c>
      <c r="F146" s="25"/>
      <c r="G146" s="25"/>
      <c r="H146" s="25"/>
      <c r="I146" s="25"/>
      <c r="J146" s="25"/>
      <c r="K146" s="25"/>
      <c r="L146" s="25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</row>
    <row r="147" spans="1:239" s="28" customFormat="1" x14ac:dyDescent="0.25">
      <c r="A147" s="24"/>
      <c r="B147" s="80" t="s">
        <v>32</v>
      </c>
      <c r="C147" s="24" t="s">
        <v>33</v>
      </c>
      <c r="D147" s="25">
        <v>2.7</v>
      </c>
      <c r="E147" s="25">
        <f>D147*E146</f>
        <v>17.119236600000001</v>
      </c>
      <c r="F147" s="25"/>
      <c r="G147" s="25"/>
      <c r="H147" s="25"/>
      <c r="I147" s="25"/>
      <c r="J147" s="25"/>
      <c r="K147" s="25">
        <f>E147*J147</f>
        <v>0</v>
      </c>
      <c r="L147" s="25">
        <f t="shared" ref="L147" si="19">G147+I147+K147</f>
        <v>0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</row>
    <row r="148" spans="1:239" s="28" customFormat="1" x14ac:dyDescent="0.25">
      <c r="A148" s="24"/>
      <c r="B148" s="79"/>
      <c r="C148" s="24"/>
      <c r="D148" s="25"/>
      <c r="E148" s="25"/>
      <c r="F148" s="25"/>
      <c r="G148" s="25"/>
      <c r="H148" s="25"/>
      <c r="I148" s="25"/>
      <c r="J148" s="25"/>
      <c r="K148" s="25"/>
      <c r="L148" s="25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</row>
    <row r="149" spans="1:239" s="26" customFormat="1" x14ac:dyDescent="0.25">
      <c r="A149" s="88">
        <v>31</v>
      </c>
      <c r="B149" s="85" t="s">
        <v>34</v>
      </c>
      <c r="C149" s="88" t="s">
        <v>30</v>
      </c>
      <c r="D149" s="18"/>
      <c r="E149" s="18">
        <f>E145</f>
        <v>634.04579999999999</v>
      </c>
      <c r="F149" s="18"/>
      <c r="G149" s="18"/>
      <c r="H149" s="18"/>
      <c r="I149" s="18"/>
      <c r="J149" s="84"/>
      <c r="K149" s="18"/>
      <c r="L149" s="18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</row>
    <row r="150" spans="1:239" s="28" customFormat="1" x14ac:dyDescent="0.25">
      <c r="A150" s="24"/>
      <c r="B150" s="81"/>
      <c r="C150" s="24"/>
      <c r="D150" s="25"/>
      <c r="E150" s="25"/>
      <c r="F150" s="25"/>
      <c r="G150" s="25"/>
      <c r="H150" s="25"/>
      <c r="I150" s="25"/>
      <c r="J150" s="1"/>
      <c r="K150" s="25"/>
      <c r="L150" s="25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</row>
    <row r="151" spans="1:239" s="28" customFormat="1" x14ac:dyDescent="0.25">
      <c r="A151" s="24"/>
      <c r="B151" s="81" t="s">
        <v>35</v>
      </c>
      <c r="C151" s="24" t="s">
        <v>36</v>
      </c>
      <c r="D151" s="25">
        <v>2.4</v>
      </c>
      <c r="E151" s="25">
        <f>D151*E149</f>
        <v>1521.70992</v>
      </c>
      <c r="F151" s="25"/>
      <c r="G151" s="25"/>
      <c r="H151" s="25"/>
      <c r="I151" s="25"/>
      <c r="J151" s="1"/>
      <c r="K151" s="25">
        <f>E151*J151</f>
        <v>0</v>
      </c>
      <c r="L151" s="25">
        <f>G151+I151+K151</f>
        <v>0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</row>
    <row r="152" spans="1:239" s="28" customFormat="1" x14ac:dyDescent="0.25">
      <c r="A152" s="24"/>
      <c r="B152" s="81"/>
      <c r="C152" s="24"/>
      <c r="D152" s="25"/>
      <c r="E152" s="25"/>
      <c r="F152" s="25"/>
      <c r="G152" s="25"/>
      <c r="H152" s="25"/>
      <c r="I152" s="25"/>
      <c r="J152" s="1"/>
      <c r="K152" s="25"/>
      <c r="L152" s="25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</row>
    <row r="153" spans="1:239" s="26" customFormat="1" ht="12.75" customHeight="1" x14ac:dyDescent="0.25">
      <c r="A153" s="15"/>
      <c r="B153" s="15" t="s">
        <v>14</v>
      </c>
      <c r="C153" s="16"/>
      <c r="D153" s="17"/>
      <c r="E153" s="17"/>
      <c r="F153" s="17"/>
      <c r="G153" s="17"/>
      <c r="H153" s="17"/>
      <c r="I153" s="17">
        <f>SUM(I13:I151)</f>
        <v>0</v>
      </c>
      <c r="J153" s="17"/>
      <c r="K153" s="17">
        <f>SUM(K13:K151)</f>
        <v>0</v>
      </c>
      <c r="L153" s="17">
        <f>SUM(L13:L151)</f>
        <v>0</v>
      </c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</row>
    <row r="154" spans="1:239" s="44" customFormat="1" ht="12.75" customHeight="1" x14ac:dyDescent="0.25">
      <c r="A154" s="14"/>
      <c r="B154" s="15"/>
      <c r="C154" s="16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239" s="44" customFormat="1" ht="12.75" customHeight="1" x14ac:dyDescent="0.25">
      <c r="A155" s="14"/>
      <c r="B155" s="15" t="s">
        <v>17</v>
      </c>
      <c r="C155" s="16" t="s">
        <v>67</v>
      </c>
      <c r="D155" s="17"/>
      <c r="E155" s="17"/>
      <c r="F155" s="17"/>
      <c r="G155" s="17"/>
      <c r="H155" s="17"/>
      <c r="I155" s="17"/>
      <c r="J155" s="17"/>
      <c r="K155" s="17"/>
      <c r="L155" s="17" t="e">
        <f>L153*C155</f>
        <v>#VALUE!</v>
      </c>
    </row>
    <row r="156" spans="1:239" s="44" customFormat="1" ht="12.75" customHeight="1" x14ac:dyDescent="0.25">
      <c r="A156" s="15"/>
      <c r="B156" s="15" t="s">
        <v>14</v>
      </c>
      <c r="C156" s="16"/>
      <c r="D156" s="17"/>
      <c r="E156" s="17"/>
      <c r="F156" s="17"/>
      <c r="G156" s="17"/>
      <c r="H156" s="17"/>
      <c r="I156" s="17"/>
      <c r="J156" s="17"/>
      <c r="K156" s="17"/>
      <c r="L156" s="17" t="e">
        <f>L155+L153</f>
        <v>#VALUE!</v>
      </c>
    </row>
    <row r="157" spans="1:239" s="44" customFormat="1" ht="12.75" customHeight="1" x14ac:dyDescent="0.25">
      <c r="A157" s="14"/>
      <c r="B157" s="15" t="s">
        <v>18</v>
      </c>
      <c r="C157" s="16" t="s">
        <v>67</v>
      </c>
      <c r="D157" s="17"/>
      <c r="E157" s="17"/>
      <c r="F157" s="17"/>
      <c r="G157" s="17"/>
      <c r="H157" s="17"/>
      <c r="I157" s="17"/>
      <c r="J157" s="17"/>
      <c r="K157" s="17"/>
      <c r="L157" s="17" t="e">
        <f>L156*C157</f>
        <v>#VALUE!</v>
      </c>
    </row>
    <row r="158" spans="1:239" s="44" customFormat="1" ht="12.75" customHeight="1" x14ac:dyDescent="0.25">
      <c r="A158" s="14"/>
      <c r="B158" s="15" t="s">
        <v>14</v>
      </c>
      <c r="C158" s="16"/>
      <c r="D158" s="17"/>
      <c r="E158" s="17"/>
      <c r="F158" s="17"/>
      <c r="G158" s="17"/>
      <c r="H158" s="17"/>
      <c r="I158" s="17"/>
      <c r="J158" s="17"/>
      <c r="K158" s="17"/>
      <c r="L158" s="17" t="e">
        <f>SUM(L156:L157)</f>
        <v>#VALUE!</v>
      </c>
    </row>
    <row r="159" spans="1:239" s="44" customFormat="1" ht="12.75" customHeight="1" x14ac:dyDescent="0.25">
      <c r="A159" s="14"/>
      <c r="B159" s="15" t="s">
        <v>21</v>
      </c>
      <c r="C159" s="16">
        <v>0.05</v>
      </c>
      <c r="D159" s="17"/>
      <c r="E159" s="17"/>
      <c r="F159" s="17"/>
      <c r="G159" s="17"/>
      <c r="H159" s="17"/>
      <c r="I159" s="17"/>
      <c r="J159" s="17"/>
      <c r="K159" s="17"/>
      <c r="L159" s="17" t="e">
        <f>L158*C159</f>
        <v>#VALUE!</v>
      </c>
    </row>
    <row r="160" spans="1:239" s="44" customFormat="1" ht="12.75" customHeight="1" x14ac:dyDescent="0.25">
      <c r="A160" s="14"/>
      <c r="B160" s="15" t="s">
        <v>14</v>
      </c>
      <c r="C160" s="16"/>
      <c r="D160" s="17"/>
      <c r="E160" s="17"/>
      <c r="F160" s="17"/>
      <c r="G160" s="17"/>
      <c r="H160" s="17"/>
      <c r="I160" s="17"/>
      <c r="J160" s="17"/>
      <c r="K160" s="17"/>
      <c r="L160" s="17" t="e">
        <f>SUM(L158:L159)</f>
        <v>#VALUE!</v>
      </c>
    </row>
    <row r="161" spans="1:13" s="45" customFormat="1" ht="12.75" customHeight="1" x14ac:dyDescent="0.25">
      <c r="A161" s="15"/>
      <c r="B161" s="15" t="s">
        <v>22</v>
      </c>
      <c r="C161" s="16">
        <v>0.02</v>
      </c>
      <c r="D161" s="17"/>
      <c r="E161" s="17"/>
      <c r="F161" s="17"/>
      <c r="G161" s="17"/>
      <c r="H161" s="17"/>
      <c r="I161" s="17"/>
      <c r="J161" s="17"/>
      <c r="K161" s="17"/>
      <c r="L161" s="17">
        <f>I153*C161</f>
        <v>0</v>
      </c>
    </row>
    <row r="162" spans="1:13" s="45" customFormat="1" ht="12.75" customHeight="1" x14ac:dyDescent="0.25">
      <c r="A162" s="14"/>
      <c r="B162" s="15" t="s">
        <v>14</v>
      </c>
      <c r="C162" s="16"/>
      <c r="D162" s="17"/>
      <c r="E162" s="17"/>
      <c r="F162" s="17"/>
      <c r="G162" s="17"/>
      <c r="H162" s="17"/>
      <c r="I162" s="17"/>
      <c r="J162" s="17"/>
      <c r="K162" s="17"/>
      <c r="L162" s="17" t="e">
        <f>SUM(L160:L161)</f>
        <v>#VALUE!</v>
      </c>
    </row>
    <row r="163" spans="1:13" s="44" customFormat="1" ht="12.75" customHeight="1" x14ac:dyDescent="0.25">
      <c r="A163" s="14"/>
      <c r="B163" s="15" t="s">
        <v>23</v>
      </c>
      <c r="C163" s="16">
        <v>0.18</v>
      </c>
      <c r="D163" s="17"/>
      <c r="E163" s="17"/>
      <c r="F163" s="17"/>
      <c r="G163" s="17"/>
      <c r="H163" s="17"/>
      <c r="I163" s="17"/>
      <c r="J163" s="17"/>
      <c r="K163" s="17"/>
      <c r="L163" s="17" t="e">
        <f>L162*C163</f>
        <v>#VALUE!</v>
      </c>
    </row>
    <row r="164" spans="1:13" s="44" customFormat="1" ht="12.75" customHeight="1" x14ac:dyDescent="0.25">
      <c r="A164" s="14"/>
      <c r="B164" s="15"/>
      <c r="C164" s="16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3" s="44" customFormat="1" ht="12.75" customHeight="1" x14ac:dyDescent="0.25">
      <c r="A165" s="14"/>
      <c r="B165" s="15" t="s">
        <v>14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 t="e">
        <f>L163+L162</f>
        <v>#VALUE!</v>
      </c>
    </row>
    <row r="166" spans="1:13" s="44" customFormat="1" x14ac:dyDescent="0.25">
      <c r="A166" s="51"/>
      <c r="B166" s="52"/>
      <c r="C166" s="53"/>
      <c r="D166" s="54"/>
      <c r="E166" s="54"/>
      <c r="F166" s="54"/>
      <c r="G166" s="54"/>
      <c r="H166" s="54"/>
      <c r="I166" s="54"/>
      <c r="J166" s="54"/>
      <c r="K166" s="54"/>
      <c r="L166" s="54"/>
      <c r="M166" s="27"/>
    </row>
    <row r="167" spans="1:13" s="50" customFormat="1" x14ac:dyDescent="0.25">
      <c r="A167" s="35"/>
      <c r="B167" s="56"/>
      <c r="C167" s="57"/>
      <c r="D167" s="36"/>
      <c r="E167" s="36"/>
      <c r="F167" s="55"/>
      <c r="G167" s="58"/>
      <c r="H167" s="55"/>
      <c r="I167" s="58"/>
      <c r="J167" s="55"/>
      <c r="K167" s="58"/>
      <c r="L167" s="58"/>
    </row>
    <row r="168" spans="1:13" s="50" customFormat="1" x14ac:dyDescent="0.25">
      <c r="A168" s="35"/>
      <c r="B168" s="56"/>
      <c r="C168" s="57"/>
      <c r="D168" s="36"/>
      <c r="E168" s="36"/>
      <c r="F168" s="55"/>
      <c r="G168" s="58"/>
      <c r="H168" s="55"/>
      <c r="I168" s="58"/>
      <c r="J168" s="55"/>
      <c r="K168" s="58"/>
      <c r="L168" s="58"/>
    </row>
    <row r="169" spans="1:13" s="50" customFormat="1" x14ac:dyDescent="0.25">
      <c r="A169" s="35"/>
      <c r="B169" s="56"/>
      <c r="C169" s="57"/>
      <c r="D169" s="36"/>
      <c r="E169" s="36"/>
      <c r="F169" s="55"/>
      <c r="G169" s="58"/>
      <c r="H169" s="55"/>
      <c r="I169" s="58"/>
      <c r="J169" s="55"/>
      <c r="K169" s="58"/>
      <c r="L169" s="58"/>
    </row>
    <row r="170" spans="1:13" s="50" customFormat="1" x14ac:dyDescent="0.25">
      <c r="A170" s="35"/>
      <c r="B170" s="56"/>
      <c r="C170" s="57"/>
      <c r="D170" s="36"/>
      <c r="E170" s="36"/>
      <c r="F170" s="55"/>
      <c r="G170" s="58"/>
      <c r="H170" s="55"/>
      <c r="I170" s="58"/>
      <c r="J170" s="55"/>
      <c r="K170" s="58"/>
      <c r="L170" s="58"/>
    </row>
    <row r="171" spans="1:13" s="50" customFormat="1" x14ac:dyDescent="0.25">
      <c r="A171" s="35"/>
      <c r="B171" s="56"/>
      <c r="C171" s="57"/>
      <c r="D171" s="36"/>
      <c r="E171" s="36"/>
      <c r="F171" s="55"/>
      <c r="G171" s="58"/>
      <c r="H171" s="55"/>
      <c r="I171" s="58"/>
      <c r="J171" s="55"/>
      <c r="K171" s="58"/>
      <c r="L171" s="58"/>
    </row>
  </sheetData>
  <protectedRanges>
    <protectedRange sqref="D152" name="Range1_1_1_2_1_1_2"/>
    <protectedRange sqref="M42 M71 M86 M105 M137" name="Range1_1_1_2_4_1"/>
    <protectedRange sqref="D42 D71 D86 D105 D137" name="Range1_1_1_2_4_1_1"/>
    <protectedRange sqref="D149" name="Range1_1_1_2_1_1_1_1_1_1"/>
    <protectedRange sqref="D150:D151" name="Range1_1_1_2_1_1_2_2"/>
    <protectedRange sqref="M25 M100 M34 M62 M109:M111 M66 M77 M81 M96 M120 M122:M123 M132 M141" name="Range1_1_1_2_4_1_2"/>
    <protectedRange sqref="D25 D109:D111 D62 D96 D77 D81 D120 D122:D123 D132 D141" name="Range1_1_1_2_4_1_1_1"/>
  </protectedRanges>
  <autoFilter ref="A1:L171"/>
  <mergeCells count="11">
    <mergeCell ref="F6:G6"/>
    <mergeCell ref="H6:I6"/>
    <mergeCell ref="J6:K6"/>
    <mergeCell ref="J4:K4"/>
    <mergeCell ref="A2:L2"/>
    <mergeCell ref="A3:L3"/>
    <mergeCell ref="A6:A7"/>
    <mergeCell ref="B6:B7"/>
    <mergeCell ref="C6:C7"/>
    <mergeCell ref="D6:E6"/>
    <mergeCell ref="L6:L7"/>
  </mergeCells>
  <conditionalFormatting sqref="F14:F17">
    <cfRule type="cellIs" dxfId="3" priority="26" stopIfTrue="1" operator="equal">
      <formula>8223.307275</formula>
    </cfRule>
  </conditionalFormatting>
  <conditionalFormatting sqref="F46:F49">
    <cfRule type="cellIs" dxfId="2" priority="5" stopIfTrue="1" operator="equal">
      <formula>8223.307275</formula>
    </cfRule>
  </conditionalFormatting>
  <conditionalFormatting sqref="F90:F93">
    <cfRule type="cellIs" dxfId="1" priority="3" stopIfTrue="1" operator="equal">
      <formula>8223.307275</formula>
    </cfRule>
  </conditionalFormatting>
  <conditionalFormatting sqref="F126:F129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დიმი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2020-04-13T08:57:17Z</dcterms:modified>
</cp:coreProperties>
</file>