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11760" activeTab="2"/>
  </bookViews>
  <sheets>
    <sheet name="განმარტრბითი ბარათი" sheetId="2" r:id="rId1"/>
    <sheet name="ნაკრები ხარჯთაღრიცხვა" sheetId="19" r:id="rId2"/>
    <sheet name="ხარჯთაღრიცხვა" sheetId="17" r:id="rId3"/>
  </sheets>
  <definedNames>
    <definedName name="_xlnm._FilterDatabase" localSheetId="2" hidden="1">ხარჯთაღრიცხვა!$A$12:$H$445</definedName>
    <definedName name="_xlnm.Print_Area" localSheetId="2">ხარჯთაღრიცხვა!$A$1:$H$380</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0" i="17"/>
  <c r="D307"/>
  <c r="F207"/>
  <c r="F206"/>
  <c r="F205"/>
  <c r="F204"/>
  <c r="F202"/>
  <c r="F201"/>
  <c r="F200"/>
  <c r="F199"/>
  <c r="F198"/>
  <c r="F185"/>
  <c r="F196" s="1"/>
  <c r="F127"/>
  <c r="F380"/>
  <c r="F379"/>
  <c r="F378"/>
  <c r="F377"/>
  <c r="F375"/>
  <c r="F374"/>
  <c r="F372"/>
  <c r="F368"/>
  <c r="F365"/>
  <c r="F364"/>
  <c r="F362"/>
  <c r="F360"/>
  <c r="F359"/>
  <c r="E357"/>
  <c r="F357" s="1"/>
  <c r="F356"/>
  <c r="F355"/>
  <c r="E354"/>
  <c r="F354" s="1"/>
  <c r="E353"/>
  <c r="F353" s="1"/>
  <c r="E351"/>
  <c r="F351" s="1"/>
  <c r="F350"/>
  <c r="F349"/>
  <c r="E348"/>
  <c r="F348" s="1"/>
  <c r="E347"/>
  <c r="F347" s="1"/>
  <c r="F317"/>
  <c r="F316"/>
  <c r="F315"/>
  <c r="F314"/>
  <c r="F311"/>
  <c r="F341"/>
  <c r="F344"/>
  <c r="F343"/>
  <c r="F329"/>
  <c r="E328"/>
  <c r="F328" s="1"/>
  <c r="F327"/>
  <c r="F326"/>
  <c r="F325"/>
  <c r="E323"/>
  <c r="F323" s="1"/>
  <c r="E322"/>
  <c r="F322" s="1"/>
  <c r="F321"/>
  <c r="E320"/>
  <c r="F320" s="1"/>
  <c r="E319"/>
  <c r="F319" s="1"/>
  <c r="E309"/>
  <c r="F309" s="1"/>
  <c r="F306"/>
  <c r="E305"/>
  <c r="F305" s="1"/>
  <c r="F303"/>
  <c r="F302"/>
  <c r="F300"/>
  <c r="F298"/>
  <c r="F295"/>
  <c r="E27"/>
  <c r="E26"/>
  <c r="F27"/>
  <c r="F26"/>
  <c r="F279"/>
  <c r="F277"/>
  <c r="F276"/>
  <c r="F275"/>
  <c r="F268"/>
  <c r="F273" s="1"/>
  <c r="F93"/>
  <c r="F91"/>
  <c r="F90"/>
  <c r="F89"/>
  <c r="F267"/>
  <c r="F266"/>
  <c r="F265"/>
  <c r="F264"/>
  <c r="F262"/>
  <c r="F261"/>
  <c r="F260"/>
  <c r="F258"/>
  <c r="F246"/>
  <c r="F252"/>
  <c r="F244"/>
  <c r="F243"/>
  <c r="F241"/>
  <c r="F240"/>
  <c r="F239"/>
  <c r="F238"/>
  <c r="F236"/>
  <c r="F235"/>
  <c r="F234"/>
  <c r="F233"/>
  <c r="F232"/>
  <c r="F186" l="1"/>
  <c r="F188"/>
  <c r="F187"/>
  <c r="F195"/>
  <c r="F331"/>
  <c r="F332"/>
  <c r="F297"/>
  <c r="F270"/>
  <c r="F272"/>
  <c r="F269"/>
  <c r="F271"/>
  <c r="F251"/>
  <c r="F247"/>
  <c r="F254"/>
  <c r="F255"/>
  <c r="F256"/>
  <c r="F257"/>
  <c r="F230" l="1"/>
  <c r="F229"/>
  <c r="F228"/>
  <c r="F227"/>
  <c r="F226"/>
  <c r="F225"/>
  <c r="F224"/>
  <c r="F222"/>
  <c r="F221"/>
  <c r="F219"/>
  <c r="F218"/>
  <c r="F217"/>
  <c r="F215"/>
  <c r="F214"/>
  <c r="F213"/>
  <c r="F212"/>
  <c r="F210"/>
  <c r="F184"/>
  <c r="F183"/>
  <c r="F182"/>
  <c r="F181"/>
  <c r="F180"/>
  <c r="F178"/>
  <c r="F177"/>
  <c r="F176"/>
  <c r="F175"/>
  <c r="F173"/>
  <c r="F172"/>
  <c r="F171"/>
  <c r="F170"/>
  <c r="F169"/>
  <c r="F168"/>
  <c r="F167"/>
  <c r="F165"/>
  <c r="F164"/>
  <c r="F162"/>
  <c r="F161"/>
  <c r="F160"/>
  <c r="F159"/>
  <c r="F158"/>
  <c r="F156"/>
  <c r="F155"/>
  <c r="F154"/>
  <c r="F153"/>
  <c r="F152"/>
  <c r="F151"/>
  <c r="F150"/>
  <c r="F148"/>
  <c r="F147"/>
  <c r="F146"/>
  <c r="F145"/>
  <c r="F144"/>
  <c r="F142"/>
  <c r="F141"/>
  <c r="F140"/>
  <c r="F139"/>
  <c r="F138"/>
  <c r="F137"/>
  <c r="F135"/>
  <c r="F134"/>
  <c r="F133"/>
  <c r="F132"/>
  <c r="F130"/>
  <c r="F120"/>
  <c r="F126"/>
  <c r="F125"/>
  <c r="F124"/>
  <c r="F123"/>
  <c r="F121"/>
  <c r="F119"/>
  <c r="F118"/>
  <c r="F116"/>
  <c r="F115"/>
  <c r="F114"/>
  <c r="F113"/>
  <c r="F112"/>
  <c r="F110"/>
  <c r="F109"/>
  <c r="F108"/>
  <c r="F107"/>
  <c r="F105"/>
  <c r="F104"/>
  <c r="F103"/>
  <c r="F102"/>
  <c r="F101"/>
  <c r="F99"/>
  <c r="F98"/>
  <c r="F97"/>
  <c r="F96"/>
  <c r="F95"/>
  <c r="F87"/>
  <c r="F86"/>
  <c r="F85"/>
  <c r="F84"/>
  <c r="F82" l="1"/>
  <c r="F81"/>
  <c r="F80"/>
  <c r="F78"/>
  <c r="F77"/>
  <c r="F75"/>
  <c r="F74"/>
  <c r="F73"/>
  <c r="F72"/>
  <c r="F71"/>
  <c r="F69"/>
  <c r="F68"/>
  <c r="F67"/>
  <c r="F65"/>
  <c r="F64"/>
  <c r="F62"/>
  <c r="F61"/>
  <c r="F60"/>
  <c r="F59"/>
  <c r="F58"/>
  <c r="F56"/>
  <c r="F55"/>
  <c r="F54"/>
  <c r="F53"/>
  <c r="F52"/>
  <c r="F50"/>
  <c r="F49"/>
  <c r="F48"/>
  <c r="F47"/>
  <c r="F46"/>
  <c r="F42"/>
  <c r="F44"/>
  <c r="F43"/>
  <c r="F41"/>
  <c r="F40"/>
  <c r="F31"/>
  <c r="F29"/>
  <c r="F24" l="1"/>
  <c r="F23"/>
  <c r="F21"/>
  <c r="F20"/>
  <c r="F18"/>
  <c r="F17"/>
  <c r="F423" l="1"/>
  <c r="F421"/>
  <c r="F420"/>
  <c r="F414"/>
  <c r="F416" s="1"/>
  <c r="F413"/>
  <c r="F411"/>
  <c r="F410"/>
  <c r="F408"/>
  <c r="F406"/>
  <c r="F404"/>
  <c r="F402"/>
  <c r="F400"/>
  <c r="F397"/>
  <c r="F415" l="1"/>
  <c r="F386" l="1"/>
  <c r="F383" l="1"/>
  <c r="F382"/>
  <c r="F384"/>
  <c r="I10" i="19" l="1"/>
  <c r="F440" i="17" l="1"/>
  <c r="F437"/>
  <c r="F436"/>
  <c r="F434"/>
  <c r="F432"/>
  <c r="F431"/>
  <c r="I11" i="19" l="1"/>
  <c r="I12" l="1"/>
  <c r="I9"/>
  <c r="I8" l="1"/>
  <c r="I13" l="1"/>
  <c r="I14" s="1"/>
  <c r="I15" s="1"/>
  <c r="L21" i="2" l="1"/>
  <c r="I16" i="19"/>
  <c r="I17" s="1"/>
  <c r="L23" i="2" s="1"/>
</calcChain>
</file>

<file path=xl/sharedStrings.xml><?xml version="1.0" encoding="utf-8"?>
<sst xmlns="http://schemas.openxmlformats.org/spreadsheetml/2006/main" count="1169" uniqueCount="394">
  <si>
    <t>განმარტებითი   ბარათი</t>
  </si>
  <si>
    <t xml:space="preserve">სამუშაოებზე ლოკალურ-რესურსული ხარჯთაღრიცხვის შედგენისას გამოყენებულ იქნა დღეისათვის მშენებლობაში მომქმედი სახარჯთაღრიცხვო საამშენებლო ნორმები და წესები. </t>
  </si>
  <si>
    <t>შესასრულებელი სამუშაოთა სახეები და მათი მოცულობები მიღებულია ცალკეული ნახაზებისა და მოცულობათა უწყისის მიხედვით.</t>
  </si>
  <si>
    <t xml:space="preserve">ხარჯთაღრიცხვის შედგენისას გამოყენებულია მშენებლობის 1984 წლის ნორმატიული ბაზა СНиП -IV-1984 წ. თანახმად საქართველოს პრემიერ მინისტრის 2014 წლის 14 იანვრის ბრძანება №52 "საქართველოს ტერიტორიაზე საამშენებლო სფეროში მარეგულირებელი ტექნიკური რეგლამენტების აღიარებისა და სამოქმედოთ დაშვების შესახებ", რომლის თანახმად აღიარებული და საქართველოს ტერიტორიაზე სამოქმედოდ დაშვებული იქნას 1992 წლამდე მომქმედი ნორმები და წესები, ტექნიკური რეგულირების სხვა დოკუმენტები, რომელთა ალტერნატივა არ არსებობს.  </t>
  </si>
  <si>
    <t>გათვალისწინებულია, საქართველოს მთავრობის 2014 წლის 14 იანვრის დადგენილება №55 ტექნიკური რეგლამენტის-"საამშენებლო სამუშაოების სახელმწიფო შესყიდვების ზედნადები ხარჯებისა და გეგმიური მოგების განსაზღვრის წესის" დამტკიცების შესახებ და აგრეთვე 2016 წლის 27 ოქტომბრის დადგენილება №481 შეტანილი ცვლილებების შესახებ.</t>
  </si>
  <si>
    <t xml:space="preserve">მშენებლობის სახარჯთაღრიცხვო ღირებულების გაანგარიშებისათვის გამოყენებულია, მშენებლობის ხარჯთაღრიცხვის ანგარიშის კრებსითი ხარჯთაღრიცხვა (ნაკრები)  ფორმა №1; ლოკალურ-რესურსული ხარჯთაღრიცხვა -- ფორმა №4  და ლოკალური ხარჯთაღრიცხვა -- ფორმა № 4-1 </t>
  </si>
  <si>
    <t>საამშენებლო-სამონტაჟო და სპეციალურ სამუშაოებზე სამუშაოთა ღირებულება განისაზღვრა პროექტით დადგენილი მოცულობების საფუძველზე რესურსული მეთოდით. ღირებულების განსაზღვრის ძირითადი კომპონენტება:  * საამშენებლო მასალები და კონსტრუქციები;  ** შრომითი  რესურსები და *** მანქანა-მექანიზმების ღირებულება. აღნიშნული რესურსების გამოთვლისათვის გამყენებულია СНиП -IV-1984 წ. ნორმატიული ბაზა. ახალი საამშენებლო მასალებისა და მანქანა-მექანიზმების გამოყენებისას, რომელთა სახარჯთაღრიცხვო ნორმები და ფასები  СНиП -IV-1984 -ით არ არის განსაზღვრული დამკვეთთან შეთანხმებით  გამოიყენება სხვა ნორმატიული ბაზა.</t>
  </si>
  <si>
    <t>ხარჯთაღრიცხვის შედგენისას გამოყენებულია  მშენებელთა კავშირის მიერ გამოცემული- მეთოდური ცნობარი, თბილისი 2017 წლის (სექტემბერი), შრომის ანაზღაურების განაკვეთი და დანარიცხები:</t>
  </si>
  <si>
    <r>
      <rPr>
        <b/>
        <sz val="11"/>
        <color theme="1"/>
        <rFont val="Sylfaen"/>
        <family val="1"/>
        <charset val="204"/>
      </rPr>
      <t>შრომის ანაზღაურება 1 კაც/სთ-ის განაკვეთი ---</t>
    </r>
    <r>
      <rPr>
        <sz val="11"/>
        <color theme="1"/>
        <rFont val="Sylfaen"/>
        <family val="1"/>
        <charset val="204"/>
      </rPr>
      <t xml:space="preserve"> თანახმად მეთოდური ცნობარის 4.12 პუნქტი, ცხრილი №1, გვ. 15.</t>
    </r>
  </si>
  <si>
    <t xml:space="preserve">ხარჯთაღრიცხვაში შრომის ანაზღაურების განაკვეთი და ზღვრული ოდენობის დანარიცხების განსაზღვრულია საქართველოს მთავრობის დადგენილება №481 ქ.თბილისი 2016 წელი 27 ოქტომბერი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t>
  </si>
  <si>
    <t xml:space="preserve"> </t>
  </si>
  <si>
    <r>
      <rPr>
        <b/>
        <sz val="11"/>
        <color theme="1"/>
        <rFont val="Sylfaen"/>
        <family val="1"/>
        <charset val="204"/>
      </rPr>
      <t xml:space="preserve">ზედნადები ხარჯების ზღვრული ნორმა სამონტაჟო და სპეციალური საამშენებლო სამუშაოებისათვის </t>
    </r>
    <r>
      <rPr>
        <sz val="11"/>
        <color theme="1"/>
        <rFont val="Sylfaen"/>
        <family val="1"/>
        <charset val="204"/>
      </rPr>
      <t xml:space="preserve"> ---  თანახმად მეთოდური ცნობარის,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ცხრილი №1,  გვ 21.</t>
    </r>
  </si>
  <si>
    <r>
      <rPr>
        <b/>
        <sz val="11"/>
        <color theme="1"/>
        <rFont val="Sylfaen"/>
        <family val="1"/>
        <charset val="204"/>
      </rPr>
      <t xml:space="preserve">ზედნადები ხარჯების ზღვრული ოდენობა  10% </t>
    </r>
    <r>
      <rPr>
        <sz val="11"/>
        <color theme="1"/>
        <rFont val="Sylfaen"/>
        <family val="1"/>
        <charset val="204"/>
      </rPr>
      <t xml:space="preserve"> ---  თანახმად მეთოდური ცნობარის,   ტექნიკური რეგლამენტი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</si>
  <si>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გეგმიური დაგროვება (მოგება) არაუმეტეს  8%</t>
    </r>
    <r>
      <rPr>
        <sz val="11"/>
        <color theme="1"/>
        <rFont val="Sylfaen"/>
        <family val="1"/>
        <charset val="204"/>
      </rPr>
      <t xml:space="preserve">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</si>
  <si>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t xml:space="preserve">გაუთვალისწინებელი ხარჯების ოდენობა 3% - 5% ის  --- </t>
    </r>
    <r>
      <rPr>
        <sz val="11"/>
        <color theme="1"/>
        <rFont val="Sylfaen"/>
        <family val="1"/>
        <charset val="204"/>
      </rPr>
      <t>თანახმად მეთოდური ცნობარისა , პუნქტი 4-7, გვ 11.</t>
    </r>
  </si>
  <si>
    <r>
      <rPr>
        <b/>
        <sz val="11"/>
        <color theme="1"/>
        <rFont val="Sylfaen"/>
        <family val="1"/>
        <charset val="204"/>
      </rPr>
      <t>გადასახადი დამატებით ღირებულებაზე  18%  ---</t>
    </r>
    <r>
      <rPr>
        <sz val="11"/>
        <color theme="1"/>
        <rFont val="Sylfaen"/>
        <family val="1"/>
        <charset val="204"/>
      </rPr>
      <t xml:space="preserve"> თანახმად მეთოდური ცნობარისა , პუნქტი 4-10, გვ 12.</t>
    </r>
  </si>
  <si>
    <t>საერთო სახარჯთაღრიცხვო ღირებულება  დღგ-ს გარეშ შეადგენს</t>
  </si>
  <si>
    <t>საერთო სახარჯთაღრიცხვო ღირებულება  დღგ-ს ჩათვლით შეადგენს</t>
  </si>
  <si>
    <t>ლარი</t>
  </si>
  <si>
    <t>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t>
  </si>
  <si>
    <t>საფუძველი</t>
  </si>
  <si>
    <t>სამუშაოების  დასახელება</t>
  </si>
  <si>
    <t>განზ. ერთ.</t>
  </si>
  <si>
    <t>ნორმატიული  რესურსი</t>
  </si>
  <si>
    <t>მასალა</t>
  </si>
  <si>
    <t>ერთ-ლი</t>
  </si>
  <si>
    <t>სულ</t>
  </si>
  <si>
    <t>ერთ. ფასი</t>
  </si>
  <si>
    <t>ჯამი</t>
  </si>
  <si>
    <t>რიგი №№</t>
  </si>
  <si>
    <t>შრომითი დანახარჯები</t>
  </si>
  <si>
    <t>სხვა მანქანები</t>
  </si>
  <si>
    <t>კაც/სთ</t>
  </si>
  <si>
    <t>ტ</t>
  </si>
  <si>
    <t>მ2</t>
  </si>
  <si>
    <t>მ3</t>
  </si>
  <si>
    <t>სხვა მასალები</t>
  </si>
  <si>
    <t>სრფ 1.10-14</t>
  </si>
  <si>
    <t>შრომის დანახარჯები</t>
  </si>
  <si>
    <t>მანქ/სთ</t>
  </si>
  <si>
    <t>ცალი</t>
  </si>
  <si>
    <t>ზედნადები ხარჯები</t>
  </si>
  <si>
    <t>გეგმიური დაგროვება (მოგება)</t>
  </si>
  <si>
    <t>გაუთვალისწინებელი დანახარჯები</t>
  </si>
  <si>
    <t>დღგ</t>
  </si>
  <si>
    <t>სულ საორიენტაციო სახარჯთაღრიცხვო ღირებულება</t>
  </si>
  <si>
    <t xml:space="preserve">ლოკალური ხარჯთაღრიცხვა </t>
  </si>
  <si>
    <t>I. დემონტაჟის სამუშაოები</t>
  </si>
  <si>
    <t>კგ</t>
  </si>
  <si>
    <t>46-32-2</t>
  </si>
  <si>
    <t>გრძ/მ</t>
  </si>
  <si>
    <t>II. საამშენებლო სამონტაჟო სამუშაოები</t>
  </si>
  <si>
    <t>I. ჯამი</t>
  </si>
  <si>
    <t>ცემენტის ხსნარი 1:3</t>
  </si>
  <si>
    <t>ჭერის დამუშავება ფითხით და შეღებვა წყალემულსიური საღებავით ორჯერ</t>
  </si>
  <si>
    <t>15-168-4</t>
  </si>
  <si>
    <t>წყალემულსიის საღებავი</t>
  </si>
  <si>
    <t>საფითხი</t>
  </si>
  <si>
    <t>15-164-8</t>
  </si>
  <si>
    <t>ზეთოვანი საღებავი</t>
  </si>
  <si>
    <t>ოლიფა</t>
  </si>
  <si>
    <t>7-58-4</t>
  </si>
  <si>
    <t>სხვა მანქანა</t>
  </si>
  <si>
    <t>სრფ 4.1-188</t>
  </si>
  <si>
    <t>ცემენტი მ-300</t>
  </si>
  <si>
    <t>საბაზრო</t>
  </si>
  <si>
    <t xml:space="preserve"> ჯამი II</t>
  </si>
  <si>
    <t>ნაკრები ხარჯთაღრიცხვა</t>
  </si>
  <si>
    <t xml:space="preserve">  № რიგზე</t>
  </si>
  <si>
    <t>ხარჯთაღრიცხვის №</t>
  </si>
  <si>
    <t>თავების, ობიექტების, სამუშაოების და დანახარჯების დასახელება</t>
  </si>
  <si>
    <t>%</t>
  </si>
  <si>
    <t>სახარჯთაღრიცხვო ღირებულება ლარი</t>
  </si>
  <si>
    <t>საამშენებლო სამუშაოები</t>
  </si>
  <si>
    <t>სამონტაჟო სამუშაოები</t>
  </si>
  <si>
    <t>მოწყობილობა და ინვენტარი</t>
  </si>
  <si>
    <t>სხვა დანახარჯები</t>
  </si>
  <si>
    <t>საერთო სახარჯთაღრიცხვო ღირებულება ლარი</t>
  </si>
  <si>
    <t>21-18-1</t>
  </si>
  <si>
    <t>შრომის დანახარჯი</t>
  </si>
  <si>
    <t>სპილენძის კაბელის მონტაჟი</t>
  </si>
  <si>
    <t>21-23-8</t>
  </si>
  <si>
    <t>საშტეპსელო როზეტის მოწყობა</t>
  </si>
  <si>
    <t>შრომითი  დანახარჯები</t>
  </si>
  <si>
    <t>ორკლავიშიანი ჩამრთველის მოწყობა</t>
  </si>
  <si>
    <t>21-23-3</t>
  </si>
  <si>
    <t>ორკლავიშიანი ჩამრთველი</t>
  </si>
  <si>
    <t>სრფ 8.14-15</t>
  </si>
  <si>
    <t>21-26-6 გამოყენებით</t>
  </si>
  <si>
    <t>ჰიდრავლიკური ამწევი</t>
  </si>
  <si>
    <t>ზედნადები ხარჯები (მუშა-მოსამსახურეების ხელფასიდან)</t>
  </si>
  <si>
    <t>კომპიუტერის როზეტის მოწყობა</t>
  </si>
  <si>
    <t>8-591-8</t>
  </si>
  <si>
    <t>სხვა მასალა</t>
  </si>
  <si>
    <t>კომპიუტერული როზეტი rj -45</t>
  </si>
  <si>
    <t>სრფ 9-42</t>
  </si>
  <si>
    <t>ინტერნეტის კაბელის მონტაჟი და ღირებულება</t>
  </si>
  <si>
    <t>10-54-7</t>
  </si>
  <si>
    <t>კაბელი F/UTP-4П-2Х0.5</t>
  </si>
  <si>
    <t>კაბელ-არხი 60Х40</t>
  </si>
  <si>
    <t>სრფ 12-57</t>
  </si>
  <si>
    <t>დემონტაჟის სამუშაოები</t>
  </si>
  <si>
    <t xml:space="preserve"> საამშენებლო სამონტაჟო სამუშაოები</t>
  </si>
  <si>
    <t>ელექტრო სამონტაჟო სამუშაოები</t>
  </si>
  <si>
    <t>სატელეფონო და კომპიუტერული ქსელი</t>
  </si>
  <si>
    <t>კაც/სთ.</t>
  </si>
  <si>
    <t>არსებული ცემენტის მოჭიმვის აყრა</t>
  </si>
  <si>
    <t>46-31-12</t>
  </si>
  <si>
    <t>მეტლახის იატაკის დემონტაჟი</t>
  </si>
  <si>
    <t>46-31-2</t>
  </si>
  <si>
    <t>ც</t>
  </si>
  <si>
    <t>იატაკზე მოჭიმვის მოწყობა ცემენტის ხსნარით 40 მმ.</t>
  </si>
  <si>
    <t>შრომითი დანახარჯები (0.188+0.0023Х4)</t>
  </si>
  <si>
    <t>სხვა მანქანები (0.0095+0.0023Х4)</t>
  </si>
  <si>
    <t>ცემენტის ხსნარი მ-150 (0.0204+0.0051Х4)</t>
  </si>
  <si>
    <t>11-20-3</t>
  </si>
  <si>
    <t>მეტლახის ფილების დაგება იატაკზე</t>
  </si>
  <si>
    <t>მეტლახის ფილა</t>
  </si>
  <si>
    <t>8-594-1</t>
  </si>
  <si>
    <t>განათების სანათის მონტაჟი</t>
  </si>
  <si>
    <t>9-17-6</t>
  </si>
  <si>
    <t>სრფ 2.2-1</t>
  </si>
  <si>
    <t>ელექტროდი</t>
  </si>
  <si>
    <t>10-29-2</t>
  </si>
  <si>
    <t>ალუმინის მოაჯირი</t>
  </si>
  <si>
    <t>ალუმინის კარები</t>
  </si>
  <si>
    <t>კომპლექტი</t>
  </si>
  <si>
    <t>სამონტაჟო სამუშაოები გამართვა</t>
  </si>
  <si>
    <t>კომპლექტზე</t>
  </si>
  <si>
    <t>LED სანათის მონტაჟი</t>
  </si>
  <si>
    <t>16-6-1</t>
  </si>
  <si>
    <t>ფასონური ნაწილები</t>
  </si>
  <si>
    <t>22-28-1 გამოყენებით</t>
  </si>
  <si>
    <t>LED ამსტრონგის შიდა მონტაჟის სანათი ოთხკუთხა 40W-50W</t>
  </si>
  <si>
    <t>IV. ელექტრო სამონტაჟო სამუშაოები</t>
  </si>
  <si>
    <t>V. სატელეფონო და კომპიუტერული ქსელი</t>
  </si>
  <si>
    <t>სანტექნიკის სამონტაჟო სამუშაოები</t>
  </si>
  <si>
    <t>9-17-5</t>
  </si>
  <si>
    <t>სრფ 1.10-16</t>
  </si>
  <si>
    <t>9-17-1 მისადაგებით</t>
  </si>
  <si>
    <t>ლითონის კარი (ლისტი 2 მმ)</t>
  </si>
  <si>
    <t>ლითონის დამხმარე სამონტაჟო მასალები</t>
  </si>
  <si>
    <t>9-14-5</t>
  </si>
  <si>
    <t xml:space="preserve">მეტალოპლასმასის კარის მონტაჟი და ღირებულება </t>
  </si>
  <si>
    <t>6-11-3</t>
  </si>
  <si>
    <t>სამშენებლო ჭანჭიკი</t>
  </si>
  <si>
    <t xml:space="preserve">სხვა მასალა </t>
  </si>
  <si>
    <t>ლითონის მოაჯირი</t>
  </si>
  <si>
    <t>ლითონის მოაჯირის შეღებვა ზეთოვანი საღებავით</t>
  </si>
  <si>
    <t>12-8-5</t>
  </si>
  <si>
    <t>1-80-3</t>
  </si>
  <si>
    <t>23-1-1</t>
  </si>
  <si>
    <t>ქვიშის საფარის მოწყობა მილის ირგვლივ ( H=30სმ )</t>
  </si>
  <si>
    <t>ტონა</t>
  </si>
  <si>
    <t>ლითონის კარისა და ჩარჩოს  შეღებვა ზეთოვანი საღებავით ორჯერ წასმით ორ მხარეს ( 2 - ცალი )</t>
  </si>
  <si>
    <t>26-4-3</t>
  </si>
  <si>
    <t>მილების შეფუთვა ფოლგაიზოლიანი მინერალური ბამბით</t>
  </si>
  <si>
    <t xml:space="preserve">სხვა მანქანა </t>
  </si>
  <si>
    <t>მავთული გამომწვარი</t>
  </si>
  <si>
    <t>ფოლგაიზოლიანი მინერალური ბამბა</t>
  </si>
  <si>
    <t>სრფ 6-33</t>
  </si>
  <si>
    <t>სენსორული გარე განათების სანათის მონტაჟი</t>
  </si>
  <si>
    <t>წყალსაქაჩი ტუმბო წნევის რეგულიატორით Q=5 ტ. H=10 მ. მიწოდება 9.6 მ2/სთ მოწყობა</t>
  </si>
  <si>
    <t>წყალსაქაჩი ტუმბო წნევის რეგულიატორით Q=5 ტ. H=10 მ. მიწოდება 9.6 მ2/სთ</t>
  </si>
  <si>
    <t>გასაღებიანი საკეტი კონტაქტით</t>
  </si>
  <si>
    <t>მეტალოპლასმასის კარ-ფანჯრის დემონტაჟი</t>
  </si>
  <si>
    <t>ВЗЕР 21-87</t>
  </si>
  <si>
    <t>შენობის გასუფთავება საამშენებლო ნარჩენებისაგან</t>
  </si>
  <si>
    <t>Е1-22-1</t>
  </si>
  <si>
    <t>საამშენებლო ნაგვის დატვირთვა ხელით ავტოთვითმცლელზე</t>
  </si>
  <si>
    <t>სრფ 14.1-20</t>
  </si>
  <si>
    <t>საამშენებლო ნაგვის გატანა 20 კმ-ზე</t>
  </si>
  <si>
    <t>8-15-2</t>
  </si>
  <si>
    <t>ქვიშა-ცემენტის ხსნარი მ-75</t>
  </si>
  <si>
    <t>საამშენებლო ბლოკი (40Х20Х20)</t>
  </si>
  <si>
    <t xml:space="preserve">კარის ღიობების ამოშენება საამშენებლო ბლოკით   ( სისქით 20 სმ) </t>
  </si>
  <si>
    <t xml:space="preserve"> ფანჯრის ღიობის სანახევროდ ამოშენება ბლოკით H=0.7  ( სისქით 20 სმ) </t>
  </si>
  <si>
    <t>15-55-9</t>
  </si>
  <si>
    <t>სრფ 13-191</t>
  </si>
  <si>
    <t>ხსნარის ტუმბო 3 მ3/სთ</t>
  </si>
  <si>
    <t xml:space="preserve">ცემენტის ხსნარი 1:3  </t>
  </si>
  <si>
    <t>15-168-7</t>
  </si>
  <si>
    <t>წყალემულსიური საღებავი</t>
  </si>
  <si>
    <t>საფითხნი</t>
  </si>
  <si>
    <t>კედლების მაღალხარისხოვანი გალესვა ქვიშა-ცემენტის ხსნარით</t>
  </si>
  <si>
    <t>კედლების შეღებვა შეფითხვა წყალემულსიური საღებავით ორჯერ</t>
  </si>
  <si>
    <t>შრონითი დანახარჯები</t>
  </si>
  <si>
    <t>ლითონის გისოსები სხვადასხვა ფორმის</t>
  </si>
  <si>
    <t>საამშენებლო ჭანჭიკი ქანჩით</t>
  </si>
  <si>
    <t>ფანჯრებზე რკინის გისოსების მოწყობა ( 2ცალი )</t>
  </si>
  <si>
    <t>ლითონის გისოსების  დამუშავება და შეღებვა ზეთოვანი საღებავით  ორჯერ წასმით</t>
  </si>
  <si>
    <t>ცენტრალური შესასვლელი ლითონის ორფრთიანი კარების ღირებულება და მონტაჟი გარე გაღებით  ზომებით : 1.40X2.30</t>
  </si>
  <si>
    <t>მეტალოპლასმასის ერთფრთიანი კარი</t>
  </si>
  <si>
    <t>სრფ 10.3-7</t>
  </si>
  <si>
    <t>წებოცემენტი ყინვაგამძლე</t>
  </si>
  <si>
    <t xml:space="preserve">       11-8-1       11-8-2</t>
  </si>
  <si>
    <t>კვადრატული მილი 30Х30 სისქით 2.5მმ (1მ=1.88კგ) -- 288.0 გრძ/მ</t>
  </si>
  <si>
    <t>1-79-3</t>
  </si>
  <si>
    <t>გრუნტის დამუშავება ხელით</t>
  </si>
  <si>
    <t>შრომის დანახარჯები 3.37X0.8=</t>
  </si>
  <si>
    <t>11-1-6</t>
  </si>
  <si>
    <t>ღორღის საფუძვლის მოწყობა</t>
  </si>
  <si>
    <t>ღორღი  მ400 ფრ 20-40</t>
  </si>
  <si>
    <t>ლაეი</t>
  </si>
  <si>
    <t>6-1-20</t>
  </si>
  <si>
    <t>საძირკვლის მომზადება</t>
  </si>
  <si>
    <t>ბეტონი B25</t>
  </si>
  <si>
    <t xml:space="preserve">ყალიბის ფარი </t>
  </si>
  <si>
    <t>ფიცარი ჩამოგანული III ხარისხის</t>
  </si>
  <si>
    <t>ბლოკის კედლების ამოყვანა (სისქით 20 სმ.)</t>
  </si>
  <si>
    <t>6-16-1</t>
  </si>
  <si>
    <t>ბაქანის ფილის მოწყობა</t>
  </si>
  <si>
    <t>არმატუარა  Ф12 А500С</t>
  </si>
  <si>
    <t>ბაქანის მოპირკეთება ბაზალტის ქვის ყინვაგამძლე ფილებით სისქით 20მმ</t>
  </si>
  <si>
    <t>ბაზალტის ფილა 20მმ</t>
  </si>
  <si>
    <t>კიბის ბეტონის საფეხურების მოწყობა B25 ბეტონით</t>
  </si>
  <si>
    <t>სრფ 5.1-37</t>
  </si>
  <si>
    <t>ხის ძელი</t>
  </si>
  <si>
    <t xml:space="preserve">ლითონის მოაჯირის მოწყობა </t>
  </si>
  <si>
    <t>ცემენტი მ400</t>
  </si>
  <si>
    <t>9-32-12</t>
  </si>
  <si>
    <t>გარე ბაქანის გადახურვა</t>
  </si>
  <si>
    <t>სრფ 13-46</t>
  </si>
  <si>
    <t xml:space="preserve"> ამწე საავტომობილო სვლაზე 16 ტ.</t>
  </si>
  <si>
    <t>სრფ 2,2-1</t>
  </si>
  <si>
    <t>ლითონის ანკერ დ-12მმ  ( სიგრძით 300მმ -- 8 ცალი)</t>
  </si>
  <si>
    <t>სრფ 1,10-14</t>
  </si>
  <si>
    <t>გარე ბაქანის გადახურვის კონსტრუქციის შეღებვა</t>
  </si>
  <si>
    <t>გარე ბაქანის მოწყობა გადახურვით</t>
  </si>
  <si>
    <t>11-1-11</t>
  </si>
  <si>
    <t>ბეტონის საფუძვლის მოწყობა მ100 ბეტონით</t>
  </si>
  <si>
    <t>ბეტონი მ100</t>
  </si>
  <si>
    <t>პანდუსის მოწყობა გადახურვით</t>
  </si>
  <si>
    <t>პანდუსის მოწყობა B25 ბეტონით</t>
  </si>
  <si>
    <t>პანდუსისა და არსებული ბაქანის მოპირკეთება ბაზალტის ქვის ყინვაგამძლე ფილებით სისქით 20მმ</t>
  </si>
  <si>
    <t>46-19-3</t>
  </si>
  <si>
    <t>კედლებზე სამონტაჟო ხვრელების მოწყობა</t>
  </si>
  <si>
    <t>კედელზე დაკიდებული წინაფრის ლითონის კონსტრუქციების მონტაჟი და ღირებულება</t>
  </si>
  <si>
    <t xml:space="preserve"> წინაფრის ლითონის კონსტრუქციების შეღებვა</t>
  </si>
  <si>
    <t>15-56-1</t>
  </si>
  <si>
    <t>ხვრელების შევსება ქვიშა - ცემენტის ხსნარით</t>
  </si>
  <si>
    <t>გადახურვის მოწყობა მეტალოკრამიტით</t>
  </si>
  <si>
    <t>მეტალოკრამიტი  სისქით 0.5მმ</t>
  </si>
  <si>
    <t>კვადრატული მილი 30Х30 სისქით 2.5მმ (1მ=1.88კგ) -- 30.4 გრძ/მ</t>
  </si>
  <si>
    <t>კვადრატული მილი 10Х30 სისქით 1.5მმ (1მ=0.94კგ) -- 15.40 გრძ/მ</t>
  </si>
  <si>
    <t xml:space="preserve">მეტალოპლასმასის თეთრი ფერის ფანჯრის მოწყობა </t>
  </si>
  <si>
    <t>სრფ 10.3-3</t>
  </si>
  <si>
    <t>მეტალოპლასმასის თეთრი ფერის ფანჯარა</t>
  </si>
  <si>
    <t>სრფ 10,3-12</t>
  </si>
  <si>
    <t>რაფა ფანჯრის</t>
  </si>
  <si>
    <t>ალუმინის კარებში ჩასამონტაჟებელი ელექტრომაგნიტური საკეტი</t>
  </si>
  <si>
    <t>ელ. მაგნიტური საკეტი (კვება: 12ვ, სამუშაო ტემპერატურა; -10~+55℃(14~131F),რეგულირებადი დაყოვნება)</t>
  </si>
  <si>
    <t>წამკითხველ -კონტროლერი ( სამუხტი, 3A; განთავსებული მეტალის კოლოფში და გააჩნდეს საკეტიანი კარი; აღჭურვილი 7.2ა/სთ-იანი აკუმულატორით; კარის ზედაპირზე განთავსებული
მდგომარეობის მაჩვენებლი დიოდური ინდიკატორები;
აკუმულატორი 7ამპერი )</t>
  </si>
  <si>
    <t>გასასვლელი ღილაკი (კვება;12ვ, სამუშაო ტემპერატურა; -20℃~+55℃(14-131F),კონტაქტები; NO/NC/COM)</t>
  </si>
  <si>
    <t xml:space="preserve">კანცელარიის მაგიდის მოწყობა 1.0Х1.15 ზედა თაროს სიგანე 0.30, ქვედა მაგიდის სიგანე 0.50 (ერთი ცალი უჯრა საკეტით) (იხ. ესკიზი N2)
</t>
  </si>
  <si>
    <t>ახალქალაქის საოლქო საარჩევნო კომისიის ადმინისტრაციული შენობის სამშენებლო სარემონტო სამუშაოების</t>
  </si>
  <si>
    <t>16-6-2</t>
  </si>
  <si>
    <t xml:space="preserve">საკანალიზაციო პლსმასის მილების დამონტაჟება 100მმ </t>
  </si>
  <si>
    <t xml:space="preserve"> მანქ/სთ</t>
  </si>
  <si>
    <t>სამაგრი დეტალები</t>
  </si>
  <si>
    <t>საკანალიზაციო პლსმასის მილის დემონტაჟი   დ -100</t>
  </si>
  <si>
    <t>შრომის დანახარჯები K=0.583*0.6</t>
  </si>
  <si>
    <t>სხვა მანქანები  K=0.0046*0.6</t>
  </si>
  <si>
    <t>1-81-3</t>
  </si>
  <si>
    <t xml:space="preserve">ტრანშეის შევსება გრუნტით - გრუნტის უკუჩაყრა </t>
  </si>
  <si>
    <t>1-118-11</t>
  </si>
  <si>
    <t>დატკეპვნა პნევმოსატკეპნით</t>
  </si>
  <si>
    <t>სრფ 13-338</t>
  </si>
  <si>
    <t>პნევმოსატკეპნი</t>
  </si>
  <si>
    <t>22-8-6</t>
  </si>
  <si>
    <t>კანალიზაციის პლასტმასის მილის ჩადება თხრილში Ø150 მმ</t>
  </si>
  <si>
    <t>პლასტმასის მილი Ø150mm</t>
  </si>
  <si>
    <t>1,01</t>
  </si>
  <si>
    <t>პლ. ქურო  d-150</t>
  </si>
  <si>
    <t xml:space="preserve">საკანალიზაციო პლსმასის მილების დამონტაჟება 50მმ </t>
  </si>
  <si>
    <t>16-12-2</t>
  </si>
  <si>
    <r>
      <t>პლ. მუხლი a-90</t>
    </r>
    <r>
      <rPr>
        <vertAlign val="superscript"/>
        <sz val="11"/>
        <color theme="1"/>
        <rFont val="Sylfaen"/>
        <family val="1"/>
      </rPr>
      <t xml:space="preserve">0 </t>
    </r>
    <r>
      <rPr>
        <sz val="11"/>
        <color theme="1"/>
        <rFont val="Sylfaen"/>
        <family val="1"/>
      </rPr>
      <t>d-50</t>
    </r>
  </si>
  <si>
    <r>
      <t>პლ.მუხლი a-90</t>
    </r>
    <r>
      <rPr>
        <vertAlign val="superscript"/>
        <sz val="11"/>
        <color theme="1"/>
        <rFont val="Sylfaen"/>
        <family val="1"/>
      </rPr>
      <t xml:space="preserve">0 </t>
    </r>
    <r>
      <rPr>
        <sz val="11"/>
        <color theme="1"/>
        <rFont val="Sylfaen"/>
        <family val="1"/>
      </rPr>
      <t>d-100</t>
    </r>
  </si>
  <si>
    <t>პლ. გადამყვანი d-150*100</t>
  </si>
  <si>
    <t>პლ. რევიზია d-100</t>
  </si>
  <si>
    <t>პლ. მილის სამაგრი d-50</t>
  </si>
  <si>
    <t>პლ. მილის სამაგრი d-100</t>
  </si>
  <si>
    <t>ბეტონის ლურსმანი (დუბელი)</t>
  </si>
  <si>
    <t>ხვრელების გამოტეხვა</t>
  </si>
  <si>
    <r>
      <t>პლ. სამკაპი a-45</t>
    </r>
    <r>
      <rPr>
        <vertAlign val="superscript"/>
        <sz val="11"/>
        <color theme="1"/>
        <rFont val="Sylfaen"/>
        <family val="1"/>
      </rPr>
      <t xml:space="preserve">0 </t>
    </r>
    <r>
      <rPr>
        <sz val="11"/>
        <color theme="1"/>
        <rFont val="Sylfaen"/>
        <family val="1"/>
      </rPr>
      <t>d-100*50</t>
    </r>
  </si>
  <si>
    <t>კანალიზაციის სამუშაოები</t>
  </si>
  <si>
    <t>შიდა წყალსადენი სამუშაოები</t>
  </si>
  <si>
    <t>გრუნტის ტრანსპორტირება 20 კმ-ზე</t>
  </si>
  <si>
    <t>23-22</t>
  </si>
  <si>
    <t>შეჭრა არსებულ ქსელში</t>
  </si>
  <si>
    <t>სრფ 4.1-366</t>
  </si>
  <si>
    <t>ბეტონი m100</t>
  </si>
  <si>
    <t>სრფ 4.1-239</t>
  </si>
  <si>
    <t>ქვიშა</t>
  </si>
  <si>
    <t>დამატ.
2- გამოშ.
16-24-3</t>
  </si>
  <si>
    <t xml:space="preserve"> სხვა მანქანები</t>
  </si>
  <si>
    <t>მ</t>
  </si>
  <si>
    <t>მილების პლასტმასის სამაგრი დეტალები</t>
  </si>
  <si>
    <t>16–12–1</t>
  </si>
  <si>
    <t>სფერული ვენტილების მონტაჟი</t>
  </si>
  <si>
    <t>16–3–1</t>
  </si>
  <si>
    <t xml:space="preserve">პოლიეთილენის  ფასონური ნაწილების მოწყობა </t>
  </si>
  <si>
    <t>პლ. მილის სამაგრი d-20</t>
  </si>
  <si>
    <t>ცივი წყლისათვის პლასტმასის მინაბოჭკოვანი მილების მონტაჟი d-20</t>
  </si>
  <si>
    <t>ცხელი წყლისათვის პლასტმასის მინაბოჭკოვანი მილების მონტაჟი d-20</t>
  </si>
  <si>
    <t>III სანტექნიკის სამონტაჟო სამუშაოები</t>
  </si>
  <si>
    <t>ტრანშეის ხელით დამუშავება მილების მონტაჟისათვის                                  ( 30მ სიგრძით ფსკერის სიგანით 0.7მ სიღრმით 1.0მ )</t>
  </si>
  <si>
    <t xml:space="preserve"> ჯამი III</t>
  </si>
  <si>
    <t>სულ IV. პირდაპირი დანახარჯები</t>
  </si>
  <si>
    <t xml:space="preserve">სულ V. პირდაპირი დანახარჯები  </t>
  </si>
  <si>
    <t xml:space="preserve">წინამდებარე ხარჯთაღრიცხვაში მასალების და მანქანა- მექანიზმების ღირებულებები აღებულია მშენებლობის შემფასებელთა კავშირის მიერ გამოცემული -საამშენებლო რესურსების ფასები 2020 წლის I კვარტლის დონეზე. </t>
  </si>
  <si>
    <t xml:space="preserve">       შედგენილია საპროექტო დოკუმენტაციის მიხედვით,                                           სრფ. 2020 წ. I კვარტლის ფასების დონეზე</t>
  </si>
  <si>
    <t>სრფ 4.1-359</t>
  </si>
  <si>
    <t>სრფ 4.1-28</t>
  </si>
  <si>
    <t>სრფ 4,1-369</t>
  </si>
  <si>
    <t>სრფ 4.2-40</t>
  </si>
  <si>
    <t>სრფ 4.2-66</t>
  </si>
  <si>
    <t>სრფ 1.9-74</t>
  </si>
  <si>
    <t>სრფ 4.2-31</t>
  </si>
  <si>
    <t>სრფ 4.2-14</t>
  </si>
  <si>
    <t>სრფ 1.9-85</t>
  </si>
  <si>
    <t>სრფ 1.10-24</t>
  </si>
  <si>
    <t>სრფ 4,1-202</t>
  </si>
  <si>
    <t>წებო-ცემენტი ყინვაგამძლე</t>
  </si>
  <si>
    <t>სრფ 4,1-268</t>
  </si>
  <si>
    <t>სრფ 4.1-202</t>
  </si>
  <si>
    <t>სრფ 4.4-1</t>
  </si>
  <si>
    <t>სრფ 4.1-365</t>
  </si>
  <si>
    <t>სრფ 5-83</t>
  </si>
  <si>
    <t xml:space="preserve">ლამინირებული ფანერა ( დსპ მერქანბურბუშელოვანი, 18მმ სისქით ) </t>
  </si>
  <si>
    <t>სრფ 4.1-241</t>
  </si>
  <si>
    <t>სრფ 4.1-333</t>
  </si>
  <si>
    <t>სრფ 5.1-75</t>
  </si>
  <si>
    <t>სრფ 5.1-16</t>
  </si>
  <si>
    <t>სრფ 1.1-3</t>
  </si>
  <si>
    <t>სრფ 1.9-91</t>
  </si>
  <si>
    <t>სრფ 4.1-185</t>
  </si>
  <si>
    <t>კვადრატული მილი 100Х100Х3 მმ (6მ)</t>
  </si>
  <si>
    <t>კვადრატული მილი 100Х60Х3 მმ (5მ)</t>
  </si>
  <si>
    <t>კვადრატული მილი 60Х40Х3 მმ (36მ)</t>
  </si>
  <si>
    <t>კვადრატული მილი 30Х30Х3 მმ (36მ)</t>
  </si>
  <si>
    <t>სრფ 1,6-1</t>
  </si>
  <si>
    <t>ლითონის ფურცელი ( სისქით 10მმ -0,2მ2)</t>
  </si>
  <si>
    <t>სახურავის  ბურულის მოწყობა მეტალოკრამიტით 0,5მმ.</t>
  </si>
  <si>
    <t>სრფ 1.5-21</t>
  </si>
  <si>
    <t>სრფ 4.1-328</t>
  </si>
  <si>
    <t>სრფ 2.2-8</t>
  </si>
  <si>
    <t>სრფ 2.2-39</t>
  </si>
  <si>
    <t>სრფ 4.1-369</t>
  </si>
  <si>
    <t>4.1-233</t>
  </si>
  <si>
    <t>ქვიშა შავი</t>
  </si>
  <si>
    <t>სრფ 2.9-93</t>
  </si>
  <si>
    <t>სრფ 6-621</t>
  </si>
  <si>
    <t>სრფ 2.9-90</t>
  </si>
  <si>
    <t>კანალიზაციის პლასტმასის მილი დ-100</t>
  </si>
  <si>
    <t>სრფ 2.9-21</t>
  </si>
  <si>
    <t>კანალიზაციის პლასტმასის მილი დ-50</t>
  </si>
  <si>
    <t>სრფ 6-513</t>
  </si>
  <si>
    <t>სრფ 6-510</t>
  </si>
  <si>
    <t>სრფ 6-372</t>
  </si>
  <si>
    <t>სრფ 6.2-73</t>
  </si>
  <si>
    <t>სრფ 6-746</t>
  </si>
  <si>
    <t>სრფ 1.10-10</t>
  </si>
  <si>
    <t>სრფ 2.7-11</t>
  </si>
  <si>
    <t>პლასტმასის წყალსადენის მილი დ-20 მმ.</t>
  </si>
  <si>
    <t>სრფ 6-50</t>
  </si>
  <si>
    <t>ვენტილი დ-20</t>
  </si>
  <si>
    <t>სრფ 6-491</t>
  </si>
  <si>
    <t xml:space="preserve">პლასტმასის მუხლი 90* დ-20 </t>
  </si>
  <si>
    <t>სრფ 6-640</t>
  </si>
  <si>
    <t>მუფტა  დ-20</t>
  </si>
  <si>
    <t>სრფ 6-723</t>
  </si>
  <si>
    <t>პლასტმასის სამკაპი  დ=20 Х 20 X 20</t>
  </si>
  <si>
    <t>სრფ 6-531</t>
  </si>
  <si>
    <t>ამერიკანკა  (d-20)</t>
  </si>
  <si>
    <t>სრფ 7.2-91</t>
  </si>
  <si>
    <t>სრფ 6-888</t>
  </si>
  <si>
    <t>სრფ 8.3-71</t>
  </si>
  <si>
    <t>სპილენძის ძარღვიანი სადენი ორმაგი იზოლაციით კვეთით  3X2.5მმ</t>
  </si>
  <si>
    <t>სრფ 8.14-376</t>
  </si>
  <si>
    <t>სრფ 8.14-241</t>
  </si>
  <si>
    <t xml:space="preserve">საშტეპსელო როზეტი დამიწებით (1 ბუდიანი ჩაფლული)  მესამე დამამიწებელი კონტაქტით </t>
  </si>
  <si>
    <t>სრფ 8.14-198</t>
  </si>
  <si>
    <t>შეკიდულ ჭერში ჩასასმელი LEDსანათი 15W/4500k/1350 LM  ( დიამეტრით 18სმ)</t>
  </si>
  <si>
    <t>LED ამსტრონგის გარე მონტაჟის სანათი ოთხკუთხა 40W-50W</t>
  </si>
  <si>
    <t>სრფ 8.14-214</t>
  </si>
  <si>
    <t>სრფ 8.14-197</t>
  </si>
  <si>
    <t>სენსორული სანათი</t>
  </si>
  <si>
    <t xml:space="preserve">                  საწყობში სტელაჟებზე ლამინირებული ფანერის დაგება      ზომებით : 1) 12.45x0.6 - ორი ცალი   ; 2) 3.0x0.6 - ორი ცალი ;        3)6.0x0.6 - ორი ცალი    ; 4)4.85x0.6 - ორი ცალი</t>
  </si>
  <si>
    <t xml:space="preserve">                  საწყობში სტელაჟების შეღებვა ზეთოვანი საღებავით          ზომებით : 1) 12.45x0.6x2.2 - ერთი ცალი   ; 2) 3.0x2.2x0.6 - ერთი ცალი ; 3)6.0x0.6x2.2 - ერთი ცალი    ; 4)4.85x0.6x2.2 - ერთი ცალი</t>
  </si>
  <si>
    <t>ალუმინის გამყოფი მოაჯირის მოწყობა კარებით  (მოაჯირი 1.75მ. მ.შ. კარები 0.8მ სიმაღლე 0.9 მ) (იხ. ესკიზი N1)</t>
  </si>
  <si>
    <t>გრუნტის დატვირთვა ხელით ავტოთვითმცლელზე  ( კოეფიციენტი 1.85 ) 6.3*1.85=12.95</t>
  </si>
  <si>
    <t>არსებულ წყლის ქსელში შეჭრა    (მაკომპლექტებელი ნაწილებით)</t>
  </si>
  <si>
    <t xml:space="preserve">                  საწყობში სტელაჟების მოწყობა 4 ცალი ზომებით :    1) 12.45x0.6x2.2 - ერთი ცალი   ; 2) 3.0x2.2x0.6 - ერთი ცალი ; 3)6.0x0.6x2.2 - ერთი ცალი    ; 4)4.85x0.6x2.2 - ერთი ცალი</t>
  </si>
</sst>
</file>

<file path=xl/styles.xml><?xml version="1.0" encoding="utf-8"?>
<styleSheet xmlns="http://schemas.openxmlformats.org/spreadsheetml/2006/main">
  <numFmts count="6">
    <numFmt numFmtId="43" formatCode="_(* #,##0.00_);_(* \(#,##0.00\);_(* &quot;-&quot;??_);_(@_)"/>
    <numFmt numFmtId="164" formatCode="0.0"/>
    <numFmt numFmtId="165" formatCode="0.00000"/>
    <numFmt numFmtId="166" formatCode="0.000"/>
    <numFmt numFmtId="167" formatCode="0.0000"/>
    <numFmt numFmtId="168" formatCode="_-* #,##0.00_р_._-;\-* #,##0.00_р_._-;_-* &quot;-&quot;??_р_._-;_-@_-"/>
  </numFmts>
  <fonts count="37">
    <font>
      <sz val="11"/>
      <color theme="1"/>
      <name val="Calibri"/>
      <family val="2"/>
      <scheme val="minor"/>
    </font>
    <font>
      <sz val="11"/>
      <color theme="1"/>
      <name val="Sylfaen"/>
      <family val="1"/>
      <charset val="204"/>
    </font>
    <font>
      <b/>
      <sz val="14"/>
      <color theme="1"/>
      <name val="Sylfaen"/>
      <family val="1"/>
      <charset val="204"/>
    </font>
    <font>
      <b/>
      <sz val="12"/>
      <color theme="1"/>
      <name val="Sylfaen"/>
      <family val="1"/>
      <charset val="204"/>
    </font>
    <font>
      <b/>
      <sz val="11"/>
      <color theme="1"/>
      <name val="Sylfaen"/>
      <family val="1"/>
      <charset val="204"/>
    </font>
    <font>
      <b/>
      <sz val="16"/>
      <color theme="1"/>
      <name val="Sylfaen"/>
      <family val="1"/>
      <charset val="204"/>
    </font>
    <font>
      <sz val="12"/>
      <color theme="1"/>
      <name val="Sylfaen"/>
      <family val="1"/>
      <charset val="204"/>
    </font>
    <font>
      <b/>
      <sz val="12"/>
      <color theme="1"/>
      <name val="Sylfaen"/>
      <family val="1"/>
    </font>
    <font>
      <b/>
      <sz val="12"/>
      <color theme="1"/>
      <name val="Calibri"/>
      <family val="2"/>
      <charset val="204"/>
      <scheme val="minor"/>
    </font>
    <font>
      <b/>
      <sz val="14"/>
      <name val="Sylfaen"/>
      <family val="1"/>
      <charset val="204"/>
    </font>
    <font>
      <i/>
      <sz val="11"/>
      <color theme="1"/>
      <name val="Sylfaen"/>
      <family val="1"/>
      <charset val="204"/>
    </font>
    <font>
      <b/>
      <sz val="12"/>
      <name val="Sylfaen"/>
      <family val="1"/>
      <charset val="204"/>
    </font>
    <font>
      <sz val="12"/>
      <name val="Sylfaen"/>
      <family val="1"/>
      <charset val="204"/>
    </font>
    <font>
      <b/>
      <sz val="14"/>
      <color theme="1"/>
      <name val="Sylfaen"/>
      <family val="1"/>
    </font>
    <font>
      <sz val="11"/>
      <color theme="1"/>
      <name val="Calibri"/>
      <family val="2"/>
      <scheme val="minor"/>
    </font>
    <font>
      <b/>
      <sz val="11"/>
      <color theme="1"/>
      <name val="Sylfaen"/>
      <family val="1"/>
    </font>
    <font>
      <sz val="11"/>
      <color theme="1"/>
      <name val="Sylfaen"/>
      <family val="1"/>
    </font>
    <font>
      <sz val="12"/>
      <color theme="1"/>
      <name val="Sylfaen"/>
      <family val="1"/>
    </font>
    <font>
      <b/>
      <sz val="11"/>
      <name val="Sylfaen"/>
      <family val="1"/>
    </font>
    <font>
      <sz val="11"/>
      <name val="Sylfaen"/>
      <family val="1"/>
    </font>
    <font>
      <sz val="10"/>
      <name val="Arial Cyr"/>
      <family val="2"/>
      <charset val="204"/>
    </font>
    <font>
      <sz val="10"/>
      <name val="Arial"/>
      <family val="2"/>
      <charset val="204"/>
    </font>
    <font>
      <sz val="11"/>
      <name val="Sylfaen"/>
      <family val="1"/>
      <charset val="204"/>
    </font>
    <font>
      <b/>
      <sz val="10"/>
      <name val="Sylfaen"/>
      <family val="1"/>
    </font>
    <font>
      <sz val="10"/>
      <color theme="1"/>
      <name val="Sylfaen"/>
      <family val="1"/>
    </font>
    <font>
      <b/>
      <sz val="10"/>
      <color theme="1"/>
      <name val="Sylfaen"/>
      <family val="1"/>
    </font>
    <font>
      <sz val="10"/>
      <name val="Sylfaen"/>
      <family val="1"/>
    </font>
    <font>
      <sz val="8"/>
      <name val="Calibri"/>
      <family val="2"/>
      <scheme val="minor"/>
    </font>
    <font>
      <b/>
      <sz val="10"/>
      <name val="Sylfaen"/>
      <family val="1"/>
      <charset val="204"/>
    </font>
    <font>
      <b/>
      <sz val="11"/>
      <name val="Sylfaen"/>
      <family val="1"/>
      <charset val="204"/>
    </font>
    <font>
      <sz val="10"/>
      <name val="Arial"/>
      <family val="2"/>
    </font>
    <font>
      <sz val="12"/>
      <color theme="1"/>
      <name val="Calibri"/>
      <family val="2"/>
      <charset val="204"/>
      <scheme val="minor"/>
    </font>
    <font>
      <sz val="11"/>
      <name val="AcadNusx"/>
    </font>
    <font>
      <sz val="12"/>
      <name val="Sylfaen"/>
      <family val="1"/>
    </font>
    <font>
      <b/>
      <sz val="12"/>
      <name val="Sylfaen"/>
      <family val="1"/>
    </font>
    <font>
      <vertAlign val="superscript"/>
      <sz val="11"/>
      <color theme="1"/>
      <name val="Sylfaen"/>
      <family val="1"/>
    </font>
    <font>
      <sz val="11"/>
      <color rgb="FF000000"/>
      <name val="Calibri"/>
      <family val="2"/>
      <charset val="204"/>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12" fillId="0" borderId="0"/>
    <xf numFmtId="43" fontId="14" fillId="0" borderId="0" applyFont="0" applyFill="0" applyBorder="0" applyAlignment="0" applyProtection="0"/>
    <xf numFmtId="0" fontId="20" fillId="0" borderId="0"/>
    <xf numFmtId="0" fontId="21" fillId="0" borderId="0"/>
    <xf numFmtId="0" fontId="21" fillId="0" borderId="0"/>
    <xf numFmtId="168" fontId="30" fillId="0" borderId="0" applyFont="0" applyFill="0" applyBorder="0" applyAlignment="0" applyProtection="0"/>
    <xf numFmtId="0" fontId="30" fillId="0" borderId="0"/>
    <xf numFmtId="0" fontId="30" fillId="0" borderId="0"/>
    <xf numFmtId="0" fontId="36" fillId="0" borderId="0"/>
  </cellStyleXfs>
  <cellXfs count="273">
    <xf numFmtId="0" fontId="0" fillId="0" borderId="0" xfId="0"/>
    <xf numFmtId="0" fontId="1"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3" borderId="1" xfId="0" applyFont="1" applyFill="1" applyBorder="1" applyAlignment="1">
      <alignment horizontal="center" vertical="center"/>
    </xf>
    <xf numFmtId="2" fontId="6" fillId="3" borderId="1" xfId="0" applyNumberFormat="1" applyFont="1" applyFill="1" applyBorder="1" applyAlignment="1">
      <alignment horizontal="center" vertical="center"/>
    </xf>
    <xf numFmtId="0" fontId="1" fillId="0" borderId="1" xfId="0" applyFont="1" applyBorder="1"/>
    <xf numFmtId="0" fontId="3"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1" fillId="0" borderId="0" xfId="0" applyFont="1" applyAlignment="1">
      <alignment horizontal="center" vertical="center"/>
    </xf>
    <xf numFmtId="2" fontId="3"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43" fontId="3" fillId="0" borderId="0" xfId="2" applyFont="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left" vertical="center" wrapText="1"/>
    </xf>
    <xf numFmtId="0" fontId="1" fillId="3" borderId="1" xfId="0" applyFont="1" applyFill="1" applyBorder="1" applyAlignment="1">
      <alignment horizontal="left" vertical="center"/>
    </xf>
    <xf numFmtId="165" fontId="1"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9"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1" fillId="3" borderId="1" xfId="0" applyFont="1" applyFill="1" applyBorder="1" applyAlignment="1">
      <alignment horizontal="left" vertical="center" wrapText="1"/>
    </xf>
    <xf numFmtId="166" fontId="1" fillId="3" borderId="1" xfId="0" applyNumberFormat="1" applyFont="1" applyFill="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4" xfId="0" applyFont="1" applyBorder="1" applyAlignment="1">
      <alignment horizontal="center" vertical="center"/>
    </xf>
    <xf numFmtId="43" fontId="1" fillId="0" borderId="1" xfId="2" applyFont="1" applyBorder="1" applyAlignment="1">
      <alignment horizontal="center" vertical="center"/>
    </xf>
    <xf numFmtId="43" fontId="4" fillId="0" borderId="1" xfId="2" applyFont="1" applyBorder="1" applyAlignment="1">
      <alignment horizontal="center" vertical="center"/>
    </xf>
    <xf numFmtId="0" fontId="1" fillId="0" borderId="4" xfId="0" applyFont="1" applyBorder="1" applyAlignment="1">
      <alignment horizontal="center" vertical="center"/>
    </xf>
    <xf numFmtId="43" fontId="1" fillId="3" borderId="1" xfId="2" applyFont="1" applyFill="1" applyBorder="1" applyAlignment="1">
      <alignment horizontal="center" vertical="center"/>
    </xf>
    <xf numFmtId="43" fontId="3" fillId="0" borderId="1" xfId="2" applyFont="1" applyBorder="1" applyAlignment="1">
      <alignment horizontal="center" vertical="center"/>
    </xf>
    <xf numFmtId="0" fontId="11" fillId="0" borderId="1" xfId="0" quotePrefix="1" applyFont="1" applyBorder="1" applyAlignment="1">
      <alignment horizontal="center" vertical="center" wrapText="1"/>
    </xf>
    <xf numFmtId="9" fontId="3"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43" fontId="2" fillId="0" borderId="1" xfId="2"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7" fillId="5"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center"/>
    </xf>
    <xf numFmtId="2" fontId="4" fillId="2" borderId="1" xfId="0" applyNumberFormat="1" applyFont="1" applyFill="1" applyBorder="1" applyAlignment="1">
      <alignment horizontal="center" vertical="center"/>
    </xf>
    <xf numFmtId="0" fontId="1" fillId="5" borderId="1" xfId="0" applyFont="1" applyFill="1" applyBorder="1"/>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9" fontId="8" fillId="5" borderId="4"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2" fontId="3" fillId="0" borderId="1" xfId="2" applyNumberFormat="1" applyFont="1" applyBorder="1" applyAlignment="1">
      <alignment horizontal="center" vertical="center"/>
    </xf>
    <xf numFmtId="2" fontId="2" fillId="0" borderId="1" xfId="2" applyNumberFormat="1" applyFont="1" applyBorder="1" applyAlignment="1">
      <alignment horizontal="center" vertical="center"/>
    </xf>
    <xf numFmtId="2" fontId="6" fillId="0" borderId="1" xfId="2" applyNumberFormat="1" applyFont="1" applyBorder="1" applyAlignment="1">
      <alignment horizontal="center" vertical="center"/>
    </xf>
    <xf numFmtId="0" fontId="6"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0" fillId="3" borderId="0" xfId="0" applyFill="1"/>
    <xf numFmtId="49"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164" fontId="6" fillId="3" borderId="1" xfId="0" applyNumberFormat="1" applyFont="1" applyFill="1" applyBorder="1" applyAlignment="1">
      <alignment horizontal="center" vertical="center"/>
    </xf>
    <xf numFmtId="164" fontId="15"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49" fontId="15" fillId="3" borderId="1" xfId="0" applyNumberFormat="1" applyFont="1" applyFill="1" applyBorder="1" applyAlignment="1">
      <alignment horizontal="center" vertical="center"/>
    </xf>
    <xf numFmtId="2" fontId="19" fillId="3" borderId="1" xfId="0" applyNumberFormat="1" applyFont="1" applyFill="1" applyBorder="1" applyAlignment="1">
      <alignment horizontal="center" vertical="center" wrapText="1"/>
    </xf>
    <xf numFmtId="2" fontId="19" fillId="3" borderId="1" xfId="2" applyNumberFormat="1" applyFont="1" applyFill="1" applyBorder="1" applyAlignment="1">
      <alignment horizontal="center" vertical="center" wrapText="1"/>
    </xf>
    <xf numFmtId="49" fontId="19" fillId="3" borderId="1" xfId="0" applyNumberFormat="1" applyFont="1" applyFill="1" applyBorder="1" applyAlignment="1">
      <alignment horizontal="left" vertical="center" wrapText="1"/>
    </xf>
    <xf numFmtId="2" fontId="19" fillId="0" borderId="1" xfId="0" applyNumberFormat="1" applyFont="1" applyBorder="1" applyAlignment="1">
      <alignment horizontal="center" vertical="center" wrapText="1"/>
    </xf>
    <xf numFmtId="49" fontId="19" fillId="0" borderId="1"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164" fontId="17" fillId="3" borderId="1" xfId="0" applyNumberFormat="1" applyFont="1" applyFill="1" applyBorder="1" applyAlignment="1">
      <alignment horizontal="center" vertical="center"/>
    </xf>
    <xf numFmtId="2" fontId="16" fillId="3" borderId="1" xfId="0" applyNumberFormat="1" applyFont="1" applyFill="1" applyBorder="1" applyAlignment="1">
      <alignment horizontal="center" vertical="center"/>
    </xf>
    <xf numFmtId="49" fontId="15"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49" fontId="16"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0" fontId="17" fillId="3" borderId="1" xfId="0" applyFont="1" applyFill="1" applyBorder="1" applyAlignment="1">
      <alignment horizontal="left" vertical="top"/>
    </xf>
    <xf numFmtId="164" fontId="16" fillId="3" borderId="1" xfId="0" applyNumberFormat="1" applyFont="1" applyFill="1" applyBorder="1" applyAlignment="1">
      <alignment horizontal="center" vertical="center"/>
    </xf>
    <xf numFmtId="49" fontId="29" fillId="3" borderId="1" xfId="0" applyNumberFormat="1" applyFont="1" applyFill="1" applyBorder="1" applyAlignment="1">
      <alignment horizontal="center" vertical="center" wrapText="1"/>
    </xf>
    <xf numFmtId="0" fontId="29" fillId="3" borderId="1" xfId="2" applyNumberFormat="1" applyFont="1" applyFill="1" applyBorder="1" applyAlignment="1">
      <alignment horizontal="center" vertical="center" wrapText="1"/>
    </xf>
    <xf numFmtId="0" fontId="1" fillId="3" borderId="1" xfId="0" applyFont="1" applyFill="1" applyBorder="1"/>
    <xf numFmtId="9" fontId="8" fillId="3" borderId="4" xfId="0" applyNumberFormat="1" applyFont="1" applyFill="1" applyBorder="1" applyAlignment="1">
      <alignment horizontal="center" vertical="center"/>
    </xf>
    <xf numFmtId="2" fontId="15" fillId="3" borderId="1" xfId="0" applyNumberFormat="1" applyFont="1" applyFill="1" applyBorder="1" applyAlignment="1">
      <alignment horizontal="center" vertical="center"/>
    </xf>
    <xf numFmtId="9" fontId="31" fillId="3" borderId="4" xfId="0" applyNumberFormat="1" applyFont="1" applyFill="1" applyBorder="1" applyAlignment="1">
      <alignment horizontal="center" vertical="center"/>
    </xf>
    <xf numFmtId="0" fontId="0" fillId="3" borderId="1" xfId="0" applyFill="1" applyBorder="1"/>
    <xf numFmtId="49" fontId="4" fillId="3" borderId="1" xfId="0" applyNumberFormat="1" applyFont="1" applyFill="1" applyBorder="1" applyAlignment="1">
      <alignment horizontal="center" vertical="center"/>
    </xf>
    <xf numFmtId="49" fontId="18" fillId="3" borderId="1" xfId="0" applyNumberFormat="1" applyFont="1" applyFill="1" applyBorder="1" applyAlignment="1">
      <alignment horizontal="left" vertical="center" wrapText="1"/>
    </xf>
    <xf numFmtId="49" fontId="2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center" wrapText="1"/>
    </xf>
    <xf numFmtId="49" fontId="19" fillId="0" borderId="1" xfId="4" applyNumberFormat="1" applyFont="1" applyBorder="1" applyAlignment="1">
      <alignment horizontal="left" vertical="center" wrapText="1"/>
    </xf>
    <xf numFmtId="49" fontId="19" fillId="0" borderId="1" xfId="4" applyNumberFormat="1" applyFont="1" applyBorder="1" applyAlignment="1">
      <alignment horizontal="center" vertical="center" wrapText="1"/>
    </xf>
    <xf numFmtId="0" fontId="19" fillId="3" borderId="1" xfId="0"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49" fontId="32" fillId="3" borderId="6" xfId="0" applyNumberFormat="1" applyFont="1" applyFill="1" applyBorder="1" applyAlignment="1">
      <alignment horizontal="left" vertical="center" wrapText="1"/>
    </xf>
    <xf numFmtId="0" fontId="32" fillId="3" borderId="6" xfId="2" applyNumberFormat="1" applyFont="1" applyFill="1" applyBorder="1" applyAlignment="1" applyProtection="1">
      <alignment horizontal="center" vertical="center" wrapText="1"/>
    </xf>
    <xf numFmtId="49" fontId="22" fillId="3"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0" fontId="32" fillId="3" borderId="6"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3" fillId="0" borderId="1" xfId="0" applyNumberFormat="1" applyFont="1" applyBorder="1" applyAlignment="1">
      <alignment horizontal="center" vertical="center" wrapText="1"/>
    </xf>
    <xf numFmtId="49" fontId="28" fillId="3" borderId="1"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2" xfId="0" applyFont="1" applyFill="1" applyBorder="1" applyAlignment="1">
      <alignment horizontal="left" vertical="center"/>
    </xf>
    <xf numFmtId="49" fontId="33" fillId="3" borderId="1"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xf>
    <xf numFmtId="0" fontId="7" fillId="3" borderId="2" xfId="0" applyFont="1" applyFill="1" applyBorder="1" applyAlignment="1">
      <alignment horizontal="center" vertical="center"/>
    </xf>
    <xf numFmtId="49" fontId="34" fillId="3" borderId="1" xfId="0" applyNumberFormat="1" applyFont="1" applyFill="1" applyBorder="1" applyAlignment="1">
      <alignment horizontal="center" vertical="center" wrapText="1"/>
    </xf>
    <xf numFmtId="0" fontId="34" fillId="3" borderId="1" xfId="0" applyFont="1" applyFill="1" applyBorder="1" applyAlignment="1">
      <alignment horizontal="center" vertical="center" wrapText="1"/>
    </xf>
    <xf numFmtId="0" fontId="1" fillId="3" borderId="2" xfId="0" applyFont="1" applyFill="1" applyBorder="1" applyAlignment="1">
      <alignment horizontal="left" vertical="center"/>
    </xf>
    <xf numFmtId="0" fontId="15" fillId="3" borderId="2" xfId="0" applyFont="1" applyFill="1" applyBorder="1" applyAlignment="1">
      <alignment horizontal="center" vertical="center"/>
    </xf>
    <xf numFmtId="49" fontId="18" fillId="3" borderId="1" xfId="0" applyNumberFormat="1" applyFont="1" applyFill="1" applyBorder="1" applyAlignment="1">
      <alignment horizontal="center" vertical="center" wrapText="1"/>
    </xf>
    <xf numFmtId="164" fontId="18" fillId="3" borderId="1" xfId="2"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xf>
    <xf numFmtId="49" fontId="19"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9" fillId="3" borderId="1" xfId="2" applyNumberFormat="1" applyFont="1" applyFill="1" applyBorder="1" applyAlignment="1">
      <alignment horizontal="center" vertical="center" wrapText="1"/>
    </xf>
    <xf numFmtId="164" fontId="19" fillId="3" borderId="1" xfId="2"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18" fillId="0" borderId="1" xfId="3" applyNumberFormat="1" applyFont="1" applyFill="1" applyBorder="1" applyAlignment="1">
      <alignment horizontal="center" vertical="center" wrapText="1"/>
    </xf>
    <xf numFmtId="0" fontId="18" fillId="3" borderId="1" xfId="3" applyNumberFormat="1" applyFont="1" applyFill="1" applyBorder="1" applyAlignment="1">
      <alignment horizontal="center" vertical="center" wrapText="1"/>
    </xf>
    <xf numFmtId="2" fontId="18"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49" fontId="19" fillId="0" borderId="1" xfId="3"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6" xfId="0" applyNumberFormat="1" applyFont="1" applyFill="1" applyBorder="1" applyAlignment="1">
      <alignment horizontal="left" vertical="center" wrapText="1"/>
    </xf>
    <xf numFmtId="49" fontId="19" fillId="0" borderId="6" xfId="0" applyNumberFormat="1" applyFont="1" applyFill="1" applyBorder="1" applyAlignment="1">
      <alignment horizontal="center" vertical="center" wrapText="1"/>
    </xf>
    <xf numFmtId="0" fontId="19" fillId="3" borderId="6" xfId="0" applyNumberFormat="1" applyFont="1" applyFill="1" applyBorder="1" applyAlignment="1">
      <alignment horizontal="center" vertical="center" wrapText="1"/>
    </xf>
    <xf numFmtId="2" fontId="19" fillId="3" borderId="6" xfId="0" applyNumberFormat="1" applyFont="1" applyFill="1" applyBorder="1" applyAlignment="1">
      <alignment horizontal="center" vertical="center" wrapText="1"/>
    </xf>
    <xf numFmtId="49" fontId="18" fillId="3" borderId="1" xfId="7" applyNumberFormat="1" applyFont="1" applyFill="1" applyBorder="1" applyAlignment="1">
      <alignment horizontal="center" vertical="center" wrapText="1"/>
    </xf>
    <xf numFmtId="0" fontId="18" fillId="3" borderId="1" xfId="7"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2" fontId="18" fillId="3" borderId="1" xfId="2" applyNumberFormat="1" applyFont="1" applyFill="1" applyBorder="1" applyAlignment="1">
      <alignment horizontal="center" vertical="center" wrapText="1"/>
    </xf>
    <xf numFmtId="49" fontId="18" fillId="3" borderId="1" xfId="4" applyNumberFormat="1" applyFont="1" applyFill="1" applyBorder="1" applyAlignment="1">
      <alignment horizontal="center" vertical="center" wrapText="1"/>
    </xf>
    <xf numFmtId="49" fontId="18" fillId="3" borderId="1" xfId="5" applyNumberFormat="1" applyFont="1" applyFill="1" applyBorder="1" applyAlignment="1">
      <alignment horizontal="center" vertical="center" wrapText="1"/>
    </xf>
    <xf numFmtId="0" fontId="18" fillId="3" borderId="1" xfId="4" applyNumberFormat="1" applyFont="1" applyFill="1" applyBorder="1" applyAlignment="1">
      <alignment horizontal="center" vertical="center" wrapText="1"/>
    </xf>
    <xf numFmtId="49" fontId="19" fillId="3" borderId="1" xfId="4" applyNumberFormat="1" applyFont="1" applyFill="1" applyBorder="1" applyAlignment="1">
      <alignment horizontal="center" vertical="center" wrapText="1"/>
    </xf>
    <xf numFmtId="0" fontId="19" fillId="3" borderId="1" xfId="4" applyNumberFormat="1" applyFont="1" applyFill="1" applyBorder="1" applyAlignment="1">
      <alignment horizontal="center" vertical="center" wrapText="1"/>
    </xf>
    <xf numFmtId="49" fontId="19" fillId="3" borderId="1" xfId="4" applyNumberFormat="1" applyFont="1" applyFill="1" applyBorder="1" applyAlignment="1">
      <alignment horizontal="left" vertical="center" wrapText="1"/>
    </xf>
    <xf numFmtId="2" fontId="19" fillId="3" borderId="1" xfId="6"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49" fontId="18" fillId="3" borderId="1" xfId="3" applyNumberFormat="1" applyFont="1" applyFill="1" applyBorder="1" applyAlignment="1">
      <alignment horizontal="center" vertical="center" wrapText="1"/>
    </xf>
    <xf numFmtId="0" fontId="19" fillId="3" borderId="1" xfId="9" applyNumberFormat="1" applyFont="1" applyFill="1" applyBorder="1" applyAlignment="1">
      <alignment horizontal="center" vertical="center" wrapText="1"/>
    </xf>
    <xf numFmtId="2" fontId="18" fillId="3" borderId="1" xfId="7" applyNumberFormat="1" applyFont="1" applyFill="1" applyBorder="1" applyAlignment="1">
      <alignment horizontal="center" vertical="center" wrapText="1"/>
    </xf>
    <xf numFmtId="0" fontId="18" fillId="3" borderId="1" xfId="2" applyNumberFormat="1" applyFont="1" applyFill="1" applyBorder="1" applyAlignment="1">
      <alignment horizontal="center" vertical="center" wrapText="1"/>
    </xf>
    <xf numFmtId="0" fontId="29" fillId="3" borderId="1" xfId="0" applyFont="1" applyFill="1" applyBorder="1" applyAlignment="1">
      <alignment horizontal="center" vertical="center"/>
    </xf>
    <xf numFmtId="0" fontId="19" fillId="3" borderId="1" xfId="0" applyFont="1" applyFill="1" applyBorder="1" applyAlignment="1">
      <alignment horizontal="center" vertical="center"/>
    </xf>
    <xf numFmtId="166" fontId="16" fillId="3" borderId="1" xfId="0" applyNumberFormat="1" applyFont="1" applyFill="1" applyBorder="1" applyAlignment="1">
      <alignment horizontal="center" vertical="center"/>
    </xf>
    <xf numFmtId="2" fontId="1" fillId="0" borderId="0" xfId="0" applyNumberFormat="1" applyFont="1" applyAlignment="1">
      <alignment horizontal="center" vertical="center"/>
    </xf>
    <xf numFmtId="2" fontId="2" fillId="0" borderId="0" xfId="0" applyNumberFormat="1" applyFont="1" applyAlignment="1">
      <alignment horizontal="center" vertical="center"/>
    </xf>
    <xf numFmtId="2" fontId="1" fillId="0" borderId="0" xfId="0" applyNumberFormat="1" applyFont="1"/>
    <xf numFmtId="2" fontId="0" fillId="0" borderId="0" xfId="0" applyNumberFormat="1"/>
    <xf numFmtId="0" fontId="16" fillId="3" borderId="1" xfId="0" applyFont="1" applyFill="1" applyBorder="1" applyAlignment="1">
      <alignment horizontal="left" vertical="center" wrapText="1"/>
    </xf>
    <xf numFmtId="49" fontId="24"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0" fontId="24"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67" fontId="16" fillId="3" borderId="1" xfId="0" applyNumberFormat="1" applyFont="1" applyFill="1" applyBorder="1" applyAlignment="1">
      <alignment horizontal="center" vertical="center" wrapText="1"/>
    </xf>
    <xf numFmtId="49" fontId="19" fillId="3" borderId="1" xfId="3" applyNumberFormat="1" applyFont="1" applyFill="1" applyBorder="1" applyAlignment="1">
      <alignment horizontal="center" vertical="center" wrapText="1"/>
    </xf>
    <xf numFmtId="0" fontId="19" fillId="3" borderId="1" xfId="0" applyNumberFormat="1" applyFont="1" applyFill="1" applyBorder="1" applyAlignment="1">
      <alignment horizontal="left" vertical="center" wrapText="1"/>
    </xf>
    <xf numFmtId="0" fontId="19" fillId="3" borderId="1" xfId="4" applyFont="1" applyFill="1" applyBorder="1" applyAlignment="1">
      <alignment horizontal="center" vertical="center" wrapText="1"/>
    </xf>
    <xf numFmtId="0" fontId="1" fillId="3" borderId="1" xfId="0" applyFont="1" applyFill="1" applyBorder="1" applyAlignment="1">
      <alignment horizontal="center"/>
    </xf>
    <xf numFmtId="0" fontId="0" fillId="3" borderId="1" xfId="0" applyFont="1" applyFill="1" applyBorder="1" applyAlignment="1">
      <alignment horizontal="center" vertical="center"/>
    </xf>
    <xf numFmtId="0" fontId="0" fillId="3" borderId="1" xfId="0" applyFont="1" applyFill="1" applyBorder="1" applyAlignment="1">
      <alignment horizontal="left" vertical="center"/>
    </xf>
    <xf numFmtId="2" fontId="1" fillId="3" borderId="1" xfId="0" applyNumberFormat="1" applyFont="1" applyFill="1" applyBorder="1"/>
    <xf numFmtId="0" fontId="1" fillId="3" borderId="0" xfId="0" applyFont="1" applyFill="1"/>
    <xf numFmtId="2" fontId="1" fillId="3" borderId="0" xfId="0" applyNumberFormat="1" applyFont="1" applyFill="1"/>
    <xf numFmtId="49" fontId="16" fillId="3" borderId="1" xfId="0" applyNumberFormat="1" applyFont="1" applyFill="1" applyBorder="1" applyAlignment="1">
      <alignment horizontal="center" vertical="center" wrapText="1"/>
    </xf>
    <xf numFmtId="0" fontId="19" fillId="3" borderId="1" xfId="0" applyFont="1" applyFill="1" applyBorder="1" applyAlignment="1">
      <alignment horizontal="left" vertical="center"/>
    </xf>
    <xf numFmtId="166" fontId="4" fillId="3" borderId="1" xfId="0" applyNumberFormat="1" applyFont="1" applyFill="1" applyBorder="1" applyAlignment="1">
      <alignment horizontal="center" vertical="center"/>
    </xf>
    <xf numFmtId="2" fontId="19"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49" fontId="19" fillId="3" borderId="1" xfId="0" applyNumberFormat="1" applyFont="1" applyFill="1" applyBorder="1" applyAlignment="1" applyProtection="1">
      <alignment horizontal="left" vertical="center" wrapText="1"/>
    </xf>
    <xf numFmtId="49" fontId="22" fillId="3" borderId="1" xfId="0" applyNumberFormat="1" applyFont="1"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wrapText="1"/>
    </xf>
    <xf numFmtId="49" fontId="0" fillId="3" borderId="1" xfId="0" applyNumberFormat="1" applyFill="1" applyBorder="1" applyAlignment="1">
      <alignment horizontal="center" vertical="center"/>
    </xf>
    <xf numFmtId="164" fontId="15" fillId="3" borderId="1" xfId="0" applyNumberFormat="1" applyFont="1" applyFill="1" applyBorder="1" applyAlignment="1">
      <alignment horizontal="center" vertical="center"/>
    </xf>
    <xf numFmtId="49" fontId="0" fillId="3" borderId="1" xfId="0" applyNumberFormat="1" applyFont="1" applyFill="1" applyBorder="1" applyAlignment="1">
      <alignment horizontal="center" vertical="center"/>
    </xf>
    <xf numFmtId="0" fontId="18" fillId="3" borderId="1" xfId="4"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3" xfId="4" applyFont="1" applyFill="1" applyBorder="1" applyAlignment="1">
      <alignment horizontal="center" vertical="center" wrapText="1"/>
    </xf>
    <xf numFmtId="0" fontId="0" fillId="3" borderId="0" xfId="0" applyFill="1" applyAlignment="1">
      <alignment horizontal="center" vertical="center"/>
    </xf>
    <xf numFmtId="49" fontId="19" fillId="3" borderId="1" xfId="0" applyNumberFormat="1" applyFont="1" applyFill="1" applyBorder="1" applyAlignment="1">
      <alignment vertical="center" wrapText="1"/>
    </xf>
    <xf numFmtId="49" fontId="19" fillId="3" borderId="1" xfId="0" applyNumberFormat="1" applyFont="1" applyFill="1" applyBorder="1" applyAlignment="1" applyProtection="1">
      <alignment horizontal="center" vertical="center" wrapText="1"/>
    </xf>
    <xf numFmtId="0" fontId="15" fillId="3" borderId="1" xfId="0" applyFont="1" applyFill="1" applyBorder="1" applyAlignment="1">
      <alignment horizontal="center" vertical="center" wrapText="1"/>
    </xf>
    <xf numFmtId="1" fontId="16" fillId="3" borderId="1" xfId="0" applyNumberFormat="1" applyFont="1" applyFill="1" applyBorder="1" applyAlignment="1">
      <alignment horizontal="center" vertical="center"/>
    </xf>
    <xf numFmtId="49" fontId="2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2" fontId="0" fillId="3" borderId="1" xfId="0" applyNumberForma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167" fontId="1"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xf>
    <xf numFmtId="0" fontId="26" fillId="3" borderId="1" xfId="0" applyNumberFormat="1"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49" fontId="29" fillId="3" borderId="1" xfId="0" applyNumberFormat="1" applyFont="1" applyFill="1" applyBorder="1" applyAlignment="1">
      <alignment horizontal="left" vertical="center" wrapText="1"/>
    </xf>
    <xf numFmtId="0" fontId="28"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2" fontId="5"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4" xfId="0" applyNumberFormat="1" applyFont="1" applyBorder="1" applyAlignment="1">
      <alignment horizontal="center" vertical="center"/>
    </xf>
    <xf numFmtId="0" fontId="3" fillId="0" borderId="5" xfId="0" applyFont="1" applyBorder="1" applyAlignment="1">
      <alignment horizontal="center" vertical="center"/>
    </xf>
    <xf numFmtId="2" fontId="2" fillId="0" borderId="0" xfId="0" applyNumberFormat="1" applyFont="1" applyAlignment="1">
      <alignment horizontal="center" vertical="center"/>
    </xf>
    <xf numFmtId="0" fontId="13" fillId="0" borderId="0" xfId="0" applyFont="1" applyAlignment="1">
      <alignment horizontal="center" vertical="center"/>
    </xf>
    <xf numFmtId="2" fontId="13" fillId="0" borderId="0" xfId="0" applyNumberFormat="1"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cellXfs>
  <cellStyles count="10">
    <cellStyle name="Comma" xfId="2" builtinId="3"/>
    <cellStyle name="Comma 3" xfId="6"/>
    <cellStyle name="Normal" xfId="0" builtinId="0"/>
    <cellStyle name="Normal 11 2" xfId="4"/>
    <cellStyle name="Normal 2" xfId="9"/>
    <cellStyle name="Normal 2 10" xfId="7"/>
    <cellStyle name="Normal 3" xfId="8"/>
    <cellStyle name="Normal_qavtarazis mravalfunqciuri kompleqsis xarjTaRricxva" xfId="3"/>
    <cellStyle name="silfain" xfId="1"/>
    <cellStyle name="Обычный_Лист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73"/>
  <sheetViews>
    <sheetView zoomScale="60" zoomScaleNormal="60" workbookViewId="0">
      <selection activeCell="A12" sqref="A12:R12"/>
    </sheetView>
  </sheetViews>
  <sheetFormatPr defaultRowHeight="27"/>
  <cols>
    <col min="10" max="10" width="9.125" customWidth="1"/>
    <col min="12" max="12" width="18" customWidth="1"/>
  </cols>
  <sheetData>
    <row r="1" spans="1:21">
      <c r="A1" s="1"/>
      <c r="B1" s="1"/>
      <c r="C1" s="1"/>
      <c r="D1" s="1"/>
      <c r="E1" s="1"/>
      <c r="F1" s="1"/>
      <c r="G1" s="1"/>
      <c r="H1" s="1"/>
      <c r="I1" s="1"/>
      <c r="J1" s="1"/>
      <c r="K1" s="1"/>
      <c r="L1" s="1"/>
      <c r="M1" s="1"/>
      <c r="N1" s="1"/>
      <c r="O1" s="1"/>
      <c r="P1" s="1"/>
      <c r="Q1" s="1"/>
      <c r="R1" s="1"/>
      <c r="S1" s="1"/>
    </row>
    <row r="2" spans="1:21">
      <c r="A2" s="1"/>
      <c r="B2" s="252" t="s">
        <v>0</v>
      </c>
      <c r="C2" s="252"/>
      <c r="D2" s="252"/>
      <c r="E2" s="252"/>
      <c r="F2" s="252"/>
      <c r="G2" s="252"/>
      <c r="H2" s="252"/>
      <c r="I2" s="252"/>
      <c r="J2" s="252"/>
      <c r="K2" s="252"/>
      <c r="L2" s="252"/>
      <c r="M2" s="252"/>
      <c r="N2" s="252"/>
      <c r="O2" s="252"/>
      <c r="P2" s="252"/>
      <c r="Q2" s="252"/>
      <c r="R2" s="1"/>
      <c r="S2" s="1"/>
    </row>
    <row r="3" spans="1:21">
      <c r="A3" s="1"/>
      <c r="B3" s="1"/>
      <c r="C3" s="1"/>
      <c r="D3" s="1"/>
      <c r="E3" s="1"/>
      <c r="F3" s="1"/>
      <c r="G3" s="1"/>
      <c r="H3" s="1"/>
      <c r="I3" s="1"/>
      <c r="J3" s="1"/>
      <c r="K3" s="1"/>
      <c r="L3" s="1"/>
      <c r="M3" s="1"/>
      <c r="N3" s="1"/>
      <c r="O3" s="1"/>
      <c r="P3" s="1"/>
      <c r="Q3" s="1"/>
      <c r="R3" s="1"/>
      <c r="S3" s="1"/>
    </row>
    <row r="4" spans="1:21" ht="24" customHeight="1">
      <c r="A4" s="249"/>
      <c r="B4" s="249"/>
      <c r="C4" s="249"/>
      <c r="D4" s="249"/>
      <c r="E4" s="249"/>
      <c r="F4" s="249"/>
      <c r="G4" s="249"/>
      <c r="H4" s="249"/>
      <c r="I4" s="249"/>
      <c r="J4" s="249"/>
      <c r="K4" s="249"/>
      <c r="L4" s="249"/>
      <c r="M4" s="249"/>
      <c r="N4" s="249"/>
      <c r="O4" s="249"/>
      <c r="P4" s="249"/>
      <c r="Q4" s="249"/>
      <c r="R4" s="249"/>
      <c r="S4" s="1"/>
    </row>
    <row r="5" spans="1:21" ht="31.5" customHeight="1">
      <c r="A5" s="249" t="s">
        <v>1</v>
      </c>
      <c r="B5" s="249"/>
      <c r="C5" s="249"/>
      <c r="D5" s="249"/>
      <c r="E5" s="249"/>
      <c r="F5" s="249"/>
      <c r="G5" s="249"/>
      <c r="H5" s="249"/>
      <c r="I5" s="249"/>
      <c r="J5" s="249"/>
      <c r="K5" s="249"/>
      <c r="L5" s="249"/>
      <c r="M5" s="249"/>
      <c r="N5" s="249"/>
      <c r="O5" s="249"/>
      <c r="P5" s="249"/>
      <c r="Q5" s="249"/>
      <c r="R5" s="249"/>
      <c r="S5" s="1"/>
    </row>
    <row r="6" spans="1:21" ht="17.25" customHeight="1">
      <c r="A6" s="251" t="s">
        <v>2</v>
      </c>
      <c r="B6" s="251"/>
      <c r="C6" s="251"/>
      <c r="D6" s="251"/>
      <c r="E6" s="251"/>
      <c r="F6" s="251"/>
      <c r="G6" s="251"/>
      <c r="H6" s="251"/>
      <c r="I6" s="251"/>
      <c r="J6" s="251"/>
      <c r="K6" s="251"/>
      <c r="L6" s="251"/>
      <c r="M6" s="251"/>
      <c r="N6" s="251"/>
      <c r="O6" s="251"/>
      <c r="P6" s="251"/>
      <c r="Q6" s="251"/>
      <c r="R6" s="251"/>
      <c r="S6" s="1"/>
    </row>
    <row r="7" spans="1:21" ht="68.25" customHeight="1">
      <c r="A7" s="249" t="s">
        <v>3</v>
      </c>
      <c r="B7" s="249"/>
      <c r="C7" s="249"/>
      <c r="D7" s="249"/>
      <c r="E7" s="249"/>
      <c r="F7" s="249"/>
      <c r="G7" s="249"/>
      <c r="H7" s="249"/>
      <c r="I7" s="249"/>
      <c r="J7" s="249"/>
      <c r="K7" s="249"/>
      <c r="L7" s="249"/>
      <c r="M7" s="249"/>
      <c r="N7" s="249"/>
      <c r="O7" s="249"/>
      <c r="P7" s="249"/>
      <c r="Q7" s="249"/>
      <c r="R7" s="249"/>
      <c r="S7" s="1"/>
    </row>
    <row r="8" spans="1:21" ht="48.75" customHeight="1">
      <c r="A8" s="249" t="s">
        <v>4</v>
      </c>
      <c r="B8" s="249"/>
      <c r="C8" s="249"/>
      <c r="D8" s="249"/>
      <c r="E8" s="249"/>
      <c r="F8" s="249"/>
      <c r="G8" s="249"/>
      <c r="H8" s="249"/>
      <c r="I8" s="249"/>
      <c r="J8" s="249"/>
      <c r="K8" s="249"/>
      <c r="L8" s="249"/>
      <c r="M8" s="249"/>
      <c r="N8" s="249"/>
      <c r="O8" s="249"/>
      <c r="P8" s="249"/>
      <c r="Q8" s="249"/>
      <c r="R8" s="249"/>
      <c r="S8" s="1"/>
      <c r="U8" t="s">
        <v>10</v>
      </c>
    </row>
    <row r="9" spans="1:21" ht="37.5" customHeight="1">
      <c r="A9" s="249" t="s">
        <v>5</v>
      </c>
      <c r="B9" s="249"/>
      <c r="C9" s="249"/>
      <c r="D9" s="249"/>
      <c r="E9" s="249"/>
      <c r="F9" s="249"/>
      <c r="G9" s="249"/>
      <c r="H9" s="249"/>
      <c r="I9" s="249"/>
      <c r="J9" s="249"/>
      <c r="K9" s="249"/>
      <c r="L9" s="249"/>
      <c r="M9" s="249"/>
      <c r="N9" s="249"/>
      <c r="O9" s="249"/>
      <c r="P9" s="249"/>
      <c r="Q9" s="249"/>
      <c r="R9" s="249"/>
      <c r="S9" s="1"/>
    </row>
    <row r="10" spans="1:21" ht="81.75" customHeight="1">
      <c r="A10" s="249" t="s">
        <v>6</v>
      </c>
      <c r="B10" s="249"/>
      <c r="C10" s="249"/>
      <c r="D10" s="249"/>
      <c r="E10" s="249"/>
      <c r="F10" s="249"/>
      <c r="G10" s="249"/>
      <c r="H10" s="249"/>
      <c r="I10" s="249"/>
      <c r="J10" s="249"/>
      <c r="K10" s="249"/>
      <c r="L10" s="249"/>
      <c r="M10" s="249"/>
      <c r="N10" s="249"/>
      <c r="O10" s="249"/>
      <c r="P10" s="249"/>
      <c r="Q10" s="249"/>
      <c r="R10" s="249"/>
      <c r="S10" s="1"/>
    </row>
    <row r="11" spans="1:21" ht="33.75" customHeight="1">
      <c r="A11" s="249" t="s">
        <v>310</v>
      </c>
      <c r="B11" s="249"/>
      <c r="C11" s="249"/>
      <c r="D11" s="249"/>
      <c r="E11" s="249"/>
      <c r="F11" s="249"/>
      <c r="G11" s="249"/>
      <c r="H11" s="249"/>
      <c r="I11" s="249"/>
      <c r="J11" s="249"/>
      <c r="K11" s="249"/>
      <c r="L11" s="249"/>
      <c r="M11" s="249"/>
      <c r="N11" s="249"/>
      <c r="O11" s="249"/>
      <c r="P11" s="249"/>
      <c r="Q11" s="249"/>
      <c r="R11" s="249"/>
      <c r="S11" s="1"/>
    </row>
    <row r="12" spans="1:21" ht="51" customHeight="1">
      <c r="A12" s="249" t="s">
        <v>9</v>
      </c>
      <c r="B12" s="249"/>
      <c r="C12" s="249"/>
      <c r="D12" s="249"/>
      <c r="E12" s="249"/>
      <c r="F12" s="249"/>
      <c r="G12" s="249"/>
      <c r="H12" s="249"/>
      <c r="I12" s="249"/>
      <c r="J12" s="249"/>
      <c r="K12" s="249"/>
      <c r="L12" s="249"/>
      <c r="M12" s="249"/>
      <c r="N12" s="249"/>
      <c r="O12" s="249"/>
      <c r="P12" s="249"/>
      <c r="Q12" s="249"/>
      <c r="R12" s="249"/>
      <c r="S12" s="1"/>
    </row>
    <row r="13" spans="1:21" ht="34.5" customHeight="1">
      <c r="A13" s="249" t="s">
        <v>7</v>
      </c>
      <c r="B13" s="249"/>
      <c r="C13" s="249"/>
      <c r="D13" s="249"/>
      <c r="E13" s="249"/>
      <c r="F13" s="249"/>
      <c r="G13" s="249"/>
      <c r="H13" s="249"/>
      <c r="I13" s="249"/>
      <c r="J13" s="249"/>
      <c r="K13" s="249"/>
      <c r="L13" s="249"/>
      <c r="M13" s="249"/>
      <c r="N13" s="249"/>
      <c r="O13" s="249"/>
      <c r="P13" s="249"/>
      <c r="Q13" s="249"/>
      <c r="R13" s="249"/>
      <c r="S13" s="1"/>
    </row>
    <row r="14" spans="1:21" ht="21" customHeight="1">
      <c r="A14" s="251" t="s">
        <v>8</v>
      </c>
      <c r="B14" s="251"/>
      <c r="C14" s="251"/>
      <c r="D14" s="251"/>
      <c r="E14" s="251"/>
      <c r="F14" s="251"/>
      <c r="G14" s="251"/>
      <c r="H14" s="251"/>
      <c r="I14" s="251"/>
      <c r="J14" s="251"/>
      <c r="K14" s="251"/>
      <c r="L14" s="251"/>
      <c r="M14" s="251"/>
      <c r="N14" s="251"/>
      <c r="O14" s="251"/>
      <c r="P14" s="251"/>
      <c r="Q14" s="251"/>
      <c r="R14" s="251"/>
      <c r="S14" s="1"/>
    </row>
    <row r="15" spans="1:21" ht="38.25" customHeight="1">
      <c r="A15" s="249" t="s">
        <v>12</v>
      </c>
      <c r="B15" s="249"/>
      <c r="C15" s="249"/>
      <c r="D15" s="249"/>
      <c r="E15" s="249"/>
      <c r="F15" s="249"/>
      <c r="G15" s="249"/>
      <c r="H15" s="249"/>
      <c r="I15" s="249"/>
      <c r="J15" s="249"/>
      <c r="K15" s="249"/>
      <c r="L15" s="249"/>
      <c r="M15" s="249"/>
      <c r="N15" s="249"/>
      <c r="O15" s="249"/>
      <c r="P15" s="249"/>
      <c r="Q15" s="249"/>
      <c r="R15" s="249"/>
      <c r="S15" s="1"/>
    </row>
    <row r="16" spans="1:21" ht="46.5" customHeight="1">
      <c r="A16" s="249" t="s">
        <v>11</v>
      </c>
      <c r="B16" s="249"/>
      <c r="C16" s="249"/>
      <c r="D16" s="249"/>
      <c r="E16" s="249"/>
      <c r="F16" s="249"/>
      <c r="G16" s="249"/>
      <c r="H16" s="249"/>
      <c r="I16" s="249"/>
      <c r="J16" s="249"/>
      <c r="K16" s="249"/>
      <c r="L16" s="249"/>
      <c r="M16" s="249"/>
      <c r="N16" s="249"/>
      <c r="O16" s="249"/>
      <c r="P16" s="249"/>
      <c r="Q16" s="249"/>
      <c r="R16" s="249"/>
      <c r="S16" s="1"/>
    </row>
    <row r="17" spans="1:19" ht="33.75" customHeight="1">
      <c r="A17" s="249" t="s">
        <v>13</v>
      </c>
      <c r="B17" s="249"/>
      <c r="C17" s="249"/>
      <c r="D17" s="249"/>
      <c r="E17" s="249"/>
      <c r="F17" s="249"/>
      <c r="G17" s="249"/>
      <c r="H17" s="249"/>
      <c r="I17" s="249"/>
      <c r="J17" s="249"/>
      <c r="K17" s="249"/>
      <c r="L17" s="249"/>
      <c r="M17" s="249"/>
      <c r="N17" s="249"/>
      <c r="O17" s="249"/>
      <c r="P17" s="249"/>
      <c r="Q17" s="249"/>
      <c r="R17" s="249"/>
      <c r="S17" s="1"/>
    </row>
    <row r="18" spans="1:19" ht="20.25" customHeight="1">
      <c r="A18" s="250" t="s">
        <v>14</v>
      </c>
      <c r="B18" s="251"/>
      <c r="C18" s="251"/>
      <c r="D18" s="251"/>
      <c r="E18" s="251"/>
      <c r="F18" s="251"/>
      <c r="G18" s="251"/>
      <c r="H18" s="251"/>
      <c r="I18" s="251"/>
      <c r="J18" s="251"/>
      <c r="K18" s="251"/>
      <c r="L18" s="251"/>
      <c r="M18" s="251"/>
      <c r="N18" s="251"/>
      <c r="O18" s="251"/>
      <c r="P18" s="251"/>
      <c r="Q18" s="251"/>
      <c r="R18" s="251"/>
      <c r="S18" s="1"/>
    </row>
    <row r="19" spans="1:19">
      <c r="A19" s="251" t="s">
        <v>15</v>
      </c>
      <c r="B19" s="251"/>
      <c r="C19" s="251"/>
      <c r="D19" s="251"/>
      <c r="E19" s="251"/>
      <c r="F19" s="251"/>
      <c r="G19" s="251"/>
      <c r="H19" s="251"/>
      <c r="I19" s="251"/>
      <c r="J19" s="251"/>
      <c r="K19" s="251"/>
      <c r="L19" s="251"/>
      <c r="M19" s="251"/>
      <c r="N19" s="251"/>
      <c r="O19" s="251"/>
      <c r="P19" s="251"/>
      <c r="Q19" s="251"/>
      <c r="R19" s="251"/>
      <c r="S19" s="1"/>
    </row>
    <row r="20" spans="1:19">
      <c r="A20" s="1"/>
      <c r="B20" s="1"/>
      <c r="C20" s="1"/>
      <c r="D20" s="1"/>
      <c r="E20" s="1"/>
      <c r="F20" s="1"/>
      <c r="G20" s="1"/>
      <c r="H20" s="1"/>
      <c r="I20" s="1"/>
      <c r="J20" s="1"/>
      <c r="K20" s="1"/>
      <c r="L20" s="1"/>
      <c r="M20" s="1"/>
      <c r="N20" s="1"/>
      <c r="O20" s="1"/>
      <c r="P20" s="1"/>
      <c r="Q20" s="1"/>
      <c r="R20" s="1"/>
      <c r="S20" s="1"/>
    </row>
    <row r="21" spans="1:19" ht="21" customHeight="1">
      <c r="A21" s="247" t="s">
        <v>16</v>
      </c>
      <c r="B21" s="247"/>
      <c r="C21" s="247"/>
      <c r="D21" s="247"/>
      <c r="E21" s="247"/>
      <c r="F21" s="247"/>
      <c r="G21" s="247"/>
      <c r="H21" s="247"/>
      <c r="I21" s="247"/>
      <c r="J21" s="1"/>
      <c r="K21" s="1"/>
      <c r="L21" s="32">
        <f>'ნაკრები ხარჯთაღრიცხვა'!I15</f>
        <v>0</v>
      </c>
      <c r="M21" s="2" t="s">
        <v>18</v>
      </c>
      <c r="N21" s="1"/>
      <c r="O21" s="1"/>
      <c r="P21" s="1"/>
      <c r="Q21" s="1"/>
      <c r="R21" s="1"/>
      <c r="S21" s="1"/>
    </row>
    <row r="22" spans="1:19">
      <c r="A22" s="1"/>
      <c r="B22" s="1"/>
      <c r="C22" s="1"/>
      <c r="D22" s="1"/>
      <c r="E22" s="1"/>
      <c r="F22" s="1"/>
      <c r="G22" s="1"/>
      <c r="H22" s="1"/>
      <c r="I22" s="1"/>
      <c r="J22" s="1"/>
      <c r="K22" s="1"/>
      <c r="L22" s="32"/>
      <c r="M22" s="2"/>
      <c r="N22" s="1"/>
      <c r="O22" s="1"/>
      <c r="P22" s="1"/>
      <c r="Q22" s="1"/>
      <c r="R22" s="1"/>
      <c r="S22" s="1"/>
    </row>
    <row r="23" spans="1:19">
      <c r="A23" s="247" t="s">
        <v>17</v>
      </c>
      <c r="B23" s="247"/>
      <c r="C23" s="247"/>
      <c r="D23" s="247"/>
      <c r="E23" s="247"/>
      <c r="F23" s="247"/>
      <c r="G23" s="247"/>
      <c r="H23" s="247"/>
      <c r="I23" s="247"/>
      <c r="J23" s="1"/>
      <c r="K23" s="1"/>
      <c r="L23" s="32">
        <f>'ნაკრები ხარჯთაღრიცხვა'!I17</f>
        <v>0</v>
      </c>
      <c r="M23" s="2" t="s">
        <v>18</v>
      </c>
      <c r="N23" s="1"/>
      <c r="O23" s="1"/>
      <c r="P23" s="1"/>
      <c r="Q23" s="1"/>
      <c r="R23" s="1"/>
      <c r="S23" s="1"/>
    </row>
    <row r="24" spans="1:19">
      <c r="A24" s="1"/>
      <c r="B24" s="1"/>
      <c r="C24" s="1"/>
      <c r="D24" s="1"/>
      <c r="E24" s="1"/>
      <c r="F24" s="1"/>
      <c r="G24" s="1"/>
      <c r="H24" s="1"/>
      <c r="I24" s="1"/>
      <c r="J24" s="1"/>
      <c r="K24" s="1"/>
      <c r="L24" s="1"/>
      <c r="M24" s="1"/>
      <c r="N24" s="1"/>
      <c r="O24" s="1"/>
      <c r="P24" s="1"/>
      <c r="Q24" s="1"/>
      <c r="R24" s="1"/>
      <c r="S24" s="1"/>
    </row>
    <row r="25" spans="1:19" ht="48" customHeight="1">
      <c r="A25" s="248" t="s">
        <v>19</v>
      </c>
      <c r="B25" s="248"/>
      <c r="C25" s="248"/>
      <c r="D25" s="248"/>
      <c r="E25" s="248"/>
      <c r="F25" s="248"/>
      <c r="G25" s="248"/>
      <c r="H25" s="248"/>
      <c r="I25" s="248"/>
      <c r="J25" s="248"/>
      <c r="K25" s="248"/>
      <c r="L25" s="248"/>
      <c r="M25" s="248"/>
      <c r="N25" s="248"/>
      <c r="O25" s="248"/>
      <c r="P25" s="248"/>
      <c r="Q25" s="248"/>
      <c r="R25" s="248"/>
      <c r="S25" s="1"/>
    </row>
    <row r="26" spans="1:19">
      <c r="A26" s="1"/>
      <c r="B26" s="1"/>
      <c r="C26" s="1"/>
      <c r="D26" s="1"/>
      <c r="E26" s="1"/>
      <c r="F26" s="1" t="s">
        <v>10</v>
      </c>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row r="33" spans="1:19">
      <c r="A33" s="1"/>
      <c r="B33" s="1"/>
      <c r="C33" s="1"/>
      <c r="D33" s="1"/>
      <c r="E33" s="1"/>
      <c r="F33" s="1"/>
      <c r="G33" s="1"/>
      <c r="H33" s="1"/>
      <c r="I33" s="1"/>
      <c r="J33" s="1"/>
      <c r="K33" s="1"/>
      <c r="L33" s="1"/>
      <c r="M33" s="1"/>
      <c r="N33" s="1"/>
      <c r="O33" s="1"/>
      <c r="P33" s="1"/>
      <c r="Q33" s="1"/>
      <c r="R33" s="1"/>
      <c r="S33" s="1"/>
    </row>
    <row r="34" spans="1:19">
      <c r="A34" s="1"/>
      <c r="B34" s="1"/>
      <c r="C34" s="1"/>
      <c r="D34" s="1"/>
      <c r="E34" s="1"/>
      <c r="F34" s="1"/>
      <c r="G34" s="1"/>
      <c r="H34" s="1"/>
      <c r="I34" s="1"/>
      <c r="J34" s="1"/>
      <c r="K34" s="1"/>
      <c r="L34" s="1"/>
      <c r="M34" s="1"/>
      <c r="N34" s="1"/>
      <c r="O34" s="1"/>
      <c r="P34" s="1"/>
      <c r="Q34" s="1"/>
      <c r="R34" s="1"/>
      <c r="S34" s="1"/>
    </row>
    <row r="35" spans="1:19">
      <c r="A35" s="1"/>
      <c r="B35" s="1"/>
      <c r="C35" s="1"/>
      <c r="D35" s="1"/>
      <c r="E35" s="1"/>
      <c r="F35" s="1"/>
      <c r="G35" s="1"/>
      <c r="H35" s="1"/>
      <c r="I35" s="1"/>
      <c r="J35" s="1"/>
      <c r="K35" s="1"/>
      <c r="L35" s="1"/>
      <c r="M35" s="1"/>
      <c r="N35" s="1"/>
      <c r="O35" s="1"/>
      <c r="P35" s="1"/>
      <c r="Q35" s="1"/>
      <c r="R35" s="1"/>
      <c r="S35" s="1"/>
    </row>
    <row r="36" spans="1:19">
      <c r="A36" s="1"/>
      <c r="B36" s="1"/>
      <c r="C36" s="1"/>
      <c r="D36" s="1"/>
      <c r="E36" s="1"/>
      <c r="F36" s="1"/>
      <c r="G36" s="1"/>
      <c r="H36" s="1"/>
      <c r="I36" s="1"/>
      <c r="J36" s="1"/>
      <c r="K36" s="1"/>
      <c r="L36" s="1"/>
      <c r="M36" s="1"/>
      <c r="N36" s="1"/>
      <c r="O36" s="1"/>
      <c r="P36" s="1"/>
      <c r="Q36" s="1"/>
      <c r="R36" s="1"/>
      <c r="S36" s="1"/>
    </row>
    <row r="37" spans="1:19">
      <c r="A37" s="1"/>
      <c r="B37" s="1"/>
      <c r="C37" s="1"/>
      <c r="D37" s="1"/>
      <c r="E37" s="1"/>
      <c r="F37" s="1"/>
      <c r="G37" s="1"/>
      <c r="H37" s="1"/>
      <c r="I37" s="1"/>
      <c r="J37" s="1"/>
      <c r="K37" s="1"/>
      <c r="L37" s="1"/>
      <c r="M37" s="1"/>
      <c r="N37" s="1"/>
      <c r="O37" s="1"/>
      <c r="P37" s="1"/>
      <c r="Q37" s="1"/>
      <c r="R37" s="1"/>
      <c r="S37" s="1"/>
    </row>
    <row r="38" spans="1:19">
      <c r="A38" s="1"/>
      <c r="B38" s="1"/>
      <c r="C38" s="1"/>
      <c r="D38" s="1"/>
      <c r="E38" s="1"/>
      <c r="F38" s="1"/>
      <c r="G38" s="1"/>
      <c r="H38" s="1"/>
      <c r="I38" s="1"/>
      <c r="J38" s="1"/>
      <c r="K38" s="1"/>
      <c r="L38" s="1"/>
      <c r="M38" s="1"/>
      <c r="N38" s="1"/>
      <c r="O38" s="1"/>
      <c r="P38" s="1"/>
      <c r="Q38" s="1"/>
      <c r="R38" s="1"/>
      <c r="S38" s="1"/>
    </row>
    <row r="39" spans="1:19">
      <c r="A39" s="1"/>
      <c r="B39" s="1"/>
      <c r="C39" s="1"/>
      <c r="D39" s="1"/>
      <c r="E39" s="1"/>
      <c r="F39" s="1"/>
      <c r="G39" s="1"/>
      <c r="H39" s="1"/>
      <c r="I39" s="1"/>
      <c r="J39" s="1"/>
      <c r="K39" s="1"/>
      <c r="L39" s="1"/>
      <c r="M39" s="1"/>
      <c r="N39" s="1"/>
      <c r="O39" s="1"/>
      <c r="P39" s="1"/>
      <c r="Q39" s="1"/>
      <c r="R39" s="1"/>
      <c r="S39" s="1"/>
    </row>
    <row r="40" spans="1:19">
      <c r="A40" s="1"/>
      <c r="B40" s="1"/>
      <c r="C40" s="1"/>
      <c r="D40" s="1"/>
      <c r="E40" s="1"/>
      <c r="F40" s="1"/>
      <c r="G40" s="1"/>
      <c r="H40" s="1"/>
      <c r="I40" s="1"/>
      <c r="J40" s="1"/>
      <c r="K40" s="1"/>
      <c r="L40" s="1"/>
      <c r="M40" s="1"/>
      <c r="N40" s="1"/>
      <c r="O40" s="1"/>
      <c r="P40" s="1"/>
      <c r="Q40" s="1"/>
      <c r="R40" s="1"/>
      <c r="S40" s="1"/>
    </row>
    <row r="41" spans="1:19">
      <c r="A41" s="1"/>
      <c r="B41" s="1"/>
      <c r="C41" s="1"/>
      <c r="D41" s="1"/>
      <c r="E41" s="1"/>
      <c r="F41" s="1"/>
      <c r="G41" s="1"/>
      <c r="H41" s="1"/>
      <c r="I41" s="1"/>
      <c r="J41" s="1"/>
      <c r="K41" s="1"/>
      <c r="L41" s="1"/>
      <c r="M41" s="1"/>
      <c r="N41" s="1"/>
      <c r="O41" s="1"/>
      <c r="P41" s="1"/>
      <c r="Q41" s="1"/>
      <c r="R41" s="1"/>
      <c r="S41" s="1"/>
    </row>
    <row r="42" spans="1:19">
      <c r="A42" s="1"/>
      <c r="B42" s="1"/>
      <c r="C42" s="1"/>
      <c r="D42" s="1"/>
      <c r="E42" s="1"/>
      <c r="F42" s="1"/>
      <c r="G42" s="1"/>
      <c r="H42" s="1"/>
      <c r="I42" s="1"/>
      <c r="J42" s="1"/>
      <c r="K42" s="1"/>
      <c r="L42" s="1"/>
      <c r="M42" s="1"/>
      <c r="N42" s="1"/>
      <c r="O42" s="1"/>
      <c r="P42" s="1"/>
      <c r="Q42" s="1"/>
      <c r="R42" s="1"/>
      <c r="S42" s="1"/>
    </row>
    <row r="43" spans="1:19">
      <c r="A43" s="1"/>
      <c r="B43" s="1"/>
      <c r="C43" s="1"/>
      <c r="D43" s="1"/>
      <c r="E43" s="1"/>
      <c r="F43" s="1"/>
      <c r="G43" s="1"/>
      <c r="H43" s="1"/>
      <c r="I43" s="1"/>
      <c r="J43" s="1"/>
      <c r="K43" s="1"/>
      <c r="L43" s="1"/>
      <c r="M43" s="1"/>
      <c r="N43" s="1"/>
      <c r="O43" s="1"/>
      <c r="P43" s="1"/>
      <c r="Q43" s="1"/>
      <c r="R43" s="1"/>
      <c r="S43" s="1"/>
    </row>
    <row r="44" spans="1:19">
      <c r="A44" s="1"/>
      <c r="B44" s="1"/>
      <c r="C44" s="1"/>
      <c r="D44" s="1"/>
      <c r="E44" s="1"/>
      <c r="F44" s="1"/>
      <c r="G44" s="1"/>
      <c r="H44" s="1"/>
      <c r="I44" s="1"/>
      <c r="J44" s="1"/>
      <c r="K44" s="1"/>
      <c r="L44" s="1"/>
      <c r="M44" s="1"/>
      <c r="N44" s="1"/>
      <c r="O44" s="1"/>
      <c r="P44" s="1"/>
      <c r="Q44" s="1"/>
      <c r="R44" s="1"/>
      <c r="S44" s="1"/>
    </row>
    <row r="45" spans="1:19">
      <c r="A45" s="1"/>
      <c r="B45" s="1"/>
      <c r="C45" s="1"/>
      <c r="D45" s="1"/>
      <c r="E45" s="1"/>
      <c r="F45" s="1"/>
      <c r="G45" s="1"/>
      <c r="H45" s="1"/>
      <c r="I45" s="1"/>
      <c r="J45" s="1"/>
      <c r="K45" s="1"/>
      <c r="L45" s="1"/>
      <c r="M45" s="1"/>
      <c r="N45" s="1"/>
      <c r="O45" s="1"/>
      <c r="P45" s="1"/>
      <c r="Q45" s="1"/>
      <c r="R45" s="1"/>
      <c r="S45" s="1"/>
    </row>
    <row r="46" spans="1:19">
      <c r="A46" s="1"/>
      <c r="B46" s="1"/>
      <c r="C46" s="1"/>
      <c r="D46" s="1"/>
      <c r="E46" s="1"/>
      <c r="F46" s="1"/>
      <c r="G46" s="1"/>
      <c r="H46" s="1"/>
      <c r="I46" s="1"/>
      <c r="J46" s="1"/>
      <c r="K46" s="1"/>
      <c r="L46" s="1"/>
      <c r="M46" s="1"/>
      <c r="N46" s="1"/>
      <c r="O46" s="1"/>
      <c r="P46" s="1"/>
      <c r="Q46" s="1"/>
      <c r="R46" s="1"/>
      <c r="S46" s="1"/>
    </row>
    <row r="47" spans="1:19">
      <c r="A47" s="1"/>
      <c r="B47" s="1"/>
      <c r="C47" s="1"/>
      <c r="D47" s="1"/>
      <c r="E47" s="1"/>
      <c r="F47" s="1"/>
      <c r="G47" s="1"/>
      <c r="H47" s="1"/>
      <c r="I47" s="1"/>
      <c r="J47" s="1"/>
      <c r="K47" s="1"/>
      <c r="L47" s="1"/>
      <c r="M47" s="1"/>
      <c r="N47" s="1"/>
      <c r="O47" s="1"/>
      <c r="P47" s="1"/>
      <c r="Q47" s="1"/>
      <c r="R47" s="1"/>
      <c r="S47" s="1"/>
    </row>
    <row r="48" spans="1:19">
      <c r="A48" s="1"/>
      <c r="B48" s="1"/>
      <c r="C48" s="1"/>
      <c r="D48" s="1"/>
      <c r="E48" s="1"/>
      <c r="F48" s="1"/>
      <c r="G48" s="1"/>
      <c r="H48" s="1"/>
      <c r="I48" s="1"/>
      <c r="J48" s="1"/>
      <c r="K48" s="1"/>
      <c r="L48" s="1"/>
      <c r="M48" s="1"/>
      <c r="N48" s="1"/>
      <c r="O48" s="1"/>
      <c r="P48" s="1"/>
      <c r="Q48" s="1"/>
      <c r="R48" s="1"/>
      <c r="S48" s="1"/>
    </row>
    <row r="49" spans="1:19">
      <c r="A49" s="1"/>
      <c r="B49" s="1"/>
      <c r="C49" s="1"/>
      <c r="D49" s="1"/>
      <c r="E49" s="1"/>
      <c r="F49" s="1"/>
      <c r="G49" s="1"/>
      <c r="H49" s="1"/>
      <c r="I49" s="1"/>
      <c r="J49" s="1"/>
      <c r="K49" s="1"/>
      <c r="L49" s="1"/>
      <c r="M49" s="1"/>
      <c r="N49" s="1"/>
      <c r="O49" s="1"/>
      <c r="P49" s="1"/>
      <c r="Q49" s="1"/>
      <c r="R49" s="1"/>
      <c r="S49" s="1"/>
    </row>
    <row r="50" spans="1:19">
      <c r="A50" s="1"/>
      <c r="B50" s="1"/>
      <c r="C50" s="1"/>
      <c r="D50" s="1"/>
      <c r="E50" s="1"/>
      <c r="F50" s="1"/>
      <c r="G50" s="1"/>
      <c r="H50" s="1"/>
      <c r="I50" s="1"/>
      <c r="J50" s="1"/>
      <c r="K50" s="1"/>
      <c r="L50" s="1"/>
      <c r="M50" s="1"/>
      <c r="N50" s="1"/>
      <c r="O50" s="1"/>
      <c r="P50" s="1"/>
      <c r="Q50" s="1"/>
      <c r="R50" s="1"/>
      <c r="S50" s="1"/>
    </row>
    <row r="51" spans="1:19">
      <c r="A51" s="1"/>
      <c r="B51" s="1"/>
      <c r="C51" s="1"/>
      <c r="D51" s="1"/>
      <c r="E51" s="1"/>
      <c r="F51" s="1"/>
      <c r="G51" s="1"/>
      <c r="H51" s="1"/>
      <c r="I51" s="1"/>
      <c r="J51" s="1"/>
      <c r="K51" s="1"/>
      <c r="L51" s="1"/>
      <c r="M51" s="1"/>
      <c r="N51" s="1"/>
      <c r="O51" s="1"/>
      <c r="P51" s="1"/>
      <c r="Q51" s="1"/>
      <c r="R51" s="1"/>
      <c r="S51" s="1"/>
    </row>
    <row r="52" spans="1:19">
      <c r="A52" s="1"/>
      <c r="B52" s="1"/>
      <c r="C52" s="1"/>
      <c r="D52" s="1"/>
      <c r="E52" s="1"/>
      <c r="F52" s="1"/>
      <c r="G52" s="1"/>
      <c r="H52" s="1"/>
      <c r="I52" s="1"/>
      <c r="J52" s="1"/>
      <c r="K52" s="1"/>
      <c r="L52" s="1"/>
      <c r="M52" s="1"/>
      <c r="N52" s="1"/>
      <c r="O52" s="1"/>
      <c r="P52" s="1"/>
      <c r="Q52" s="1"/>
      <c r="R52" s="1"/>
      <c r="S52" s="1"/>
    </row>
    <row r="53" spans="1:19">
      <c r="A53" s="1"/>
      <c r="B53" s="1"/>
      <c r="C53" s="1"/>
      <c r="D53" s="1"/>
      <c r="E53" s="1"/>
      <c r="F53" s="1"/>
      <c r="G53" s="1"/>
      <c r="H53" s="1"/>
      <c r="I53" s="1"/>
      <c r="J53" s="1"/>
      <c r="K53" s="1"/>
      <c r="L53" s="1"/>
      <c r="M53" s="1"/>
      <c r="N53" s="1"/>
      <c r="O53" s="1"/>
      <c r="P53" s="1"/>
      <c r="Q53" s="1"/>
      <c r="R53" s="1"/>
      <c r="S53" s="1"/>
    </row>
    <row r="54" spans="1:19">
      <c r="A54" s="1"/>
      <c r="B54" s="1"/>
      <c r="C54" s="1"/>
      <c r="D54" s="1"/>
      <c r="E54" s="1"/>
      <c r="F54" s="1"/>
      <c r="G54" s="1"/>
      <c r="H54" s="1"/>
      <c r="I54" s="1"/>
      <c r="J54" s="1"/>
      <c r="K54" s="1"/>
      <c r="L54" s="1"/>
      <c r="M54" s="1"/>
      <c r="N54" s="1"/>
      <c r="O54" s="1"/>
      <c r="P54" s="1"/>
      <c r="Q54" s="1"/>
      <c r="R54" s="1"/>
      <c r="S54" s="1"/>
    </row>
    <row r="55" spans="1:19">
      <c r="A55" s="1"/>
      <c r="B55" s="1"/>
      <c r="C55" s="1"/>
      <c r="D55" s="1"/>
      <c r="E55" s="1"/>
      <c r="F55" s="1"/>
      <c r="G55" s="1"/>
      <c r="H55" s="1"/>
      <c r="I55" s="1"/>
      <c r="J55" s="1"/>
      <c r="K55" s="1"/>
      <c r="L55" s="1"/>
      <c r="M55" s="1"/>
      <c r="N55" s="1"/>
      <c r="O55" s="1"/>
      <c r="P55" s="1"/>
      <c r="Q55" s="1"/>
      <c r="R55" s="1"/>
      <c r="S55" s="1"/>
    </row>
    <row r="56" spans="1:19">
      <c r="A56" s="1"/>
      <c r="B56" s="1"/>
      <c r="C56" s="1"/>
      <c r="D56" s="1"/>
      <c r="E56" s="1"/>
      <c r="F56" s="1"/>
      <c r="G56" s="1"/>
      <c r="H56" s="1"/>
      <c r="I56" s="1"/>
      <c r="J56" s="1"/>
      <c r="K56" s="1"/>
      <c r="L56" s="1"/>
      <c r="M56" s="1"/>
      <c r="N56" s="1"/>
      <c r="O56" s="1"/>
      <c r="P56" s="1"/>
      <c r="Q56" s="1"/>
      <c r="R56" s="1"/>
      <c r="S56" s="1"/>
    </row>
    <row r="57" spans="1:19">
      <c r="A57" s="1"/>
      <c r="B57" s="1"/>
      <c r="C57" s="1"/>
      <c r="D57" s="1"/>
      <c r="E57" s="1"/>
      <c r="F57" s="1"/>
      <c r="G57" s="1"/>
      <c r="H57" s="1"/>
      <c r="I57" s="1"/>
      <c r="J57" s="1"/>
      <c r="K57" s="1"/>
      <c r="L57" s="1"/>
      <c r="M57" s="1"/>
      <c r="N57" s="1"/>
      <c r="O57" s="1"/>
      <c r="P57" s="1"/>
      <c r="Q57" s="1"/>
      <c r="R57" s="1"/>
      <c r="S57" s="1"/>
    </row>
    <row r="58" spans="1:19">
      <c r="A58" s="1"/>
      <c r="B58" s="1"/>
      <c r="C58" s="1"/>
      <c r="D58" s="1"/>
      <c r="E58" s="1"/>
      <c r="F58" s="1"/>
      <c r="G58" s="1"/>
      <c r="H58" s="1"/>
      <c r="I58" s="1"/>
      <c r="J58" s="1"/>
      <c r="K58" s="1"/>
      <c r="L58" s="1"/>
      <c r="M58" s="1"/>
      <c r="N58" s="1"/>
      <c r="O58" s="1"/>
      <c r="P58" s="1"/>
      <c r="Q58" s="1"/>
      <c r="R58" s="1"/>
      <c r="S58" s="1"/>
    </row>
    <row r="59" spans="1:19">
      <c r="A59" s="1"/>
      <c r="B59" s="1"/>
      <c r="C59" s="1"/>
      <c r="D59" s="1"/>
      <c r="E59" s="1"/>
      <c r="F59" s="1"/>
      <c r="G59" s="1"/>
      <c r="H59" s="1"/>
      <c r="I59" s="1"/>
      <c r="J59" s="1"/>
      <c r="K59" s="1"/>
      <c r="L59" s="1"/>
      <c r="M59" s="1"/>
      <c r="N59" s="1"/>
      <c r="O59" s="1"/>
      <c r="P59" s="1"/>
      <c r="Q59" s="1"/>
      <c r="R59" s="1"/>
      <c r="S59" s="1"/>
    </row>
    <row r="60" spans="1:19">
      <c r="A60" s="1"/>
      <c r="B60" s="1"/>
      <c r="C60" s="1"/>
      <c r="D60" s="1"/>
      <c r="E60" s="1"/>
      <c r="F60" s="1"/>
      <c r="G60" s="1"/>
      <c r="H60" s="1"/>
      <c r="I60" s="1"/>
      <c r="J60" s="1"/>
      <c r="K60" s="1"/>
      <c r="L60" s="1"/>
      <c r="M60" s="1"/>
      <c r="N60" s="1"/>
      <c r="O60" s="1"/>
      <c r="P60" s="1"/>
      <c r="Q60" s="1"/>
      <c r="R60" s="1"/>
      <c r="S60" s="1"/>
    </row>
    <row r="61" spans="1:19">
      <c r="A61" s="1"/>
      <c r="B61" s="1"/>
      <c r="C61" s="1"/>
      <c r="D61" s="1"/>
      <c r="E61" s="1"/>
      <c r="F61" s="1"/>
      <c r="G61" s="1"/>
      <c r="H61" s="1"/>
      <c r="I61" s="1"/>
      <c r="J61" s="1"/>
      <c r="K61" s="1"/>
      <c r="L61" s="1"/>
      <c r="M61" s="1"/>
      <c r="N61" s="1"/>
      <c r="O61" s="1"/>
      <c r="P61" s="1"/>
      <c r="Q61" s="1"/>
      <c r="R61" s="1"/>
      <c r="S61" s="1"/>
    </row>
    <row r="62" spans="1:19">
      <c r="A62" s="1"/>
      <c r="B62" s="1"/>
      <c r="C62" s="1"/>
      <c r="D62" s="1"/>
      <c r="E62" s="1"/>
      <c r="F62" s="1"/>
      <c r="G62" s="1"/>
      <c r="H62" s="1"/>
      <c r="I62" s="1"/>
      <c r="J62" s="1"/>
      <c r="K62" s="1"/>
      <c r="L62" s="1"/>
      <c r="M62" s="1"/>
      <c r="N62" s="1"/>
      <c r="O62" s="1"/>
      <c r="P62" s="1"/>
      <c r="Q62" s="1"/>
      <c r="R62" s="1"/>
      <c r="S62" s="1"/>
    </row>
    <row r="63" spans="1:19">
      <c r="A63" s="1"/>
      <c r="B63" s="1"/>
      <c r="C63" s="1"/>
      <c r="D63" s="1"/>
      <c r="E63" s="1"/>
      <c r="F63" s="1"/>
      <c r="G63" s="1"/>
      <c r="H63" s="1"/>
      <c r="I63" s="1"/>
      <c r="J63" s="1"/>
      <c r="K63" s="1"/>
      <c r="L63" s="1"/>
      <c r="M63" s="1"/>
      <c r="N63" s="1"/>
      <c r="O63" s="1"/>
      <c r="P63" s="1"/>
      <c r="Q63" s="1"/>
      <c r="R63" s="1"/>
      <c r="S63" s="1"/>
    </row>
    <row r="64" spans="1:19">
      <c r="A64" s="1"/>
      <c r="B64" s="1"/>
      <c r="C64" s="1"/>
      <c r="D64" s="1"/>
      <c r="E64" s="1"/>
      <c r="F64" s="1"/>
      <c r="G64" s="1"/>
      <c r="H64" s="1"/>
      <c r="I64" s="1"/>
      <c r="J64" s="1"/>
      <c r="K64" s="1"/>
      <c r="L64" s="1"/>
      <c r="M64" s="1"/>
      <c r="N64" s="1"/>
      <c r="O64" s="1"/>
      <c r="P64" s="1"/>
      <c r="Q64" s="1"/>
      <c r="R64" s="1"/>
      <c r="S64" s="1"/>
    </row>
    <row r="65" spans="1:19">
      <c r="A65" s="1"/>
      <c r="B65" s="1"/>
      <c r="C65" s="1"/>
      <c r="D65" s="1"/>
      <c r="E65" s="1"/>
      <c r="F65" s="1"/>
      <c r="G65" s="1"/>
      <c r="H65" s="1"/>
      <c r="I65" s="1"/>
      <c r="J65" s="1"/>
      <c r="K65" s="1"/>
      <c r="L65" s="1"/>
      <c r="M65" s="1"/>
      <c r="N65" s="1"/>
      <c r="O65" s="1"/>
      <c r="P65" s="1"/>
      <c r="Q65" s="1"/>
      <c r="R65" s="1"/>
      <c r="S65" s="1"/>
    </row>
    <row r="66" spans="1:19">
      <c r="A66" s="1"/>
      <c r="B66" s="1"/>
      <c r="C66" s="1"/>
      <c r="D66" s="1"/>
      <c r="E66" s="1"/>
      <c r="F66" s="1"/>
      <c r="G66" s="1"/>
      <c r="H66" s="1"/>
      <c r="I66" s="1"/>
      <c r="J66" s="1"/>
      <c r="K66" s="1"/>
      <c r="L66" s="1"/>
      <c r="M66" s="1"/>
      <c r="N66" s="1"/>
      <c r="O66" s="1"/>
      <c r="P66" s="1"/>
      <c r="Q66" s="1"/>
      <c r="R66" s="1"/>
      <c r="S66" s="1"/>
    </row>
    <row r="67" spans="1:19">
      <c r="A67" s="1"/>
      <c r="B67" s="1"/>
      <c r="C67" s="1"/>
      <c r="D67" s="1"/>
      <c r="E67" s="1"/>
      <c r="F67" s="1"/>
      <c r="G67" s="1"/>
      <c r="H67" s="1"/>
      <c r="I67" s="1"/>
      <c r="J67" s="1"/>
      <c r="K67" s="1"/>
      <c r="L67" s="1"/>
      <c r="M67" s="1"/>
      <c r="N67" s="1"/>
      <c r="O67" s="1"/>
      <c r="P67" s="1"/>
      <c r="Q67" s="1"/>
      <c r="R67" s="1"/>
      <c r="S67" s="1"/>
    </row>
    <row r="68" spans="1:19">
      <c r="A68" s="1"/>
      <c r="B68" s="1"/>
      <c r="C68" s="1"/>
      <c r="D68" s="1"/>
      <c r="E68" s="1"/>
      <c r="F68" s="1"/>
      <c r="G68" s="1"/>
      <c r="H68" s="1"/>
      <c r="I68" s="1"/>
      <c r="J68" s="1"/>
      <c r="K68" s="1"/>
      <c r="L68" s="1"/>
      <c r="M68" s="1"/>
      <c r="N68" s="1"/>
      <c r="O68" s="1"/>
      <c r="P68" s="1"/>
      <c r="Q68" s="1"/>
      <c r="R68" s="1"/>
      <c r="S68" s="1"/>
    </row>
    <row r="69" spans="1:19">
      <c r="A69" s="1"/>
      <c r="B69" s="1"/>
      <c r="C69" s="1"/>
      <c r="D69" s="1"/>
      <c r="E69" s="1"/>
      <c r="F69" s="1"/>
      <c r="G69" s="1"/>
      <c r="H69" s="1"/>
      <c r="I69" s="1"/>
      <c r="J69" s="1"/>
      <c r="K69" s="1"/>
      <c r="L69" s="1"/>
      <c r="M69" s="1"/>
      <c r="N69" s="1"/>
      <c r="O69" s="1"/>
      <c r="P69" s="1"/>
      <c r="Q69" s="1"/>
      <c r="R69" s="1"/>
      <c r="S69" s="1"/>
    </row>
    <row r="70" spans="1:19">
      <c r="A70" s="1"/>
      <c r="B70" s="1"/>
      <c r="C70" s="1"/>
      <c r="D70" s="1"/>
      <c r="E70" s="1"/>
      <c r="F70" s="1"/>
      <c r="G70" s="1"/>
      <c r="H70" s="1"/>
      <c r="I70" s="1"/>
      <c r="J70" s="1"/>
      <c r="K70" s="1"/>
      <c r="L70" s="1"/>
      <c r="M70" s="1"/>
      <c r="N70" s="1"/>
      <c r="O70" s="1"/>
      <c r="P70" s="1"/>
      <c r="Q70" s="1"/>
      <c r="R70" s="1"/>
      <c r="S70" s="1"/>
    </row>
    <row r="71" spans="1:19">
      <c r="A71" s="1"/>
      <c r="B71" s="1"/>
      <c r="C71" s="1"/>
      <c r="D71" s="1"/>
      <c r="E71" s="1"/>
      <c r="F71" s="1"/>
      <c r="G71" s="1"/>
      <c r="H71" s="1"/>
      <c r="I71" s="1"/>
      <c r="J71" s="1"/>
      <c r="K71" s="1"/>
      <c r="L71" s="1"/>
      <c r="M71" s="1"/>
      <c r="N71" s="1"/>
      <c r="O71" s="1"/>
      <c r="P71" s="1"/>
      <c r="Q71" s="1"/>
      <c r="R71" s="1"/>
      <c r="S71" s="1"/>
    </row>
    <row r="72" spans="1:19">
      <c r="A72" s="1"/>
      <c r="B72" s="1"/>
      <c r="C72" s="1"/>
      <c r="D72" s="1"/>
      <c r="E72" s="1"/>
      <c r="F72" s="1"/>
      <c r="G72" s="1"/>
      <c r="H72" s="1"/>
      <c r="I72" s="1"/>
      <c r="J72" s="1"/>
      <c r="K72" s="1"/>
      <c r="L72" s="1"/>
      <c r="M72" s="1"/>
      <c r="N72" s="1"/>
      <c r="O72" s="1"/>
      <c r="P72" s="1"/>
      <c r="Q72" s="1"/>
      <c r="R72" s="1"/>
      <c r="S72" s="1"/>
    </row>
    <row r="73" spans="1:19">
      <c r="A73" s="1"/>
      <c r="B73" s="1"/>
      <c r="C73" s="1"/>
      <c r="D73" s="1"/>
      <c r="E73" s="1"/>
      <c r="F73" s="1"/>
      <c r="G73" s="1"/>
      <c r="H73" s="1"/>
      <c r="I73" s="1"/>
      <c r="J73" s="1"/>
      <c r="K73" s="1"/>
      <c r="L73" s="1"/>
      <c r="M73" s="1"/>
      <c r="N73" s="1"/>
      <c r="O73" s="1"/>
      <c r="P73" s="1"/>
      <c r="Q73" s="1"/>
      <c r="R73" s="1"/>
      <c r="S73" s="1"/>
    </row>
  </sheetData>
  <mergeCells count="20">
    <mergeCell ref="A15:R15"/>
    <mergeCell ref="A12:R12"/>
    <mergeCell ref="B2:Q2"/>
    <mergeCell ref="A5:R5"/>
    <mergeCell ref="A6:R6"/>
    <mergeCell ref="A7:R7"/>
    <mergeCell ref="A8:R8"/>
    <mergeCell ref="A9:R9"/>
    <mergeCell ref="A10:R10"/>
    <mergeCell ref="A11:R11"/>
    <mergeCell ref="A13:R13"/>
    <mergeCell ref="A14:R14"/>
    <mergeCell ref="A4:R4"/>
    <mergeCell ref="A25:R25"/>
    <mergeCell ref="A16:R16"/>
    <mergeCell ref="A17:R17"/>
    <mergeCell ref="A18:R18"/>
    <mergeCell ref="A19:R19"/>
    <mergeCell ref="A21:I21"/>
    <mergeCell ref="A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17"/>
  <sheetViews>
    <sheetView zoomScale="70" zoomScaleNormal="70" workbookViewId="0">
      <selection activeCell="D22" sqref="D22"/>
    </sheetView>
  </sheetViews>
  <sheetFormatPr defaultRowHeight="27"/>
  <cols>
    <col min="1" max="1" width="9.25" bestFit="1" customWidth="1"/>
    <col min="2" max="2" width="13" customWidth="1"/>
    <col min="3" max="3" width="55" customWidth="1"/>
    <col min="4" max="4" width="9.25" bestFit="1" customWidth="1"/>
    <col min="5" max="5" width="15.75" bestFit="1" customWidth="1"/>
    <col min="6" max="6" width="15.875" customWidth="1"/>
    <col min="7" max="7" width="19" customWidth="1"/>
    <col min="8" max="8" width="18" customWidth="1"/>
    <col min="9" max="9" width="21.625" customWidth="1"/>
  </cols>
  <sheetData>
    <row r="1" spans="1:9">
      <c r="A1" s="254" t="s">
        <v>67</v>
      </c>
      <c r="B1" s="254"/>
      <c r="C1" s="254"/>
      <c r="D1" s="254"/>
      <c r="E1" s="254"/>
      <c r="F1" s="254"/>
      <c r="G1" s="254"/>
      <c r="H1" s="254"/>
      <c r="I1" s="254"/>
    </row>
    <row r="2" spans="1:9">
      <c r="A2" s="38"/>
      <c r="B2" s="38"/>
      <c r="C2" s="38"/>
      <c r="D2" s="38"/>
      <c r="E2" s="38"/>
      <c r="F2" s="38"/>
      <c r="G2" s="38"/>
      <c r="H2" s="38"/>
      <c r="I2" s="38"/>
    </row>
    <row r="3" spans="1:9">
      <c r="A3" s="43"/>
      <c r="B3" s="43"/>
      <c r="C3" s="44"/>
      <c r="D3" s="45"/>
      <c r="E3" s="45"/>
      <c r="F3" s="45"/>
      <c r="G3" s="46"/>
      <c r="H3" s="46"/>
      <c r="I3" s="47"/>
    </row>
    <row r="4" spans="1:9" ht="21" customHeight="1">
      <c r="A4" s="255" t="s">
        <v>68</v>
      </c>
      <c r="B4" s="255" t="s">
        <v>69</v>
      </c>
      <c r="C4" s="255" t="s">
        <v>70</v>
      </c>
      <c r="D4" s="255" t="s">
        <v>71</v>
      </c>
      <c r="E4" s="258" t="s">
        <v>72</v>
      </c>
      <c r="F4" s="258"/>
      <c r="G4" s="258"/>
      <c r="H4" s="258"/>
      <c r="I4" s="258"/>
    </row>
    <row r="5" spans="1:9">
      <c r="A5" s="256"/>
      <c r="B5" s="256"/>
      <c r="C5" s="256"/>
      <c r="D5" s="256"/>
      <c r="E5" s="253" t="s">
        <v>73</v>
      </c>
      <c r="F5" s="253" t="s">
        <v>74</v>
      </c>
      <c r="G5" s="253" t="s">
        <v>75</v>
      </c>
      <c r="H5" s="253" t="s">
        <v>76</v>
      </c>
      <c r="I5" s="253" t="s">
        <v>77</v>
      </c>
    </row>
    <row r="6" spans="1:9" ht="87" customHeight="1">
      <c r="A6" s="257"/>
      <c r="B6" s="257"/>
      <c r="C6" s="257"/>
      <c r="D6" s="257"/>
      <c r="E6" s="253"/>
      <c r="F6" s="253"/>
      <c r="G6" s="253"/>
      <c r="H6" s="253"/>
      <c r="I6" s="253"/>
    </row>
    <row r="7" spans="1:9">
      <c r="A7" s="4">
        <v>1</v>
      </c>
      <c r="B7" s="4">
        <v>2</v>
      </c>
      <c r="C7" s="4">
        <v>3</v>
      </c>
      <c r="D7" s="48">
        <v>4</v>
      </c>
      <c r="E7" s="4">
        <v>5</v>
      </c>
      <c r="F7" s="4">
        <v>6</v>
      </c>
      <c r="G7" s="4">
        <v>7</v>
      </c>
      <c r="H7" s="4">
        <v>8</v>
      </c>
      <c r="I7" s="4">
        <v>9</v>
      </c>
    </row>
    <row r="8" spans="1:9">
      <c r="A8" s="3"/>
      <c r="B8" s="3">
        <v>1</v>
      </c>
      <c r="C8" s="18" t="s">
        <v>101</v>
      </c>
      <c r="D8" s="3"/>
      <c r="E8" s="49"/>
      <c r="F8" s="50"/>
      <c r="G8" s="50"/>
      <c r="H8" s="50"/>
      <c r="I8" s="75">
        <f>ხარჯთაღრიცხვა!H37</f>
        <v>0</v>
      </c>
    </row>
    <row r="9" spans="1:9">
      <c r="A9" s="3"/>
      <c r="B9" s="3">
        <v>2</v>
      </c>
      <c r="C9" s="18" t="s">
        <v>102</v>
      </c>
      <c r="D9" s="3"/>
      <c r="E9" s="49"/>
      <c r="F9" s="50"/>
      <c r="G9" s="50"/>
      <c r="H9" s="50"/>
      <c r="I9" s="75">
        <f>ხარჯთაღრიცხვა!H291</f>
        <v>0</v>
      </c>
    </row>
    <row r="10" spans="1:9">
      <c r="A10" s="3"/>
      <c r="B10" s="3">
        <v>3</v>
      </c>
      <c r="C10" s="18" t="s">
        <v>136</v>
      </c>
      <c r="D10" s="3"/>
      <c r="E10" s="49"/>
      <c r="F10" s="50"/>
      <c r="G10" s="50"/>
      <c r="H10" s="50"/>
      <c r="I10" s="75">
        <f>ხარჯთაღრიცხვა!H394</f>
        <v>0</v>
      </c>
    </row>
    <row r="11" spans="1:9">
      <c r="A11" s="3"/>
      <c r="B11" s="3">
        <v>4</v>
      </c>
      <c r="C11" s="18" t="s">
        <v>103</v>
      </c>
      <c r="D11" s="3"/>
      <c r="E11" s="49"/>
      <c r="F11" s="50"/>
      <c r="G11" s="50"/>
      <c r="H11" s="50"/>
      <c r="I11" s="75">
        <f>ხარჯთაღრიცხვა!H428</f>
        <v>0</v>
      </c>
    </row>
    <row r="12" spans="1:9">
      <c r="A12" s="3"/>
      <c r="B12" s="3">
        <v>5</v>
      </c>
      <c r="C12" s="15" t="s">
        <v>104</v>
      </c>
      <c r="D12" s="51"/>
      <c r="E12" s="52"/>
      <c r="F12" s="50"/>
      <c r="G12" s="50"/>
      <c r="H12" s="50"/>
      <c r="I12" s="75">
        <f>ხარჯთაღრიცხვა!H445</f>
        <v>0</v>
      </c>
    </row>
    <row r="13" spans="1:9">
      <c r="A13" s="3"/>
      <c r="B13" s="3"/>
      <c r="C13" s="54" t="s">
        <v>28</v>
      </c>
      <c r="D13" s="40"/>
      <c r="E13" s="53"/>
      <c r="F13" s="53"/>
      <c r="G13" s="53"/>
      <c r="H13" s="53"/>
      <c r="I13" s="73">
        <f>SUM(I8:I12)</f>
        <v>0</v>
      </c>
    </row>
    <row r="14" spans="1:9">
      <c r="A14" s="3"/>
      <c r="B14" s="3"/>
      <c r="C14" s="5" t="s">
        <v>43</v>
      </c>
      <c r="D14" s="55">
        <v>0.03</v>
      </c>
      <c r="E14" s="53"/>
      <c r="F14" s="53"/>
      <c r="G14" s="53"/>
      <c r="H14" s="53"/>
      <c r="I14" s="73">
        <f>D14*I13</f>
        <v>0</v>
      </c>
    </row>
    <row r="15" spans="1:9">
      <c r="A15" s="3"/>
      <c r="B15" s="3"/>
      <c r="C15" s="30" t="s">
        <v>28</v>
      </c>
      <c r="D15" s="56"/>
      <c r="E15" s="57"/>
      <c r="F15" s="57"/>
      <c r="G15" s="57"/>
      <c r="H15" s="57"/>
      <c r="I15" s="74">
        <f>SUM(I13:I14)</f>
        <v>0</v>
      </c>
    </row>
    <row r="16" spans="1:9">
      <c r="A16" s="3"/>
      <c r="B16" s="3"/>
      <c r="C16" s="5" t="s">
        <v>44</v>
      </c>
      <c r="D16" s="55">
        <v>0.18</v>
      </c>
      <c r="E16" s="53"/>
      <c r="F16" s="53"/>
      <c r="G16" s="53"/>
      <c r="H16" s="53"/>
      <c r="I16" s="73">
        <f>D16*I15</f>
        <v>0</v>
      </c>
    </row>
    <row r="17" spans="1:9" ht="39">
      <c r="A17" s="3"/>
      <c r="B17" s="3"/>
      <c r="C17" s="58" t="s">
        <v>45</v>
      </c>
      <c r="D17" s="59"/>
      <c r="E17" s="57"/>
      <c r="F17" s="57"/>
      <c r="G17" s="57"/>
      <c r="H17" s="57"/>
      <c r="I17" s="57">
        <f>SUM(I15:I16)</f>
        <v>0</v>
      </c>
    </row>
  </sheetData>
  <mergeCells count="11">
    <mergeCell ref="H5:H6"/>
    <mergeCell ref="I5:I6"/>
    <mergeCell ref="A1:I1"/>
    <mergeCell ref="A4:A6"/>
    <mergeCell ref="B4:B6"/>
    <mergeCell ref="C4:C6"/>
    <mergeCell ref="D4:D6"/>
    <mergeCell ref="E4:I4"/>
    <mergeCell ref="E5:E6"/>
    <mergeCell ref="F5:F6"/>
    <mergeCell ref="G5:G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465"/>
  <sheetViews>
    <sheetView tabSelected="1" zoomScale="70" zoomScaleNormal="70" workbookViewId="0">
      <selection activeCell="E9" sqref="E9"/>
    </sheetView>
  </sheetViews>
  <sheetFormatPr defaultRowHeight="27"/>
  <cols>
    <col min="1" max="1" width="8.25" customWidth="1"/>
    <col min="2" max="2" width="16.875" customWidth="1"/>
    <col min="3" max="3" width="93.75" customWidth="1"/>
    <col min="4" max="4" width="14.75" customWidth="1"/>
    <col min="5" max="5" width="15.75" customWidth="1"/>
    <col min="6" max="6" width="17.25" customWidth="1"/>
    <col min="7" max="7" width="14.875" style="196" customWidth="1"/>
    <col min="8" max="8" width="21.25" customWidth="1"/>
  </cols>
  <sheetData>
    <row r="1" spans="1:8">
      <c r="A1" s="26"/>
      <c r="B1" s="26"/>
      <c r="C1" s="26"/>
      <c r="D1" s="26"/>
      <c r="E1" s="26"/>
      <c r="F1" s="26"/>
      <c r="G1" s="193"/>
      <c r="H1" s="26"/>
    </row>
    <row r="2" spans="1:8">
      <c r="A2" s="26"/>
      <c r="B2" s="26"/>
      <c r="C2" s="26"/>
      <c r="D2" s="26"/>
      <c r="E2" s="26"/>
      <c r="F2" s="26"/>
      <c r="G2" s="193"/>
      <c r="H2" s="26"/>
    </row>
    <row r="3" spans="1:8">
      <c r="A3" s="26"/>
      <c r="B3" s="26"/>
      <c r="C3" s="26"/>
      <c r="D3" s="26"/>
      <c r="E3" s="26"/>
      <c r="F3" s="26"/>
      <c r="G3" s="193"/>
      <c r="H3" s="26"/>
    </row>
    <row r="4" spans="1:8" ht="19.5" customHeight="1">
      <c r="A4" s="26"/>
      <c r="B4" s="246" t="s">
        <v>255</v>
      </c>
      <c r="C4" s="246"/>
      <c r="D4" s="246"/>
      <c r="E4" s="246"/>
      <c r="F4" s="246"/>
      <c r="G4" s="263"/>
      <c r="H4" s="246"/>
    </row>
    <row r="5" spans="1:8">
      <c r="A5" s="26"/>
      <c r="B5" s="26"/>
      <c r="C5" s="26"/>
      <c r="D5" s="26"/>
      <c r="E5" s="26"/>
      <c r="F5" s="26"/>
      <c r="G5" s="193"/>
      <c r="H5" s="26"/>
    </row>
    <row r="6" spans="1:8">
      <c r="A6" s="26"/>
      <c r="B6" s="252" t="s">
        <v>46</v>
      </c>
      <c r="C6" s="252"/>
      <c r="D6" s="252"/>
      <c r="E6" s="252"/>
      <c r="F6" s="252"/>
      <c r="G6" s="267"/>
      <c r="H6" s="252"/>
    </row>
    <row r="7" spans="1:8">
      <c r="A7" s="26"/>
      <c r="B7" s="26"/>
      <c r="C7" s="26"/>
      <c r="D7" s="26"/>
      <c r="E7" s="26"/>
      <c r="F7" s="26"/>
      <c r="G7" s="193" t="s">
        <v>10</v>
      </c>
      <c r="H7" s="26"/>
    </row>
    <row r="8" spans="1:8">
      <c r="A8" s="26"/>
      <c r="B8" s="268" t="s">
        <v>10</v>
      </c>
      <c r="C8" s="268"/>
      <c r="D8" s="268"/>
      <c r="E8" s="268"/>
      <c r="F8" s="268"/>
      <c r="G8" s="269"/>
      <c r="H8" s="268"/>
    </row>
    <row r="9" spans="1:8" ht="27" customHeight="1">
      <c r="A9" s="26"/>
      <c r="B9" s="26"/>
      <c r="C9" s="264" t="s">
        <v>311</v>
      </c>
      <c r="D9" s="272"/>
      <c r="E9" s="272"/>
      <c r="F9" s="26"/>
      <c r="G9" s="193"/>
      <c r="H9" s="26"/>
    </row>
    <row r="10" spans="1:8">
      <c r="A10" s="26"/>
      <c r="B10" s="31"/>
      <c r="C10" s="264"/>
      <c r="D10" s="272"/>
      <c r="E10" s="272"/>
      <c r="F10" s="31"/>
      <c r="G10" s="194"/>
      <c r="H10" s="31"/>
    </row>
    <row r="11" spans="1:8">
      <c r="A11" s="26"/>
      <c r="B11" s="26"/>
      <c r="C11" s="26"/>
      <c r="D11" s="26"/>
      <c r="E11" s="26"/>
      <c r="F11" s="26"/>
      <c r="G11" s="193"/>
      <c r="H11" s="26"/>
    </row>
    <row r="12" spans="1:8">
      <c r="A12" s="261" t="s">
        <v>29</v>
      </c>
      <c r="B12" s="259" t="s">
        <v>20</v>
      </c>
      <c r="C12" s="259" t="s">
        <v>21</v>
      </c>
      <c r="D12" s="261" t="s">
        <v>22</v>
      </c>
      <c r="E12" s="270" t="s">
        <v>23</v>
      </c>
      <c r="F12" s="271"/>
      <c r="G12" s="265" t="s">
        <v>24</v>
      </c>
      <c r="H12" s="266"/>
    </row>
    <row r="13" spans="1:8">
      <c r="A13" s="262"/>
      <c r="B13" s="260"/>
      <c r="C13" s="260"/>
      <c r="D13" s="262"/>
      <c r="E13" s="5" t="s">
        <v>25</v>
      </c>
      <c r="F13" s="5" t="s">
        <v>26</v>
      </c>
      <c r="G13" s="5" t="s">
        <v>27</v>
      </c>
      <c r="H13" s="5" t="s">
        <v>28</v>
      </c>
    </row>
    <row r="14" spans="1:8">
      <c r="A14" s="5">
        <v>1</v>
      </c>
      <c r="B14" s="5">
        <v>2</v>
      </c>
      <c r="C14" s="5">
        <v>3</v>
      </c>
      <c r="D14" s="5">
        <v>4</v>
      </c>
      <c r="E14" s="5">
        <v>5</v>
      </c>
      <c r="F14" s="5">
        <v>6</v>
      </c>
      <c r="G14" s="5">
        <v>7</v>
      </c>
      <c r="H14" s="5">
        <v>8</v>
      </c>
    </row>
    <row r="15" spans="1:8">
      <c r="A15" s="67"/>
      <c r="B15" s="67"/>
      <c r="C15" s="71" t="s">
        <v>47</v>
      </c>
      <c r="D15" s="67"/>
      <c r="E15" s="67"/>
      <c r="F15" s="67"/>
      <c r="G15" s="67"/>
      <c r="H15" s="67"/>
    </row>
    <row r="16" spans="1:8" s="80" customFormat="1">
      <c r="A16" s="15"/>
      <c r="B16" s="13" t="s">
        <v>49</v>
      </c>
      <c r="C16" s="21" t="s">
        <v>165</v>
      </c>
      <c r="D16" s="13" t="s">
        <v>34</v>
      </c>
      <c r="E16" s="13"/>
      <c r="F16" s="13">
        <v>11.08</v>
      </c>
      <c r="G16" s="15"/>
      <c r="H16" s="15"/>
    </row>
    <row r="17" spans="1:10" s="80" customFormat="1">
      <c r="A17" s="15"/>
      <c r="B17" s="15"/>
      <c r="C17" s="76" t="s">
        <v>38</v>
      </c>
      <c r="D17" s="15" t="s">
        <v>105</v>
      </c>
      <c r="E17" s="15">
        <v>1.56</v>
      </c>
      <c r="F17" s="15">
        <f>E17*F16</f>
        <v>17.284800000000001</v>
      </c>
      <c r="G17" s="15"/>
      <c r="H17" s="23"/>
    </row>
    <row r="18" spans="1:10" s="80" customFormat="1">
      <c r="A18" s="15"/>
      <c r="B18" s="15"/>
      <c r="C18" s="76" t="s">
        <v>31</v>
      </c>
      <c r="D18" s="15" t="s">
        <v>18</v>
      </c>
      <c r="E18" s="15">
        <v>9.8400000000000001E-2</v>
      </c>
      <c r="F18" s="15">
        <f>E18*F16</f>
        <v>1.0902720000000001</v>
      </c>
      <c r="G18" s="23"/>
      <c r="H18" s="23"/>
    </row>
    <row r="19" spans="1:10" s="80" customFormat="1">
      <c r="A19" s="15"/>
      <c r="B19" s="13" t="s">
        <v>109</v>
      </c>
      <c r="C19" s="77" t="s">
        <v>108</v>
      </c>
      <c r="D19" s="13" t="s">
        <v>34</v>
      </c>
      <c r="E19" s="13"/>
      <c r="F19" s="13">
        <v>67.849999999999994</v>
      </c>
      <c r="G19" s="23"/>
      <c r="H19" s="15"/>
    </row>
    <row r="20" spans="1:10" s="80" customFormat="1">
      <c r="A20" s="15"/>
      <c r="B20" s="13"/>
      <c r="C20" s="76" t="s">
        <v>38</v>
      </c>
      <c r="D20" s="15" t="s">
        <v>105</v>
      </c>
      <c r="E20" s="15">
        <v>0.32300000000000001</v>
      </c>
      <c r="F20" s="15">
        <f>E20*F19</f>
        <v>21.91555</v>
      </c>
      <c r="G20" s="37"/>
      <c r="H20" s="23"/>
    </row>
    <row r="21" spans="1:10" s="80" customFormat="1">
      <c r="A21" s="15"/>
      <c r="B21" s="13"/>
      <c r="C21" s="76" t="s">
        <v>31</v>
      </c>
      <c r="D21" s="15" t="s">
        <v>18</v>
      </c>
      <c r="E21" s="15">
        <v>2.1499999999999998E-2</v>
      </c>
      <c r="F21" s="15">
        <f>E21*F19</f>
        <v>1.4587749999999997</v>
      </c>
      <c r="G21" s="23"/>
      <c r="H21" s="23"/>
    </row>
    <row r="22" spans="1:10" s="80" customFormat="1">
      <c r="A22" s="15"/>
      <c r="B22" s="13" t="s">
        <v>107</v>
      </c>
      <c r="C22" s="21" t="s">
        <v>106</v>
      </c>
      <c r="D22" s="13" t="s">
        <v>34</v>
      </c>
      <c r="E22" s="13"/>
      <c r="F22" s="13">
        <v>67.849999999999994</v>
      </c>
      <c r="G22" s="15"/>
      <c r="H22" s="15"/>
    </row>
    <row r="23" spans="1:10" s="80" customFormat="1">
      <c r="A23" s="15"/>
      <c r="B23" s="15"/>
      <c r="C23" s="76" t="s">
        <v>38</v>
      </c>
      <c r="D23" s="15" t="s">
        <v>105</v>
      </c>
      <c r="E23" s="15">
        <v>0.23799999999999999</v>
      </c>
      <c r="F23" s="15">
        <f>E23*F22</f>
        <v>16.148299999999999</v>
      </c>
      <c r="G23" s="15"/>
      <c r="H23" s="23"/>
    </row>
    <row r="24" spans="1:10" s="80" customFormat="1">
      <c r="A24" s="15"/>
      <c r="B24" s="15"/>
      <c r="C24" s="76" t="s">
        <v>31</v>
      </c>
      <c r="D24" s="15" t="s">
        <v>18</v>
      </c>
      <c r="E24" s="15">
        <v>3.9199999999999999E-2</v>
      </c>
      <c r="F24" s="15">
        <f>E24*F22</f>
        <v>2.6597199999999996</v>
      </c>
      <c r="G24" s="23"/>
      <c r="H24" s="23"/>
      <c r="J24" s="80" t="s">
        <v>10</v>
      </c>
    </row>
    <row r="25" spans="1:10" s="80" customFormat="1">
      <c r="A25" s="15"/>
      <c r="B25" s="162" t="s">
        <v>256</v>
      </c>
      <c r="C25" s="162" t="s">
        <v>260</v>
      </c>
      <c r="D25" s="162" t="s">
        <v>50</v>
      </c>
      <c r="E25" s="163"/>
      <c r="F25" s="163">
        <v>8</v>
      </c>
      <c r="G25" s="164"/>
      <c r="H25" s="165"/>
    </row>
    <row r="26" spans="1:10" s="80" customFormat="1">
      <c r="A26" s="15"/>
      <c r="B26" s="166"/>
      <c r="C26" s="97" t="s">
        <v>261</v>
      </c>
      <c r="D26" s="120" t="s">
        <v>32</v>
      </c>
      <c r="E26" s="167">
        <f>0.583*0.6</f>
        <v>0.34979999999999994</v>
      </c>
      <c r="F26" s="167">
        <f>F25*E26</f>
        <v>2.7983999999999996</v>
      </c>
      <c r="G26" s="93"/>
      <c r="H26" s="168"/>
    </row>
    <row r="27" spans="1:10" s="80" customFormat="1">
      <c r="A27" s="15"/>
      <c r="B27" s="166"/>
      <c r="C27" s="121" t="s">
        <v>262</v>
      </c>
      <c r="D27" s="122" t="s">
        <v>258</v>
      </c>
      <c r="E27" s="167">
        <f>0.0046*0.6</f>
        <v>2.7599999999999999E-3</v>
      </c>
      <c r="F27" s="167">
        <f>F25*E27</f>
        <v>2.2079999999999999E-2</v>
      </c>
      <c r="G27" s="93"/>
      <c r="H27" s="168"/>
    </row>
    <row r="28" spans="1:10" s="80" customFormat="1">
      <c r="A28" s="15"/>
      <c r="B28" s="135" t="s">
        <v>166</v>
      </c>
      <c r="C28" s="134" t="s">
        <v>167</v>
      </c>
      <c r="D28" s="135" t="s">
        <v>33</v>
      </c>
      <c r="E28" s="135"/>
      <c r="F28" s="78">
        <v>3</v>
      </c>
      <c r="G28" s="3"/>
      <c r="H28" s="8"/>
    </row>
    <row r="29" spans="1:10" s="80" customFormat="1">
      <c r="A29" s="15"/>
      <c r="B29" s="3"/>
      <c r="C29" s="6" t="s">
        <v>30</v>
      </c>
      <c r="D29" s="3" t="s">
        <v>32</v>
      </c>
      <c r="E29" s="3">
        <v>1.85</v>
      </c>
      <c r="F29" s="15">
        <f>E29*F28</f>
        <v>5.5500000000000007</v>
      </c>
      <c r="G29" s="3"/>
      <c r="H29" s="8"/>
    </row>
    <row r="30" spans="1:10" s="80" customFormat="1">
      <c r="A30" s="15"/>
      <c r="B30" s="135" t="s">
        <v>168</v>
      </c>
      <c r="C30" s="134" t="s">
        <v>169</v>
      </c>
      <c r="D30" s="135" t="s">
        <v>33</v>
      </c>
      <c r="E30" s="135"/>
      <c r="F30" s="78">
        <v>3</v>
      </c>
      <c r="G30" s="3"/>
      <c r="H30" s="8"/>
    </row>
    <row r="31" spans="1:10" s="80" customFormat="1">
      <c r="A31" s="15"/>
      <c r="B31" s="3"/>
      <c r="C31" s="6" t="s">
        <v>30</v>
      </c>
      <c r="D31" s="3" t="s">
        <v>32</v>
      </c>
      <c r="E31" s="3">
        <v>0.53</v>
      </c>
      <c r="F31" s="15">
        <f>E31*F30</f>
        <v>1.59</v>
      </c>
      <c r="G31" s="3"/>
      <c r="H31" s="8"/>
    </row>
    <row r="32" spans="1:10" s="80" customFormat="1">
      <c r="A32" s="15"/>
      <c r="B32" s="135" t="s">
        <v>170</v>
      </c>
      <c r="C32" s="135" t="s">
        <v>171</v>
      </c>
      <c r="D32" s="135" t="s">
        <v>33</v>
      </c>
      <c r="E32" s="135"/>
      <c r="F32" s="78">
        <v>3</v>
      </c>
      <c r="G32" s="3"/>
      <c r="H32" s="8"/>
    </row>
    <row r="33" spans="1:10">
      <c r="A33" s="10"/>
      <c r="B33" s="10"/>
      <c r="C33" s="10" t="s">
        <v>52</v>
      </c>
      <c r="D33" s="10"/>
      <c r="E33" s="10"/>
      <c r="F33" s="10"/>
      <c r="G33" s="10"/>
      <c r="H33" s="11"/>
    </row>
    <row r="34" spans="1:10">
      <c r="A34" s="21"/>
      <c r="B34" s="21"/>
      <c r="C34" s="17" t="s">
        <v>41</v>
      </c>
      <c r="D34" s="28" t="s">
        <v>71</v>
      </c>
      <c r="E34" s="21"/>
      <c r="F34" s="21"/>
      <c r="G34" s="21"/>
      <c r="H34" s="19"/>
    </row>
    <row r="35" spans="1:10">
      <c r="A35" s="21"/>
      <c r="B35" s="21"/>
      <c r="C35" s="17" t="s">
        <v>28</v>
      </c>
      <c r="D35" s="17"/>
      <c r="E35" s="21"/>
      <c r="F35" s="21"/>
      <c r="G35" s="21"/>
      <c r="H35" s="22"/>
    </row>
    <row r="36" spans="1:10">
      <c r="A36" s="21"/>
      <c r="B36" s="21"/>
      <c r="C36" s="17" t="s">
        <v>42</v>
      </c>
      <c r="D36" s="28" t="s">
        <v>71</v>
      </c>
      <c r="E36" s="21"/>
      <c r="F36" s="21"/>
      <c r="G36" s="21"/>
      <c r="H36" s="19"/>
    </row>
    <row r="37" spans="1:10">
      <c r="A37" s="21"/>
      <c r="B37" s="21"/>
      <c r="C37" s="17" t="s">
        <v>28</v>
      </c>
      <c r="D37" s="17"/>
      <c r="E37" s="21"/>
      <c r="F37" s="21"/>
      <c r="G37" s="21"/>
      <c r="H37" s="22"/>
    </row>
    <row r="38" spans="1:10">
      <c r="A38" s="67"/>
      <c r="B38" s="67"/>
      <c r="C38" s="71" t="s">
        <v>51</v>
      </c>
      <c r="D38" s="71"/>
      <c r="E38" s="71"/>
      <c r="F38" s="72"/>
      <c r="G38" s="67"/>
      <c r="H38" s="67"/>
    </row>
    <row r="39" spans="1:10" s="80" customFormat="1">
      <c r="A39" s="15"/>
      <c r="B39" s="103" t="s">
        <v>172</v>
      </c>
      <c r="C39" s="98" t="s">
        <v>175</v>
      </c>
      <c r="D39" s="103" t="s">
        <v>35</v>
      </c>
      <c r="E39" s="136"/>
      <c r="F39" s="189">
        <v>1.6</v>
      </c>
      <c r="G39" s="96"/>
      <c r="H39" s="96"/>
    </row>
    <row r="40" spans="1:10" s="80" customFormat="1">
      <c r="A40" s="15"/>
      <c r="B40" s="119"/>
      <c r="C40" s="95" t="s">
        <v>38</v>
      </c>
      <c r="D40" s="119" t="s">
        <v>32</v>
      </c>
      <c r="E40" s="241">
        <v>3.08</v>
      </c>
      <c r="F40" s="158">
        <f>E40*F39</f>
        <v>4.9280000000000008</v>
      </c>
      <c r="G40" s="93"/>
      <c r="H40" s="93"/>
    </row>
    <row r="41" spans="1:10" s="80" customFormat="1">
      <c r="A41" s="15"/>
      <c r="B41" s="119"/>
      <c r="C41" s="95" t="s">
        <v>31</v>
      </c>
      <c r="D41" s="119" t="s">
        <v>18</v>
      </c>
      <c r="E41" s="241">
        <v>0.92</v>
      </c>
      <c r="F41" s="158">
        <f>E41*F39</f>
        <v>1.4720000000000002</v>
      </c>
      <c r="G41" s="93"/>
      <c r="H41" s="93"/>
    </row>
    <row r="42" spans="1:10" s="80" customFormat="1">
      <c r="A42" s="15"/>
      <c r="B42" s="119" t="s">
        <v>312</v>
      </c>
      <c r="C42" s="95" t="s">
        <v>173</v>
      </c>
      <c r="D42" s="90" t="s">
        <v>35</v>
      </c>
      <c r="E42" s="90">
        <v>0.11</v>
      </c>
      <c r="F42" s="100">
        <f>E42*F39</f>
        <v>0.17600000000000002</v>
      </c>
      <c r="G42" s="23"/>
      <c r="H42" s="23"/>
      <c r="J42" s="80" t="s">
        <v>10</v>
      </c>
    </row>
    <row r="43" spans="1:10" s="80" customFormat="1">
      <c r="A43" s="15"/>
      <c r="B43" s="119" t="s">
        <v>313</v>
      </c>
      <c r="C43" s="95" t="s">
        <v>174</v>
      </c>
      <c r="D43" s="119" t="s">
        <v>40</v>
      </c>
      <c r="E43" s="241">
        <v>62.5</v>
      </c>
      <c r="F43" s="158">
        <f>E43*F39</f>
        <v>100</v>
      </c>
      <c r="G43" s="93"/>
      <c r="H43" s="93"/>
    </row>
    <row r="44" spans="1:10" s="80" customFormat="1">
      <c r="A44" s="15"/>
      <c r="B44" s="119"/>
      <c r="C44" s="95" t="s">
        <v>36</v>
      </c>
      <c r="D44" s="119" t="s">
        <v>18</v>
      </c>
      <c r="E44" s="241">
        <v>0.16</v>
      </c>
      <c r="F44" s="158">
        <f>E44*F39</f>
        <v>0.25600000000000001</v>
      </c>
      <c r="G44" s="93"/>
      <c r="H44" s="93"/>
    </row>
    <row r="45" spans="1:10" s="80" customFormat="1">
      <c r="A45" s="15"/>
      <c r="B45" s="117" t="s">
        <v>172</v>
      </c>
      <c r="C45" s="116" t="s">
        <v>176</v>
      </c>
      <c r="D45" s="117" t="s">
        <v>35</v>
      </c>
      <c r="E45" s="242"/>
      <c r="F45" s="189">
        <v>0.28000000000000003</v>
      </c>
      <c r="G45" s="93"/>
      <c r="H45" s="93"/>
    </row>
    <row r="46" spans="1:10" s="80" customFormat="1">
      <c r="A46" s="15"/>
      <c r="B46" s="119"/>
      <c r="C46" s="95" t="s">
        <v>38</v>
      </c>
      <c r="D46" s="119" t="s">
        <v>32</v>
      </c>
      <c r="E46" s="241">
        <v>3.08</v>
      </c>
      <c r="F46" s="158">
        <f>E46*F45</f>
        <v>0.86240000000000006</v>
      </c>
      <c r="G46" s="93"/>
      <c r="H46" s="93"/>
    </row>
    <row r="47" spans="1:10" s="80" customFormat="1">
      <c r="A47" s="15"/>
      <c r="B47" s="119"/>
      <c r="C47" s="95" t="s">
        <v>31</v>
      </c>
      <c r="D47" s="119" t="s">
        <v>18</v>
      </c>
      <c r="E47" s="241">
        <v>0.92</v>
      </c>
      <c r="F47" s="158">
        <f>E47*F45</f>
        <v>0.25760000000000005</v>
      </c>
      <c r="G47" s="93"/>
      <c r="H47" s="93"/>
    </row>
    <row r="48" spans="1:10" s="80" customFormat="1">
      <c r="A48" s="15"/>
      <c r="B48" s="153" t="s">
        <v>312</v>
      </c>
      <c r="C48" s="197" t="s">
        <v>173</v>
      </c>
      <c r="D48" s="90" t="s">
        <v>35</v>
      </c>
      <c r="E48" s="90">
        <v>0.11</v>
      </c>
      <c r="F48" s="100">
        <f>E48*F45</f>
        <v>3.0800000000000004E-2</v>
      </c>
      <c r="G48" s="23"/>
      <c r="H48" s="23"/>
    </row>
    <row r="49" spans="1:8" s="80" customFormat="1">
      <c r="A49" s="15"/>
      <c r="B49" s="119" t="s">
        <v>313</v>
      </c>
      <c r="C49" s="95" t="s">
        <v>174</v>
      </c>
      <c r="D49" s="119" t="s">
        <v>40</v>
      </c>
      <c r="E49" s="241">
        <v>62.5</v>
      </c>
      <c r="F49" s="158">
        <f>E49*F45</f>
        <v>17.5</v>
      </c>
      <c r="G49" s="93"/>
      <c r="H49" s="93"/>
    </row>
    <row r="50" spans="1:8" s="80" customFormat="1">
      <c r="A50" s="15"/>
      <c r="B50" s="119"/>
      <c r="C50" s="95" t="s">
        <v>36</v>
      </c>
      <c r="D50" s="119" t="s">
        <v>18</v>
      </c>
      <c r="E50" s="241">
        <v>0.16</v>
      </c>
      <c r="F50" s="158">
        <f>E50*F45</f>
        <v>4.4800000000000006E-2</v>
      </c>
      <c r="G50" s="93"/>
      <c r="H50" s="93"/>
    </row>
    <row r="51" spans="1:8" s="80" customFormat="1">
      <c r="A51" s="15"/>
      <c r="B51" s="137" t="s">
        <v>177</v>
      </c>
      <c r="C51" s="243" t="s">
        <v>184</v>
      </c>
      <c r="D51" s="137" t="s">
        <v>34</v>
      </c>
      <c r="E51" s="244"/>
      <c r="F51" s="109">
        <v>18.920000000000002</v>
      </c>
      <c r="G51" s="93"/>
      <c r="H51" s="93"/>
    </row>
    <row r="52" spans="1:8" s="80" customFormat="1">
      <c r="A52" s="15"/>
      <c r="B52" s="119"/>
      <c r="C52" s="95" t="s">
        <v>38</v>
      </c>
      <c r="D52" s="119" t="s">
        <v>32</v>
      </c>
      <c r="E52" s="241">
        <v>1.01</v>
      </c>
      <c r="F52" s="158">
        <f>E52*F51</f>
        <v>19.109200000000001</v>
      </c>
      <c r="G52" s="93"/>
      <c r="H52" s="93"/>
    </row>
    <row r="53" spans="1:8" s="80" customFormat="1">
      <c r="A53" s="15"/>
      <c r="B53" s="119" t="s">
        <v>178</v>
      </c>
      <c r="C53" s="95" t="s">
        <v>179</v>
      </c>
      <c r="D53" s="119" t="s">
        <v>39</v>
      </c>
      <c r="E53" s="241">
        <v>4.1000000000000002E-2</v>
      </c>
      <c r="F53" s="158">
        <f>E53*F51</f>
        <v>0.77572000000000008</v>
      </c>
      <c r="G53" s="93"/>
      <c r="H53" s="93"/>
    </row>
    <row r="54" spans="1:8" s="80" customFormat="1">
      <c r="A54" s="15" t="s">
        <v>10</v>
      </c>
      <c r="B54" s="119"/>
      <c r="C54" s="95" t="s">
        <v>31</v>
      </c>
      <c r="D54" s="119" t="s">
        <v>18</v>
      </c>
      <c r="E54" s="241">
        <v>2.7E-2</v>
      </c>
      <c r="F54" s="158">
        <f>E54*F51</f>
        <v>0.51084000000000007</v>
      </c>
      <c r="G54" s="93"/>
      <c r="H54" s="93"/>
    </row>
    <row r="55" spans="1:8" s="80" customFormat="1">
      <c r="A55" s="15"/>
      <c r="B55" s="119" t="s">
        <v>314</v>
      </c>
      <c r="C55" s="95" t="s">
        <v>180</v>
      </c>
      <c r="D55" s="119" t="s">
        <v>35</v>
      </c>
      <c r="E55" s="241">
        <v>2.3800000000000002E-2</v>
      </c>
      <c r="F55" s="158">
        <f>E55*F51</f>
        <v>0.45029600000000009</v>
      </c>
      <c r="G55" s="93"/>
      <c r="H55" s="93"/>
    </row>
    <row r="56" spans="1:8" s="80" customFormat="1">
      <c r="A56" s="15"/>
      <c r="B56" s="119"/>
      <c r="C56" s="95" t="s">
        <v>36</v>
      </c>
      <c r="D56" s="119" t="s">
        <v>18</v>
      </c>
      <c r="E56" s="241">
        <v>3.0000000000000001E-3</v>
      </c>
      <c r="F56" s="158">
        <f>E56*F51</f>
        <v>5.6760000000000005E-2</v>
      </c>
      <c r="G56" s="93"/>
      <c r="H56" s="93"/>
    </row>
    <row r="57" spans="1:8" s="80" customFormat="1">
      <c r="A57" s="15"/>
      <c r="B57" s="117" t="s">
        <v>181</v>
      </c>
      <c r="C57" s="116" t="s">
        <v>185</v>
      </c>
      <c r="D57" s="117" t="s">
        <v>34</v>
      </c>
      <c r="E57" s="242"/>
      <c r="F57" s="189">
        <v>112.2</v>
      </c>
      <c r="G57" s="93"/>
      <c r="H57" s="93"/>
    </row>
    <row r="58" spans="1:8" s="80" customFormat="1">
      <c r="A58" s="15"/>
      <c r="B58" s="119"/>
      <c r="C58" s="95" t="s">
        <v>38</v>
      </c>
      <c r="D58" s="119" t="s">
        <v>32</v>
      </c>
      <c r="E58" s="241">
        <v>0.65800000000000003</v>
      </c>
      <c r="F58" s="158">
        <f>E58*F57</f>
        <v>73.827600000000004</v>
      </c>
      <c r="G58" s="93"/>
      <c r="H58" s="93"/>
    </row>
    <row r="59" spans="1:8" s="80" customFormat="1">
      <c r="A59" s="15"/>
      <c r="B59" s="119"/>
      <c r="C59" s="95" t="s">
        <v>31</v>
      </c>
      <c r="D59" s="119" t="s">
        <v>18</v>
      </c>
      <c r="E59" s="241">
        <v>0.01</v>
      </c>
      <c r="F59" s="158">
        <f>E59*F57</f>
        <v>1.1220000000000001</v>
      </c>
      <c r="G59" s="93"/>
      <c r="H59" s="93"/>
    </row>
    <row r="60" spans="1:8" s="80" customFormat="1">
      <c r="A60" s="15"/>
      <c r="B60" s="119" t="s">
        <v>315</v>
      </c>
      <c r="C60" s="95" t="s">
        <v>182</v>
      </c>
      <c r="D60" s="119" t="s">
        <v>48</v>
      </c>
      <c r="E60" s="241">
        <v>0.63</v>
      </c>
      <c r="F60" s="158">
        <f>E60*F57</f>
        <v>70.686000000000007</v>
      </c>
      <c r="G60" s="93"/>
      <c r="H60" s="93"/>
    </row>
    <row r="61" spans="1:8" s="80" customFormat="1">
      <c r="A61" s="15"/>
      <c r="B61" s="119" t="s">
        <v>316</v>
      </c>
      <c r="C61" s="95" t="s">
        <v>183</v>
      </c>
      <c r="D61" s="119" t="s">
        <v>48</v>
      </c>
      <c r="E61" s="241">
        <v>0.79</v>
      </c>
      <c r="F61" s="158">
        <f>E61*F57</f>
        <v>88.638000000000005</v>
      </c>
      <c r="G61" s="93"/>
      <c r="H61" s="93"/>
    </row>
    <row r="62" spans="1:8" s="80" customFormat="1">
      <c r="A62" s="15"/>
      <c r="B62" s="119"/>
      <c r="C62" s="95" t="s">
        <v>36</v>
      </c>
      <c r="D62" s="119" t="s">
        <v>18</v>
      </c>
      <c r="E62" s="241">
        <v>1.6E-2</v>
      </c>
      <c r="F62" s="158">
        <f>E62*F57</f>
        <v>1.7952000000000001</v>
      </c>
      <c r="G62" s="93"/>
      <c r="H62" s="93"/>
    </row>
    <row r="63" spans="1:8" s="80" customFormat="1">
      <c r="A63" s="15"/>
      <c r="B63" s="13" t="s">
        <v>137</v>
      </c>
      <c r="C63" s="14" t="s">
        <v>189</v>
      </c>
      <c r="D63" s="13" t="s">
        <v>33</v>
      </c>
      <c r="E63" s="13"/>
      <c r="F63" s="88">
        <v>0.04</v>
      </c>
      <c r="G63" s="15"/>
      <c r="H63" s="23"/>
    </row>
    <row r="64" spans="1:8" s="80" customFormat="1">
      <c r="A64" s="15"/>
      <c r="B64" s="90"/>
      <c r="C64" s="157" t="s">
        <v>186</v>
      </c>
      <c r="D64" s="90" t="s">
        <v>32</v>
      </c>
      <c r="E64" s="90">
        <v>34.9</v>
      </c>
      <c r="F64" s="100">
        <f>E64*F63</f>
        <v>1.3959999999999999</v>
      </c>
      <c r="G64" s="37"/>
      <c r="H64" s="23"/>
    </row>
    <row r="65" spans="1:10" s="80" customFormat="1">
      <c r="A65" s="15"/>
      <c r="B65" s="90"/>
      <c r="C65" s="157" t="s">
        <v>31</v>
      </c>
      <c r="D65" s="90" t="s">
        <v>18</v>
      </c>
      <c r="E65" s="90">
        <v>4.07</v>
      </c>
      <c r="F65" s="100">
        <f>E65*F63</f>
        <v>0.16280000000000003</v>
      </c>
      <c r="G65" s="23"/>
      <c r="H65" s="23"/>
    </row>
    <row r="66" spans="1:10" s="80" customFormat="1">
      <c r="A66" s="15" t="s">
        <v>10</v>
      </c>
      <c r="B66" s="90" t="s">
        <v>317</v>
      </c>
      <c r="C66" s="157" t="s">
        <v>187</v>
      </c>
      <c r="D66" s="90" t="s">
        <v>34</v>
      </c>
      <c r="E66" s="90"/>
      <c r="F66" s="100">
        <v>1.48</v>
      </c>
      <c r="G66" s="23"/>
      <c r="H66" s="23"/>
    </row>
    <row r="67" spans="1:10" s="80" customFormat="1">
      <c r="A67" s="15"/>
      <c r="B67" s="90" t="s">
        <v>138</v>
      </c>
      <c r="C67" s="157" t="s">
        <v>188</v>
      </c>
      <c r="D67" s="90" t="s">
        <v>48</v>
      </c>
      <c r="E67" s="90">
        <v>3.3</v>
      </c>
      <c r="F67" s="100">
        <f>E67*F63</f>
        <v>0.13200000000000001</v>
      </c>
      <c r="G67" s="23"/>
      <c r="H67" s="23"/>
    </row>
    <row r="68" spans="1:10" s="80" customFormat="1">
      <c r="A68" s="15"/>
      <c r="B68" s="90" t="s">
        <v>37</v>
      </c>
      <c r="C68" s="157" t="s">
        <v>122</v>
      </c>
      <c r="D68" s="90" t="s">
        <v>48</v>
      </c>
      <c r="E68" s="90">
        <v>15.2</v>
      </c>
      <c r="F68" s="100">
        <f>E68*F63</f>
        <v>0.60799999999999998</v>
      </c>
      <c r="G68" s="15"/>
      <c r="H68" s="23"/>
    </row>
    <row r="69" spans="1:10" s="80" customFormat="1">
      <c r="A69" s="15"/>
      <c r="B69" s="90"/>
      <c r="C69" s="157" t="s">
        <v>36</v>
      </c>
      <c r="D69" s="90" t="s">
        <v>18</v>
      </c>
      <c r="E69" s="90">
        <v>2.78</v>
      </c>
      <c r="F69" s="100">
        <f>E69*F63</f>
        <v>0.11119999999999999</v>
      </c>
      <c r="G69" s="23"/>
      <c r="H69" s="23"/>
    </row>
    <row r="70" spans="1:10" s="80" customFormat="1">
      <c r="A70" s="15"/>
      <c r="B70" s="13" t="s">
        <v>58</v>
      </c>
      <c r="C70" s="14" t="s">
        <v>190</v>
      </c>
      <c r="D70" s="13" t="s">
        <v>34</v>
      </c>
      <c r="E70" s="13"/>
      <c r="F70" s="13">
        <v>1.48</v>
      </c>
      <c r="G70" s="15"/>
      <c r="H70" s="23"/>
    </row>
    <row r="71" spans="1:10" s="80" customFormat="1">
      <c r="A71" s="15"/>
      <c r="B71" s="15"/>
      <c r="C71" s="132" t="s">
        <v>30</v>
      </c>
      <c r="D71" s="18" t="s">
        <v>32</v>
      </c>
      <c r="E71" s="18">
        <v>0.68</v>
      </c>
      <c r="F71" s="18">
        <f>E71*F70</f>
        <v>1.0064</v>
      </c>
      <c r="G71" s="15"/>
      <c r="H71" s="23"/>
    </row>
    <row r="72" spans="1:10" s="80" customFormat="1">
      <c r="A72" s="15"/>
      <c r="B72" s="13"/>
      <c r="C72" s="35" t="s">
        <v>31</v>
      </c>
      <c r="D72" s="15" t="s">
        <v>18</v>
      </c>
      <c r="E72" s="15">
        <v>2.9999999999999997E-4</v>
      </c>
      <c r="F72" s="36">
        <f>E72*F70</f>
        <v>4.4399999999999995E-4</v>
      </c>
      <c r="G72" s="23"/>
      <c r="H72" s="23"/>
    </row>
    <row r="73" spans="1:10" s="80" customFormat="1">
      <c r="A73" s="15"/>
      <c r="B73" s="212" t="s">
        <v>318</v>
      </c>
      <c r="C73" s="35" t="s">
        <v>59</v>
      </c>
      <c r="D73" s="15" t="s">
        <v>48</v>
      </c>
      <c r="E73" s="15">
        <v>0.246</v>
      </c>
      <c r="F73" s="15">
        <f>E73*F70</f>
        <v>0.36408000000000001</v>
      </c>
      <c r="G73" s="23"/>
      <c r="H73" s="23"/>
    </row>
    <row r="74" spans="1:10" s="80" customFormat="1">
      <c r="A74" s="15"/>
      <c r="B74" s="212" t="s">
        <v>319</v>
      </c>
      <c r="C74" s="35" t="s">
        <v>60</v>
      </c>
      <c r="D74" s="15" t="s">
        <v>48</v>
      </c>
      <c r="E74" s="15">
        <v>2.7E-2</v>
      </c>
      <c r="F74" s="36">
        <f>E74*F70</f>
        <v>3.9960000000000002E-2</v>
      </c>
      <c r="G74" s="23"/>
      <c r="H74" s="23"/>
      <c r="J74" s="80" t="s">
        <v>10</v>
      </c>
    </row>
    <row r="75" spans="1:10" s="80" customFormat="1">
      <c r="A75" s="15"/>
      <c r="B75" s="15"/>
      <c r="C75" s="35" t="s">
        <v>36</v>
      </c>
      <c r="D75" s="15" t="s">
        <v>18</v>
      </c>
      <c r="E75" s="15">
        <v>1.9E-3</v>
      </c>
      <c r="F75" s="15">
        <f>E75*F70</f>
        <v>2.8119999999999998E-3</v>
      </c>
      <c r="G75" s="23"/>
      <c r="H75" s="23"/>
    </row>
    <row r="76" spans="1:10" s="80" customFormat="1" ht="30">
      <c r="A76" s="15"/>
      <c r="B76" s="14" t="s">
        <v>139</v>
      </c>
      <c r="C76" s="14" t="s">
        <v>191</v>
      </c>
      <c r="D76" s="13" t="s">
        <v>33</v>
      </c>
      <c r="E76" s="13"/>
      <c r="F76" s="13">
        <v>0.32</v>
      </c>
      <c r="G76" s="15"/>
      <c r="H76" s="15"/>
    </row>
    <row r="77" spans="1:10" s="80" customFormat="1">
      <c r="A77" s="15"/>
      <c r="B77" s="15"/>
      <c r="C77" s="35" t="s">
        <v>30</v>
      </c>
      <c r="D77" s="15" t="s">
        <v>32</v>
      </c>
      <c r="E77" s="15">
        <v>63.4</v>
      </c>
      <c r="F77" s="15">
        <f>E77*F76</f>
        <v>20.288</v>
      </c>
      <c r="G77" s="23"/>
      <c r="H77" s="23"/>
    </row>
    <row r="78" spans="1:10" s="80" customFormat="1">
      <c r="A78" s="15"/>
      <c r="B78" s="15"/>
      <c r="C78" s="35" t="s">
        <v>31</v>
      </c>
      <c r="D78" s="15" t="s">
        <v>18</v>
      </c>
      <c r="E78" s="15">
        <v>0.17</v>
      </c>
      <c r="F78" s="15">
        <f>E78*F76</f>
        <v>5.4400000000000004E-2</v>
      </c>
      <c r="G78" s="23"/>
      <c r="H78" s="23"/>
    </row>
    <row r="79" spans="1:10" s="80" customFormat="1">
      <c r="A79" s="15"/>
      <c r="B79" s="15" t="s">
        <v>320</v>
      </c>
      <c r="C79" s="35" t="s">
        <v>140</v>
      </c>
      <c r="D79" s="15" t="s">
        <v>34</v>
      </c>
      <c r="E79" s="15"/>
      <c r="F79" s="15">
        <v>3.22</v>
      </c>
      <c r="G79" s="23"/>
      <c r="H79" s="23"/>
      <c r="J79" s="80" t="s">
        <v>10</v>
      </c>
    </row>
    <row r="80" spans="1:10" s="80" customFormat="1">
      <c r="A80" s="15"/>
      <c r="B80" s="15" t="s">
        <v>321</v>
      </c>
      <c r="C80" s="35" t="s">
        <v>141</v>
      </c>
      <c r="D80" s="15" t="s">
        <v>48</v>
      </c>
      <c r="E80" s="15">
        <v>5</v>
      </c>
      <c r="F80" s="36">
        <f>E80*F76</f>
        <v>1.6</v>
      </c>
      <c r="G80" s="15"/>
      <c r="H80" s="23"/>
    </row>
    <row r="81" spans="1:10" s="80" customFormat="1">
      <c r="A81" s="15"/>
      <c r="B81" s="15" t="s">
        <v>37</v>
      </c>
      <c r="C81" s="41" t="s">
        <v>122</v>
      </c>
      <c r="D81" s="15" t="s">
        <v>48</v>
      </c>
      <c r="E81" s="15">
        <v>0.12</v>
      </c>
      <c r="F81" s="42">
        <f>E81*F76</f>
        <v>3.8399999999999997E-2</v>
      </c>
      <c r="G81" s="15"/>
      <c r="H81" s="23"/>
      <c r="J81" s="80" t="s">
        <v>10</v>
      </c>
    </row>
    <row r="82" spans="1:10" s="80" customFormat="1">
      <c r="A82" s="15"/>
      <c r="B82" s="15"/>
      <c r="C82" s="35" t="s">
        <v>36</v>
      </c>
      <c r="D82" s="15" t="s">
        <v>18</v>
      </c>
      <c r="E82" s="15">
        <v>2.78</v>
      </c>
      <c r="F82" s="15">
        <f>E82*F76</f>
        <v>0.88959999999999995</v>
      </c>
      <c r="G82" s="23"/>
      <c r="H82" s="23"/>
    </row>
    <row r="83" spans="1:10" s="80" customFormat="1">
      <c r="A83" s="15"/>
      <c r="B83" s="89" t="s">
        <v>142</v>
      </c>
      <c r="C83" s="77" t="s">
        <v>143</v>
      </c>
      <c r="D83" s="21" t="s">
        <v>34</v>
      </c>
      <c r="E83" s="21"/>
      <c r="F83" s="22">
        <v>2.2999999999999998</v>
      </c>
      <c r="G83" s="15"/>
      <c r="H83" s="15"/>
    </row>
    <row r="84" spans="1:10" s="80" customFormat="1">
      <c r="A84" s="15"/>
      <c r="B84" s="15"/>
      <c r="C84" s="106" t="s">
        <v>30</v>
      </c>
      <c r="D84" s="91" t="s">
        <v>32</v>
      </c>
      <c r="E84" s="91">
        <v>2.72</v>
      </c>
      <c r="F84" s="99">
        <f>E84*F83</f>
        <v>6.2560000000000002</v>
      </c>
      <c r="G84" s="107"/>
      <c r="H84" s="90"/>
    </row>
    <row r="85" spans="1:10" s="80" customFormat="1">
      <c r="A85" s="15"/>
      <c r="B85" s="15"/>
      <c r="C85" s="106" t="s">
        <v>31</v>
      </c>
      <c r="D85" s="91" t="s">
        <v>18</v>
      </c>
      <c r="E85" s="91">
        <v>0.65</v>
      </c>
      <c r="F85" s="99">
        <f>E85*F83</f>
        <v>1.4949999999999999</v>
      </c>
      <c r="G85" s="100"/>
      <c r="H85" s="90"/>
    </row>
    <row r="86" spans="1:10" s="80" customFormat="1">
      <c r="A86" s="15"/>
      <c r="B86" s="90" t="s">
        <v>193</v>
      </c>
      <c r="C86" s="106" t="s">
        <v>192</v>
      </c>
      <c r="D86" s="91" t="s">
        <v>34</v>
      </c>
      <c r="E86" s="99">
        <v>1</v>
      </c>
      <c r="F86" s="138">
        <f>E86*F83</f>
        <v>2.2999999999999998</v>
      </c>
      <c r="G86" s="107"/>
      <c r="H86" s="90"/>
    </row>
    <row r="87" spans="1:10" s="80" customFormat="1">
      <c r="A87" s="15"/>
      <c r="B87" s="15"/>
      <c r="C87" s="106" t="s">
        <v>31</v>
      </c>
      <c r="D87" s="91" t="s">
        <v>18</v>
      </c>
      <c r="E87" s="91">
        <v>0.65600000000000003</v>
      </c>
      <c r="F87" s="99">
        <f>E87*F83</f>
        <v>1.5087999999999999</v>
      </c>
      <c r="G87" s="100"/>
      <c r="H87" s="100"/>
    </row>
    <row r="88" spans="1:10" s="80" customFormat="1">
      <c r="A88" s="15"/>
      <c r="B88" s="137" t="s">
        <v>142</v>
      </c>
      <c r="C88" s="108" t="s">
        <v>245</v>
      </c>
      <c r="D88" s="137" t="s">
        <v>34</v>
      </c>
      <c r="E88" s="245"/>
      <c r="F88" s="109">
        <v>2.8</v>
      </c>
      <c r="G88" s="93"/>
      <c r="H88" s="93"/>
    </row>
    <row r="89" spans="1:10" s="80" customFormat="1">
      <c r="A89" s="15"/>
      <c r="B89" s="119"/>
      <c r="C89" s="95" t="s">
        <v>38</v>
      </c>
      <c r="D89" s="119" t="s">
        <v>32</v>
      </c>
      <c r="E89" s="155">
        <v>2.72</v>
      </c>
      <c r="F89" s="158">
        <f>E89*F88</f>
        <v>7.6159999999999997</v>
      </c>
      <c r="G89" s="93"/>
      <c r="H89" s="93"/>
    </row>
    <row r="90" spans="1:10" s="80" customFormat="1">
      <c r="A90" s="15"/>
      <c r="B90" s="119"/>
      <c r="C90" s="95" t="s">
        <v>31</v>
      </c>
      <c r="D90" s="119" t="s">
        <v>18</v>
      </c>
      <c r="E90" s="155">
        <v>0.67</v>
      </c>
      <c r="F90" s="158">
        <f>E90*F88</f>
        <v>1.8759999999999999</v>
      </c>
      <c r="G90" s="93"/>
      <c r="H90" s="93"/>
    </row>
    <row r="91" spans="1:10" s="80" customFormat="1">
      <c r="A91" s="15"/>
      <c r="B91" s="119" t="s">
        <v>246</v>
      </c>
      <c r="C91" s="95" t="s">
        <v>247</v>
      </c>
      <c r="D91" s="119" t="s">
        <v>34</v>
      </c>
      <c r="E91" s="155">
        <v>1</v>
      </c>
      <c r="F91" s="158">
        <f>E91*F88</f>
        <v>2.8</v>
      </c>
      <c r="G91" s="93"/>
      <c r="H91" s="93"/>
    </row>
    <row r="92" spans="1:10" s="80" customFormat="1">
      <c r="A92" s="15"/>
      <c r="B92" s="119" t="s">
        <v>248</v>
      </c>
      <c r="C92" s="95" t="s">
        <v>249</v>
      </c>
      <c r="D92" s="119" t="s">
        <v>50</v>
      </c>
      <c r="E92" s="155"/>
      <c r="F92" s="159">
        <v>2</v>
      </c>
      <c r="G92" s="93"/>
      <c r="H92" s="93"/>
    </row>
    <row r="93" spans="1:10" s="80" customFormat="1">
      <c r="A93" s="15"/>
      <c r="B93" s="119"/>
      <c r="C93" s="95" t="s">
        <v>36</v>
      </c>
      <c r="D93" s="119" t="s">
        <v>18</v>
      </c>
      <c r="E93" s="155">
        <v>0.65600000000000003</v>
      </c>
      <c r="F93" s="158">
        <f>E93*F88</f>
        <v>1.8368</v>
      </c>
      <c r="G93" s="93"/>
      <c r="H93" s="93"/>
    </row>
    <row r="94" spans="1:10" s="80" customFormat="1">
      <c r="A94" s="15"/>
      <c r="B94" s="13" t="s">
        <v>115</v>
      </c>
      <c r="C94" s="21" t="s">
        <v>116</v>
      </c>
      <c r="D94" s="21" t="s">
        <v>34</v>
      </c>
      <c r="E94" s="21"/>
      <c r="F94" s="79">
        <v>67.849999999999994</v>
      </c>
      <c r="G94" s="15"/>
      <c r="H94" s="15"/>
      <c r="J94" s="80" t="s">
        <v>10</v>
      </c>
    </row>
    <row r="95" spans="1:10" s="80" customFormat="1">
      <c r="A95" s="15"/>
      <c r="B95" s="15"/>
      <c r="C95" s="76" t="s">
        <v>30</v>
      </c>
      <c r="D95" s="18" t="s">
        <v>32</v>
      </c>
      <c r="E95" s="18">
        <v>1.08</v>
      </c>
      <c r="F95" s="83">
        <f>E95*F94</f>
        <v>73.277999999999992</v>
      </c>
      <c r="G95" s="15"/>
      <c r="H95" s="23"/>
    </row>
    <row r="96" spans="1:10" s="80" customFormat="1">
      <c r="A96" s="15"/>
      <c r="B96" s="15"/>
      <c r="C96" s="76" t="s">
        <v>31</v>
      </c>
      <c r="D96" s="18" t="s">
        <v>18</v>
      </c>
      <c r="E96" s="18">
        <v>4.4999999999999998E-2</v>
      </c>
      <c r="F96" s="83">
        <f>E96*F94</f>
        <v>3.0532499999999998</v>
      </c>
      <c r="G96" s="23"/>
      <c r="H96" s="23"/>
    </row>
    <row r="97" spans="1:10" s="80" customFormat="1">
      <c r="A97" s="15"/>
      <c r="B97" s="15" t="s">
        <v>325</v>
      </c>
      <c r="C97" s="76" t="s">
        <v>194</v>
      </c>
      <c r="D97" s="18" t="s">
        <v>48</v>
      </c>
      <c r="E97" s="18">
        <v>5</v>
      </c>
      <c r="F97" s="83">
        <f>E97*F94</f>
        <v>339.25</v>
      </c>
      <c r="G97" s="15"/>
      <c r="H97" s="23"/>
    </row>
    <row r="98" spans="1:10" s="80" customFormat="1">
      <c r="A98" s="15"/>
      <c r="B98" s="15" t="s">
        <v>326</v>
      </c>
      <c r="C98" s="76" t="s">
        <v>117</v>
      </c>
      <c r="D98" s="18" t="s">
        <v>34</v>
      </c>
      <c r="E98" s="18">
        <v>1.02</v>
      </c>
      <c r="F98" s="83">
        <f>E98*F94</f>
        <v>69.206999999999994</v>
      </c>
      <c r="G98" s="23"/>
      <c r="H98" s="23"/>
    </row>
    <row r="99" spans="1:10" s="80" customFormat="1">
      <c r="A99" s="15"/>
      <c r="B99" s="15"/>
      <c r="C99" s="76" t="s">
        <v>36</v>
      </c>
      <c r="D99" s="18" t="s">
        <v>18</v>
      </c>
      <c r="E99" s="18">
        <v>4.5999999999999999E-2</v>
      </c>
      <c r="F99" s="83">
        <f>E99*F94</f>
        <v>3.1210999999999998</v>
      </c>
      <c r="G99" s="23"/>
      <c r="H99" s="23"/>
    </row>
    <row r="100" spans="1:10" s="80" customFormat="1">
      <c r="A100" s="15"/>
      <c r="B100" s="13" t="s">
        <v>55</v>
      </c>
      <c r="C100" s="77" t="s">
        <v>54</v>
      </c>
      <c r="D100" s="21" t="s">
        <v>34</v>
      </c>
      <c r="E100" s="21"/>
      <c r="F100" s="79">
        <v>67.849999999999994</v>
      </c>
      <c r="G100" s="15"/>
      <c r="H100" s="15"/>
    </row>
    <row r="101" spans="1:10" s="80" customFormat="1">
      <c r="A101" s="15"/>
      <c r="B101" s="15"/>
      <c r="C101" s="35" t="s">
        <v>30</v>
      </c>
      <c r="D101" s="15" t="s">
        <v>32</v>
      </c>
      <c r="E101" s="15">
        <v>0.51600000000000001</v>
      </c>
      <c r="F101" s="15">
        <f>E101*F100</f>
        <v>35.010599999999997</v>
      </c>
      <c r="G101" s="15"/>
      <c r="H101" s="23"/>
    </row>
    <row r="102" spans="1:10" s="80" customFormat="1">
      <c r="A102" s="15"/>
      <c r="B102" s="15"/>
      <c r="C102" s="35" t="s">
        <v>31</v>
      </c>
      <c r="D102" s="15" t="s">
        <v>18</v>
      </c>
      <c r="E102" s="15">
        <v>0.01</v>
      </c>
      <c r="F102" s="36">
        <f>E102*F100</f>
        <v>0.67849999999999999</v>
      </c>
      <c r="G102" s="23"/>
      <c r="H102" s="23"/>
    </row>
    <row r="103" spans="1:10" s="80" customFormat="1">
      <c r="A103" s="15"/>
      <c r="B103" s="15" t="s">
        <v>315</v>
      </c>
      <c r="C103" s="41" t="s">
        <v>56</v>
      </c>
      <c r="D103" s="15" t="s">
        <v>48</v>
      </c>
      <c r="E103" s="15">
        <v>0.63</v>
      </c>
      <c r="F103" s="23">
        <f>E103*F100</f>
        <v>42.7455</v>
      </c>
      <c r="G103" s="15"/>
      <c r="H103" s="23"/>
    </row>
    <row r="104" spans="1:10" s="80" customFormat="1">
      <c r="A104" s="15"/>
      <c r="B104" s="15" t="s">
        <v>316</v>
      </c>
      <c r="C104" s="35" t="s">
        <v>57</v>
      </c>
      <c r="D104" s="15" t="s">
        <v>48</v>
      </c>
      <c r="E104" s="15">
        <v>0.55000000000000004</v>
      </c>
      <c r="F104" s="15">
        <f>E104*F100</f>
        <v>37.317500000000003</v>
      </c>
      <c r="G104" s="15"/>
      <c r="H104" s="23"/>
    </row>
    <row r="105" spans="1:10" s="80" customFormat="1">
      <c r="A105" s="15"/>
      <c r="B105" s="15"/>
      <c r="C105" s="41" t="s">
        <v>36</v>
      </c>
      <c r="D105" s="15" t="s">
        <v>18</v>
      </c>
      <c r="E105" s="15">
        <v>7.0000000000000001E-3</v>
      </c>
      <c r="F105" s="15">
        <f>E105*F100</f>
        <v>0.47494999999999998</v>
      </c>
      <c r="G105" s="23"/>
      <c r="H105" s="23"/>
    </row>
    <row r="106" spans="1:10" s="80" customFormat="1" ht="30">
      <c r="A106" s="15"/>
      <c r="B106" s="14" t="s">
        <v>195</v>
      </c>
      <c r="C106" s="21" t="s">
        <v>111</v>
      </c>
      <c r="D106" s="21" t="s">
        <v>34</v>
      </c>
      <c r="E106" s="21"/>
      <c r="F106" s="79">
        <v>67.849999999999994</v>
      </c>
      <c r="G106" s="15"/>
      <c r="H106" s="15"/>
    </row>
    <row r="107" spans="1:10" s="80" customFormat="1">
      <c r="A107" s="15"/>
      <c r="B107" s="15"/>
      <c r="C107" s="76" t="s">
        <v>112</v>
      </c>
      <c r="D107" s="18" t="s">
        <v>32</v>
      </c>
      <c r="E107" s="18">
        <v>0.2016</v>
      </c>
      <c r="F107" s="83">
        <f>E107*F106</f>
        <v>13.678559999999999</v>
      </c>
      <c r="G107" s="15"/>
      <c r="H107" s="23"/>
    </row>
    <row r="108" spans="1:10" s="80" customFormat="1">
      <c r="A108" s="15"/>
      <c r="B108" s="15"/>
      <c r="C108" s="76" t="s">
        <v>113</v>
      </c>
      <c r="D108" s="18" t="s">
        <v>18</v>
      </c>
      <c r="E108" s="18">
        <v>1.8700000000000001E-2</v>
      </c>
      <c r="F108" s="83">
        <f>E108*F106</f>
        <v>1.2687949999999999</v>
      </c>
      <c r="G108" s="23"/>
      <c r="H108" s="23"/>
    </row>
    <row r="109" spans="1:10" s="80" customFormat="1">
      <c r="A109" s="15"/>
      <c r="B109" s="15" t="s">
        <v>327</v>
      </c>
      <c r="C109" s="76" t="s">
        <v>114</v>
      </c>
      <c r="D109" s="18" t="s">
        <v>35</v>
      </c>
      <c r="E109" s="18">
        <v>4.0800000000000003E-2</v>
      </c>
      <c r="F109" s="83">
        <f>E109*F106</f>
        <v>2.7682799999999999</v>
      </c>
      <c r="G109" s="23"/>
      <c r="H109" s="23"/>
    </row>
    <row r="110" spans="1:10" s="80" customFormat="1">
      <c r="A110" s="15"/>
      <c r="B110" s="15"/>
      <c r="C110" s="76" t="s">
        <v>36</v>
      </c>
      <c r="D110" s="18" t="s">
        <v>18</v>
      </c>
      <c r="E110" s="18">
        <v>6.3600000000000004E-2</v>
      </c>
      <c r="F110" s="83">
        <f>E110*F106</f>
        <v>4.3152600000000003</v>
      </c>
      <c r="G110" s="23"/>
      <c r="H110" s="23"/>
    </row>
    <row r="111" spans="1:10" s="80" customFormat="1" ht="45">
      <c r="A111" s="15"/>
      <c r="B111" s="13" t="s">
        <v>120</v>
      </c>
      <c r="C111" s="14" t="s">
        <v>393</v>
      </c>
      <c r="D111" s="13" t="s">
        <v>33</v>
      </c>
      <c r="E111" s="13"/>
      <c r="F111" s="13">
        <v>0.54100000000000004</v>
      </c>
      <c r="G111" s="23"/>
      <c r="H111" s="88"/>
      <c r="J111" s="80" t="s">
        <v>10</v>
      </c>
    </row>
    <row r="112" spans="1:10" s="80" customFormat="1">
      <c r="A112" s="15"/>
      <c r="B112" s="15"/>
      <c r="C112" s="35" t="s">
        <v>30</v>
      </c>
      <c r="D112" s="15" t="s">
        <v>32</v>
      </c>
      <c r="E112" s="15">
        <v>62.6</v>
      </c>
      <c r="F112" s="15">
        <f>E112*F111</f>
        <v>33.866600000000005</v>
      </c>
      <c r="G112" s="37"/>
      <c r="H112" s="23"/>
    </row>
    <row r="113" spans="1:11" s="80" customFormat="1">
      <c r="A113" s="15"/>
      <c r="B113" s="15"/>
      <c r="C113" s="35" t="s">
        <v>31</v>
      </c>
      <c r="D113" s="15" t="s">
        <v>18</v>
      </c>
      <c r="E113" s="37">
        <v>1</v>
      </c>
      <c r="F113" s="15">
        <f>E113*F111</f>
        <v>0.54100000000000004</v>
      </c>
      <c r="G113" s="23"/>
      <c r="H113" s="23"/>
    </row>
    <row r="114" spans="1:11" s="80" customFormat="1">
      <c r="A114" s="15"/>
      <c r="B114" s="15" t="s">
        <v>121</v>
      </c>
      <c r="C114" s="35" t="s">
        <v>196</v>
      </c>
      <c r="D114" s="15" t="s">
        <v>33</v>
      </c>
      <c r="E114" s="15"/>
      <c r="F114" s="15">
        <f>F111</f>
        <v>0.54100000000000004</v>
      </c>
      <c r="G114" s="23"/>
      <c r="H114" s="23"/>
    </row>
    <row r="115" spans="1:11" s="80" customFormat="1">
      <c r="A115" s="15"/>
      <c r="B115" s="15" t="s">
        <v>37</v>
      </c>
      <c r="C115" s="35" t="s">
        <v>122</v>
      </c>
      <c r="D115" s="15" t="s">
        <v>48</v>
      </c>
      <c r="E115" s="15">
        <v>1.04</v>
      </c>
      <c r="F115" s="15">
        <f>E115*F111</f>
        <v>0.56264000000000003</v>
      </c>
      <c r="G115" s="23"/>
      <c r="H115" s="23"/>
    </row>
    <row r="116" spans="1:11" s="80" customFormat="1">
      <c r="A116" s="15"/>
      <c r="B116" s="15"/>
      <c r="C116" s="35" t="s">
        <v>36</v>
      </c>
      <c r="D116" s="15" t="s">
        <v>18</v>
      </c>
      <c r="E116" s="15">
        <v>2.78</v>
      </c>
      <c r="F116" s="15">
        <f>E116*F111</f>
        <v>1.5039800000000001</v>
      </c>
      <c r="G116" s="23"/>
      <c r="H116" s="23"/>
    </row>
    <row r="117" spans="1:11" s="80" customFormat="1" ht="45">
      <c r="A117" s="15"/>
      <c r="B117" s="13" t="s">
        <v>123</v>
      </c>
      <c r="C117" s="14" t="s">
        <v>388</v>
      </c>
      <c r="D117" s="13" t="s">
        <v>34</v>
      </c>
      <c r="E117" s="13"/>
      <c r="F117" s="13">
        <v>41.52</v>
      </c>
      <c r="G117" s="23"/>
      <c r="H117" s="23"/>
      <c r="J117" s="80" t="s">
        <v>10</v>
      </c>
    </row>
    <row r="118" spans="1:11" s="80" customFormat="1">
      <c r="A118" s="15"/>
      <c r="B118" s="15"/>
      <c r="C118" s="35" t="s">
        <v>30</v>
      </c>
      <c r="D118" s="15" t="s">
        <v>32</v>
      </c>
      <c r="E118" s="15">
        <v>1.23</v>
      </c>
      <c r="F118" s="15">
        <f>E118*F117</f>
        <v>51.069600000000001</v>
      </c>
      <c r="G118" s="37"/>
      <c r="H118" s="23"/>
    </row>
    <row r="119" spans="1:11" s="80" customFormat="1">
      <c r="A119" s="15"/>
      <c r="B119" s="15"/>
      <c r="C119" s="35" t="s">
        <v>31</v>
      </c>
      <c r="D119" s="15" t="s">
        <v>18</v>
      </c>
      <c r="E119" s="15">
        <v>4.5999999999999999E-2</v>
      </c>
      <c r="F119" s="15">
        <f>E119*F117</f>
        <v>1.9099200000000001</v>
      </c>
      <c r="G119" s="23"/>
      <c r="H119" s="23"/>
    </row>
    <row r="120" spans="1:11" s="80" customFormat="1">
      <c r="A120" s="15"/>
      <c r="B120" s="15" t="s">
        <v>328</v>
      </c>
      <c r="C120" s="35" t="s">
        <v>329</v>
      </c>
      <c r="D120" s="15" t="s">
        <v>34</v>
      </c>
      <c r="E120" s="15"/>
      <c r="F120" s="15">
        <f>F117</f>
        <v>41.52</v>
      </c>
      <c r="G120" s="23"/>
      <c r="H120" s="23"/>
      <c r="J120" s="80" t="s">
        <v>10</v>
      </c>
    </row>
    <row r="121" spans="1:11" s="80" customFormat="1">
      <c r="A121" s="15"/>
      <c r="B121" s="15"/>
      <c r="C121" s="35" t="s">
        <v>36</v>
      </c>
      <c r="D121" s="15" t="s">
        <v>18</v>
      </c>
      <c r="E121" s="15">
        <v>0.18</v>
      </c>
      <c r="F121" s="15">
        <f>E121*F117</f>
        <v>7.4736000000000002</v>
      </c>
      <c r="G121" s="23"/>
      <c r="H121" s="23"/>
    </row>
    <row r="122" spans="1:11" s="80" customFormat="1" ht="45">
      <c r="A122" s="15" t="s">
        <v>10</v>
      </c>
      <c r="B122" s="13" t="s">
        <v>58</v>
      </c>
      <c r="C122" s="14" t="s">
        <v>389</v>
      </c>
      <c r="D122" s="13" t="s">
        <v>34</v>
      </c>
      <c r="E122" s="13"/>
      <c r="F122" s="78">
        <v>86.4</v>
      </c>
      <c r="G122" s="15"/>
      <c r="H122" s="23"/>
    </row>
    <row r="123" spans="1:11" s="80" customFormat="1">
      <c r="A123" s="15"/>
      <c r="B123" s="15"/>
      <c r="C123" s="132" t="s">
        <v>30</v>
      </c>
      <c r="D123" s="18" t="s">
        <v>32</v>
      </c>
      <c r="E123" s="18">
        <v>0.68</v>
      </c>
      <c r="F123" s="18">
        <f>E123*F122</f>
        <v>58.75200000000001</v>
      </c>
      <c r="G123" s="15"/>
      <c r="H123" s="23"/>
      <c r="K123" s="80" t="s">
        <v>10</v>
      </c>
    </row>
    <row r="124" spans="1:11" s="80" customFormat="1">
      <c r="A124" s="15"/>
      <c r="B124" s="13"/>
      <c r="C124" s="35" t="s">
        <v>31</v>
      </c>
      <c r="D124" s="15" t="s">
        <v>18</v>
      </c>
      <c r="E124" s="15">
        <v>2.9999999999999997E-4</v>
      </c>
      <c r="F124" s="42">
        <f>E124*F122</f>
        <v>2.5919999999999999E-2</v>
      </c>
      <c r="G124" s="23"/>
      <c r="H124" s="42"/>
    </row>
    <row r="125" spans="1:11" s="80" customFormat="1">
      <c r="A125" s="15"/>
      <c r="B125" s="212" t="s">
        <v>318</v>
      </c>
      <c r="C125" s="35" t="s">
        <v>59</v>
      </c>
      <c r="D125" s="15" t="s">
        <v>48</v>
      </c>
      <c r="E125" s="15">
        <v>0.246</v>
      </c>
      <c r="F125" s="15">
        <f>E125*F122</f>
        <v>21.2544</v>
      </c>
      <c r="G125" s="23"/>
      <c r="H125" s="23"/>
    </row>
    <row r="126" spans="1:11" s="80" customFormat="1">
      <c r="A126" s="15"/>
      <c r="B126" s="212" t="s">
        <v>319</v>
      </c>
      <c r="C126" s="35" t="s">
        <v>60</v>
      </c>
      <c r="D126" s="15" t="s">
        <v>48</v>
      </c>
      <c r="E126" s="15">
        <v>2.7E-2</v>
      </c>
      <c r="F126" s="36">
        <f>E126*F122</f>
        <v>2.3328000000000002</v>
      </c>
      <c r="G126" s="23"/>
      <c r="H126" s="23"/>
      <c r="J126" s="80" t="s">
        <v>10</v>
      </c>
    </row>
    <row r="127" spans="1:11" s="80" customFormat="1">
      <c r="A127" s="15"/>
      <c r="B127" s="15"/>
      <c r="C127" s="35" t="s">
        <v>36</v>
      </c>
      <c r="D127" s="15" t="s">
        <v>18</v>
      </c>
      <c r="E127" s="15">
        <v>1.9E-3</v>
      </c>
      <c r="F127" s="15">
        <f>E127*F122</f>
        <v>0.16416</v>
      </c>
      <c r="G127" s="15"/>
      <c r="H127" s="23"/>
      <c r="K127" s="80" t="s">
        <v>10</v>
      </c>
    </row>
    <row r="128" spans="1:11" s="80" customFormat="1">
      <c r="A128" s="15"/>
      <c r="B128" s="3"/>
      <c r="C128" s="156" t="s">
        <v>228</v>
      </c>
      <c r="D128" s="15"/>
      <c r="E128" s="15"/>
      <c r="F128" s="36"/>
      <c r="G128" s="8"/>
      <c r="H128" s="8"/>
    </row>
    <row r="129" spans="1:10" s="80" customFormat="1">
      <c r="A129" s="15"/>
      <c r="B129" s="21" t="s">
        <v>197</v>
      </c>
      <c r="C129" s="139" t="s">
        <v>198</v>
      </c>
      <c r="D129" s="140" t="s">
        <v>35</v>
      </c>
      <c r="E129" s="141"/>
      <c r="F129" s="141">
        <v>1.04</v>
      </c>
      <c r="G129" s="23"/>
      <c r="H129" s="23"/>
    </row>
    <row r="130" spans="1:10" s="80" customFormat="1">
      <c r="A130" s="15"/>
      <c r="B130" s="91"/>
      <c r="C130" s="142" t="s">
        <v>199</v>
      </c>
      <c r="D130" s="143" t="s">
        <v>32</v>
      </c>
      <c r="E130" s="144">
        <v>2.6960000000000002</v>
      </c>
      <c r="F130" s="144">
        <f>E130*F129</f>
        <v>2.8038400000000001</v>
      </c>
      <c r="G130" s="23"/>
      <c r="H130" s="23"/>
    </row>
    <row r="131" spans="1:10" s="80" customFormat="1">
      <c r="A131" s="15"/>
      <c r="B131" s="145" t="s">
        <v>200</v>
      </c>
      <c r="C131" s="146" t="s">
        <v>201</v>
      </c>
      <c r="D131" s="147" t="s">
        <v>35</v>
      </c>
      <c r="E131" s="148"/>
      <c r="F131" s="148">
        <v>0.24</v>
      </c>
      <c r="G131" s="23"/>
      <c r="H131" s="23"/>
    </row>
    <row r="132" spans="1:10" s="80" customFormat="1">
      <c r="A132" s="15"/>
      <c r="B132" s="15"/>
      <c r="C132" s="149" t="s">
        <v>38</v>
      </c>
      <c r="D132" s="15" t="s">
        <v>32</v>
      </c>
      <c r="E132" s="15">
        <v>3.52</v>
      </c>
      <c r="F132" s="15">
        <f>E132*F131</f>
        <v>0.8448</v>
      </c>
      <c r="G132" s="23"/>
      <c r="H132" s="23"/>
    </row>
    <row r="133" spans="1:10" s="80" customFormat="1">
      <c r="A133" s="15"/>
      <c r="B133" s="15"/>
      <c r="C133" s="149" t="s">
        <v>62</v>
      </c>
      <c r="D133" s="15" t="s">
        <v>18</v>
      </c>
      <c r="E133" s="15">
        <v>1.06</v>
      </c>
      <c r="F133" s="15">
        <f>E133*F131</f>
        <v>0.25440000000000002</v>
      </c>
      <c r="G133" s="23"/>
      <c r="H133" s="23"/>
    </row>
    <row r="134" spans="1:10" s="80" customFormat="1">
      <c r="A134" s="15"/>
      <c r="B134" s="15" t="s">
        <v>330</v>
      </c>
      <c r="C134" s="149" t="s">
        <v>202</v>
      </c>
      <c r="D134" s="15" t="s">
        <v>35</v>
      </c>
      <c r="E134" s="15">
        <v>1.24</v>
      </c>
      <c r="F134" s="15">
        <f>E134*F131</f>
        <v>0.29759999999999998</v>
      </c>
      <c r="G134" s="23"/>
      <c r="H134" s="23"/>
    </row>
    <row r="135" spans="1:10" s="80" customFormat="1">
      <c r="A135" s="15"/>
      <c r="B135" s="15"/>
      <c r="C135" s="149" t="s">
        <v>93</v>
      </c>
      <c r="D135" s="15" t="s">
        <v>203</v>
      </c>
      <c r="E135" s="15">
        <v>0.02</v>
      </c>
      <c r="F135" s="15">
        <f>E135*F131</f>
        <v>4.7999999999999996E-3</v>
      </c>
      <c r="G135" s="23"/>
      <c r="H135" s="23"/>
      <c r="J135" s="80" t="s">
        <v>10</v>
      </c>
    </row>
    <row r="136" spans="1:10" s="80" customFormat="1">
      <c r="A136" s="15"/>
      <c r="B136" s="92" t="s">
        <v>204</v>
      </c>
      <c r="C136" s="150" t="s">
        <v>205</v>
      </c>
      <c r="D136" s="89" t="s">
        <v>35</v>
      </c>
      <c r="E136" s="89"/>
      <c r="F136" s="89">
        <v>1.01</v>
      </c>
      <c r="G136" s="23"/>
      <c r="H136" s="23"/>
    </row>
    <row r="137" spans="1:10" s="80" customFormat="1">
      <c r="A137" s="15"/>
      <c r="B137" s="15"/>
      <c r="C137" s="149" t="s">
        <v>38</v>
      </c>
      <c r="D137" s="15" t="s">
        <v>32</v>
      </c>
      <c r="E137" s="15">
        <v>2.86</v>
      </c>
      <c r="F137" s="15">
        <f>E137*F136</f>
        <v>2.8885999999999998</v>
      </c>
      <c r="G137" s="23"/>
      <c r="H137" s="23"/>
    </row>
    <row r="138" spans="1:10" s="80" customFormat="1">
      <c r="A138" s="15"/>
      <c r="B138" s="15"/>
      <c r="C138" s="149" t="s">
        <v>62</v>
      </c>
      <c r="D138" s="15" t="s">
        <v>18</v>
      </c>
      <c r="E138" s="15">
        <v>0.76</v>
      </c>
      <c r="F138" s="15">
        <f>E138*F136</f>
        <v>0.76760000000000006</v>
      </c>
      <c r="G138" s="23"/>
      <c r="H138" s="23"/>
    </row>
    <row r="139" spans="1:10" s="80" customFormat="1">
      <c r="A139" s="15"/>
      <c r="B139" s="15" t="s">
        <v>331</v>
      </c>
      <c r="C139" s="149" t="s">
        <v>206</v>
      </c>
      <c r="D139" s="15" t="s">
        <v>35</v>
      </c>
      <c r="E139" s="15">
        <v>1.02</v>
      </c>
      <c r="F139" s="15">
        <f>E139*F136</f>
        <v>1.0302</v>
      </c>
      <c r="G139" s="23"/>
      <c r="H139" s="23"/>
    </row>
    <row r="140" spans="1:10" s="80" customFormat="1">
      <c r="A140" s="15" t="s">
        <v>10</v>
      </c>
      <c r="B140" s="15" t="s">
        <v>332</v>
      </c>
      <c r="C140" s="149" t="s">
        <v>207</v>
      </c>
      <c r="D140" s="15" t="s">
        <v>35</v>
      </c>
      <c r="E140" s="15">
        <v>0.8</v>
      </c>
      <c r="F140" s="15">
        <f>E140*F136</f>
        <v>0.80800000000000005</v>
      </c>
      <c r="G140" s="23"/>
      <c r="H140" s="23"/>
    </row>
    <row r="141" spans="1:10" s="80" customFormat="1">
      <c r="A141" s="15"/>
      <c r="B141" s="15" t="s">
        <v>333</v>
      </c>
      <c r="C141" s="149" t="s">
        <v>208</v>
      </c>
      <c r="D141" s="15" t="s">
        <v>35</v>
      </c>
      <c r="E141" s="15">
        <v>3.8999999999999998E-3</v>
      </c>
      <c r="F141" s="15">
        <f>E141*F136</f>
        <v>3.9389999999999998E-3</v>
      </c>
      <c r="G141" s="23"/>
      <c r="H141" s="23"/>
    </row>
    <row r="142" spans="1:10" s="80" customFormat="1">
      <c r="A142" s="15"/>
      <c r="B142" s="15"/>
      <c r="C142" s="149" t="s">
        <v>93</v>
      </c>
      <c r="D142" s="15" t="s">
        <v>18</v>
      </c>
      <c r="E142" s="15">
        <v>0.13</v>
      </c>
      <c r="F142" s="15">
        <f>E142*F136</f>
        <v>0.1313</v>
      </c>
      <c r="G142" s="23"/>
      <c r="H142" s="23"/>
    </row>
    <row r="143" spans="1:10" s="80" customFormat="1">
      <c r="A143" s="15"/>
      <c r="B143" s="117" t="s">
        <v>172</v>
      </c>
      <c r="C143" s="151" t="s">
        <v>209</v>
      </c>
      <c r="D143" s="117" t="s">
        <v>35</v>
      </c>
      <c r="E143" s="118"/>
      <c r="F143" s="152">
        <v>1.35</v>
      </c>
      <c r="G143" s="93"/>
      <c r="H143" s="93"/>
    </row>
    <row r="144" spans="1:10" s="80" customFormat="1">
      <c r="A144" s="15"/>
      <c r="B144" s="119"/>
      <c r="C144" s="95" t="s">
        <v>38</v>
      </c>
      <c r="D144" s="119" t="s">
        <v>32</v>
      </c>
      <c r="E144" s="155">
        <v>3.08</v>
      </c>
      <c r="F144" s="158">
        <f>E144*F143</f>
        <v>4.1580000000000004</v>
      </c>
      <c r="G144" s="93"/>
      <c r="H144" s="93"/>
    </row>
    <row r="145" spans="1:10" s="80" customFormat="1">
      <c r="A145" s="15"/>
      <c r="B145" s="119"/>
      <c r="C145" s="95" t="s">
        <v>31</v>
      </c>
      <c r="D145" s="119" t="s">
        <v>18</v>
      </c>
      <c r="E145" s="155">
        <v>0.92</v>
      </c>
      <c r="F145" s="158">
        <f>E145*F143</f>
        <v>1.2420000000000002</v>
      </c>
      <c r="G145" s="93"/>
      <c r="H145" s="93"/>
    </row>
    <row r="146" spans="1:10" s="80" customFormat="1">
      <c r="A146" s="15"/>
      <c r="B146" s="119" t="s">
        <v>312</v>
      </c>
      <c r="C146" s="95" t="s">
        <v>173</v>
      </c>
      <c r="D146" s="119" t="s">
        <v>35</v>
      </c>
      <c r="E146" s="155">
        <v>0.11</v>
      </c>
      <c r="F146" s="158">
        <f>E146*F143</f>
        <v>0.14850000000000002</v>
      </c>
      <c r="G146" s="93"/>
      <c r="H146" s="93"/>
    </row>
    <row r="147" spans="1:10" s="80" customFormat="1">
      <c r="A147" s="15" t="s">
        <v>10</v>
      </c>
      <c r="B147" s="119" t="s">
        <v>313</v>
      </c>
      <c r="C147" s="95" t="s">
        <v>174</v>
      </c>
      <c r="D147" s="119" t="s">
        <v>40</v>
      </c>
      <c r="E147" s="155">
        <v>62.5</v>
      </c>
      <c r="F147" s="158">
        <f>E147*F143</f>
        <v>84.375</v>
      </c>
      <c r="G147" s="93"/>
      <c r="H147" s="93"/>
    </row>
    <row r="148" spans="1:10" s="80" customFormat="1">
      <c r="A148" s="15"/>
      <c r="B148" s="119"/>
      <c r="C148" s="95" t="s">
        <v>36</v>
      </c>
      <c r="D148" s="119" t="s">
        <v>18</v>
      </c>
      <c r="E148" s="155">
        <v>0.16</v>
      </c>
      <c r="F148" s="158">
        <f>E148*F143</f>
        <v>0.21600000000000003</v>
      </c>
      <c r="G148" s="93"/>
      <c r="H148" s="93"/>
    </row>
    <row r="149" spans="1:10" s="80" customFormat="1">
      <c r="A149" s="15"/>
      <c r="B149" s="92" t="s">
        <v>210</v>
      </c>
      <c r="C149" s="150" t="s">
        <v>211</v>
      </c>
      <c r="D149" s="89" t="s">
        <v>33</v>
      </c>
      <c r="E149" s="15"/>
      <c r="F149" s="89">
        <v>0.3</v>
      </c>
      <c r="G149" s="23"/>
      <c r="H149" s="23"/>
    </row>
    <row r="150" spans="1:10" s="80" customFormat="1">
      <c r="A150" s="15"/>
      <c r="B150" s="15"/>
      <c r="C150" s="95" t="s">
        <v>38</v>
      </c>
      <c r="D150" s="119" t="s">
        <v>32</v>
      </c>
      <c r="E150" s="15">
        <v>8.4</v>
      </c>
      <c r="F150" s="15">
        <f>E150*F149</f>
        <v>2.52</v>
      </c>
      <c r="G150" s="23"/>
      <c r="H150" s="23"/>
    </row>
    <row r="151" spans="1:10" s="80" customFormat="1">
      <c r="A151" s="15"/>
      <c r="B151" s="15"/>
      <c r="C151" s="95" t="s">
        <v>31</v>
      </c>
      <c r="D151" s="119" t="s">
        <v>18</v>
      </c>
      <c r="E151" s="15">
        <v>0.81</v>
      </c>
      <c r="F151" s="15">
        <f>E151*F149</f>
        <v>0.24299999999999999</v>
      </c>
      <c r="G151" s="23"/>
      <c r="H151" s="23"/>
    </row>
    <row r="152" spans="1:10" s="80" customFormat="1">
      <c r="A152" s="15"/>
      <c r="B152" s="15" t="s">
        <v>334</v>
      </c>
      <c r="C152" s="149" t="s">
        <v>212</v>
      </c>
      <c r="D152" s="15" t="s">
        <v>33</v>
      </c>
      <c r="E152" s="15">
        <v>1</v>
      </c>
      <c r="F152" s="15">
        <f>E152*F149</f>
        <v>0.3</v>
      </c>
      <c r="G152" s="23"/>
      <c r="H152" s="23"/>
    </row>
    <row r="153" spans="1:10" s="80" customFormat="1">
      <c r="A153" s="15"/>
      <c r="B153" s="15" t="s">
        <v>331</v>
      </c>
      <c r="C153" s="149" t="s">
        <v>206</v>
      </c>
      <c r="D153" s="15" t="s">
        <v>35</v>
      </c>
      <c r="E153" s="15">
        <v>1.0149999999999999</v>
      </c>
      <c r="F153" s="15">
        <f>E153*F149</f>
        <v>0.30449999999999994</v>
      </c>
      <c r="G153" s="23"/>
      <c r="H153" s="23"/>
    </row>
    <row r="154" spans="1:10" s="80" customFormat="1">
      <c r="A154" s="15"/>
      <c r="B154" s="15" t="s">
        <v>332</v>
      </c>
      <c r="C154" s="149" t="s">
        <v>207</v>
      </c>
      <c r="D154" s="119" t="s">
        <v>35</v>
      </c>
      <c r="E154" s="15">
        <v>1.37</v>
      </c>
      <c r="F154" s="15">
        <f>E154*F149</f>
        <v>0.41100000000000003</v>
      </c>
      <c r="G154" s="23"/>
      <c r="H154" s="23"/>
      <c r="J154" s="80" t="s">
        <v>10</v>
      </c>
    </row>
    <row r="155" spans="1:10" s="80" customFormat="1">
      <c r="A155" s="15"/>
      <c r="B155" s="15" t="s">
        <v>333</v>
      </c>
      <c r="C155" s="149" t="s">
        <v>208</v>
      </c>
      <c r="D155" s="119" t="s">
        <v>35</v>
      </c>
      <c r="E155" s="15">
        <v>2.5600000000000001E-2</v>
      </c>
      <c r="F155" s="15">
        <f>E155*F149</f>
        <v>7.6800000000000002E-3</v>
      </c>
      <c r="G155" s="23"/>
      <c r="H155" s="23"/>
    </row>
    <row r="156" spans="1:10" s="80" customFormat="1">
      <c r="A156" s="15" t="s">
        <v>10</v>
      </c>
      <c r="B156" s="15"/>
      <c r="C156" s="149" t="s">
        <v>93</v>
      </c>
      <c r="D156" s="15" t="s">
        <v>18</v>
      </c>
      <c r="E156" s="15">
        <v>0.39</v>
      </c>
      <c r="F156" s="15">
        <f>E156*F149</f>
        <v>0.11699999999999999</v>
      </c>
      <c r="G156" s="23"/>
      <c r="H156" s="23"/>
    </row>
    <row r="157" spans="1:10" s="80" customFormat="1">
      <c r="A157" s="15"/>
      <c r="B157" s="115" t="s">
        <v>115</v>
      </c>
      <c r="C157" s="125" t="s">
        <v>213</v>
      </c>
      <c r="D157" s="13" t="s">
        <v>34</v>
      </c>
      <c r="E157" s="13"/>
      <c r="F157" s="190">
        <v>14.8</v>
      </c>
      <c r="G157" s="100"/>
      <c r="H157" s="100"/>
    </row>
    <row r="158" spans="1:10" s="80" customFormat="1">
      <c r="A158" s="15"/>
      <c r="B158" s="153"/>
      <c r="C158" s="157" t="s">
        <v>38</v>
      </c>
      <c r="D158" s="90" t="s">
        <v>32</v>
      </c>
      <c r="E158" s="90">
        <v>1.08</v>
      </c>
      <c r="F158" s="90">
        <f>E158*F157</f>
        <v>15.984000000000002</v>
      </c>
      <c r="G158" s="100"/>
      <c r="H158" s="100"/>
    </row>
    <row r="159" spans="1:10" s="80" customFormat="1">
      <c r="A159" s="15"/>
      <c r="B159" s="153"/>
      <c r="C159" s="157" t="s">
        <v>62</v>
      </c>
      <c r="D159" s="90" t="s">
        <v>18</v>
      </c>
      <c r="E159" s="90">
        <v>4.5199999999999997E-2</v>
      </c>
      <c r="F159" s="90">
        <f>E159*F157</f>
        <v>0.66896</v>
      </c>
      <c r="G159" s="100"/>
      <c r="H159" s="100"/>
      <c r="J159" s="80" t="s">
        <v>10</v>
      </c>
    </row>
    <row r="160" spans="1:10" s="80" customFormat="1">
      <c r="A160" s="15"/>
      <c r="B160" s="154" t="s">
        <v>322</v>
      </c>
      <c r="C160" s="157" t="s">
        <v>323</v>
      </c>
      <c r="D160" s="90" t="s">
        <v>48</v>
      </c>
      <c r="E160" s="107">
        <v>5</v>
      </c>
      <c r="F160" s="90">
        <f>E160*F157</f>
        <v>74</v>
      </c>
      <c r="G160" s="215"/>
      <c r="H160" s="100"/>
    </row>
    <row r="161" spans="1:11" s="80" customFormat="1">
      <c r="A161" s="15"/>
      <c r="B161" s="154" t="s">
        <v>324</v>
      </c>
      <c r="C161" s="213" t="s">
        <v>214</v>
      </c>
      <c r="D161" s="191" t="s">
        <v>34</v>
      </c>
      <c r="E161" s="191">
        <v>1.02</v>
      </c>
      <c r="F161" s="191">
        <f>E161*F157</f>
        <v>15.096000000000002</v>
      </c>
      <c r="G161" s="215"/>
      <c r="H161" s="100"/>
    </row>
    <row r="162" spans="1:11" s="80" customFormat="1">
      <c r="A162" s="15"/>
      <c r="B162" s="153"/>
      <c r="C162" s="157" t="s">
        <v>36</v>
      </c>
      <c r="D162" s="90" t="s">
        <v>18</v>
      </c>
      <c r="E162" s="90">
        <v>4.6600000000000003E-2</v>
      </c>
      <c r="F162" s="90">
        <f>E162*F157</f>
        <v>0.68968000000000007</v>
      </c>
      <c r="G162" s="100"/>
      <c r="H162" s="100"/>
      <c r="J162" s="80" t="s">
        <v>10</v>
      </c>
    </row>
    <row r="163" spans="1:11" s="80" customFormat="1">
      <c r="A163" s="15"/>
      <c r="B163" s="92" t="s">
        <v>144</v>
      </c>
      <c r="C163" s="237" t="s">
        <v>215</v>
      </c>
      <c r="D163" s="117" t="s">
        <v>35</v>
      </c>
      <c r="E163" s="89"/>
      <c r="F163" s="89">
        <v>1.7</v>
      </c>
      <c r="G163" s="112"/>
      <c r="H163" s="23"/>
      <c r="K163" s="80" t="s">
        <v>10</v>
      </c>
    </row>
    <row r="164" spans="1:11" s="80" customFormat="1">
      <c r="A164" s="15"/>
      <c r="B164" s="15"/>
      <c r="C164" s="95" t="s">
        <v>38</v>
      </c>
      <c r="D164" s="124" t="s">
        <v>32</v>
      </c>
      <c r="E164" s="91">
        <v>8.44</v>
      </c>
      <c r="F164" s="15">
        <f>E164*F163</f>
        <v>14.347999999999999</v>
      </c>
      <c r="G164" s="23"/>
      <c r="H164" s="23"/>
    </row>
    <row r="165" spans="1:11" s="80" customFormat="1">
      <c r="A165" s="15"/>
      <c r="B165" s="15"/>
      <c r="C165" s="95" t="s">
        <v>31</v>
      </c>
      <c r="D165" s="124" t="s">
        <v>18</v>
      </c>
      <c r="E165" s="91">
        <v>1.1000000000000001</v>
      </c>
      <c r="F165" s="15">
        <f>E165*F163</f>
        <v>1.87</v>
      </c>
      <c r="G165" s="23"/>
      <c r="H165" s="23"/>
    </row>
    <row r="166" spans="1:11" s="80" customFormat="1">
      <c r="A166" s="15"/>
      <c r="B166" s="15" t="s">
        <v>334</v>
      </c>
      <c r="C166" s="149" t="s">
        <v>212</v>
      </c>
      <c r="D166" s="124" t="s">
        <v>33</v>
      </c>
      <c r="E166" s="91">
        <v>1</v>
      </c>
      <c r="F166" s="15">
        <v>0.4</v>
      </c>
      <c r="G166" s="23"/>
      <c r="H166" s="23"/>
    </row>
    <row r="167" spans="1:11" s="80" customFormat="1">
      <c r="A167" s="15"/>
      <c r="B167" s="15" t="s">
        <v>331</v>
      </c>
      <c r="C167" s="149" t="s">
        <v>206</v>
      </c>
      <c r="D167" s="90" t="s">
        <v>35</v>
      </c>
      <c r="E167" s="91">
        <v>1.0149999999999999</v>
      </c>
      <c r="F167" s="15">
        <f>E167*F163</f>
        <v>1.7254999999999998</v>
      </c>
      <c r="G167" s="23"/>
      <c r="H167" s="23"/>
      <c r="J167" s="80" t="s">
        <v>10</v>
      </c>
    </row>
    <row r="168" spans="1:11" s="80" customFormat="1">
      <c r="A168" s="15"/>
      <c r="B168" s="15" t="s">
        <v>332</v>
      </c>
      <c r="C168" s="149" t="s">
        <v>207</v>
      </c>
      <c r="D168" s="90" t="s">
        <v>35</v>
      </c>
      <c r="E168" s="91">
        <v>1.84</v>
      </c>
      <c r="F168" s="15">
        <f>E168*F163</f>
        <v>3.1280000000000001</v>
      </c>
      <c r="G168" s="23"/>
      <c r="H168" s="23"/>
      <c r="I168" s="80" t="s">
        <v>10</v>
      </c>
    </row>
    <row r="169" spans="1:11" s="80" customFormat="1">
      <c r="A169" s="15"/>
      <c r="B169" s="15" t="s">
        <v>216</v>
      </c>
      <c r="C169" s="142" t="s">
        <v>217</v>
      </c>
      <c r="D169" s="124" t="s">
        <v>35</v>
      </c>
      <c r="E169" s="144">
        <v>3.3999999999999998E-3</v>
      </c>
      <c r="F169" s="123">
        <f>E169*F163</f>
        <v>5.7799999999999995E-3</v>
      </c>
      <c r="G169" s="23"/>
      <c r="H169" s="23"/>
      <c r="J169" s="80" t="s">
        <v>10</v>
      </c>
    </row>
    <row r="170" spans="1:11" s="80" customFormat="1">
      <c r="A170" s="15"/>
      <c r="B170" s="15" t="s">
        <v>333</v>
      </c>
      <c r="C170" s="149" t="s">
        <v>208</v>
      </c>
      <c r="D170" s="124" t="s">
        <v>35</v>
      </c>
      <c r="E170" s="144">
        <v>3.9100000000000003E-2</v>
      </c>
      <c r="F170" s="123">
        <f>E170*F163</f>
        <v>6.6470000000000001E-2</v>
      </c>
      <c r="G170" s="23"/>
      <c r="H170" s="23"/>
    </row>
    <row r="171" spans="1:11" s="80" customFormat="1">
      <c r="A171" s="15"/>
      <c r="B171" s="90" t="s">
        <v>138</v>
      </c>
      <c r="C171" s="142" t="s">
        <v>145</v>
      </c>
      <c r="D171" s="124" t="s">
        <v>48</v>
      </c>
      <c r="E171" s="144">
        <v>2.2000000000000001E-3</v>
      </c>
      <c r="F171" s="123">
        <f>E171*F163</f>
        <v>3.7400000000000003E-3</v>
      </c>
      <c r="G171" s="23"/>
      <c r="H171" s="23"/>
    </row>
    <row r="172" spans="1:11" s="80" customFormat="1">
      <c r="A172" s="15"/>
      <c r="B172" s="90" t="s">
        <v>37</v>
      </c>
      <c r="C172" s="197" t="s">
        <v>122</v>
      </c>
      <c r="D172" s="124" t="s">
        <v>48</v>
      </c>
      <c r="E172" s="144">
        <v>1E-3</v>
      </c>
      <c r="F172" s="123">
        <f>E172*F163</f>
        <v>1.6999999999999999E-3</v>
      </c>
      <c r="G172" s="23"/>
      <c r="H172" s="238"/>
    </row>
    <row r="173" spans="1:11" s="80" customFormat="1">
      <c r="A173" s="15"/>
      <c r="B173" s="13"/>
      <c r="C173" s="197" t="s">
        <v>93</v>
      </c>
      <c r="D173" s="124" t="s">
        <v>18</v>
      </c>
      <c r="E173" s="144">
        <v>0.46</v>
      </c>
      <c r="F173" s="123">
        <f>E173*F163</f>
        <v>0.78200000000000003</v>
      </c>
      <c r="G173" s="23"/>
      <c r="H173" s="23"/>
    </row>
    <row r="174" spans="1:11" s="80" customFormat="1">
      <c r="A174" s="15"/>
      <c r="B174" s="145" t="s">
        <v>61</v>
      </c>
      <c r="C174" s="239" t="s">
        <v>218</v>
      </c>
      <c r="D174" s="147" t="s">
        <v>50</v>
      </c>
      <c r="E174" s="148"/>
      <c r="F174" s="148">
        <v>4.9000000000000004</v>
      </c>
      <c r="G174" s="240"/>
      <c r="H174" s="23"/>
    </row>
    <row r="175" spans="1:11" s="80" customFormat="1">
      <c r="A175" s="15"/>
      <c r="B175" s="13"/>
      <c r="C175" s="197" t="s">
        <v>38</v>
      </c>
      <c r="D175" s="119" t="s">
        <v>32</v>
      </c>
      <c r="E175" s="155">
        <v>0.379</v>
      </c>
      <c r="F175" s="123">
        <f>E175*F174</f>
        <v>1.8571000000000002</v>
      </c>
      <c r="G175" s="100"/>
      <c r="H175" s="100"/>
    </row>
    <row r="176" spans="1:11" s="80" customFormat="1">
      <c r="A176" s="15"/>
      <c r="B176" s="13"/>
      <c r="C176" s="197" t="s">
        <v>62</v>
      </c>
      <c r="D176" s="119" t="s">
        <v>18</v>
      </c>
      <c r="E176" s="155">
        <v>2.8000000000000001E-2</v>
      </c>
      <c r="F176" s="123">
        <f>E176*F174</f>
        <v>0.13720000000000002</v>
      </c>
      <c r="G176" s="100"/>
      <c r="H176" s="100"/>
      <c r="J176" s="80" t="s">
        <v>10</v>
      </c>
    </row>
    <row r="177" spans="1:11" s="80" customFormat="1">
      <c r="A177" s="15"/>
      <c r="B177" s="90" t="s">
        <v>335</v>
      </c>
      <c r="C177" s="197" t="s">
        <v>147</v>
      </c>
      <c r="D177" s="119" t="s">
        <v>50</v>
      </c>
      <c r="E177" s="155">
        <v>1</v>
      </c>
      <c r="F177" s="123">
        <f>E177*F174</f>
        <v>4.9000000000000004</v>
      </c>
      <c r="G177" s="100"/>
      <c r="H177" s="100"/>
    </row>
    <row r="178" spans="1:11" s="80" customFormat="1">
      <c r="A178" s="15"/>
      <c r="B178" s="90" t="s">
        <v>336</v>
      </c>
      <c r="C178" s="197" t="s">
        <v>219</v>
      </c>
      <c r="D178" s="119" t="s">
        <v>153</v>
      </c>
      <c r="E178" s="155">
        <v>1.5E-3</v>
      </c>
      <c r="F178" s="123">
        <f>E178*F174</f>
        <v>7.3500000000000006E-3</v>
      </c>
      <c r="G178" s="100"/>
      <c r="H178" s="100"/>
      <c r="J178" s="80" t="s">
        <v>10</v>
      </c>
    </row>
    <row r="179" spans="1:11" s="80" customFormat="1">
      <c r="A179" s="15"/>
      <c r="B179" s="115" t="s">
        <v>58</v>
      </c>
      <c r="C179" s="13" t="s">
        <v>148</v>
      </c>
      <c r="D179" s="13" t="s">
        <v>34</v>
      </c>
      <c r="E179" s="13"/>
      <c r="F179" s="13">
        <v>5.3</v>
      </c>
      <c r="G179" s="90"/>
      <c r="H179" s="90"/>
    </row>
    <row r="180" spans="1:11" s="80" customFormat="1">
      <c r="A180" s="15"/>
      <c r="B180" s="153"/>
      <c r="C180" s="157" t="s">
        <v>38</v>
      </c>
      <c r="D180" s="90" t="s">
        <v>32</v>
      </c>
      <c r="E180" s="90">
        <v>0.68</v>
      </c>
      <c r="F180" s="90">
        <f>E180*F179</f>
        <v>3.6040000000000001</v>
      </c>
      <c r="G180" s="90"/>
      <c r="H180" s="90"/>
    </row>
    <row r="181" spans="1:11" s="80" customFormat="1">
      <c r="A181" s="15"/>
      <c r="B181" s="153"/>
      <c r="C181" s="157" t="s">
        <v>31</v>
      </c>
      <c r="D181" s="90" t="s">
        <v>18</v>
      </c>
      <c r="E181" s="90">
        <v>2.9999999999999997E-4</v>
      </c>
      <c r="F181" s="90">
        <f>E181*F179</f>
        <v>1.5899999999999998E-3</v>
      </c>
      <c r="G181" s="100"/>
      <c r="H181" s="90"/>
    </row>
    <row r="182" spans="1:11" s="80" customFormat="1">
      <c r="A182" s="15"/>
      <c r="B182" s="212" t="s">
        <v>318</v>
      </c>
      <c r="C182" s="35" t="s">
        <v>59</v>
      </c>
      <c r="D182" s="90" t="s">
        <v>48</v>
      </c>
      <c r="E182" s="90">
        <v>0.246</v>
      </c>
      <c r="F182" s="90">
        <f>E182*F179</f>
        <v>1.3037999999999998</v>
      </c>
      <c r="G182" s="90"/>
      <c r="H182" s="100"/>
      <c r="J182" s="80" t="s">
        <v>10</v>
      </c>
    </row>
    <row r="183" spans="1:11" s="80" customFormat="1">
      <c r="A183" s="15"/>
      <c r="B183" s="212" t="s">
        <v>319</v>
      </c>
      <c r="C183" s="35" t="s">
        <v>60</v>
      </c>
      <c r="D183" s="90" t="s">
        <v>48</v>
      </c>
      <c r="E183" s="90">
        <v>2.7E-2</v>
      </c>
      <c r="F183" s="90">
        <f>E183*F179</f>
        <v>0.1431</v>
      </c>
      <c r="G183" s="107"/>
      <c r="H183" s="100"/>
    </row>
    <row r="184" spans="1:11" s="80" customFormat="1">
      <c r="A184" s="15"/>
      <c r="B184" s="153"/>
      <c r="C184" s="157" t="s">
        <v>36</v>
      </c>
      <c r="D184" s="90" t="s">
        <v>18</v>
      </c>
      <c r="E184" s="90">
        <v>1.9E-3</v>
      </c>
      <c r="F184" s="90">
        <f>E184*F179</f>
        <v>1.0069999999999999E-2</v>
      </c>
      <c r="G184" s="100"/>
      <c r="H184" s="100"/>
    </row>
    <row r="185" spans="1:11" s="80" customFormat="1">
      <c r="A185" s="15"/>
      <c r="B185" s="13" t="s">
        <v>220</v>
      </c>
      <c r="C185" s="13" t="s">
        <v>221</v>
      </c>
      <c r="D185" s="13" t="s">
        <v>33</v>
      </c>
      <c r="E185" s="13"/>
      <c r="F185" s="88">
        <f>F189+F190+F191+F192+F193</f>
        <v>0.61890000000000001</v>
      </c>
      <c r="G185" s="90"/>
      <c r="H185" s="100"/>
    </row>
    <row r="186" spans="1:11" s="80" customFormat="1">
      <c r="A186" s="15"/>
      <c r="B186" s="90"/>
      <c r="C186" s="157" t="s">
        <v>38</v>
      </c>
      <c r="D186" s="90" t="s">
        <v>32</v>
      </c>
      <c r="E186" s="90">
        <v>53.8</v>
      </c>
      <c r="F186" s="192">
        <f>E186*F185</f>
        <v>33.296819999999997</v>
      </c>
      <c r="G186" s="90"/>
      <c r="H186" s="100"/>
    </row>
    <row r="187" spans="1:11" s="80" customFormat="1">
      <c r="A187" s="15"/>
      <c r="B187" s="90" t="s">
        <v>222</v>
      </c>
      <c r="C187" s="157" t="s">
        <v>223</v>
      </c>
      <c r="D187" s="90" t="s">
        <v>39</v>
      </c>
      <c r="E187" s="90">
        <v>0.35</v>
      </c>
      <c r="F187" s="192">
        <f>E187*F185</f>
        <v>0.216615</v>
      </c>
      <c r="G187" s="90"/>
      <c r="H187" s="100"/>
    </row>
    <row r="188" spans="1:11" s="80" customFormat="1">
      <c r="A188" s="15"/>
      <c r="B188" s="90"/>
      <c r="C188" s="157" t="s">
        <v>31</v>
      </c>
      <c r="D188" s="90" t="s">
        <v>18</v>
      </c>
      <c r="E188" s="90">
        <v>18.399999999999999</v>
      </c>
      <c r="F188" s="192">
        <f>E188*F185</f>
        <v>11.38776</v>
      </c>
      <c r="G188" s="90"/>
      <c r="H188" s="100"/>
    </row>
    <row r="189" spans="1:11" s="80" customFormat="1">
      <c r="A189" s="15"/>
      <c r="B189" s="191" t="s">
        <v>224</v>
      </c>
      <c r="C189" s="157" t="s">
        <v>337</v>
      </c>
      <c r="D189" s="13" t="s">
        <v>33</v>
      </c>
      <c r="E189" s="90">
        <v>1</v>
      </c>
      <c r="F189" s="214">
        <v>0.1</v>
      </c>
      <c r="G189" s="215"/>
      <c r="H189" s="100"/>
      <c r="K189" s="80" t="s">
        <v>10</v>
      </c>
    </row>
    <row r="190" spans="1:11" s="80" customFormat="1">
      <c r="A190" s="15"/>
      <c r="B190" s="191" t="s">
        <v>224</v>
      </c>
      <c r="C190" s="157" t="s">
        <v>338</v>
      </c>
      <c r="D190" s="13" t="s">
        <v>33</v>
      </c>
      <c r="E190" s="90">
        <v>1</v>
      </c>
      <c r="F190" s="214">
        <v>0.26100000000000001</v>
      </c>
      <c r="G190" s="215"/>
      <c r="H190" s="100"/>
    </row>
    <row r="191" spans="1:11" s="80" customFormat="1">
      <c r="A191" s="15"/>
      <c r="B191" s="191" t="s">
        <v>224</v>
      </c>
      <c r="C191" s="157" t="s">
        <v>339</v>
      </c>
      <c r="D191" s="13" t="s">
        <v>33</v>
      </c>
      <c r="E191" s="90">
        <v>1</v>
      </c>
      <c r="F191" s="214">
        <v>0.15479999999999999</v>
      </c>
      <c r="G191" s="215"/>
      <c r="H191" s="100"/>
    </row>
    <row r="192" spans="1:11" s="80" customFormat="1">
      <c r="A192" s="15"/>
      <c r="B192" s="191" t="s">
        <v>224</v>
      </c>
      <c r="C192" s="157" t="s">
        <v>340</v>
      </c>
      <c r="D192" s="13" t="s">
        <v>33</v>
      </c>
      <c r="E192" s="90">
        <v>1</v>
      </c>
      <c r="F192" s="214">
        <v>8.7099999999999997E-2</v>
      </c>
      <c r="G192" s="215"/>
      <c r="H192" s="100"/>
    </row>
    <row r="193" spans="1:11" s="80" customFormat="1">
      <c r="A193" s="15"/>
      <c r="B193" s="191" t="s">
        <v>341</v>
      </c>
      <c r="C193" s="157" t="s">
        <v>342</v>
      </c>
      <c r="D193" s="13" t="s">
        <v>33</v>
      </c>
      <c r="E193" s="90">
        <v>1</v>
      </c>
      <c r="F193" s="214">
        <v>1.6E-2</v>
      </c>
      <c r="G193" s="215"/>
      <c r="H193" s="100"/>
    </row>
    <row r="194" spans="1:11" s="80" customFormat="1">
      <c r="A194" s="15"/>
      <c r="B194" s="90" t="s">
        <v>65</v>
      </c>
      <c r="C194" s="157" t="s">
        <v>225</v>
      </c>
      <c r="D194" s="90" t="s">
        <v>40</v>
      </c>
      <c r="E194" s="90"/>
      <c r="F194" s="214">
        <v>8</v>
      </c>
      <c r="G194" s="90"/>
      <c r="H194" s="100"/>
    </row>
    <row r="195" spans="1:11" s="80" customFormat="1">
      <c r="A195" s="15"/>
      <c r="B195" s="90" t="s">
        <v>226</v>
      </c>
      <c r="C195" s="157" t="s">
        <v>122</v>
      </c>
      <c r="D195" s="90" t="s">
        <v>48</v>
      </c>
      <c r="E195" s="90">
        <v>24.4</v>
      </c>
      <c r="F195" s="192">
        <f>E195*F185</f>
        <v>15.10116</v>
      </c>
      <c r="G195" s="90"/>
      <c r="H195" s="100"/>
    </row>
    <row r="196" spans="1:11" s="80" customFormat="1">
      <c r="A196" s="15"/>
      <c r="B196" s="90"/>
      <c r="C196" s="157" t="s">
        <v>36</v>
      </c>
      <c r="D196" s="90" t="s">
        <v>18</v>
      </c>
      <c r="E196" s="90">
        <v>2.78</v>
      </c>
      <c r="F196" s="192">
        <f>E196*F185</f>
        <v>1.7205419999999998</v>
      </c>
      <c r="G196" s="90"/>
      <c r="H196" s="100"/>
    </row>
    <row r="197" spans="1:11" s="80" customFormat="1">
      <c r="A197" s="15"/>
      <c r="B197" s="13" t="s">
        <v>58</v>
      </c>
      <c r="C197" s="13" t="s">
        <v>227</v>
      </c>
      <c r="D197" s="13" t="s">
        <v>34</v>
      </c>
      <c r="E197" s="13"/>
      <c r="F197" s="13">
        <v>15</v>
      </c>
      <c r="G197" s="15"/>
      <c r="H197" s="23"/>
    </row>
    <row r="198" spans="1:11" s="80" customFormat="1">
      <c r="A198" s="15"/>
      <c r="B198" s="15"/>
      <c r="C198" s="132" t="s">
        <v>30</v>
      </c>
      <c r="D198" s="18" t="s">
        <v>32</v>
      </c>
      <c r="E198" s="18">
        <v>0.68</v>
      </c>
      <c r="F198" s="18">
        <f>E198*F197</f>
        <v>10.200000000000001</v>
      </c>
      <c r="G198" s="15"/>
      <c r="H198" s="23"/>
    </row>
    <row r="199" spans="1:11" s="80" customFormat="1">
      <c r="A199" s="15"/>
      <c r="B199" s="13"/>
      <c r="C199" s="35" t="s">
        <v>31</v>
      </c>
      <c r="D199" s="15" t="s">
        <v>18</v>
      </c>
      <c r="E199" s="15">
        <v>2.9999999999999997E-4</v>
      </c>
      <c r="F199" s="42">
        <f>E199*F197</f>
        <v>4.4999999999999997E-3</v>
      </c>
      <c r="G199" s="15"/>
      <c r="H199" s="42"/>
    </row>
    <row r="200" spans="1:11" s="80" customFormat="1">
      <c r="A200" s="15"/>
      <c r="B200" s="212" t="s">
        <v>318</v>
      </c>
      <c r="C200" s="35" t="s">
        <v>59</v>
      </c>
      <c r="D200" s="15" t="s">
        <v>48</v>
      </c>
      <c r="E200" s="15">
        <v>0.246</v>
      </c>
      <c r="F200" s="15">
        <f>E200*F197</f>
        <v>3.69</v>
      </c>
      <c r="G200" s="23"/>
      <c r="H200" s="23"/>
    </row>
    <row r="201" spans="1:11" s="80" customFormat="1">
      <c r="A201" s="15"/>
      <c r="B201" s="212" t="s">
        <v>319</v>
      </c>
      <c r="C201" s="35" t="s">
        <v>60</v>
      </c>
      <c r="D201" s="15" t="s">
        <v>48</v>
      </c>
      <c r="E201" s="15">
        <v>2.7E-2</v>
      </c>
      <c r="F201" s="36">
        <f>E201*F197</f>
        <v>0.40499999999999997</v>
      </c>
      <c r="G201" s="23"/>
      <c r="H201" s="23"/>
      <c r="J201" s="80" t="s">
        <v>10</v>
      </c>
    </row>
    <row r="202" spans="1:11" s="80" customFormat="1">
      <c r="A202" s="15"/>
      <c r="B202" s="15"/>
      <c r="C202" s="35" t="s">
        <v>36</v>
      </c>
      <c r="D202" s="15" t="s">
        <v>18</v>
      </c>
      <c r="E202" s="15">
        <v>1.9E-3</v>
      </c>
      <c r="F202" s="15">
        <f>E202*F197</f>
        <v>2.8500000000000001E-2</v>
      </c>
      <c r="G202" s="15"/>
      <c r="H202" s="23"/>
    </row>
    <row r="203" spans="1:11" s="80" customFormat="1">
      <c r="A203" s="15"/>
      <c r="B203" s="115" t="s">
        <v>149</v>
      </c>
      <c r="C203" s="13" t="s">
        <v>343</v>
      </c>
      <c r="D203" s="13" t="s">
        <v>34</v>
      </c>
      <c r="E203" s="13"/>
      <c r="F203" s="13">
        <v>5.2</v>
      </c>
      <c r="G203" s="100"/>
      <c r="H203" s="100"/>
      <c r="K203" s="80" t="s">
        <v>10</v>
      </c>
    </row>
    <row r="204" spans="1:11" s="80" customFormat="1">
      <c r="A204" s="15"/>
      <c r="B204" s="153"/>
      <c r="C204" s="157" t="s">
        <v>30</v>
      </c>
      <c r="D204" s="90" t="s">
        <v>32</v>
      </c>
      <c r="E204" s="90">
        <v>0.83</v>
      </c>
      <c r="F204" s="90">
        <f>E204*F203</f>
        <v>4.3159999999999998</v>
      </c>
      <c r="G204" s="100"/>
      <c r="H204" s="100"/>
    </row>
    <row r="205" spans="1:11" s="80" customFormat="1">
      <c r="A205" s="15"/>
      <c r="B205" s="90"/>
      <c r="C205" s="157" t="s">
        <v>31</v>
      </c>
      <c r="D205" s="90" t="s">
        <v>18</v>
      </c>
      <c r="E205" s="90">
        <v>4.1000000000000003E-3</v>
      </c>
      <c r="F205" s="90">
        <f>E205*F203</f>
        <v>2.1320000000000002E-2</v>
      </c>
      <c r="G205" s="100"/>
      <c r="H205" s="100"/>
    </row>
    <row r="206" spans="1:11" s="80" customFormat="1">
      <c r="A206" s="15"/>
      <c r="B206" s="198" t="s">
        <v>344</v>
      </c>
      <c r="C206" s="199" t="s">
        <v>242</v>
      </c>
      <c r="D206" s="90" t="s">
        <v>34</v>
      </c>
      <c r="E206" s="90">
        <v>1.17</v>
      </c>
      <c r="F206" s="90">
        <f>E206*F203</f>
        <v>6.0839999999999996</v>
      </c>
      <c r="G206" s="100"/>
      <c r="H206" s="100"/>
    </row>
    <row r="207" spans="1:11" s="80" customFormat="1">
      <c r="A207" s="15"/>
      <c r="B207" s="90"/>
      <c r="C207" s="157" t="s">
        <v>36</v>
      </c>
      <c r="D207" s="90" t="s">
        <v>18</v>
      </c>
      <c r="E207" s="90">
        <v>7.8E-2</v>
      </c>
      <c r="F207" s="90">
        <f>E207*F203</f>
        <v>0.40560000000000002</v>
      </c>
      <c r="G207" s="100"/>
      <c r="H207" s="100"/>
    </row>
    <row r="208" spans="1:11" s="80" customFormat="1">
      <c r="A208" s="15"/>
      <c r="B208" s="15"/>
      <c r="C208" s="156" t="s">
        <v>232</v>
      </c>
      <c r="D208" s="21"/>
      <c r="E208" s="21"/>
      <c r="F208" s="79"/>
      <c r="G208" s="15"/>
      <c r="H208" s="15"/>
    </row>
    <row r="209" spans="1:11" s="80" customFormat="1">
      <c r="A209" s="15"/>
      <c r="B209" s="21" t="s">
        <v>197</v>
      </c>
      <c r="C209" s="139" t="s">
        <v>198</v>
      </c>
      <c r="D209" s="140" t="s">
        <v>35</v>
      </c>
      <c r="E209" s="141"/>
      <c r="F209" s="141">
        <v>3.11</v>
      </c>
      <c r="G209" s="23"/>
      <c r="H209" s="23"/>
    </row>
    <row r="210" spans="1:11" s="80" customFormat="1">
      <c r="A210" s="15"/>
      <c r="B210" s="91"/>
      <c r="C210" s="142" t="s">
        <v>199</v>
      </c>
      <c r="D210" s="143" t="s">
        <v>32</v>
      </c>
      <c r="E210" s="144">
        <v>2.6960000000000002</v>
      </c>
      <c r="F210" s="144">
        <f>E210*F209</f>
        <v>8.3845600000000005</v>
      </c>
      <c r="G210" s="23"/>
      <c r="H210" s="23"/>
    </row>
    <row r="211" spans="1:11" s="80" customFormat="1">
      <c r="A211" s="15"/>
      <c r="B211" s="145" t="s">
        <v>200</v>
      </c>
      <c r="C211" s="146" t="s">
        <v>201</v>
      </c>
      <c r="D211" s="147" t="s">
        <v>35</v>
      </c>
      <c r="E211" s="148"/>
      <c r="F211" s="148">
        <v>0.62</v>
      </c>
      <c r="G211" s="23"/>
      <c r="H211" s="23"/>
    </row>
    <row r="212" spans="1:11" s="80" customFormat="1">
      <c r="A212" s="15"/>
      <c r="B212" s="15"/>
      <c r="C212" s="149" t="s">
        <v>38</v>
      </c>
      <c r="D212" s="15" t="s">
        <v>32</v>
      </c>
      <c r="E212" s="15">
        <v>3.52</v>
      </c>
      <c r="F212" s="15">
        <f>E212*F211</f>
        <v>2.1823999999999999</v>
      </c>
      <c r="G212" s="23"/>
      <c r="H212" s="23"/>
      <c r="K212" s="80" t="s">
        <v>10</v>
      </c>
    </row>
    <row r="213" spans="1:11" s="80" customFormat="1">
      <c r="A213" s="15"/>
      <c r="B213" s="15"/>
      <c r="C213" s="149" t="s">
        <v>62</v>
      </c>
      <c r="D213" s="15" t="s">
        <v>18</v>
      </c>
      <c r="E213" s="15">
        <v>1.06</v>
      </c>
      <c r="F213" s="15">
        <f>E213*F211</f>
        <v>0.65720000000000001</v>
      </c>
      <c r="G213" s="23"/>
      <c r="H213" s="23"/>
    </row>
    <row r="214" spans="1:11" s="80" customFormat="1">
      <c r="A214" s="15"/>
      <c r="B214" s="15" t="s">
        <v>330</v>
      </c>
      <c r="C214" s="149" t="s">
        <v>202</v>
      </c>
      <c r="D214" s="15" t="s">
        <v>35</v>
      </c>
      <c r="E214" s="15">
        <v>1.24</v>
      </c>
      <c r="F214" s="15">
        <f>E214*F211</f>
        <v>0.76880000000000004</v>
      </c>
      <c r="G214" s="23"/>
      <c r="H214" s="23"/>
    </row>
    <row r="215" spans="1:11" s="80" customFormat="1">
      <c r="A215" s="15"/>
      <c r="B215" s="15"/>
      <c r="C215" s="149" t="s">
        <v>93</v>
      </c>
      <c r="D215" s="15" t="s">
        <v>18</v>
      </c>
      <c r="E215" s="15">
        <v>0.02</v>
      </c>
      <c r="F215" s="15">
        <f>E215*F211</f>
        <v>1.24E-2</v>
      </c>
      <c r="G215" s="23"/>
      <c r="H215" s="23"/>
    </row>
    <row r="216" spans="1:11" s="80" customFormat="1">
      <c r="A216" s="89"/>
      <c r="B216" s="92" t="s">
        <v>229</v>
      </c>
      <c r="C216" s="216" t="s">
        <v>230</v>
      </c>
      <c r="D216" s="216"/>
      <c r="E216" s="21"/>
      <c r="F216" s="22">
        <v>0.62</v>
      </c>
      <c r="G216" s="15"/>
      <c r="H216" s="15"/>
    </row>
    <row r="217" spans="1:11" s="80" customFormat="1">
      <c r="A217" s="15"/>
      <c r="B217" s="15"/>
      <c r="C217" s="149" t="s">
        <v>38</v>
      </c>
      <c r="D217" s="90" t="s">
        <v>32</v>
      </c>
      <c r="E217" s="90">
        <v>2.2999999999999998</v>
      </c>
      <c r="F217" s="99">
        <f>E217*F216</f>
        <v>1.4259999999999999</v>
      </c>
      <c r="G217" s="107"/>
      <c r="H217" s="90"/>
    </row>
    <row r="218" spans="1:11" s="80" customFormat="1">
      <c r="A218" s="15"/>
      <c r="B218" s="15" t="s">
        <v>345</v>
      </c>
      <c r="C218" s="157" t="s">
        <v>231</v>
      </c>
      <c r="D218" s="90" t="s">
        <v>35</v>
      </c>
      <c r="E218" s="90">
        <v>1.02</v>
      </c>
      <c r="F218" s="99">
        <f>E218*F216</f>
        <v>0.63239999999999996</v>
      </c>
      <c r="G218" s="107"/>
      <c r="H218" s="90"/>
    </row>
    <row r="219" spans="1:11" s="80" customFormat="1">
      <c r="A219" s="15"/>
      <c r="B219" s="15"/>
      <c r="C219" s="149" t="s">
        <v>93</v>
      </c>
      <c r="D219" s="90" t="s">
        <v>18</v>
      </c>
      <c r="E219" s="90">
        <v>0.88</v>
      </c>
      <c r="F219" s="99">
        <f>E219*F216</f>
        <v>0.54559999999999997</v>
      </c>
      <c r="G219" s="100"/>
      <c r="H219" s="90"/>
    </row>
    <row r="220" spans="1:11" s="80" customFormat="1">
      <c r="A220" s="15"/>
      <c r="B220" s="92" t="s">
        <v>144</v>
      </c>
      <c r="C220" s="237" t="s">
        <v>233</v>
      </c>
      <c r="D220" s="117" t="s">
        <v>35</v>
      </c>
      <c r="E220" s="89"/>
      <c r="F220" s="89">
        <v>1.9</v>
      </c>
      <c r="G220" s="112"/>
      <c r="H220" s="23"/>
    </row>
    <row r="221" spans="1:11" s="80" customFormat="1">
      <c r="A221" s="15"/>
      <c r="B221" s="15"/>
      <c r="C221" s="95" t="s">
        <v>38</v>
      </c>
      <c r="D221" s="124" t="s">
        <v>32</v>
      </c>
      <c r="E221" s="91">
        <v>8.44</v>
      </c>
      <c r="F221" s="15">
        <f>E221*F220</f>
        <v>16.035999999999998</v>
      </c>
      <c r="G221" s="23"/>
      <c r="H221" s="23"/>
    </row>
    <row r="222" spans="1:11" s="80" customFormat="1">
      <c r="A222" s="15"/>
      <c r="B222" s="15"/>
      <c r="C222" s="95" t="s">
        <v>31</v>
      </c>
      <c r="D222" s="124" t="s">
        <v>18</v>
      </c>
      <c r="E222" s="91">
        <v>1.1000000000000001</v>
      </c>
      <c r="F222" s="15">
        <f>E222*F220</f>
        <v>2.09</v>
      </c>
      <c r="G222" s="23"/>
      <c r="H222" s="23"/>
    </row>
    <row r="223" spans="1:11" s="80" customFormat="1">
      <c r="A223" s="15"/>
      <c r="B223" s="15" t="s">
        <v>334</v>
      </c>
      <c r="C223" s="149" t="s">
        <v>212</v>
      </c>
      <c r="D223" s="124" t="s">
        <v>33</v>
      </c>
      <c r="E223" s="91"/>
      <c r="F223" s="15">
        <v>0.4</v>
      </c>
      <c r="G223" s="23"/>
      <c r="H223" s="23"/>
    </row>
    <row r="224" spans="1:11" s="80" customFormat="1">
      <c r="A224" s="15"/>
      <c r="B224" s="15" t="s">
        <v>331</v>
      </c>
      <c r="C224" s="149" t="s">
        <v>206</v>
      </c>
      <c r="D224" s="90" t="s">
        <v>35</v>
      </c>
      <c r="E224" s="91">
        <v>1.0149999999999999</v>
      </c>
      <c r="F224" s="15">
        <f>E224*F220</f>
        <v>1.9284999999999997</v>
      </c>
      <c r="G224" s="23"/>
      <c r="H224" s="23"/>
    </row>
    <row r="225" spans="1:10" s="80" customFormat="1">
      <c r="A225" s="15"/>
      <c r="B225" s="15" t="s">
        <v>332</v>
      </c>
      <c r="C225" s="149" t="s">
        <v>207</v>
      </c>
      <c r="D225" s="90" t="s">
        <v>35</v>
      </c>
      <c r="E225" s="91">
        <v>1.84</v>
      </c>
      <c r="F225" s="15">
        <f>E225*F220</f>
        <v>3.496</v>
      </c>
      <c r="G225" s="23"/>
      <c r="H225" s="23"/>
    </row>
    <row r="226" spans="1:10" s="80" customFormat="1">
      <c r="A226" s="15"/>
      <c r="B226" s="15" t="s">
        <v>216</v>
      </c>
      <c r="C226" s="142" t="s">
        <v>217</v>
      </c>
      <c r="D226" s="124" t="s">
        <v>35</v>
      </c>
      <c r="E226" s="144">
        <v>3.3999999999999998E-3</v>
      </c>
      <c r="F226" s="123">
        <f>E226*F220</f>
        <v>6.4599999999999996E-3</v>
      </c>
      <c r="G226" s="23"/>
      <c r="H226" s="23"/>
      <c r="I226" s="80" t="s">
        <v>10</v>
      </c>
      <c r="J226" s="80" t="s">
        <v>10</v>
      </c>
    </row>
    <row r="227" spans="1:10" s="80" customFormat="1">
      <c r="A227" s="15"/>
      <c r="B227" s="15" t="s">
        <v>333</v>
      </c>
      <c r="C227" s="149" t="s">
        <v>208</v>
      </c>
      <c r="D227" s="124" t="s">
        <v>35</v>
      </c>
      <c r="E227" s="144">
        <v>3.9100000000000003E-2</v>
      </c>
      <c r="F227" s="123">
        <f>E227*F220</f>
        <v>7.4289999999999995E-2</v>
      </c>
      <c r="G227" s="23"/>
      <c r="H227" s="23"/>
      <c r="J227" s="80" t="s">
        <v>10</v>
      </c>
    </row>
    <row r="228" spans="1:10" s="80" customFormat="1">
      <c r="A228" s="15"/>
      <c r="B228" s="90" t="s">
        <v>138</v>
      </c>
      <c r="C228" s="142" t="s">
        <v>145</v>
      </c>
      <c r="D228" s="124" t="s">
        <v>48</v>
      </c>
      <c r="E228" s="144">
        <v>2.2000000000000001E-3</v>
      </c>
      <c r="F228" s="123">
        <f>E228*F220</f>
        <v>4.1799999999999997E-3</v>
      </c>
      <c r="G228" s="23"/>
      <c r="H228" s="23"/>
    </row>
    <row r="229" spans="1:10" s="80" customFormat="1">
      <c r="A229" s="15"/>
      <c r="B229" s="90" t="s">
        <v>37</v>
      </c>
      <c r="C229" s="197" t="s">
        <v>122</v>
      </c>
      <c r="D229" s="124" t="s">
        <v>48</v>
      </c>
      <c r="E229" s="144">
        <v>1E-3</v>
      </c>
      <c r="F229" s="123">
        <f>E229*F220</f>
        <v>1.9E-3</v>
      </c>
      <c r="G229" s="23"/>
      <c r="H229" s="238"/>
    </row>
    <row r="230" spans="1:10" s="80" customFormat="1">
      <c r="A230" s="15"/>
      <c r="B230" s="13"/>
      <c r="C230" s="197" t="s">
        <v>93</v>
      </c>
      <c r="D230" s="124" t="s">
        <v>18</v>
      </c>
      <c r="E230" s="144">
        <v>0.46</v>
      </c>
      <c r="F230" s="123">
        <f>E230*F220</f>
        <v>0.874</v>
      </c>
      <c r="G230" s="23"/>
      <c r="H230" s="23"/>
    </row>
    <row r="231" spans="1:10" s="80" customFormat="1" ht="30">
      <c r="A231" s="15"/>
      <c r="B231" s="115" t="s">
        <v>115</v>
      </c>
      <c r="C231" s="125" t="s">
        <v>234</v>
      </c>
      <c r="D231" s="13" t="s">
        <v>34</v>
      </c>
      <c r="E231" s="13"/>
      <c r="F231" s="190">
        <v>13.3</v>
      </c>
      <c r="G231" s="100"/>
      <c r="H231" s="100"/>
    </row>
    <row r="232" spans="1:10" s="80" customFormat="1">
      <c r="A232" s="15"/>
      <c r="B232" s="153"/>
      <c r="C232" s="157" t="s">
        <v>38</v>
      </c>
      <c r="D232" s="90" t="s">
        <v>32</v>
      </c>
      <c r="E232" s="90">
        <v>1.08</v>
      </c>
      <c r="F232" s="90">
        <f>E232*F231</f>
        <v>14.364000000000003</v>
      </c>
      <c r="G232" s="100"/>
      <c r="H232" s="100"/>
    </row>
    <row r="233" spans="1:10" s="80" customFormat="1">
      <c r="A233" s="15"/>
      <c r="B233" s="153"/>
      <c r="C233" s="157" t="s">
        <v>62</v>
      </c>
      <c r="D233" s="90" t="s">
        <v>18</v>
      </c>
      <c r="E233" s="90">
        <v>4.5199999999999997E-2</v>
      </c>
      <c r="F233" s="90">
        <f>E233*F231</f>
        <v>0.60116000000000003</v>
      </c>
      <c r="G233" s="100"/>
      <c r="H233" s="100"/>
    </row>
    <row r="234" spans="1:10" s="80" customFormat="1">
      <c r="A234" s="15"/>
      <c r="B234" s="154" t="s">
        <v>322</v>
      </c>
      <c r="C234" s="157" t="s">
        <v>323</v>
      </c>
      <c r="D234" s="90" t="s">
        <v>48</v>
      </c>
      <c r="E234" s="107">
        <v>5</v>
      </c>
      <c r="F234" s="90">
        <f>E234*F231</f>
        <v>66.5</v>
      </c>
      <c r="G234" s="215"/>
      <c r="H234" s="100"/>
    </row>
    <row r="235" spans="1:10" s="80" customFormat="1">
      <c r="A235" s="15"/>
      <c r="B235" s="154" t="s">
        <v>324</v>
      </c>
      <c r="C235" s="213" t="s">
        <v>214</v>
      </c>
      <c r="D235" s="191" t="s">
        <v>34</v>
      </c>
      <c r="E235" s="191">
        <v>1.02</v>
      </c>
      <c r="F235" s="191">
        <f>E235*F231</f>
        <v>13.566000000000001</v>
      </c>
      <c r="G235" s="215"/>
      <c r="H235" s="100"/>
      <c r="J235" s="80" t="s">
        <v>10</v>
      </c>
    </row>
    <row r="236" spans="1:10" s="80" customFormat="1">
      <c r="A236" s="15"/>
      <c r="B236" s="153"/>
      <c r="C236" s="157" t="s">
        <v>36</v>
      </c>
      <c r="D236" s="90" t="s">
        <v>18</v>
      </c>
      <c r="E236" s="90">
        <v>4.6600000000000003E-2</v>
      </c>
      <c r="F236" s="90">
        <f>E236*F231</f>
        <v>0.61978000000000011</v>
      </c>
      <c r="G236" s="100"/>
      <c r="H236" s="100"/>
    </row>
    <row r="237" spans="1:10" s="80" customFormat="1">
      <c r="A237" s="15"/>
      <c r="B237" s="145" t="s">
        <v>61</v>
      </c>
      <c r="C237" s="239" t="s">
        <v>218</v>
      </c>
      <c r="D237" s="147" t="s">
        <v>50</v>
      </c>
      <c r="E237" s="148"/>
      <c r="F237" s="148">
        <v>4.5999999999999996</v>
      </c>
      <c r="G237" s="240"/>
      <c r="H237" s="23"/>
    </row>
    <row r="238" spans="1:10" s="80" customFormat="1">
      <c r="A238" s="15"/>
      <c r="B238" s="13"/>
      <c r="C238" s="197" t="s">
        <v>38</v>
      </c>
      <c r="D238" s="119" t="s">
        <v>32</v>
      </c>
      <c r="E238" s="155">
        <v>0.379</v>
      </c>
      <c r="F238" s="123">
        <f>E238*F237</f>
        <v>1.7433999999999998</v>
      </c>
      <c r="G238" s="100"/>
      <c r="H238" s="100"/>
    </row>
    <row r="239" spans="1:10" s="80" customFormat="1">
      <c r="A239" s="15"/>
      <c r="B239" s="13"/>
      <c r="C239" s="197" t="s">
        <v>62</v>
      </c>
      <c r="D239" s="119" t="s">
        <v>18</v>
      </c>
      <c r="E239" s="155">
        <v>2.8000000000000001E-2</v>
      </c>
      <c r="F239" s="123">
        <f>E239*F237</f>
        <v>0.1288</v>
      </c>
      <c r="G239" s="100"/>
      <c r="H239" s="100"/>
    </row>
    <row r="240" spans="1:10" s="80" customFormat="1">
      <c r="A240" s="15"/>
      <c r="B240" s="90" t="s">
        <v>335</v>
      </c>
      <c r="C240" s="197" t="s">
        <v>147</v>
      </c>
      <c r="D240" s="119" t="s">
        <v>50</v>
      </c>
      <c r="E240" s="155">
        <v>1</v>
      </c>
      <c r="F240" s="123">
        <f>E240*F237</f>
        <v>4.5999999999999996</v>
      </c>
      <c r="G240" s="100"/>
      <c r="H240" s="100"/>
    </row>
    <row r="241" spans="1:10" s="80" customFormat="1">
      <c r="A241" s="15"/>
      <c r="B241" s="90" t="s">
        <v>336</v>
      </c>
      <c r="C241" s="197" t="s">
        <v>219</v>
      </c>
      <c r="D241" s="119" t="s">
        <v>153</v>
      </c>
      <c r="E241" s="155">
        <v>1.5E-3</v>
      </c>
      <c r="F241" s="123">
        <f>E241*F237</f>
        <v>6.8999999999999999E-3</v>
      </c>
      <c r="G241" s="100"/>
      <c r="H241" s="100"/>
    </row>
    <row r="242" spans="1:10" s="80" customFormat="1">
      <c r="A242" s="15"/>
      <c r="B242" s="21" t="s">
        <v>235</v>
      </c>
      <c r="C242" s="139" t="s">
        <v>236</v>
      </c>
      <c r="D242" s="140" t="s">
        <v>40</v>
      </c>
      <c r="E242" s="141"/>
      <c r="F242" s="141">
        <v>6</v>
      </c>
      <c r="G242" s="23"/>
      <c r="H242" s="23"/>
      <c r="J242" s="80" t="s">
        <v>10</v>
      </c>
    </row>
    <row r="243" spans="1:10" s="80" customFormat="1">
      <c r="A243" s="15"/>
      <c r="B243" s="91"/>
      <c r="C243" s="142" t="s">
        <v>30</v>
      </c>
      <c r="D243" s="143" t="s">
        <v>32</v>
      </c>
      <c r="E243" s="144">
        <v>1</v>
      </c>
      <c r="F243" s="144">
        <f>E243*F242</f>
        <v>6</v>
      </c>
      <c r="G243" s="23"/>
      <c r="H243" s="23"/>
    </row>
    <row r="244" spans="1:10" s="80" customFormat="1">
      <c r="A244" s="15"/>
      <c r="B244" s="91"/>
      <c r="C244" s="142" t="s">
        <v>31</v>
      </c>
      <c r="D244" s="143" t="s">
        <v>18</v>
      </c>
      <c r="E244" s="144">
        <v>0.49299999999999999</v>
      </c>
      <c r="F244" s="144">
        <f>E244*F242</f>
        <v>2.9580000000000002</v>
      </c>
      <c r="G244" s="23"/>
      <c r="H244" s="23"/>
    </row>
    <row r="245" spans="1:10" s="80" customFormat="1" ht="36">
      <c r="A245" s="15"/>
      <c r="B245" s="13" t="s">
        <v>220</v>
      </c>
      <c r="C245" s="161" t="s">
        <v>237</v>
      </c>
      <c r="D245" s="140" t="s">
        <v>153</v>
      </c>
      <c r="E245" s="141"/>
      <c r="F245" s="141">
        <v>7.17E-2</v>
      </c>
      <c r="G245" s="23"/>
      <c r="H245" s="23"/>
    </row>
    <row r="246" spans="1:10" s="80" customFormat="1">
      <c r="A246" s="15"/>
      <c r="B246" s="13"/>
      <c r="C246" s="142" t="s">
        <v>30</v>
      </c>
      <c r="D246" s="143" t="s">
        <v>32</v>
      </c>
      <c r="E246" s="144">
        <v>53.8</v>
      </c>
      <c r="F246" s="144">
        <f>E246*F245</f>
        <v>3.8574599999999997</v>
      </c>
      <c r="G246" s="138"/>
      <c r="H246" s="138"/>
    </row>
    <row r="247" spans="1:10" s="80" customFormat="1">
      <c r="A247" s="15"/>
      <c r="B247" s="13"/>
      <c r="C247" s="142" t="s">
        <v>31</v>
      </c>
      <c r="D247" s="143" t="s">
        <v>18</v>
      </c>
      <c r="E247" s="144">
        <v>20</v>
      </c>
      <c r="F247" s="144">
        <f>E247*F245</f>
        <v>1.4339999999999999</v>
      </c>
      <c r="G247" s="138"/>
      <c r="H247" s="138"/>
    </row>
    <row r="248" spans="1:10" s="80" customFormat="1">
      <c r="A248" s="15"/>
      <c r="B248" s="15" t="s">
        <v>347</v>
      </c>
      <c r="C248" s="35" t="s">
        <v>243</v>
      </c>
      <c r="D248" s="15" t="s">
        <v>50</v>
      </c>
      <c r="E248" s="91"/>
      <c r="F248" s="91">
        <v>30.4</v>
      </c>
      <c r="G248" s="138"/>
      <c r="H248" s="138"/>
    </row>
    <row r="249" spans="1:10" s="80" customFormat="1">
      <c r="A249" s="15"/>
      <c r="B249" s="15" t="s">
        <v>346</v>
      </c>
      <c r="C249" s="35" t="s">
        <v>244</v>
      </c>
      <c r="D249" s="15" t="s">
        <v>50</v>
      </c>
      <c r="E249" s="91"/>
      <c r="F249" s="91">
        <v>15.4</v>
      </c>
      <c r="G249" s="138"/>
      <c r="H249" s="138"/>
    </row>
    <row r="250" spans="1:10" s="80" customFormat="1">
      <c r="A250" s="15"/>
      <c r="B250" s="90" t="s">
        <v>65</v>
      </c>
      <c r="C250" s="157" t="s">
        <v>225</v>
      </c>
      <c r="D250" s="90" t="s">
        <v>40</v>
      </c>
      <c r="E250" s="90"/>
      <c r="F250" s="231">
        <v>8</v>
      </c>
      <c r="G250" s="90"/>
      <c r="H250" s="100"/>
    </row>
    <row r="251" spans="1:10" s="80" customFormat="1">
      <c r="A251" s="15"/>
      <c r="B251" s="90" t="s">
        <v>37</v>
      </c>
      <c r="C251" s="142" t="s">
        <v>122</v>
      </c>
      <c r="D251" s="143" t="s">
        <v>48</v>
      </c>
      <c r="E251" s="144">
        <v>24.4</v>
      </c>
      <c r="F251" s="144">
        <f>E251*F245</f>
        <v>1.7494799999999999</v>
      </c>
      <c r="G251" s="138"/>
      <c r="H251" s="138"/>
    </row>
    <row r="252" spans="1:10" s="80" customFormat="1">
      <c r="A252" s="15"/>
      <c r="B252" s="90"/>
      <c r="C252" s="142" t="s">
        <v>146</v>
      </c>
      <c r="D252" s="143" t="s">
        <v>18</v>
      </c>
      <c r="E252" s="144">
        <v>2.78</v>
      </c>
      <c r="F252" s="144">
        <f>E252*F245</f>
        <v>0.19932599999999998</v>
      </c>
      <c r="G252" s="138"/>
      <c r="H252" s="138"/>
    </row>
    <row r="253" spans="1:10" s="80" customFormat="1">
      <c r="A253" s="15"/>
      <c r="B253" s="13" t="s">
        <v>58</v>
      </c>
      <c r="C253" s="14" t="s">
        <v>238</v>
      </c>
      <c r="D253" s="13" t="s">
        <v>34</v>
      </c>
      <c r="E253" s="13"/>
      <c r="F253" s="13">
        <v>8</v>
      </c>
      <c r="G253" s="15"/>
      <c r="H253" s="23"/>
    </row>
    <row r="254" spans="1:10" s="80" customFormat="1">
      <c r="A254" s="15"/>
      <c r="B254" s="15"/>
      <c r="C254" s="132" t="s">
        <v>30</v>
      </c>
      <c r="D254" s="18" t="s">
        <v>32</v>
      </c>
      <c r="E254" s="18">
        <v>0.68</v>
      </c>
      <c r="F254" s="18">
        <f>E254*F253</f>
        <v>5.44</v>
      </c>
      <c r="G254" s="15"/>
      <c r="H254" s="23"/>
    </row>
    <row r="255" spans="1:10" s="80" customFormat="1">
      <c r="A255" s="15"/>
      <c r="B255" s="13"/>
      <c r="C255" s="35" t="s">
        <v>31</v>
      </c>
      <c r="D255" s="15" t="s">
        <v>18</v>
      </c>
      <c r="E255" s="15">
        <v>2.9999999999999997E-4</v>
      </c>
      <c r="F255" s="42">
        <f>E255*F253</f>
        <v>2.3999999999999998E-3</v>
      </c>
      <c r="G255" s="23"/>
      <c r="H255" s="42"/>
    </row>
    <row r="256" spans="1:10" s="80" customFormat="1">
      <c r="A256" s="15"/>
      <c r="B256" s="212" t="s">
        <v>318</v>
      </c>
      <c r="C256" s="35" t="s">
        <v>59</v>
      </c>
      <c r="D256" s="15" t="s">
        <v>48</v>
      </c>
      <c r="E256" s="15">
        <v>0.246</v>
      </c>
      <c r="F256" s="15">
        <f>E256*F253</f>
        <v>1.968</v>
      </c>
      <c r="G256" s="23"/>
      <c r="H256" s="23"/>
    </row>
    <row r="257" spans="1:10" s="80" customFormat="1">
      <c r="A257" s="15"/>
      <c r="B257" s="212" t="s">
        <v>319</v>
      </c>
      <c r="C257" s="35" t="s">
        <v>60</v>
      </c>
      <c r="D257" s="15" t="s">
        <v>48</v>
      </c>
      <c r="E257" s="15">
        <v>2.7E-2</v>
      </c>
      <c r="F257" s="36">
        <f>E257*F253</f>
        <v>0.216</v>
      </c>
      <c r="G257" s="23"/>
      <c r="H257" s="23"/>
    </row>
    <row r="258" spans="1:10" s="80" customFormat="1">
      <c r="A258" s="15"/>
      <c r="B258" s="15"/>
      <c r="C258" s="35" t="s">
        <v>36</v>
      </c>
      <c r="D258" s="15" t="s">
        <v>18</v>
      </c>
      <c r="E258" s="15">
        <v>1.9E-3</v>
      </c>
      <c r="F258" s="15">
        <f>E258*F253</f>
        <v>1.52E-2</v>
      </c>
      <c r="G258" s="23"/>
      <c r="H258" s="23"/>
    </row>
    <row r="259" spans="1:10" s="80" customFormat="1">
      <c r="A259" s="15"/>
      <c r="B259" s="13" t="s">
        <v>239</v>
      </c>
      <c r="C259" s="14" t="s">
        <v>240</v>
      </c>
      <c r="D259" s="13" t="s">
        <v>34</v>
      </c>
      <c r="E259" s="13"/>
      <c r="F259" s="78">
        <v>2.2999999999999998</v>
      </c>
      <c r="G259" s="15"/>
      <c r="H259" s="23"/>
      <c r="I259" s="80" t="s">
        <v>10</v>
      </c>
    </row>
    <row r="260" spans="1:10" s="80" customFormat="1">
      <c r="A260" s="15"/>
      <c r="B260" s="15"/>
      <c r="C260" s="35" t="s">
        <v>30</v>
      </c>
      <c r="D260" s="15" t="s">
        <v>32</v>
      </c>
      <c r="E260" s="15">
        <v>1.79</v>
      </c>
      <c r="F260" s="15">
        <f>E260*F259</f>
        <v>4.117</v>
      </c>
      <c r="G260" s="15"/>
      <c r="H260" s="23"/>
    </row>
    <row r="261" spans="1:10" s="80" customFormat="1">
      <c r="A261" s="15"/>
      <c r="B261" s="15"/>
      <c r="C261" s="35" t="s">
        <v>31</v>
      </c>
      <c r="D261" s="15" t="s">
        <v>18</v>
      </c>
      <c r="E261" s="15">
        <v>7.5999999999999998E-2</v>
      </c>
      <c r="F261" s="15">
        <f>E261*F259</f>
        <v>0.17479999999999998</v>
      </c>
      <c r="G261" s="23"/>
      <c r="H261" s="23"/>
    </row>
    <row r="262" spans="1:10" s="80" customFormat="1">
      <c r="A262" s="15"/>
      <c r="B262" s="15" t="s">
        <v>348</v>
      </c>
      <c r="C262" s="35" t="s">
        <v>53</v>
      </c>
      <c r="D262" s="15" t="s">
        <v>35</v>
      </c>
      <c r="E262" s="15">
        <v>4.3999999999999997E-2</v>
      </c>
      <c r="F262" s="15">
        <f>E262*F259</f>
        <v>0.10119999999999998</v>
      </c>
      <c r="G262" s="23"/>
      <c r="H262" s="23"/>
    </row>
    <row r="263" spans="1:10" s="80" customFormat="1">
      <c r="A263" s="15"/>
      <c r="B263" s="232" t="s">
        <v>149</v>
      </c>
      <c r="C263" s="233" t="s">
        <v>241</v>
      </c>
      <c r="D263" s="232" t="s">
        <v>34</v>
      </c>
      <c r="E263" s="234"/>
      <c r="F263" s="235">
        <v>6.9</v>
      </c>
      <c r="G263" s="236"/>
      <c r="H263" s="236"/>
    </row>
    <row r="264" spans="1:10" s="80" customFormat="1">
      <c r="A264" s="15"/>
      <c r="B264" s="198"/>
      <c r="C264" s="199" t="s">
        <v>38</v>
      </c>
      <c r="D264" s="198" t="s">
        <v>32</v>
      </c>
      <c r="E264" s="200">
        <v>0.83</v>
      </c>
      <c r="F264" s="201">
        <f>E264*F263</f>
        <v>5.7270000000000003</v>
      </c>
      <c r="G264" s="168"/>
      <c r="H264" s="168"/>
    </row>
    <row r="265" spans="1:10" s="80" customFormat="1">
      <c r="A265" s="15"/>
      <c r="B265" s="198"/>
      <c r="C265" s="199" t="s">
        <v>31</v>
      </c>
      <c r="D265" s="198" t="s">
        <v>18</v>
      </c>
      <c r="E265" s="200">
        <v>4.1000000000000003E-3</v>
      </c>
      <c r="F265" s="201">
        <f>E265*F263</f>
        <v>2.8290000000000003E-2</v>
      </c>
      <c r="G265" s="168"/>
      <c r="H265" s="168"/>
    </row>
    <row r="266" spans="1:10" s="80" customFormat="1">
      <c r="A266" s="15"/>
      <c r="B266" s="198" t="s">
        <v>344</v>
      </c>
      <c r="C266" s="199" t="s">
        <v>242</v>
      </c>
      <c r="D266" s="198" t="s">
        <v>34</v>
      </c>
      <c r="E266" s="155">
        <v>1.17</v>
      </c>
      <c r="F266" s="201">
        <f>E266*F263</f>
        <v>8.0730000000000004</v>
      </c>
      <c r="G266" s="168"/>
      <c r="H266" s="168"/>
      <c r="J266" s="80" t="s">
        <v>10</v>
      </c>
    </row>
    <row r="267" spans="1:10" s="80" customFormat="1">
      <c r="A267" s="15"/>
      <c r="B267" s="198"/>
      <c r="C267" s="199" t="s">
        <v>36</v>
      </c>
      <c r="D267" s="198" t="s">
        <v>18</v>
      </c>
      <c r="E267" s="200">
        <v>7.8E-2</v>
      </c>
      <c r="F267" s="201">
        <f>E267*F263</f>
        <v>0.53820000000000001</v>
      </c>
      <c r="G267" s="168"/>
      <c r="H267" s="168"/>
    </row>
    <row r="268" spans="1:10" s="80" customFormat="1" ht="30">
      <c r="A268" s="15"/>
      <c r="B268" s="232" t="s">
        <v>58</v>
      </c>
      <c r="C268" s="233" t="s">
        <v>154</v>
      </c>
      <c r="D268" s="232" t="s">
        <v>34</v>
      </c>
      <c r="E268" s="234"/>
      <c r="F268" s="230">
        <f>2.35*4</f>
        <v>9.4</v>
      </c>
      <c r="G268" s="236"/>
      <c r="H268" s="236"/>
      <c r="J268" s="80" t="s">
        <v>10</v>
      </c>
    </row>
    <row r="269" spans="1:10" s="80" customFormat="1">
      <c r="A269" s="15"/>
      <c r="B269" s="198"/>
      <c r="C269" s="199" t="s">
        <v>38</v>
      </c>
      <c r="D269" s="198" t="s">
        <v>32</v>
      </c>
      <c r="E269" s="155">
        <v>0.68</v>
      </c>
      <c r="F269" s="201">
        <f>E269*F268</f>
        <v>6.3920000000000003</v>
      </c>
      <c r="G269" s="168"/>
      <c r="H269" s="168"/>
    </row>
    <row r="270" spans="1:10" s="80" customFormat="1">
      <c r="A270" s="15"/>
      <c r="B270" s="198"/>
      <c r="C270" s="199" t="s">
        <v>31</v>
      </c>
      <c r="D270" s="198" t="s">
        <v>18</v>
      </c>
      <c r="E270" s="200">
        <v>2.9999999999999997E-4</v>
      </c>
      <c r="F270" s="201">
        <f>E270*F268</f>
        <v>2.82E-3</v>
      </c>
      <c r="G270" s="168"/>
      <c r="H270" s="202"/>
    </row>
    <row r="271" spans="1:10" s="80" customFormat="1">
      <c r="A271" s="15"/>
      <c r="B271" s="212" t="s">
        <v>318</v>
      </c>
      <c r="C271" s="35" t="s">
        <v>59</v>
      </c>
      <c r="D271" s="198" t="s">
        <v>48</v>
      </c>
      <c r="E271" s="200">
        <v>0.246</v>
      </c>
      <c r="F271" s="201">
        <f>E271*F268</f>
        <v>2.3124000000000002</v>
      </c>
      <c r="G271" s="168"/>
      <c r="H271" s="168"/>
    </row>
    <row r="272" spans="1:10" s="80" customFormat="1">
      <c r="A272" s="15"/>
      <c r="B272" s="212" t="s">
        <v>319</v>
      </c>
      <c r="C272" s="35" t="s">
        <v>60</v>
      </c>
      <c r="D272" s="198" t="s">
        <v>48</v>
      </c>
      <c r="E272" s="200">
        <v>2.7E-2</v>
      </c>
      <c r="F272" s="201">
        <f>E272*F268</f>
        <v>0.25380000000000003</v>
      </c>
      <c r="G272" s="168"/>
      <c r="H272" s="168"/>
    </row>
    <row r="273" spans="1:11" s="80" customFormat="1">
      <c r="A273" s="15"/>
      <c r="B273" s="198"/>
      <c r="C273" s="199" t="s">
        <v>36</v>
      </c>
      <c r="D273" s="198" t="s">
        <v>18</v>
      </c>
      <c r="E273" s="200">
        <v>1.9E-3</v>
      </c>
      <c r="F273" s="201">
        <f>E273*F268</f>
        <v>1.7860000000000001E-2</v>
      </c>
      <c r="G273" s="168"/>
      <c r="H273" s="168"/>
    </row>
    <row r="274" spans="1:11" s="80" customFormat="1" ht="30">
      <c r="A274" s="15"/>
      <c r="B274" s="13" t="s">
        <v>61</v>
      </c>
      <c r="C274" s="14" t="s">
        <v>390</v>
      </c>
      <c r="D274" s="13" t="s">
        <v>50</v>
      </c>
      <c r="E274" s="78"/>
      <c r="F274" s="88">
        <v>1.75</v>
      </c>
      <c r="G274" s="206"/>
      <c r="H274" s="206"/>
    </row>
    <row r="275" spans="1:11" s="80" customFormat="1">
      <c r="A275" s="15"/>
      <c r="B275" s="15"/>
      <c r="C275" s="35" t="s">
        <v>30</v>
      </c>
      <c r="D275" s="15" t="s">
        <v>32</v>
      </c>
      <c r="E275" s="15">
        <v>0.379</v>
      </c>
      <c r="F275" s="15">
        <f>E275*F274</f>
        <v>0.66325000000000001</v>
      </c>
      <c r="G275" s="37"/>
      <c r="H275" s="23"/>
      <c r="J275" s="80" t="s">
        <v>10</v>
      </c>
    </row>
    <row r="276" spans="1:11" s="80" customFormat="1">
      <c r="A276" s="15"/>
      <c r="B276" s="15"/>
      <c r="C276" s="35" t="s">
        <v>62</v>
      </c>
      <c r="D276" s="15" t="s">
        <v>18</v>
      </c>
      <c r="E276" s="15">
        <v>2.8000000000000001E-2</v>
      </c>
      <c r="F276" s="15">
        <f>E276*F274</f>
        <v>4.9000000000000002E-2</v>
      </c>
      <c r="G276" s="23"/>
      <c r="H276" s="23"/>
    </row>
    <row r="277" spans="1:11" s="80" customFormat="1">
      <c r="A277" s="15"/>
      <c r="B277" s="15" t="s">
        <v>65</v>
      </c>
      <c r="C277" s="35" t="s">
        <v>124</v>
      </c>
      <c r="D277" s="15" t="s">
        <v>50</v>
      </c>
      <c r="E277" s="37"/>
      <c r="F277" s="23">
        <f>F274-F278</f>
        <v>1.05</v>
      </c>
      <c r="G277" s="23"/>
      <c r="H277" s="23"/>
      <c r="K277" s="80" t="s">
        <v>10</v>
      </c>
    </row>
    <row r="278" spans="1:11" s="80" customFormat="1">
      <c r="A278" s="15"/>
      <c r="B278" s="15" t="s">
        <v>65</v>
      </c>
      <c r="C278" s="35" t="s">
        <v>125</v>
      </c>
      <c r="D278" s="15" t="s">
        <v>50</v>
      </c>
      <c r="E278" s="37"/>
      <c r="F278" s="37">
        <v>0.7</v>
      </c>
      <c r="G278" s="23"/>
      <c r="H278" s="23"/>
    </row>
    <row r="279" spans="1:11" s="80" customFormat="1">
      <c r="A279" s="15"/>
      <c r="B279" s="15" t="s">
        <v>63</v>
      </c>
      <c r="C279" s="35" t="s">
        <v>64</v>
      </c>
      <c r="D279" s="15" t="s">
        <v>33</v>
      </c>
      <c r="E279" s="15">
        <v>1.5E-3</v>
      </c>
      <c r="F279" s="15">
        <f>E279*F274</f>
        <v>2.6250000000000002E-3</v>
      </c>
      <c r="G279" s="23"/>
      <c r="H279" s="23"/>
    </row>
    <row r="280" spans="1:11" s="80" customFormat="1">
      <c r="A280" s="15"/>
      <c r="B280" s="13" t="s">
        <v>65</v>
      </c>
      <c r="C280" s="14" t="s">
        <v>250</v>
      </c>
      <c r="D280" s="13" t="s">
        <v>126</v>
      </c>
      <c r="E280" s="13"/>
      <c r="F280" s="13">
        <v>1</v>
      </c>
      <c r="G280" s="23"/>
      <c r="H280" s="23"/>
    </row>
    <row r="281" spans="1:11" s="80" customFormat="1" ht="30">
      <c r="A281" s="15"/>
      <c r="B281" s="15"/>
      <c r="C281" s="41" t="s">
        <v>251</v>
      </c>
      <c r="D281" s="15" t="s">
        <v>40</v>
      </c>
      <c r="E281" s="15"/>
      <c r="F281" s="15">
        <v>1</v>
      </c>
      <c r="G281" s="23"/>
      <c r="H281" s="23"/>
    </row>
    <row r="282" spans="1:11" s="80" customFormat="1" ht="60">
      <c r="A282" s="15"/>
      <c r="B282" s="15"/>
      <c r="C282" s="41" t="s">
        <v>252</v>
      </c>
      <c r="D282" s="15" t="s">
        <v>40</v>
      </c>
      <c r="E282" s="15"/>
      <c r="F282" s="15">
        <v>1</v>
      </c>
      <c r="G282" s="23"/>
      <c r="H282" s="23"/>
      <c r="J282" s="80" t="s">
        <v>10</v>
      </c>
      <c r="K282" s="80" t="s">
        <v>10</v>
      </c>
    </row>
    <row r="283" spans="1:11" s="80" customFormat="1" ht="30">
      <c r="A283" s="15"/>
      <c r="B283" s="3"/>
      <c r="C283" s="34" t="s">
        <v>253</v>
      </c>
      <c r="D283" s="3" t="s">
        <v>40</v>
      </c>
      <c r="E283" s="3"/>
      <c r="F283" s="3">
        <v>1</v>
      </c>
      <c r="G283" s="8"/>
      <c r="H283" s="8"/>
    </row>
    <row r="284" spans="1:11" s="80" customFormat="1">
      <c r="A284" s="15"/>
      <c r="B284" s="3"/>
      <c r="C284" s="6" t="s">
        <v>164</v>
      </c>
      <c r="D284" s="3" t="s">
        <v>40</v>
      </c>
      <c r="E284" s="3"/>
      <c r="F284" s="3">
        <v>1</v>
      </c>
      <c r="G284" s="8"/>
      <c r="H284" s="8"/>
    </row>
    <row r="285" spans="1:11" s="80" customFormat="1">
      <c r="A285" s="15"/>
      <c r="B285" s="3"/>
      <c r="C285" s="6" t="s">
        <v>127</v>
      </c>
      <c r="D285" s="12" t="s">
        <v>128</v>
      </c>
      <c r="E285" s="3"/>
      <c r="F285" s="3">
        <v>1</v>
      </c>
      <c r="G285" s="8"/>
      <c r="H285" s="8"/>
    </row>
    <row r="286" spans="1:11" s="80" customFormat="1" ht="45">
      <c r="A286" s="15"/>
      <c r="B286" s="13" t="s">
        <v>65</v>
      </c>
      <c r="C286" s="105" t="s">
        <v>254</v>
      </c>
      <c r="D286" s="117" t="s">
        <v>50</v>
      </c>
      <c r="E286" s="118"/>
      <c r="F286" s="160">
        <v>1</v>
      </c>
      <c r="G286" s="8"/>
      <c r="H286" s="8"/>
    </row>
    <row r="287" spans="1:11">
      <c r="A287" s="24"/>
      <c r="B287" s="24"/>
      <c r="C287" s="25" t="s">
        <v>66</v>
      </c>
      <c r="D287" s="25"/>
      <c r="E287" s="25"/>
      <c r="F287" s="25"/>
      <c r="G287" s="25"/>
      <c r="H287" s="25"/>
    </row>
    <row r="288" spans="1:11">
      <c r="A288" s="20"/>
      <c r="B288" s="20"/>
      <c r="C288" s="17" t="s">
        <v>41</v>
      </c>
      <c r="D288" s="28" t="s">
        <v>71</v>
      </c>
      <c r="E288" s="8"/>
      <c r="F288" s="8"/>
      <c r="G288" s="8"/>
      <c r="H288" s="8"/>
    </row>
    <row r="289" spans="1:9">
      <c r="A289" s="20"/>
      <c r="B289" s="20"/>
      <c r="C289" s="17" t="s">
        <v>28</v>
      </c>
      <c r="D289" s="17"/>
      <c r="E289" s="8"/>
      <c r="F289" s="8"/>
      <c r="G289" s="8"/>
      <c r="H289" s="27"/>
    </row>
    <row r="290" spans="1:9">
      <c r="A290" s="20"/>
      <c r="B290" s="20"/>
      <c r="C290" s="17" t="s">
        <v>42</v>
      </c>
      <c r="D290" s="28" t="s">
        <v>71</v>
      </c>
      <c r="E290" s="8"/>
      <c r="F290" s="8"/>
      <c r="G290" s="8"/>
      <c r="H290" s="8"/>
    </row>
    <row r="291" spans="1:9">
      <c r="A291" s="20"/>
      <c r="B291" s="20"/>
      <c r="C291" s="17" t="s">
        <v>28</v>
      </c>
      <c r="D291" s="17"/>
      <c r="E291" s="8"/>
      <c r="F291" s="8"/>
      <c r="G291" s="8"/>
      <c r="H291" s="27"/>
    </row>
    <row r="292" spans="1:9">
      <c r="A292" s="66"/>
      <c r="B292" s="66"/>
      <c r="C292" s="60" t="s">
        <v>305</v>
      </c>
      <c r="D292" s="69"/>
      <c r="E292" s="70"/>
      <c r="F292" s="70"/>
      <c r="G292" s="70"/>
      <c r="H292" s="70"/>
    </row>
    <row r="293" spans="1:9">
      <c r="A293" s="110"/>
      <c r="B293" s="110"/>
      <c r="C293" s="60" t="s">
        <v>285</v>
      </c>
      <c r="D293" s="111"/>
      <c r="E293" s="23"/>
      <c r="F293" s="23"/>
      <c r="G293" s="23"/>
      <c r="H293" s="23"/>
    </row>
    <row r="294" spans="1:9" s="80" customFormat="1" ht="30">
      <c r="A294" s="110"/>
      <c r="B294" s="89" t="s">
        <v>150</v>
      </c>
      <c r="C294" s="101" t="s">
        <v>306</v>
      </c>
      <c r="D294" s="111" t="s">
        <v>35</v>
      </c>
      <c r="E294" s="114"/>
      <c r="F294" s="112">
        <v>21</v>
      </c>
      <c r="G294" s="23"/>
      <c r="H294" s="23"/>
    </row>
    <row r="295" spans="1:9" s="80" customFormat="1">
      <c r="A295" s="110"/>
      <c r="B295" s="110"/>
      <c r="C295" s="76" t="s">
        <v>30</v>
      </c>
      <c r="D295" s="113" t="s">
        <v>35</v>
      </c>
      <c r="E295" s="23">
        <v>2.06</v>
      </c>
      <c r="F295" s="23">
        <f>E295*F294</f>
        <v>43.26</v>
      </c>
      <c r="G295" s="23"/>
      <c r="H295" s="23"/>
    </row>
    <row r="296" spans="1:9" s="80" customFormat="1">
      <c r="A296" s="110"/>
      <c r="B296" s="115" t="s">
        <v>151</v>
      </c>
      <c r="C296" s="21" t="s">
        <v>152</v>
      </c>
      <c r="D296" s="111" t="s">
        <v>35</v>
      </c>
      <c r="E296" s="88"/>
      <c r="F296" s="88">
        <v>6.3</v>
      </c>
      <c r="G296" s="23"/>
      <c r="H296" s="23"/>
    </row>
    <row r="297" spans="1:9" s="80" customFormat="1">
      <c r="A297" s="110"/>
      <c r="B297" s="110"/>
      <c r="C297" s="76" t="s">
        <v>30</v>
      </c>
      <c r="D297" s="113" t="s">
        <v>32</v>
      </c>
      <c r="E297" s="23">
        <v>1.8</v>
      </c>
      <c r="F297" s="23">
        <f>E297*F296</f>
        <v>11.34</v>
      </c>
      <c r="G297" s="23"/>
      <c r="H297" s="23"/>
    </row>
    <row r="298" spans="1:9" s="80" customFormat="1">
      <c r="A298" s="110"/>
      <c r="B298" s="124" t="s">
        <v>349</v>
      </c>
      <c r="C298" s="95" t="s">
        <v>350</v>
      </c>
      <c r="D298" s="113" t="s">
        <v>35</v>
      </c>
      <c r="E298" s="23">
        <v>1.1499999999999999</v>
      </c>
      <c r="F298" s="23">
        <f>E298*F296</f>
        <v>7.2449999999999992</v>
      </c>
      <c r="G298" s="23"/>
      <c r="H298" s="23"/>
    </row>
    <row r="299" spans="1:9" s="80" customFormat="1">
      <c r="A299" s="110"/>
      <c r="B299" s="174" t="s">
        <v>263</v>
      </c>
      <c r="C299" s="174" t="s">
        <v>264</v>
      </c>
      <c r="D299" s="151" t="s">
        <v>35</v>
      </c>
      <c r="E299" s="175"/>
      <c r="F299" s="176">
        <v>14.7</v>
      </c>
      <c r="G299" s="177"/>
      <c r="H299" s="168"/>
    </row>
    <row r="300" spans="1:9" s="80" customFormat="1">
      <c r="A300" s="110"/>
      <c r="B300" s="124" t="s">
        <v>10</v>
      </c>
      <c r="C300" s="228" t="s">
        <v>38</v>
      </c>
      <c r="D300" s="124" t="s">
        <v>32</v>
      </c>
      <c r="E300" s="167">
        <v>1.21</v>
      </c>
      <c r="F300" s="167">
        <f>E300*F299</f>
        <v>17.786999999999999</v>
      </c>
      <c r="G300" s="94"/>
      <c r="H300" s="168"/>
    </row>
    <row r="301" spans="1:9" s="80" customFormat="1">
      <c r="A301" s="110"/>
      <c r="B301" s="151" t="s">
        <v>265</v>
      </c>
      <c r="C301" s="151" t="s">
        <v>266</v>
      </c>
      <c r="D301" s="151" t="s">
        <v>35</v>
      </c>
      <c r="E301" s="176"/>
      <c r="F301" s="176">
        <v>14.7</v>
      </c>
      <c r="G301" s="94"/>
      <c r="H301" s="168"/>
      <c r="I301" s="80" t="s">
        <v>10</v>
      </c>
    </row>
    <row r="302" spans="1:9" s="80" customFormat="1">
      <c r="A302" s="110"/>
      <c r="B302" s="124"/>
      <c r="C302" s="228" t="s">
        <v>38</v>
      </c>
      <c r="D302" s="124" t="s">
        <v>32</v>
      </c>
      <c r="E302" s="167">
        <v>0.13400000000000001</v>
      </c>
      <c r="F302" s="167">
        <f>E302*F301</f>
        <v>1.9698</v>
      </c>
      <c r="G302" s="94"/>
      <c r="H302" s="168"/>
    </row>
    <row r="303" spans="1:9" s="80" customFormat="1">
      <c r="A303" s="110"/>
      <c r="B303" s="124" t="s">
        <v>267</v>
      </c>
      <c r="C303" s="228" t="s">
        <v>268</v>
      </c>
      <c r="D303" s="124" t="s">
        <v>39</v>
      </c>
      <c r="E303" s="167">
        <v>0.13</v>
      </c>
      <c r="F303" s="167">
        <f>E303*F301</f>
        <v>1.911</v>
      </c>
      <c r="G303" s="94"/>
      <c r="H303" s="168"/>
    </row>
    <row r="304" spans="1:9" s="80" customFormat="1">
      <c r="A304" s="110"/>
      <c r="B304" s="178" t="s">
        <v>269</v>
      </c>
      <c r="C304" s="179" t="s">
        <v>270</v>
      </c>
      <c r="D304" s="178" t="s">
        <v>50</v>
      </c>
      <c r="E304" s="180"/>
      <c r="F304" s="176">
        <v>30</v>
      </c>
      <c r="G304" s="177"/>
      <c r="H304" s="168"/>
    </row>
    <row r="305" spans="1:11" s="80" customFormat="1">
      <c r="A305" s="110"/>
      <c r="B305" s="181" t="s">
        <v>10</v>
      </c>
      <c r="C305" s="228" t="s">
        <v>38</v>
      </c>
      <c r="D305" s="124" t="s">
        <v>32</v>
      </c>
      <c r="E305" s="182">
        <f>245*0.001</f>
        <v>0.245</v>
      </c>
      <c r="F305" s="182">
        <f>F304*E305</f>
        <v>7.35</v>
      </c>
      <c r="G305" s="94"/>
      <c r="H305" s="168"/>
    </row>
    <row r="306" spans="1:11" s="80" customFormat="1">
      <c r="A306" s="110"/>
      <c r="B306" s="181"/>
      <c r="C306" s="183" t="s">
        <v>31</v>
      </c>
      <c r="D306" s="181" t="s">
        <v>18</v>
      </c>
      <c r="E306" s="182">
        <v>0.84</v>
      </c>
      <c r="F306" s="182">
        <f>F304*E306</f>
        <v>25.2</v>
      </c>
      <c r="G306" s="184"/>
      <c r="H306" s="168"/>
    </row>
    <row r="307" spans="1:11" s="80" customFormat="1">
      <c r="A307" s="110"/>
      <c r="B307" s="181" t="s">
        <v>351</v>
      </c>
      <c r="C307" s="183" t="s">
        <v>271</v>
      </c>
      <c r="D307" s="181" t="str">
        <f>D305</f>
        <v>კაც/სთ</v>
      </c>
      <c r="E307" s="182" t="s">
        <v>272</v>
      </c>
      <c r="F307" s="182">
        <v>30</v>
      </c>
      <c r="G307" s="94"/>
      <c r="H307" s="168"/>
    </row>
    <row r="308" spans="1:11" s="80" customFormat="1">
      <c r="A308" s="110"/>
      <c r="B308" s="181" t="s">
        <v>352</v>
      </c>
      <c r="C308" s="217" t="s">
        <v>273</v>
      </c>
      <c r="D308" s="229" t="s">
        <v>40</v>
      </c>
      <c r="E308" s="182"/>
      <c r="F308" s="182">
        <v>7</v>
      </c>
      <c r="G308" s="94"/>
      <c r="H308" s="168"/>
      <c r="J308" s="80" t="s">
        <v>10</v>
      </c>
    </row>
    <row r="309" spans="1:11" s="80" customFormat="1">
      <c r="A309" s="110"/>
      <c r="B309" s="181"/>
      <c r="C309" s="183" t="s">
        <v>93</v>
      </c>
      <c r="D309" s="181" t="s">
        <v>18</v>
      </c>
      <c r="E309" s="182">
        <f>8.88*0.001</f>
        <v>8.8800000000000007E-3</v>
      </c>
      <c r="F309" s="182">
        <f>F304*E309</f>
        <v>0.26640000000000003</v>
      </c>
      <c r="G309" s="94"/>
      <c r="H309" s="168"/>
    </row>
    <row r="310" spans="1:11" s="80" customFormat="1">
      <c r="A310" s="110"/>
      <c r="B310" s="89" t="s">
        <v>168</v>
      </c>
      <c r="C310" s="230" t="s">
        <v>391</v>
      </c>
      <c r="D310" s="89" t="s">
        <v>33</v>
      </c>
      <c r="E310" s="89"/>
      <c r="F310" s="222">
        <v>11.7</v>
      </c>
      <c r="G310" s="90"/>
      <c r="H310" s="100"/>
    </row>
    <row r="311" spans="1:11" s="80" customFormat="1">
      <c r="A311" s="110"/>
      <c r="B311" s="90"/>
      <c r="C311" s="157" t="s">
        <v>30</v>
      </c>
      <c r="D311" s="90" t="s">
        <v>32</v>
      </c>
      <c r="E311" s="90">
        <v>0.53</v>
      </c>
      <c r="F311" s="90">
        <f>E311*F310</f>
        <v>6.2009999999999996</v>
      </c>
      <c r="G311" s="90"/>
      <c r="H311" s="100"/>
    </row>
    <row r="312" spans="1:11" s="80" customFormat="1">
      <c r="A312" s="110"/>
      <c r="B312" s="89" t="s">
        <v>170</v>
      </c>
      <c r="C312" s="89" t="s">
        <v>287</v>
      </c>
      <c r="D312" s="89" t="s">
        <v>33</v>
      </c>
      <c r="E312" s="89"/>
      <c r="F312" s="222">
        <v>11.7</v>
      </c>
      <c r="G312" s="90"/>
      <c r="H312" s="100"/>
    </row>
    <row r="313" spans="1:11" s="80" customFormat="1">
      <c r="A313" s="110"/>
      <c r="B313" s="174" t="s">
        <v>288</v>
      </c>
      <c r="C313" s="174" t="s">
        <v>289</v>
      </c>
      <c r="D313" s="174" t="s">
        <v>40</v>
      </c>
      <c r="E313" s="175"/>
      <c r="F313" s="176">
        <v>1</v>
      </c>
      <c r="G313" s="188"/>
      <c r="H313" s="165"/>
      <c r="K313" s="80" t="s">
        <v>10</v>
      </c>
    </row>
    <row r="314" spans="1:11" s="80" customFormat="1">
      <c r="A314" s="110"/>
      <c r="B314" s="151"/>
      <c r="C314" s="95" t="s">
        <v>38</v>
      </c>
      <c r="D314" s="124" t="s">
        <v>32</v>
      </c>
      <c r="E314" s="167">
        <v>16.8</v>
      </c>
      <c r="F314" s="167">
        <f>E314*F313</f>
        <v>16.8</v>
      </c>
      <c r="G314" s="93"/>
      <c r="H314" s="168"/>
    </row>
    <row r="315" spans="1:11" s="80" customFormat="1">
      <c r="A315" s="110"/>
      <c r="B315" s="124" t="s">
        <v>290</v>
      </c>
      <c r="C315" s="95" t="s">
        <v>291</v>
      </c>
      <c r="D315" s="124" t="s">
        <v>35</v>
      </c>
      <c r="E315" s="167">
        <v>0.05</v>
      </c>
      <c r="F315" s="167">
        <f>E315*F313</f>
        <v>0.05</v>
      </c>
      <c r="G315" s="94"/>
      <c r="H315" s="168"/>
    </row>
    <row r="316" spans="1:11" s="80" customFormat="1">
      <c r="A316" s="110"/>
      <c r="B316" s="124" t="s">
        <v>292</v>
      </c>
      <c r="C316" s="95" t="s">
        <v>293</v>
      </c>
      <c r="D316" s="124" t="s">
        <v>35</v>
      </c>
      <c r="E316" s="167">
        <v>0.2</v>
      </c>
      <c r="F316" s="167">
        <f>E316*F313</f>
        <v>0.2</v>
      </c>
      <c r="G316" s="94"/>
      <c r="H316" s="168"/>
    </row>
    <row r="317" spans="1:11" s="80" customFormat="1">
      <c r="A317" s="110"/>
      <c r="B317" s="151"/>
      <c r="C317" s="95" t="s">
        <v>93</v>
      </c>
      <c r="D317" s="124" t="s">
        <v>18</v>
      </c>
      <c r="E317" s="167">
        <v>1.07</v>
      </c>
      <c r="F317" s="167">
        <f>E317*F313</f>
        <v>1.07</v>
      </c>
      <c r="G317" s="93"/>
      <c r="H317" s="168"/>
    </row>
    <row r="318" spans="1:11" s="80" customFormat="1">
      <c r="A318" s="110"/>
      <c r="B318" s="186" t="s">
        <v>256</v>
      </c>
      <c r="C318" s="186" t="s">
        <v>257</v>
      </c>
      <c r="D318" s="186" t="s">
        <v>50</v>
      </c>
      <c r="E318" s="163"/>
      <c r="F318" s="163">
        <v>10</v>
      </c>
      <c r="G318" s="164"/>
      <c r="H318" s="165"/>
    </row>
    <row r="319" spans="1:11" s="80" customFormat="1">
      <c r="A319" s="110"/>
      <c r="B319" s="166"/>
      <c r="C319" s="97" t="s">
        <v>38</v>
      </c>
      <c r="D319" s="120" t="s">
        <v>32</v>
      </c>
      <c r="E319" s="167">
        <f>58.3*0.01</f>
        <v>0.58299999999999996</v>
      </c>
      <c r="F319" s="167">
        <f>F318*E319</f>
        <v>5.83</v>
      </c>
      <c r="G319" s="93"/>
      <c r="H319" s="168"/>
      <c r="I319" s="80" t="s">
        <v>10</v>
      </c>
    </row>
    <row r="320" spans="1:11" s="80" customFormat="1">
      <c r="A320" s="110"/>
      <c r="B320" s="203"/>
      <c r="C320" s="183" t="s">
        <v>31</v>
      </c>
      <c r="D320" s="181" t="s">
        <v>258</v>
      </c>
      <c r="E320" s="167">
        <f>0.46*0.01</f>
        <v>4.5999999999999999E-3</v>
      </c>
      <c r="F320" s="167">
        <f>F318*E320</f>
        <v>4.5999999999999999E-2</v>
      </c>
      <c r="G320" s="93"/>
      <c r="H320" s="168"/>
    </row>
    <row r="321" spans="1:10" s="80" customFormat="1">
      <c r="A321" s="110"/>
      <c r="B321" s="198" t="s">
        <v>353</v>
      </c>
      <c r="C321" s="95" t="s">
        <v>354</v>
      </c>
      <c r="D321" s="169" t="s">
        <v>50</v>
      </c>
      <c r="E321" s="167">
        <v>1</v>
      </c>
      <c r="F321" s="167">
        <f>F318*E321</f>
        <v>10</v>
      </c>
      <c r="G321" s="93"/>
      <c r="H321" s="168"/>
    </row>
    <row r="322" spans="1:10" s="80" customFormat="1">
      <c r="A322" s="110"/>
      <c r="B322" s="166"/>
      <c r="C322" s="170" t="s">
        <v>259</v>
      </c>
      <c r="D322" s="171" t="s">
        <v>48</v>
      </c>
      <c r="E322" s="172">
        <f>23*0.01</f>
        <v>0.23</v>
      </c>
      <c r="F322" s="172">
        <f>E322*F318</f>
        <v>2.3000000000000003</v>
      </c>
      <c r="G322" s="173"/>
      <c r="H322" s="168"/>
    </row>
    <row r="323" spans="1:10" s="80" customFormat="1">
      <c r="A323" s="110"/>
      <c r="B323" s="203"/>
      <c r="C323" s="183" t="s">
        <v>36</v>
      </c>
      <c r="D323" s="181" t="s">
        <v>18</v>
      </c>
      <c r="E323" s="167">
        <f>20.8*0.01</f>
        <v>0.20800000000000002</v>
      </c>
      <c r="F323" s="167">
        <f>F318*E323</f>
        <v>2.08</v>
      </c>
      <c r="G323" s="93"/>
      <c r="H323" s="168"/>
    </row>
    <row r="324" spans="1:10" s="80" customFormat="1">
      <c r="A324" s="110"/>
      <c r="B324" s="162" t="s">
        <v>130</v>
      </c>
      <c r="C324" s="162" t="s">
        <v>274</v>
      </c>
      <c r="D324" s="162" t="s">
        <v>50</v>
      </c>
      <c r="E324" s="163"/>
      <c r="F324" s="163">
        <v>15</v>
      </c>
      <c r="G324" s="164"/>
      <c r="H324" s="168"/>
    </row>
    <row r="325" spans="1:10" s="80" customFormat="1">
      <c r="A325" s="110"/>
      <c r="B325" s="166"/>
      <c r="C325" s="97" t="s">
        <v>38</v>
      </c>
      <c r="D325" s="120" t="s">
        <v>32</v>
      </c>
      <c r="E325" s="167">
        <v>0.60899999999999999</v>
      </c>
      <c r="F325" s="167">
        <f>F324*E325</f>
        <v>9.1349999999999998</v>
      </c>
      <c r="G325" s="93"/>
      <c r="H325" s="168"/>
      <c r="J325" s="80" t="s">
        <v>10</v>
      </c>
    </row>
    <row r="326" spans="1:10" s="80" customFormat="1">
      <c r="A326" s="110"/>
      <c r="B326" s="203"/>
      <c r="C326" s="183" t="s">
        <v>31</v>
      </c>
      <c r="D326" s="181" t="s">
        <v>258</v>
      </c>
      <c r="E326" s="167">
        <v>2.0999999999999999E-3</v>
      </c>
      <c r="F326" s="167">
        <f>F324*E326</f>
        <v>3.15E-2</v>
      </c>
      <c r="G326" s="93"/>
      <c r="H326" s="168"/>
    </row>
    <row r="327" spans="1:10" s="80" customFormat="1">
      <c r="A327" s="110"/>
      <c r="B327" s="198" t="s">
        <v>355</v>
      </c>
      <c r="C327" s="218" t="s">
        <v>356</v>
      </c>
      <c r="D327" s="169" t="s">
        <v>50</v>
      </c>
      <c r="E327" s="167">
        <v>1</v>
      </c>
      <c r="F327" s="167">
        <f>F324*E327</f>
        <v>15</v>
      </c>
      <c r="G327" s="93"/>
      <c r="H327" s="168"/>
      <c r="I327" s="80" t="s">
        <v>10</v>
      </c>
    </row>
    <row r="328" spans="1:10" s="80" customFormat="1">
      <c r="A328" s="110"/>
      <c r="B328" s="166" t="s">
        <v>10</v>
      </c>
      <c r="C328" s="170" t="s">
        <v>259</v>
      </c>
      <c r="D328" s="171" t="s">
        <v>48</v>
      </c>
      <c r="E328" s="172">
        <f>14*0.01</f>
        <v>0.14000000000000001</v>
      </c>
      <c r="F328" s="172">
        <f>E328*F324</f>
        <v>2.1</v>
      </c>
      <c r="G328" s="173"/>
      <c r="H328" s="168"/>
    </row>
    <row r="329" spans="1:10" s="80" customFormat="1">
      <c r="A329" s="110"/>
      <c r="B329" s="203"/>
      <c r="C329" s="183" t="s">
        <v>36</v>
      </c>
      <c r="D329" s="181" t="s">
        <v>18</v>
      </c>
      <c r="E329" s="167">
        <v>0.156</v>
      </c>
      <c r="F329" s="167">
        <f>F324*E329</f>
        <v>2.34</v>
      </c>
      <c r="G329" s="93"/>
      <c r="H329" s="168"/>
    </row>
    <row r="330" spans="1:10" s="80" customFormat="1">
      <c r="A330" s="110"/>
      <c r="B330" s="162" t="s">
        <v>275</v>
      </c>
      <c r="C330" s="162" t="s">
        <v>131</v>
      </c>
      <c r="D330" s="162" t="s">
        <v>40</v>
      </c>
      <c r="E330" s="163"/>
      <c r="F330" s="163">
        <f>F333+F334+F335+F336+F337</f>
        <v>11</v>
      </c>
      <c r="G330" s="164"/>
      <c r="H330" s="168"/>
    </row>
    <row r="331" spans="1:10" s="80" customFormat="1">
      <c r="A331" s="110"/>
      <c r="B331" s="166"/>
      <c r="C331" s="97" t="s">
        <v>38</v>
      </c>
      <c r="D331" s="120" t="s">
        <v>32</v>
      </c>
      <c r="E331" s="167">
        <v>2.67</v>
      </c>
      <c r="F331" s="167">
        <f>F330*E331</f>
        <v>29.369999999999997</v>
      </c>
      <c r="G331" s="93"/>
      <c r="H331" s="168"/>
    </row>
    <row r="332" spans="1:10" s="80" customFormat="1">
      <c r="A332" s="110"/>
      <c r="B332" s="203"/>
      <c r="C332" s="183" t="s">
        <v>31</v>
      </c>
      <c r="D332" s="181" t="s">
        <v>258</v>
      </c>
      <c r="E332" s="167">
        <v>0.28999999999999998</v>
      </c>
      <c r="F332" s="167">
        <f>F330*E332</f>
        <v>3.19</v>
      </c>
      <c r="G332" s="93"/>
      <c r="H332" s="168"/>
    </row>
    <row r="333" spans="1:10" s="80" customFormat="1">
      <c r="A333" s="110" t="s">
        <v>10</v>
      </c>
      <c r="B333" s="198" t="s">
        <v>357</v>
      </c>
      <c r="C333" s="104" t="s">
        <v>276</v>
      </c>
      <c r="D333" s="102" t="s">
        <v>40</v>
      </c>
      <c r="E333" s="185"/>
      <c r="F333" s="167">
        <v>4</v>
      </c>
      <c r="G333" s="93"/>
      <c r="H333" s="168"/>
    </row>
    <row r="334" spans="1:10" s="80" customFormat="1">
      <c r="A334" s="110"/>
      <c r="B334" s="198" t="s">
        <v>358</v>
      </c>
      <c r="C334" s="104" t="s">
        <v>277</v>
      </c>
      <c r="D334" s="102" t="s">
        <v>40</v>
      </c>
      <c r="E334" s="185"/>
      <c r="F334" s="167">
        <v>4</v>
      </c>
      <c r="G334" s="93"/>
      <c r="H334" s="168"/>
      <c r="I334" s="80" t="s">
        <v>10</v>
      </c>
    </row>
    <row r="335" spans="1:10" s="80" customFormat="1">
      <c r="A335" s="110"/>
      <c r="B335" s="198" t="s">
        <v>361</v>
      </c>
      <c r="C335" s="104" t="s">
        <v>284</v>
      </c>
      <c r="D335" s="102" t="s">
        <v>40</v>
      </c>
      <c r="E335" s="185"/>
      <c r="F335" s="167">
        <v>1</v>
      </c>
      <c r="G335" s="93"/>
      <c r="H335" s="168"/>
      <c r="J335" s="80" t="s">
        <v>10</v>
      </c>
    </row>
    <row r="336" spans="1:10" s="80" customFormat="1">
      <c r="A336" s="110"/>
      <c r="B336" s="198" t="s">
        <v>359</v>
      </c>
      <c r="C336" s="104" t="s">
        <v>278</v>
      </c>
      <c r="D336" s="102" t="s">
        <v>40</v>
      </c>
      <c r="E336" s="185"/>
      <c r="F336" s="167">
        <v>1</v>
      </c>
      <c r="G336" s="93"/>
      <c r="H336" s="168"/>
    </row>
    <row r="337" spans="1:10" s="80" customFormat="1">
      <c r="A337" s="110"/>
      <c r="B337" s="198" t="s">
        <v>360</v>
      </c>
      <c r="C337" s="104" t="s">
        <v>279</v>
      </c>
      <c r="D337" s="102" t="s">
        <v>40</v>
      </c>
      <c r="E337" s="185"/>
      <c r="F337" s="167">
        <v>1</v>
      </c>
      <c r="G337" s="93"/>
      <c r="H337" s="168"/>
    </row>
    <row r="338" spans="1:10" s="80" customFormat="1">
      <c r="A338" s="110"/>
      <c r="B338" s="166" t="s">
        <v>65</v>
      </c>
      <c r="C338" s="104" t="s">
        <v>280</v>
      </c>
      <c r="D338" s="102" t="s">
        <v>40</v>
      </c>
      <c r="E338" s="185"/>
      <c r="F338" s="167">
        <v>8</v>
      </c>
      <c r="G338" s="168"/>
      <c r="H338" s="168"/>
    </row>
    <row r="339" spans="1:10" s="80" customFormat="1">
      <c r="A339" s="110"/>
      <c r="B339" s="166" t="s">
        <v>65</v>
      </c>
      <c r="C339" s="104" t="s">
        <v>281</v>
      </c>
      <c r="D339" s="102" t="s">
        <v>40</v>
      </c>
      <c r="E339" s="185"/>
      <c r="F339" s="167">
        <v>8</v>
      </c>
      <c r="G339" s="168"/>
      <c r="H339" s="168"/>
    </row>
    <row r="340" spans="1:10" s="80" customFormat="1">
      <c r="A340" s="110"/>
      <c r="B340" s="203" t="s">
        <v>362</v>
      </c>
      <c r="C340" s="104" t="s">
        <v>282</v>
      </c>
      <c r="D340" s="102" t="s">
        <v>40</v>
      </c>
      <c r="E340" s="185"/>
      <c r="F340" s="167">
        <v>10</v>
      </c>
      <c r="G340" s="168"/>
      <c r="H340" s="168"/>
    </row>
    <row r="341" spans="1:10" s="80" customFormat="1">
      <c r="A341" s="110"/>
      <c r="B341" s="203"/>
      <c r="C341" s="95" t="s">
        <v>93</v>
      </c>
      <c r="D341" s="124" t="s">
        <v>18</v>
      </c>
      <c r="E341" s="167">
        <v>0.2</v>
      </c>
      <c r="F341" s="167">
        <f>F330*E341</f>
        <v>2.2000000000000002</v>
      </c>
      <c r="G341" s="93"/>
      <c r="H341" s="168"/>
    </row>
    <row r="342" spans="1:10" s="80" customFormat="1">
      <c r="A342" s="110"/>
      <c r="B342" s="186" t="s">
        <v>235</v>
      </c>
      <c r="C342" s="186" t="s">
        <v>283</v>
      </c>
      <c r="D342" s="186" t="s">
        <v>40</v>
      </c>
      <c r="E342" s="163"/>
      <c r="F342" s="163">
        <v>2</v>
      </c>
      <c r="G342" s="93"/>
      <c r="H342" s="168"/>
    </row>
    <row r="343" spans="1:10" s="80" customFormat="1">
      <c r="A343" s="110"/>
      <c r="B343" s="166"/>
      <c r="C343" s="97" t="s">
        <v>38</v>
      </c>
      <c r="D343" s="120" t="s">
        <v>32</v>
      </c>
      <c r="E343" s="187">
        <v>1.002</v>
      </c>
      <c r="F343" s="187">
        <f>F342*E343</f>
        <v>2.004</v>
      </c>
      <c r="G343" s="93"/>
      <c r="H343" s="168"/>
    </row>
    <row r="344" spans="1:10" s="80" customFormat="1">
      <c r="A344" s="110"/>
      <c r="B344" s="203"/>
      <c r="C344" s="183" t="s">
        <v>31</v>
      </c>
      <c r="D344" s="181" t="s">
        <v>258</v>
      </c>
      <c r="E344" s="187">
        <v>0.49340000000000001</v>
      </c>
      <c r="F344" s="187">
        <f>F342*E344</f>
        <v>0.98680000000000001</v>
      </c>
      <c r="G344" s="93"/>
      <c r="H344" s="168"/>
    </row>
    <row r="345" spans="1:10" s="80" customFormat="1">
      <c r="A345" s="110"/>
      <c r="B345" s="110"/>
      <c r="C345" s="60" t="s">
        <v>286</v>
      </c>
      <c r="D345" s="111"/>
      <c r="E345" s="23"/>
      <c r="F345" s="23"/>
      <c r="G345" s="23"/>
      <c r="H345" s="23"/>
    </row>
    <row r="346" spans="1:10" s="80" customFormat="1" ht="45">
      <c r="A346" s="110"/>
      <c r="B346" s="151" t="s">
        <v>294</v>
      </c>
      <c r="C346" s="176" t="s">
        <v>303</v>
      </c>
      <c r="D346" s="176" t="s">
        <v>50</v>
      </c>
      <c r="E346" s="176"/>
      <c r="F346" s="176">
        <v>25</v>
      </c>
      <c r="G346" s="164"/>
      <c r="H346" s="93"/>
    </row>
    <row r="347" spans="1:10" s="80" customFormat="1">
      <c r="A347" s="110"/>
      <c r="B347" s="124"/>
      <c r="C347" s="204" t="s">
        <v>79</v>
      </c>
      <c r="D347" s="167" t="s">
        <v>32</v>
      </c>
      <c r="E347" s="167">
        <f>117*0.01</f>
        <v>1.17</v>
      </c>
      <c r="F347" s="167">
        <f>F346*E347</f>
        <v>29.25</v>
      </c>
      <c r="G347" s="93"/>
      <c r="H347" s="93"/>
    </row>
    <row r="348" spans="1:10" s="80" customFormat="1">
      <c r="A348" s="110"/>
      <c r="B348" s="124"/>
      <c r="C348" s="204" t="s">
        <v>295</v>
      </c>
      <c r="D348" s="167" t="s">
        <v>18</v>
      </c>
      <c r="E348" s="167">
        <f>1.72*0.01</f>
        <v>1.72E-2</v>
      </c>
      <c r="F348" s="167">
        <f>F346*E348</f>
        <v>0.43</v>
      </c>
      <c r="G348" s="93"/>
      <c r="H348" s="93"/>
    </row>
    <row r="349" spans="1:10" s="80" customFormat="1">
      <c r="A349" s="110"/>
      <c r="B349" s="198" t="s">
        <v>363</v>
      </c>
      <c r="C349" s="95" t="s">
        <v>364</v>
      </c>
      <c r="D349" s="167" t="s">
        <v>296</v>
      </c>
      <c r="E349" s="167">
        <v>1</v>
      </c>
      <c r="F349" s="167">
        <f>F346*E349</f>
        <v>25</v>
      </c>
      <c r="G349" s="93"/>
      <c r="H349" s="93"/>
      <c r="J349" s="80" t="s">
        <v>10</v>
      </c>
    </row>
    <row r="350" spans="1:10" s="80" customFormat="1">
      <c r="A350" s="110"/>
      <c r="B350" s="124"/>
      <c r="C350" s="204" t="s">
        <v>297</v>
      </c>
      <c r="D350" s="167" t="s">
        <v>110</v>
      </c>
      <c r="E350" s="167">
        <v>0.152</v>
      </c>
      <c r="F350" s="167">
        <f>F346*E350</f>
        <v>3.8</v>
      </c>
      <c r="G350" s="93"/>
      <c r="H350" s="93"/>
    </row>
    <row r="351" spans="1:10" s="80" customFormat="1">
      <c r="A351" s="110"/>
      <c r="B351" s="124"/>
      <c r="C351" s="204" t="s">
        <v>36</v>
      </c>
      <c r="D351" s="167" t="s">
        <v>18</v>
      </c>
      <c r="E351" s="167">
        <f>3.93*0.01</f>
        <v>3.9300000000000002E-2</v>
      </c>
      <c r="F351" s="167">
        <f>F346*E351</f>
        <v>0.98250000000000004</v>
      </c>
      <c r="G351" s="93"/>
      <c r="H351" s="93"/>
    </row>
    <row r="352" spans="1:10" s="80" customFormat="1" ht="45">
      <c r="A352" s="110"/>
      <c r="B352" s="151" t="s">
        <v>294</v>
      </c>
      <c r="C352" s="176" t="s">
        <v>304</v>
      </c>
      <c r="D352" s="176" t="s">
        <v>50</v>
      </c>
      <c r="E352" s="176"/>
      <c r="F352" s="176">
        <v>25</v>
      </c>
      <c r="G352" s="164"/>
      <c r="H352" s="93"/>
    </row>
    <row r="353" spans="1:10" s="80" customFormat="1">
      <c r="A353" s="110"/>
      <c r="B353" s="124"/>
      <c r="C353" s="204" t="s">
        <v>79</v>
      </c>
      <c r="D353" s="167" t="s">
        <v>32</v>
      </c>
      <c r="E353" s="167">
        <f>117*0.01</f>
        <v>1.17</v>
      </c>
      <c r="F353" s="167">
        <f>F352*E353</f>
        <v>29.25</v>
      </c>
      <c r="G353" s="93"/>
      <c r="H353" s="93"/>
    </row>
    <row r="354" spans="1:10" s="80" customFormat="1">
      <c r="A354" s="110"/>
      <c r="B354" s="124"/>
      <c r="C354" s="204" t="s">
        <v>295</v>
      </c>
      <c r="D354" s="167" t="s">
        <v>18</v>
      </c>
      <c r="E354" s="167">
        <f>1.72*0.01</f>
        <v>1.72E-2</v>
      </c>
      <c r="F354" s="167">
        <f>F352*E354</f>
        <v>0.43</v>
      </c>
      <c r="G354" s="93"/>
      <c r="H354" s="93"/>
    </row>
    <row r="355" spans="1:10" s="80" customFormat="1">
      <c r="A355" s="110"/>
      <c r="B355" s="198" t="s">
        <v>363</v>
      </c>
      <c r="C355" s="95" t="s">
        <v>364</v>
      </c>
      <c r="D355" s="167" t="s">
        <v>296</v>
      </c>
      <c r="E355" s="167">
        <v>1</v>
      </c>
      <c r="F355" s="167">
        <f>F352*E355</f>
        <v>25</v>
      </c>
      <c r="G355" s="93"/>
      <c r="H355" s="93"/>
    </row>
    <row r="356" spans="1:10" s="80" customFormat="1">
      <c r="A356" s="110"/>
      <c r="B356" s="124"/>
      <c r="C356" s="204" t="s">
        <v>297</v>
      </c>
      <c r="D356" s="167" t="s">
        <v>110</v>
      </c>
      <c r="E356" s="167">
        <v>0.152</v>
      </c>
      <c r="F356" s="167">
        <f>F352*E356</f>
        <v>3.8</v>
      </c>
      <c r="G356" s="93"/>
      <c r="H356" s="93"/>
    </row>
    <row r="357" spans="1:10" s="80" customFormat="1">
      <c r="A357" s="110"/>
      <c r="B357" s="124"/>
      <c r="C357" s="204" t="s">
        <v>36</v>
      </c>
      <c r="D357" s="167" t="s">
        <v>18</v>
      </c>
      <c r="E357" s="167">
        <f>3.93*0.01</f>
        <v>3.9300000000000002E-2</v>
      </c>
      <c r="F357" s="167">
        <f>F352*E357</f>
        <v>0.98250000000000004</v>
      </c>
      <c r="G357" s="93"/>
      <c r="H357" s="93"/>
    </row>
    <row r="358" spans="1:10" s="80" customFormat="1">
      <c r="A358" s="110"/>
      <c r="B358" s="151" t="s">
        <v>298</v>
      </c>
      <c r="C358" s="176" t="s">
        <v>299</v>
      </c>
      <c r="D358" s="176" t="s">
        <v>110</v>
      </c>
      <c r="E358" s="176"/>
      <c r="F358" s="176">
        <v>10</v>
      </c>
      <c r="G358" s="164"/>
      <c r="H358" s="93"/>
    </row>
    <row r="359" spans="1:10" s="80" customFormat="1">
      <c r="A359" s="110"/>
      <c r="B359" s="124"/>
      <c r="C359" s="204" t="s">
        <v>79</v>
      </c>
      <c r="D359" s="167" t="s">
        <v>32</v>
      </c>
      <c r="E359" s="167">
        <v>1.51</v>
      </c>
      <c r="F359" s="167">
        <f>F358*E359</f>
        <v>15.1</v>
      </c>
      <c r="G359" s="93"/>
      <c r="H359" s="93"/>
    </row>
    <row r="360" spans="1:10" s="80" customFormat="1">
      <c r="A360" s="110"/>
      <c r="B360" s="124"/>
      <c r="C360" s="204" t="s">
        <v>295</v>
      </c>
      <c r="D360" s="167" t="s">
        <v>18</v>
      </c>
      <c r="E360" s="167">
        <v>0.13</v>
      </c>
      <c r="F360" s="167">
        <f>F358*E360</f>
        <v>1.3</v>
      </c>
      <c r="G360" s="93"/>
      <c r="H360" s="93"/>
    </row>
    <row r="361" spans="1:10" s="80" customFormat="1">
      <c r="A361" s="110"/>
      <c r="B361" s="198" t="s">
        <v>365</v>
      </c>
      <c r="C361" s="218" t="s">
        <v>366</v>
      </c>
      <c r="D361" s="167" t="s">
        <v>110</v>
      </c>
      <c r="E361" s="167"/>
      <c r="F361" s="167">
        <v>4</v>
      </c>
      <c r="G361" s="93"/>
      <c r="H361" s="93"/>
    </row>
    <row r="362" spans="1:10" s="80" customFormat="1">
      <c r="A362" s="110"/>
      <c r="B362" s="124"/>
      <c r="C362" s="204" t="s">
        <v>36</v>
      </c>
      <c r="D362" s="167" t="s">
        <v>18</v>
      </c>
      <c r="E362" s="167">
        <v>7.0000000000000007E-2</v>
      </c>
      <c r="F362" s="167">
        <f>F358*E362</f>
        <v>0.70000000000000007</v>
      </c>
      <c r="G362" s="93"/>
      <c r="H362" s="93"/>
    </row>
    <row r="363" spans="1:10" s="80" customFormat="1">
      <c r="A363" s="110"/>
      <c r="B363" s="124" t="s">
        <v>300</v>
      </c>
      <c r="C363" s="151" t="s">
        <v>301</v>
      </c>
      <c r="D363" s="151" t="s">
        <v>110</v>
      </c>
      <c r="E363" s="176"/>
      <c r="F363" s="176">
        <v>52</v>
      </c>
      <c r="G363" s="164"/>
      <c r="H363" s="168"/>
    </row>
    <row r="364" spans="1:10" s="80" customFormat="1">
      <c r="A364" s="110"/>
      <c r="B364" s="124"/>
      <c r="C364" s="95" t="s">
        <v>79</v>
      </c>
      <c r="D364" s="124" t="s">
        <v>32</v>
      </c>
      <c r="E364" s="167">
        <v>0.64600000000000002</v>
      </c>
      <c r="F364" s="167">
        <f>F363*E364</f>
        <v>33.591999999999999</v>
      </c>
      <c r="G364" s="93"/>
      <c r="H364" s="168"/>
    </row>
    <row r="365" spans="1:10" s="80" customFormat="1">
      <c r="A365" s="110"/>
      <c r="B365" s="124"/>
      <c r="C365" s="95" t="s">
        <v>31</v>
      </c>
      <c r="D365" s="124" t="s">
        <v>18</v>
      </c>
      <c r="E365" s="167">
        <v>2.5999999999999999E-3</v>
      </c>
      <c r="F365" s="167">
        <f>F363*E365</f>
        <v>0.13519999999999999</v>
      </c>
      <c r="G365" s="93"/>
      <c r="H365" s="168"/>
    </row>
    <row r="366" spans="1:10" s="80" customFormat="1">
      <c r="A366" s="110"/>
      <c r="B366" s="198" t="s">
        <v>367</v>
      </c>
      <c r="C366" s="95" t="s">
        <v>368</v>
      </c>
      <c r="D366" s="212" t="s">
        <v>40</v>
      </c>
      <c r="E366" s="167"/>
      <c r="F366" s="167">
        <v>10</v>
      </c>
      <c r="G366" s="93"/>
      <c r="H366" s="168"/>
    </row>
    <row r="367" spans="1:10" s="80" customFormat="1">
      <c r="A367" s="110"/>
      <c r="B367" s="198" t="s">
        <v>369</v>
      </c>
      <c r="C367" s="95" t="s">
        <v>370</v>
      </c>
      <c r="D367" s="212" t="s">
        <v>40</v>
      </c>
      <c r="E367" s="167"/>
      <c r="F367" s="167">
        <v>10</v>
      </c>
      <c r="G367" s="93"/>
      <c r="H367" s="168"/>
      <c r="J367" s="80" t="s">
        <v>10</v>
      </c>
    </row>
    <row r="368" spans="1:10" s="80" customFormat="1">
      <c r="A368" s="110"/>
      <c r="B368" s="198" t="s">
        <v>371</v>
      </c>
      <c r="C368" s="95" t="s">
        <v>372</v>
      </c>
      <c r="D368" s="212" t="s">
        <v>40</v>
      </c>
      <c r="E368" s="167"/>
      <c r="F368" s="167">
        <f>10</f>
        <v>10</v>
      </c>
      <c r="G368" s="93"/>
      <c r="H368" s="168"/>
    </row>
    <row r="369" spans="1:8" s="80" customFormat="1">
      <c r="A369" s="110"/>
      <c r="B369" s="198" t="s">
        <v>373</v>
      </c>
      <c r="C369" s="199" t="s">
        <v>374</v>
      </c>
      <c r="D369" s="212" t="s">
        <v>40</v>
      </c>
      <c r="E369" s="167"/>
      <c r="F369" s="167">
        <v>4</v>
      </c>
      <c r="G369" s="93"/>
      <c r="H369" s="168"/>
    </row>
    <row r="370" spans="1:8" s="80" customFormat="1">
      <c r="A370" s="110"/>
      <c r="B370" s="124" t="s">
        <v>65</v>
      </c>
      <c r="C370" s="199" t="s">
        <v>302</v>
      </c>
      <c r="D370" s="212" t="s">
        <v>40</v>
      </c>
      <c r="E370" s="167"/>
      <c r="F370" s="167">
        <v>20</v>
      </c>
      <c r="G370" s="93"/>
      <c r="H370" s="168"/>
    </row>
    <row r="371" spans="1:8" s="80" customFormat="1">
      <c r="A371" s="110"/>
      <c r="B371" s="124" t="s">
        <v>362</v>
      </c>
      <c r="C371" s="199" t="s">
        <v>282</v>
      </c>
      <c r="D371" s="212" t="s">
        <v>40</v>
      </c>
      <c r="E371" s="167"/>
      <c r="F371" s="167">
        <v>10</v>
      </c>
      <c r="G371" s="93"/>
      <c r="H371" s="168"/>
    </row>
    <row r="372" spans="1:8" s="80" customFormat="1">
      <c r="A372" s="110"/>
      <c r="B372" s="124"/>
      <c r="C372" s="95" t="s">
        <v>93</v>
      </c>
      <c r="D372" s="124" t="s">
        <v>18</v>
      </c>
      <c r="E372" s="167">
        <v>0.12</v>
      </c>
      <c r="F372" s="167">
        <f>F363*E372</f>
        <v>6.24</v>
      </c>
      <c r="G372" s="93"/>
      <c r="H372" s="168"/>
    </row>
    <row r="373" spans="1:8" s="80" customFormat="1">
      <c r="A373" s="110"/>
      <c r="B373" s="186" t="s">
        <v>235</v>
      </c>
      <c r="C373" s="186" t="s">
        <v>283</v>
      </c>
      <c r="D373" s="203" t="s">
        <v>110</v>
      </c>
      <c r="E373" s="163"/>
      <c r="F373" s="163">
        <v>3</v>
      </c>
      <c r="G373" s="93"/>
      <c r="H373" s="168"/>
    </row>
    <row r="374" spans="1:8" s="80" customFormat="1">
      <c r="A374" s="110"/>
      <c r="B374" s="203"/>
      <c r="C374" s="95" t="s">
        <v>79</v>
      </c>
      <c r="D374" s="124" t="s">
        <v>32</v>
      </c>
      <c r="E374" s="187">
        <v>1.002</v>
      </c>
      <c r="F374" s="187">
        <f>F373*E374</f>
        <v>3.0060000000000002</v>
      </c>
      <c r="G374" s="93"/>
      <c r="H374" s="168"/>
    </row>
    <row r="375" spans="1:8" s="80" customFormat="1">
      <c r="A375" s="110"/>
      <c r="B375" s="203"/>
      <c r="C375" s="95" t="s">
        <v>31</v>
      </c>
      <c r="D375" s="124" t="s">
        <v>18</v>
      </c>
      <c r="E375" s="187">
        <v>0.49340000000000001</v>
      </c>
      <c r="F375" s="187">
        <f>F373*E375</f>
        <v>1.4802</v>
      </c>
      <c r="G375" s="93"/>
      <c r="H375" s="168"/>
    </row>
    <row r="376" spans="1:8" s="80" customFormat="1" ht="30">
      <c r="A376" s="110"/>
      <c r="B376" s="178" t="s">
        <v>132</v>
      </c>
      <c r="C376" s="151" t="s">
        <v>392</v>
      </c>
      <c r="D376" s="178" t="s">
        <v>40</v>
      </c>
      <c r="E376" s="224"/>
      <c r="F376" s="225">
        <v>1</v>
      </c>
      <c r="G376" s="177"/>
      <c r="H376" s="93"/>
    </row>
    <row r="377" spans="1:8" s="80" customFormat="1">
      <c r="A377" s="110"/>
      <c r="B377" s="181"/>
      <c r="C377" s="95" t="s">
        <v>38</v>
      </c>
      <c r="D377" s="124" t="s">
        <v>32</v>
      </c>
      <c r="E377" s="123">
        <v>3.15</v>
      </c>
      <c r="F377" s="123">
        <f>F376*E377</f>
        <v>3.15</v>
      </c>
      <c r="G377" s="94"/>
      <c r="H377" s="93"/>
    </row>
    <row r="378" spans="1:8" s="80" customFormat="1">
      <c r="A378" s="110"/>
      <c r="B378" s="181"/>
      <c r="C378" s="183" t="s">
        <v>31</v>
      </c>
      <c r="D378" s="181" t="s">
        <v>18</v>
      </c>
      <c r="E378" s="205">
        <v>0.84</v>
      </c>
      <c r="F378" s="205">
        <f>F376*E378</f>
        <v>0.84</v>
      </c>
      <c r="G378" s="94"/>
      <c r="H378" s="93"/>
    </row>
    <row r="379" spans="1:8" s="80" customFormat="1">
      <c r="A379" s="110"/>
      <c r="B379" s="181"/>
      <c r="C379" s="183" t="s">
        <v>131</v>
      </c>
      <c r="D379" s="181" t="s">
        <v>48</v>
      </c>
      <c r="E379" s="205">
        <v>20</v>
      </c>
      <c r="F379" s="226">
        <f>E379*F376</f>
        <v>20</v>
      </c>
      <c r="G379" s="94"/>
      <c r="H379" s="93"/>
    </row>
    <row r="380" spans="1:8" s="80" customFormat="1">
      <c r="A380" s="110"/>
      <c r="B380" s="181"/>
      <c r="C380" s="183" t="s">
        <v>36</v>
      </c>
      <c r="D380" s="181" t="s">
        <v>18</v>
      </c>
      <c r="E380" s="205">
        <v>0.47</v>
      </c>
      <c r="F380" s="205">
        <f>F376*E380</f>
        <v>0.47</v>
      </c>
      <c r="G380" s="94"/>
      <c r="H380" s="93"/>
    </row>
    <row r="381" spans="1:8" s="227" customFormat="1">
      <c r="A381" s="15"/>
      <c r="B381" s="117" t="s">
        <v>155</v>
      </c>
      <c r="C381" s="151" t="s">
        <v>156</v>
      </c>
      <c r="D381" s="108" t="s">
        <v>35</v>
      </c>
      <c r="E381" s="125"/>
      <c r="F381" s="125">
        <v>1</v>
      </c>
      <c r="G381" s="93"/>
      <c r="H381" s="93"/>
    </row>
    <row r="382" spans="1:8" s="80" customFormat="1">
      <c r="A382" s="110"/>
      <c r="B382" s="119"/>
      <c r="C382" s="95" t="s">
        <v>38</v>
      </c>
      <c r="D382" s="128" t="s">
        <v>32</v>
      </c>
      <c r="E382" s="129">
        <v>13.8</v>
      </c>
      <c r="F382" s="123">
        <f>E382*F381</f>
        <v>13.8</v>
      </c>
      <c r="G382" s="93"/>
      <c r="H382" s="93"/>
    </row>
    <row r="383" spans="1:8" s="80" customFormat="1">
      <c r="A383" s="110"/>
      <c r="B383" s="119"/>
      <c r="C383" s="95" t="s">
        <v>157</v>
      </c>
      <c r="D383" s="128" t="s">
        <v>18</v>
      </c>
      <c r="E383" s="129">
        <v>0.17</v>
      </c>
      <c r="F383" s="123">
        <f>E383*F381</f>
        <v>0.17</v>
      </c>
      <c r="G383" s="93"/>
      <c r="H383" s="93"/>
    </row>
    <row r="384" spans="1:8" s="80" customFormat="1">
      <c r="A384" s="110"/>
      <c r="B384" s="119"/>
      <c r="C384" s="95" t="s">
        <v>158</v>
      </c>
      <c r="D384" s="128" t="s">
        <v>48</v>
      </c>
      <c r="E384" s="129">
        <v>1</v>
      </c>
      <c r="F384" s="123">
        <f>E384*F381</f>
        <v>1</v>
      </c>
      <c r="G384" s="93"/>
      <c r="H384" s="93"/>
    </row>
    <row r="385" spans="1:8" s="80" customFormat="1">
      <c r="A385" s="110"/>
      <c r="B385" s="119" t="s">
        <v>375</v>
      </c>
      <c r="C385" s="126" t="s">
        <v>159</v>
      </c>
      <c r="D385" s="130" t="s">
        <v>50</v>
      </c>
      <c r="E385" s="131">
        <v>1.03</v>
      </c>
      <c r="F385" s="127">
        <v>20</v>
      </c>
      <c r="G385" s="93"/>
      <c r="H385" s="93"/>
    </row>
    <row r="386" spans="1:8" s="80" customFormat="1">
      <c r="A386" s="110"/>
      <c r="B386" s="119"/>
      <c r="C386" s="95" t="s">
        <v>93</v>
      </c>
      <c r="D386" s="128" t="s">
        <v>18</v>
      </c>
      <c r="E386" s="129">
        <v>0.9</v>
      </c>
      <c r="F386" s="123">
        <f>E386*F381</f>
        <v>0.9</v>
      </c>
      <c r="G386" s="93"/>
      <c r="H386" s="93"/>
    </row>
    <row r="387" spans="1:8" s="80" customFormat="1">
      <c r="A387" s="110"/>
      <c r="B387" s="13" t="s">
        <v>65</v>
      </c>
      <c r="C387" s="14" t="s">
        <v>162</v>
      </c>
      <c r="D387" s="13" t="s">
        <v>126</v>
      </c>
      <c r="E387" s="13"/>
      <c r="F387" s="13">
        <v>1</v>
      </c>
      <c r="G387" s="15"/>
      <c r="H387" s="15"/>
    </row>
    <row r="388" spans="1:8" s="80" customFormat="1">
      <c r="A388" s="110"/>
      <c r="B388" s="15"/>
      <c r="C388" s="35" t="s">
        <v>30</v>
      </c>
      <c r="D388" s="15" t="s">
        <v>126</v>
      </c>
      <c r="E388" s="15"/>
      <c r="F388" s="15">
        <v>1</v>
      </c>
      <c r="G388" s="23"/>
      <c r="H388" s="23"/>
    </row>
    <row r="389" spans="1:8" s="80" customFormat="1">
      <c r="A389" s="110"/>
      <c r="B389" s="15" t="s">
        <v>376</v>
      </c>
      <c r="C389" s="41" t="s">
        <v>163</v>
      </c>
      <c r="D389" s="15" t="s">
        <v>126</v>
      </c>
      <c r="E389" s="15"/>
      <c r="F389" s="15">
        <v>1</v>
      </c>
      <c r="G389" s="23"/>
      <c r="H389" s="23"/>
    </row>
    <row r="390" spans="1:8">
      <c r="A390" s="24"/>
      <c r="B390" s="24"/>
      <c r="C390" s="25" t="s">
        <v>307</v>
      </c>
      <c r="D390" s="25"/>
      <c r="E390" s="25"/>
      <c r="F390" s="25"/>
      <c r="G390" s="25"/>
      <c r="H390" s="25"/>
    </row>
    <row r="391" spans="1:8">
      <c r="A391" s="20"/>
      <c r="B391" s="20"/>
      <c r="C391" s="17" t="s">
        <v>41</v>
      </c>
      <c r="D391" s="28" t="s">
        <v>71</v>
      </c>
      <c r="E391" s="8"/>
      <c r="F391" s="8"/>
      <c r="G391" s="8"/>
      <c r="H391" s="8"/>
    </row>
    <row r="392" spans="1:8">
      <c r="A392" s="20" t="s">
        <v>10</v>
      </c>
      <c r="B392" s="20" t="s">
        <v>10</v>
      </c>
      <c r="C392" s="17" t="s">
        <v>28</v>
      </c>
      <c r="D392" s="17"/>
      <c r="E392" s="8"/>
      <c r="F392" s="8"/>
      <c r="G392" s="8"/>
      <c r="H392" s="27"/>
    </row>
    <row r="393" spans="1:8">
      <c r="A393" s="20"/>
      <c r="B393" s="20"/>
      <c r="C393" s="17" t="s">
        <v>42</v>
      </c>
      <c r="D393" s="28" t="s">
        <v>71</v>
      </c>
      <c r="E393" s="8"/>
      <c r="F393" s="8"/>
      <c r="G393" s="8"/>
      <c r="H393" s="8"/>
    </row>
    <row r="394" spans="1:8">
      <c r="A394" s="20"/>
      <c r="B394" s="20"/>
      <c r="C394" s="17" t="s">
        <v>28</v>
      </c>
      <c r="D394" s="17"/>
      <c r="E394" s="8"/>
      <c r="F394" s="8"/>
      <c r="G394" s="8"/>
      <c r="H394" s="27"/>
    </row>
    <row r="395" spans="1:8">
      <c r="A395" s="66"/>
      <c r="B395" s="66"/>
      <c r="C395" s="60" t="s">
        <v>134</v>
      </c>
      <c r="D395" s="69"/>
      <c r="E395" s="70"/>
      <c r="F395" s="70"/>
      <c r="G395" s="70"/>
      <c r="H395" s="70"/>
    </row>
    <row r="396" spans="1:8" s="80" customFormat="1">
      <c r="A396" s="110"/>
      <c r="B396" s="133" t="s">
        <v>78</v>
      </c>
      <c r="C396" s="39" t="s">
        <v>80</v>
      </c>
      <c r="D396" s="29" t="s">
        <v>50</v>
      </c>
      <c r="E396" s="3"/>
      <c r="F396" s="9">
        <v>310</v>
      </c>
      <c r="G396" s="3"/>
      <c r="H396" s="8"/>
    </row>
    <row r="397" spans="1:8" s="80" customFormat="1">
      <c r="A397" s="110"/>
      <c r="B397" s="110"/>
      <c r="C397" s="41" t="s">
        <v>79</v>
      </c>
      <c r="D397" s="15" t="s">
        <v>32</v>
      </c>
      <c r="E397" s="15">
        <v>0.13900000000000001</v>
      </c>
      <c r="F397" s="15">
        <f>E397*F396</f>
        <v>43.09</v>
      </c>
      <c r="G397" s="15"/>
      <c r="H397" s="23"/>
    </row>
    <row r="398" spans="1:8" s="80" customFormat="1">
      <c r="A398" s="110"/>
      <c r="B398" s="206" t="s">
        <v>377</v>
      </c>
      <c r="C398" s="219" t="s">
        <v>378</v>
      </c>
      <c r="D398" s="206" t="s">
        <v>50</v>
      </c>
      <c r="E398" s="15"/>
      <c r="F398" s="37">
        <v>310</v>
      </c>
      <c r="G398" s="15"/>
      <c r="H398" s="15"/>
    </row>
    <row r="399" spans="1:8" s="80" customFormat="1">
      <c r="A399" s="110"/>
      <c r="B399" s="15" t="s">
        <v>379</v>
      </c>
      <c r="C399" s="110" t="s">
        <v>99</v>
      </c>
      <c r="D399" s="15" t="s">
        <v>50</v>
      </c>
      <c r="E399" s="15"/>
      <c r="F399" s="15">
        <v>300</v>
      </c>
      <c r="G399" s="15"/>
      <c r="H399" s="23"/>
    </row>
    <row r="400" spans="1:8" s="80" customFormat="1">
      <c r="A400" s="110"/>
      <c r="B400" s="110"/>
      <c r="C400" s="110" t="s">
        <v>36</v>
      </c>
      <c r="D400" s="206" t="s">
        <v>18</v>
      </c>
      <c r="E400" s="15">
        <v>9.7000000000000003E-2</v>
      </c>
      <c r="F400" s="15">
        <f>E400*F396</f>
        <v>30.07</v>
      </c>
      <c r="G400" s="23"/>
      <c r="H400" s="15"/>
    </row>
    <row r="401" spans="1:10" s="80" customFormat="1">
      <c r="A401" s="110"/>
      <c r="B401" s="13" t="s">
        <v>81</v>
      </c>
      <c r="C401" s="13" t="s">
        <v>82</v>
      </c>
      <c r="D401" s="13" t="s">
        <v>40</v>
      </c>
      <c r="E401" s="13"/>
      <c r="F401" s="13">
        <v>10</v>
      </c>
      <c r="G401" s="110"/>
      <c r="H401" s="110"/>
    </row>
    <row r="402" spans="1:10" s="80" customFormat="1">
      <c r="A402" s="110"/>
      <c r="B402" s="110"/>
      <c r="C402" s="110" t="s">
        <v>83</v>
      </c>
      <c r="D402" s="15" t="s">
        <v>32</v>
      </c>
      <c r="E402" s="15">
        <v>0.39200000000000002</v>
      </c>
      <c r="F402" s="15">
        <f>E402*F401</f>
        <v>3.92</v>
      </c>
      <c r="G402" s="37"/>
      <c r="H402" s="23"/>
    </row>
    <row r="403" spans="1:10" s="80" customFormat="1" ht="33.75" customHeight="1">
      <c r="A403" s="110"/>
      <c r="B403" s="15" t="s">
        <v>380</v>
      </c>
      <c r="C403" s="220" t="s">
        <v>381</v>
      </c>
      <c r="D403" s="15" t="s">
        <v>40</v>
      </c>
      <c r="E403" s="15"/>
      <c r="F403" s="15">
        <v>10</v>
      </c>
      <c r="G403" s="23"/>
      <c r="H403" s="23"/>
    </row>
    <row r="404" spans="1:10" s="80" customFormat="1">
      <c r="A404" s="110"/>
      <c r="B404" s="110"/>
      <c r="C404" s="110" t="s">
        <v>36</v>
      </c>
      <c r="D404" s="15" t="s">
        <v>18</v>
      </c>
      <c r="E404" s="15">
        <v>9.4E-2</v>
      </c>
      <c r="F404" s="15">
        <f>E404*F401</f>
        <v>0.94</v>
      </c>
      <c r="G404" s="23"/>
      <c r="H404" s="23"/>
    </row>
    <row r="405" spans="1:10" s="80" customFormat="1">
      <c r="A405" s="110"/>
      <c r="B405" s="13" t="s">
        <v>85</v>
      </c>
      <c r="C405" s="13" t="s">
        <v>84</v>
      </c>
      <c r="D405" s="13" t="s">
        <v>40</v>
      </c>
      <c r="E405" s="13"/>
      <c r="F405" s="13">
        <v>4</v>
      </c>
      <c r="G405" s="15"/>
      <c r="H405" s="15"/>
      <c r="J405" s="80" t="s">
        <v>10</v>
      </c>
    </row>
    <row r="406" spans="1:10" s="80" customFormat="1">
      <c r="A406" s="110"/>
      <c r="B406" s="110"/>
      <c r="C406" s="110" t="s">
        <v>83</v>
      </c>
      <c r="D406" s="15" t="s">
        <v>32</v>
      </c>
      <c r="E406" s="15">
        <v>0.372</v>
      </c>
      <c r="F406" s="15">
        <f>E406*F405</f>
        <v>1.488</v>
      </c>
      <c r="G406" s="37"/>
      <c r="H406" s="23"/>
    </row>
    <row r="407" spans="1:10" s="80" customFormat="1">
      <c r="A407" s="110"/>
      <c r="B407" s="15" t="s">
        <v>87</v>
      </c>
      <c r="C407" s="110" t="s">
        <v>86</v>
      </c>
      <c r="D407" s="15" t="s">
        <v>40</v>
      </c>
      <c r="E407" s="15"/>
      <c r="F407" s="15">
        <v>4</v>
      </c>
      <c r="G407" s="23"/>
      <c r="H407" s="23"/>
    </row>
    <row r="408" spans="1:10" s="80" customFormat="1">
      <c r="A408" s="110"/>
      <c r="B408" s="110"/>
      <c r="C408" s="110" t="s">
        <v>36</v>
      </c>
      <c r="D408" s="15" t="s">
        <v>18</v>
      </c>
      <c r="E408" s="15">
        <v>0.12839999999999999</v>
      </c>
      <c r="F408" s="15">
        <f>E408*F405</f>
        <v>0.51359999999999995</v>
      </c>
      <c r="G408" s="23"/>
      <c r="H408" s="23"/>
    </row>
    <row r="409" spans="1:10" s="80" customFormat="1">
      <c r="A409" s="110"/>
      <c r="B409" s="92" t="s">
        <v>118</v>
      </c>
      <c r="C409" s="89" t="s">
        <v>119</v>
      </c>
      <c r="D409" s="89" t="s">
        <v>40</v>
      </c>
      <c r="E409" s="89"/>
      <c r="F409" s="222">
        <v>9</v>
      </c>
      <c r="G409" s="15"/>
      <c r="H409" s="23"/>
    </row>
    <row r="410" spans="1:10" s="80" customFormat="1">
      <c r="A410" s="110"/>
      <c r="B410" s="223"/>
      <c r="C410" s="208" t="s">
        <v>38</v>
      </c>
      <c r="D410" s="207" t="s">
        <v>32</v>
      </c>
      <c r="E410" s="207">
        <v>1.03</v>
      </c>
      <c r="F410" s="207">
        <f>E410*F409</f>
        <v>9.27</v>
      </c>
      <c r="G410" s="15"/>
      <c r="H410" s="23"/>
    </row>
    <row r="411" spans="1:10" s="80" customFormat="1">
      <c r="A411" s="110"/>
      <c r="B411" s="207"/>
      <c r="C411" s="208" t="s">
        <v>62</v>
      </c>
      <c r="D411" s="207" t="s">
        <v>18</v>
      </c>
      <c r="E411" s="207">
        <v>0.58399999999999996</v>
      </c>
      <c r="F411" s="207">
        <f>E411*F409</f>
        <v>5.2559999999999993</v>
      </c>
      <c r="G411" s="23"/>
      <c r="H411" s="23"/>
    </row>
    <row r="412" spans="1:10" s="80" customFormat="1">
      <c r="A412" s="110"/>
      <c r="B412" s="221" t="s">
        <v>382</v>
      </c>
      <c r="C412" s="41" t="s">
        <v>383</v>
      </c>
      <c r="D412" s="90" t="s">
        <v>40</v>
      </c>
      <c r="E412" s="90"/>
      <c r="F412" s="90">
        <v>9</v>
      </c>
      <c r="G412" s="15"/>
      <c r="H412" s="23"/>
    </row>
    <row r="413" spans="1:10" s="80" customFormat="1">
      <c r="A413" s="110"/>
      <c r="B413" s="207"/>
      <c r="C413" s="208" t="s">
        <v>93</v>
      </c>
      <c r="D413" s="207" t="s">
        <v>18</v>
      </c>
      <c r="E413" s="207">
        <v>1.62</v>
      </c>
      <c r="F413" s="207">
        <f>E413*F409</f>
        <v>14.580000000000002</v>
      </c>
      <c r="G413" s="23"/>
      <c r="H413" s="23"/>
    </row>
    <row r="414" spans="1:10" s="80" customFormat="1" ht="30">
      <c r="A414" s="110"/>
      <c r="B414" s="14" t="s">
        <v>88</v>
      </c>
      <c r="C414" s="13" t="s">
        <v>129</v>
      </c>
      <c r="D414" s="13" t="s">
        <v>40</v>
      </c>
      <c r="E414" s="13"/>
      <c r="F414" s="13">
        <f>F417+F418</f>
        <v>24</v>
      </c>
      <c r="G414" s="15"/>
      <c r="H414" s="15"/>
      <c r="J414" s="80" t="s">
        <v>10</v>
      </c>
    </row>
    <row r="415" spans="1:10" s="80" customFormat="1">
      <c r="A415" s="110"/>
      <c r="B415" s="3"/>
      <c r="C415" s="6" t="s">
        <v>30</v>
      </c>
      <c r="D415" s="3" t="s">
        <v>32</v>
      </c>
      <c r="E415" s="3">
        <v>1.82</v>
      </c>
      <c r="F415" s="3">
        <f>E415*F414</f>
        <v>43.68</v>
      </c>
      <c r="G415" s="7"/>
      <c r="H415" s="8"/>
    </row>
    <row r="416" spans="1:10" s="80" customFormat="1">
      <c r="A416" s="110"/>
      <c r="B416" s="3" t="s">
        <v>160</v>
      </c>
      <c r="C416" s="6" t="s">
        <v>89</v>
      </c>
      <c r="D416" s="3" t="s">
        <v>39</v>
      </c>
      <c r="E416" s="3">
        <v>0.17799999999999999</v>
      </c>
      <c r="F416" s="3">
        <f>E416*F414</f>
        <v>4.2720000000000002</v>
      </c>
      <c r="G416" s="3"/>
      <c r="H416" s="8"/>
    </row>
    <row r="417" spans="1:11" s="80" customFormat="1">
      <c r="A417" s="110"/>
      <c r="B417" s="3" t="s">
        <v>385</v>
      </c>
      <c r="C417" s="6" t="s">
        <v>384</v>
      </c>
      <c r="D417" s="3" t="s">
        <v>40</v>
      </c>
      <c r="E417" s="3"/>
      <c r="F417" s="3">
        <v>10</v>
      </c>
      <c r="G417" s="3"/>
      <c r="H417" s="8"/>
    </row>
    <row r="418" spans="1:11" s="80" customFormat="1">
      <c r="A418" s="110"/>
      <c r="B418" s="3" t="s">
        <v>385</v>
      </c>
      <c r="C418" s="6" t="s">
        <v>133</v>
      </c>
      <c r="D418" s="3" t="s">
        <v>40</v>
      </c>
      <c r="E418" s="3"/>
      <c r="F418" s="3">
        <v>14</v>
      </c>
      <c r="G418" s="3"/>
      <c r="H418" s="8"/>
    </row>
    <row r="419" spans="1:11" s="80" customFormat="1">
      <c r="A419" s="110"/>
      <c r="B419" s="81" t="s">
        <v>118</v>
      </c>
      <c r="C419" s="33" t="s">
        <v>161</v>
      </c>
      <c r="D419" s="33" t="s">
        <v>40</v>
      </c>
      <c r="E419" s="33"/>
      <c r="F419" s="84">
        <v>2</v>
      </c>
      <c r="G419" s="3"/>
      <c r="H419" s="8"/>
    </row>
    <row r="420" spans="1:11" s="80" customFormat="1">
      <c r="A420" s="110"/>
      <c r="B420" s="85"/>
      <c r="C420" s="86" t="s">
        <v>38</v>
      </c>
      <c r="D420" s="87" t="s">
        <v>32</v>
      </c>
      <c r="E420" s="87">
        <v>1.03</v>
      </c>
      <c r="F420" s="87">
        <f>E420*F419</f>
        <v>2.06</v>
      </c>
      <c r="G420" s="3"/>
      <c r="H420" s="8"/>
    </row>
    <row r="421" spans="1:11" s="80" customFormat="1">
      <c r="A421" s="110"/>
      <c r="B421" s="207"/>
      <c r="C421" s="208" t="s">
        <v>62</v>
      </c>
      <c r="D421" s="207" t="s">
        <v>18</v>
      </c>
      <c r="E421" s="207">
        <v>0.58399999999999996</v>
      </c>
      <c r="F421" s="207">
        <f>E421*F419</f>
        <v>1.1679999999999999</v>
      </c>
      <c r="G421" s="23"/>
      <c r="H421" s="23"/>
      <c r="K421" s="80" t="s">
        <v>10</v>
      </c>
    </row>
    <row r="422" spans="1:11" s="80" customFormat="1">
      <c r="A422" s="110"/>
      <c r="B422" s="221" t="s">
        <v>386</v>
      </c>
      <c r="C422" s="41" t="s">
        <v>387</v>
      </c>
      <c r="D422" s="82" t="s">
        <v>40</v>
      </c>
      <c r="E422" s="82"/>
      <c r="F422" s="82">
        <v>2</v>
      </c>
      <c r="G422" s="3"/>
      <c r="H422" s="8"/>
    </row>
    <row r="423" spans="1:11" s="80" customFormat="1">
      <c r="A423" s="110"/>
      <c r="B423" s="207"/>
      <c r="C423" s="208" t="s">
        <v>93</v>
      </c>
      <c r="D423" s="207" t="s">
        <v>18</v>
      </c>
      <c r="E423" s="207">
        <v>1.62</v>
      </c>
      <c r="F423" s="207">
        <f>E423*F419</f>
        <v>3.24</v>
      </c>
      <c r="G423" s="23"/>
      <c r="H423" s="23"/>
    </row>
    <row r="424" spans="1:11">
      <c r="A424" s="61"/>
      <c r="B424" s="62"/>
      <c r="C424" s="63" t="s">
        <v>308</v>
      </c>
      <c r="D424" s="63"/>
      <c r="E424" s="63"/>
      <c r="F424" s="63"/>
      <c r="G424" s="63"/>
      <c r="H424" s="65"/>
    </row>
    <row r="425" spans="1:11">
      <c r="A425" s="20"/>
      <c r="B425" s="3"/>
      <c r="C425" s="39" t="s">
        <v>90</v>
      </c>
      <c r="D425" s="29" t="s">
        <v>71</v>
      </c>
      <c r="E425" s="3"/>
      <c r="F425" s="3"/>
      <c r="G425" s="3"/>
      <c r="H425" s="3"/>
    </row>
    <row r="426" spans="1:11">
      <c r="A426" s="20"/>
      <c r="B426" s="20" t="s">
        <v>10</v>
      </c>
      <c r="C426" s="64" t="s">
        <v>28</v>
      </c>
      <c r="D426" s="20"/>
      <c r="E426" s="20"/>
      <c r="F426" s="20"/>
      <c r="G426" s="20"/>
      <c r="H426" s="27"/>
    </row>
    <row r="427" spans="1:11">
      <c r="B427" s="20"/>
      <c r="C427" s="17" t="s">
        <v>42</v>
      </c>
      <c r="D427" s="28" t="s">
        <v>71</v>
      </c>
      <c r="E427" s="20"/>
      <c r="F427" s="20"/>
      <c r="G427" s="20"/>
      <c r="H427" s="8"/>
    </row>
    <row r="428" spans="1:11">
      <c r="A428" s="20"/>
      <c r="B428" s="20"/>
      <c r="C428" s="17" t="s">
        <v>28</v>
      </c>
      <c r="D428" s="17"/>
      <c r="E428" s="20" t="s">
        <v>10</v>
      </c>
      <c r="F428" s="20"/>
      <c r="G428" s="20"/>
      <c r="H428" s="27"/>
    </row>
    <row r="429" spans="1:11">
      <c r="A429" s="66"/>
      <c r="B429" s="66"/>
      <c r="C429" s="68" t="s">
        <v>135</v>
      </c>
      <c r="D429" s="66"/>
      <c r="E429" s="66"/>
      <c r="F429" s="66"/>
      <c r="G429" s="66"/>
      <c r="H429" s="67"/>
    </row>
    <row r="430" spans="1:11">
      <c r="A430" s="20"/>
      <c r="B430" s="4" t="s">
        <v>92</v>
      </c>
      <c r="C430" s="4" t="s">
        <v>91</v>
      </c>
      <c r="D430" s="4" t="s">
        <v>40</v>
      </c>
      <c r="E430" s="4"/>
      <c r="F430" s="4">
        <v>6</v>
      </c>
      <c r="G430" s="20"/>
      <c r="H430" s="3"/>
    </row>
    <row r="431" spans="1:11">
      <c r="A431" s="20"/>
      <c r="B431" s="20"/>
      <c r="C431" s="20" t="s">
        <v>38</v>
      </c>
      <c r="D431" s="3" t="s">
        <v>32</v>
      </c>
      <c r="E431" s="3">
        <v>0.34</v>
      </c>
      <c r="F431" s="3">
        <f>E431*F430</f>
        <v>2.04</v>
      </c>
      <c r="G431" s="3"/>
      <c r="H431" s="8"/>
    </row>
    <row r="432" spans="1:11" s="80" customFormat="1">
      <c r="A432" s="110"/>
      <c r="B432" s="110"/>
      <c r="C432" s="110" t="s">
        <v>31</v>
      </c>
      <c r="D432" s="15" t="s">
        <v>18</v>
      </c>
      <c r="E432" s="15">
        <v>1.2999999999999999E-2</v>
      </c>
      <c r="F432" s="15">
        <f>E432*F430</f>
        <v>7.8E-2</v>
      </c>
      <c r="G432" s="23"/>
      <c r="H432" s="23"/>
    </row>
    <row r="433" spans="1:9">
      <c r="A433" s="20"/>
      <c r="B433" s="3" t="s">
        <v>95</v>
      </c>
      <c r="C433" s="20" t="s">
        <v>94</v>
      </c>
      <c r="D433" s="3" t="s">
        <v>40</v>
      </c>
      <c r="E433" s="3"/>
      <c r="F433" s="3">
        <v>6</v>
      </c>
      <c r="G433" s="8"/>
      <c r="H433" s="8"/>
      <c r="I433" t="s">
        <v>10</v>
      </c>
    </row>
    <row r="434" spans="1:9" s="80" customFormat="1">
      <c r="A434" s="110"/>
      <c r="B434" s="110"/>
      <c r="C434" s="110" t="s">
        <v>93</v>
      </c>
      <c r="D434" s="15" t="s">
        <v>18</v>
      </c>
      <c r="E434" s="15">
        <v>9.4E-2</v>
      </c>
      <c r="F434" s="15">
        <f>E434*F430</f>
        <v>0.56400000000000006</v>
      </c>
      <c r="G434" s="23"/>
      <c r="H434" s="23"/>
    </row>
    <row r="435" spans="1:9">
      <c r="A435" s="20"/>
      <c r="B435" s="4" t="s">
        <v>97</v>
      </c>
      <c r="C435" s="4" t="s">
        <v>96</v>
      </c>
      <c r="D435" s="4" t="s">
        <v>50</v>
      </c>
      <c r="E435" s="4"/>
      <c r="F435" s="9">
        <v>100</v>
      </c>
      <c r="G435" s="3"/>
      <c r="H435" s="8"/>
    </row>
    <row r="436" spans="1:9">
      <c r="A436" s="20"/>
      <c r="B436" s="20"/>
      <c r="C436" s="20" t="s">
        <v>38</v>
      </c>
      <c r="D436" s="3" t="s">
        <v>32</v>
      </c>
      <c r="E436" s="3">
        <v>0.13900000000000001</v>
      </c>
      <c r="F436" s="3">
        <f>E436*F435</f>
        <v>13.900000000000002</v>
      </c>
      <c r="G436" s="3"/>
      <c r="H436" s="8"/>
    </row>
    <row r="437" spans="1:9" s="80" customFormat="1">
      <c r="A437" s="110"/>
      <c r="B437" s="110"/>
      <c r="C437" s="110" t="s">
        <v>31</v>
      </c>
      <c r="D437" s="15" t="s">
        <v>18</v>
      </c>
      <c r="E437" s="15">
        <v>5.5899999999999998E-2</v>
      </c>
      <c r="F437" s="15">
        <f>E437*F435</f>
        <v>5.59</v>
      </c>
      <c r="G437" s="23"/>
      <c r="H437" s="23"/>
    </row>
    <row r="438" spans="1:9">
      <c r="A438" s="20"/>
      <c r="B438" s="3" t="s">
        <v>100</v>
      </c>
      <c r="C438" s="20" t="s">
        <v>98</v>
      </c>
      <c r="D438" s="3" t="s">
        <v>50</v>
      </c>
      <c r="E438" s="3"/>
      <c r="F438" s="3">
        <v>100</v>
      </c>
      <c r="G438" s="8"/>
      <c r="H438" s="8"/>
    </row>
    <row r="439" spans="1:9">
      <c r="A439" s="20"/>
      <c r="B439" s="3" t="s">
        <v>379</v>
      </c>
      <c r="C439" s="20" t="s">
        <v>99</v>
      </c>
      <c r="D439" s="3" t="s">
        <v>50</v>
      </c>
      <c r="E439" s="3"/>
      <c r="F439" s="3">
        <v>100</v>
      </c>
      <c r="G439" s="3"/>
      <c r="H439" s="8"/>
    </row>
    <row r="440" spans="1:9" s="80" customFormat="1">
      <c r="A440" s="110"/>
      <c r="B440" s="110"/>
      <c r="C440" s="110" t="s">
        <v>36</v>
      </c>
      <c r="D440" s="15" t="s">
        <v>18</v>
      </c>
      <c r="E440" s="15">
        <v>9.7000000000000003E-3</v>
      </c>
      <c r="F440" s="15">
        <f>E440*F435</f>
        <v>0.97</v>
      </c>
      <c r="G440" s="23"/>
      <c r="H440" s="23"/>
    </row>
    <row r="441" spans="1:9">
      <c r="A441" s="61"/>
      <c r="B441" s="61"/>
      <c r="C441" s="63" t="s">
        <v>309</v>
      </c>
      <c r="D441" s="62"/>
      <c r="E441" s="62"/>
      <c r="F441" s="62"/>
      <c r="G441" s="62"/>
      <c r="H441" s="65"/>
    </row>
    <row r="442" spans="1:9">
      <c r="A442" s="20"/>
      <c r="B442" s="20"/>
      <c r="C442" s="39" t="s">
        <v>90</v>
      </c>
      <c r="D442" s="29" t="s">
        <v>71</v>
      </c>
      <c r="E442" s="3"/>
      <c r="F442" s="3"/>
      <c r="G442" s="3"/>
      <c r="H442" s="8"/>
    </row>
    <row r="443" spans="1:9">
      <c r="A443" s="20"/>
      <c r="B443" s="20"/>
      <c r="C443" s="64" t="s">
        <v>28</v>
      </c>
      <c r="D443" s="20"/>
      <c r="E443" s="20"/>
      <c r="F443" s="20"/>
      <c r="G443" s="20"/>
      <c r="H443" s="16"/>
    </row>
    <row r="444" spans="1:9">
      <c r="A444" s="20"/>
      <c r="B444" s="20"/>
      <c r="C444" s="17" t="s">
        <v>42</v>
      </c>
      <c r="D444" s="28" t="s">
        <v>71</v>
      </c>
      <c r="E444" s="20"/>
      <c r="F444" s="20"/>
      <c r="G444" s="20"/>
      <c r="H444" s="8"/>
    </row>
    <row r="445" spans="1:9">
      <c r="A445" s="20"/>
      <c r="B445" s="20"/>
      <c r="C445" s="17" t="s">
        <v>28</v>
      </c>
      <c r="D445" s="17"/>
      <c r="E445" s="20"/>
      <c r="F445" s="20"/>
      <c r="G445" s="20"/>
      <c r="H445" s="16"/>
    </row>
    <row r="446" spans="1:9" s="80" customFormat="1">
      <c r="A446" s="110"/>
      <c r="B446" s="110"/>
      <c r="C446" s="110"/>
      <c r="D446" s="110"/>
      <c r="E446" s="110"/>
      <c r="F446" s="110"/>
      <c r="G446" s="209"/>
      <c r="H446" s="15"/>
    </row>
    <row r="447" spans="1:9" s="80" customFormat="1">
      <c r="A447" s="210"/>
      <c r="B447" s="210"/>
      <c r="C447" s="210"/>
      <c r="D447" s="210"/>
      <c r="E447" s="210"/>
      <c r="F447" s="210"/>
      <c r="G447" s="211"/>
      <c r="H447" s="210"/>
    </row>
    <row r="448" spans="1:9" s="80" customFormat="1">
      <c r="A448" s="210"/>
      <c r="B448" s="210"/>
      <c r="C448" s="210" t="s">
        <v>10</v>
      </c>
      <c r="D448" s="210"/>
      <c r="E448" s="210"/>
      <c r="F448" s="210"/>
      <c r="G448" s="211"/>
      <c r="H448" s="210"/>
    </row>
    <row r="449" spans="1:8" s="80" customFormat="1">
      <c r="A449" s="210"/>
      <c r="B449" s="210"/>
      <c r="C449" s="210"/>
      <c r="D449" s="210"/>
      <c r="E449" s="210"/>
      <c r="F449" s="210"/>
      <c r="G449" s="211"/>
      <c r="H449" s="210"/>
    </row>
    <row r="450" spans="1:8" s="80" customFormat="1">
      <c r="A450" s="210"/>
      <c r="B450" s="210"/>
      <c r="C450" s="210"/>
      <c r="D450" s="210"/>
      <c r="E450" s="210"/>
      <c r="F450" s="210"/>
      <c r="G450" s="211"/>
      <c r="H450" s="210"/>
    </row>
    <row r="451" spans="1:8" s="80" customFormat="1">
      <c r="B451" s="210"/>
      <c r="C451" s="210"/>
      <c r="D451" s="210"/>
      <c r="E451" s="210"/>
      <c r="F451" s="210"/>
      <c r="G451" s="211"/>
      <c r="H451" s="210"/>
    </row>
    <row r="452" spans="1:8" s="80" customFormat="1">
      <c r="B452" s="210"/>
      <c r="C452" s="210"/>
      <c r="D452" s="210"/>
      <c r="E452" s="210"/>
      <c r="F452" s="210"/>
      <c r="G452" s="211"/>
      <c r="H452" s="210"/>
    </row>
    <row r="453" spans="1:8" s="80" customFormat="1">
      <c r="B453" s="210"/>
      <c r="C453" s="210"/>
      <c r="D453" s="210"/>
      <c r="E453" s="210"/>
      <c r="F453" s="210"/>
      <c r="G453" s="211"/>
      <c r="H453" s="210"/>
    </row>
    <row r="454" spans="1:8" s="80" customFormat="1">
      <c r="B454" s="210"/>
      <c r="C454" s="210"/>
      <c r="D454" s="210"/>
      <c r="E454" s="210"/>
      <c r="F454" s="210"/>
      <c r="G454" s="211"/>
      <c r="H454" s="210"/>
    </row>
    <row r="455" spans="1:8" s="80" customFormat="1">
      <c r="B455" s="210"/>
      <c r="C455" s="210"/>
      <c r="D455" s="210"/>
      <c r="E455" s="210"/>
      <c r="F455" s="210"/>
      <c r="G455" s="211"/>
      <c r="H455" s="210"/>
    </row>
    <row r="456" spans="1:8" s="80" customFormat="1">
      <c r="B456" s="210"/>
      <c r="C456" s="210"/>
      <c r="D456" s="210"/>
      <c r="E456" s="210"/>
      <c r="F456" s="210"/>
      <c r="G456" s="211"/>
      <c r="H456" s="210"/>
    </row>
    <row r="457" spans="1:8" s="80" customFormat="1">
      <c r="B457" s="210"/>
      <c r="C457" s="210"/>
      <c r="D457" s="210"/>
      <c r="E457" s="210"/>
      <c r="F457" s="210"/>
      <c r="G457" s="211"/>
      <c r="H457" s="210"/>
    </row>
    <row r="458" spans="1:8" s="80" customFormat="1">
      <c r="B458" s="210"/>
      <c r="C458" s="210"/>
      <c r="D458" s="210"/>
      <c r="E458" s="210"/>
      <c r="F458" s="210"/>
      <c r="G458" s="211"/>
      <c r="H458" s="210"/>
    </row>
    <row r="459" spans="1:8" s="80" customFormat="1">
      <c r="B459" s="210"/>
      <c r="C459" s="210"/>
      <c r="D459" s="210"/>
      <c r="E459" s="210"/>
      <c r="F459" s="210"/>
      <c r="G459" s="211"/>
      <c r="H459" s="210"/>
    </row>
    <row r="460" spans="1:8" s="80" customFormat="1">
      <c r="B460" s="210"/>
      <c r="C460" s="210"/>
      <c r="D460" s="210"/>
      <c r="E460" s="210"/>
      <c r="F460" s="210"/>
      <c r="G460" s="211"/>
      <c r="H460" s="210"/>
    </row>
    <row r="461" spans="1:8">
      <c r="B461" s="1"/>
      <c r="C461" s="1"/>
      <c r="D461" s="1"/>
      <c r="E461" s="1"/>
      <c r="F461" s="1"/>
      <c r="G461" s="195"/>
      <c r="H461" s="1"/>
    </row>
    <row r="462" spans="1:8">
      <c r="B462" s="1"/>
      <c r="C462" s="1"/>
      <c r="D462" s="1"/>
      <c r="E462" s="1"/>
      <c r="F462" s="1"/>
      <c r="G462" s="195"/>
      <c r="H462" s="1"/>
    </row>
    <row r="463" spans="1:8">
      <c r="B463" s="1"/>
      <c r="C463" s="1"/>
      <c r="D463" s="1"/>
      <c r="E463" s="1"/>
      <c r="F463" s="1"/>
      <c r="G463" s="195"/>
      <c r="H463" s="1"/>
    </row>
    <row r="464" spans="1:8">
      <c r="B464" s="1"/>
      <c r="C464" s="1"/>
      <c r="D464" s="1"/>
      <c r="E464" s="1"/>
      <c r="F464" s="1"/>
      <c r="G464" s="195"/>
      <c r="H464" s="1"/>
    </row>
    <row r="465" spans="2:8">
      <c r="B465" s="1"/>
      <c r="C465" s="1"/>
      <c r="D465" s="1"/>
      <c r="E465" s="1"/>
      <c r="F465" s="1"/>
      <c r="G465" s="195"/>
      <c r="H465" s="1"/>
    </row>
  </sheetData>
  <mergeCells count="10">
    <mergeCell ref="A12:A13"/>
    <mergeCell ref="B12:B13"/>
    <mergeCell ref="C12:C13"/>
    <mergeCell ref="D12:D13"/>
    <mergeCell ref="E12:F12"/>
    <mergeCell ref="B4:H4"/>
    <mergeCell ref="G12:H12"/>
    <mergeCell ref="B6:H6"/>
    <mergeCell ref="B8:H8"/>
    <mergeCell ref="C9:C10"/>
  </mergeCells>
  <phoneticPr fontId="27" type="noConversion"/>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განმარტრბითი ბარათი</vt:lpstr>
      <vt:lpstr>ნაკრები ხარჯთაღრიცხვა</vt:lpstr>
      <vt:lpstr>ხარჯთაღრიცხვა</vt:lpstr>
      <vt:lpstr>ხარჯთაღრიცხვა!Print_Area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Davit62</dc:creator>
  <cp:lastModifiedBy>USER</cp:lastModifiedBy>
  <cp:lastPrinted>2020-01-03T09:01:19Z</cp:lastPrinted>
  <dcterms:created xsi:type="dcterms:W3CDTF">2019-11-15T04:47:32Z</dcterms:created>
  <dcterms:modified xsi:type="dcterms:W3CDTF">2020-04-04T15:08:49Z</dcterms:modified>
</cp:coreProperties>
</file>