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95" tabRatio="528"/>
  </bookViews>
  <sheets>
    <sheet name="კორექტ" sheetId="36" r:id="rId1"/>
  </sheets>
  <definedNames>
    <definedName name="_xlnm._FilterDatabase" localSheetId="0" hidden="1">კორექტ!$A$1:$L$280</definedName>
    <definedName name="_xlnm.Print_Area" localSheetId="0">კორექტ!$A$2:$L$280</definedName>
  </definedNames>
  <calcPr calcId="152511"/>
</workbook>
</file>

<file path=xl/calcChain.xml><?xml version="1.0" encoding="utf-8"?>
<calcChain xmlns="http://schemas.openxmlformats.org/spreadsheetml/2006/main">
  <c r="E135" i="36" l="1"/>
  <c r="E136" i="36" s="1"/>
  <c r="O132" i="36"/>
  <c r="E130" i="36"/>
  <c r="E133" i="36" s="1"/>
  <c r="K133" i="36" s="1"/>
  <c r="L133" i="36" s="1"/>
  <c r="E138" i="36" l="1"/>
  <c r="K138" i="36" s="1"/>
  <c r="L138" i="36" s="1"/>
  <c r="E137" i="36"/>
  <c r="I137" i="36" s="1"/>
  <c r="L137" i="36" s="1"/>
  <c r="E139" i="36"/>
  <c r="K139" i="36" s="1"/>
  <c r="L139" i="36" s="1"/>
  <c r="E131" i="36"/>
  <c r="I131" i="36" s="1"/>
  <c r="L131" i="36" s="1"/>
  <c r="E141" i="36"/>
  <c r="E143" i="36" s="1"/>
  <c r="K143" i="36" s="1"/>
  <c r="L143" i="36" s="1"/>
  <c r="E132" i="36"/>
  <c r="K132" i="36" s="1"/>
  <c r="L132" i="36" s="1"/>
  <c r="E122" i="36"/>
  <c r="E121" i="36"/>
  <c r="E120" i="36"/>
  <c r="E111" i="36"/>
  <c r="G111" i="36" s="1"/>
  <c r="L111" i="36" s="1"/>
  <c r="E110" i="36"/>
  <c r="E106" i="36"/>
  <c r="E107" i="36" s="1"/>
  <c r="E101" i="36"/>
  <c r="E102" i="36" s="1"/>
  <c r="E91" i="36"/>
  <c r="E97" i="36" s="1"/>
  <c r="E99" i="36" s="1"/>
  <c r="K99" i="36" s="1"/>
  <c r="L99" i="36" s="1"/>
  <c r="G122" i="36"/>
  <c r="L122" i="36" s="1"/>
  <c r="G121" i="36"/>
  <c r="L121" i="36" s="1"/>
  <c r="G120" i="36"/>
  <c r="L120" i="36" s="1"/>
  <c r="D113" i="36"/>
  <c r="G110" i="36"/>
  <c r="L110" i="36" s="1"/>
  <c r="N90" i="36"/>
  <c r="E116" i="36" l="1"/>
  <c r="E117" i="36" s="1"/>
  <c r="E124" i="36" s="1"/>
  <c r="G124" i="36" s="1"/>
  <c r="L124" i="36" s="1"/>
  <c r="E113" i="36"/>
  <c r="G113" i="36" s="1"/>
  <c r="L113" i="36" s="1"/>
  <c r="E103" i="36"/>
  <c r="I103" i="36" s="1"/>
  <c r="L103" i="36" s="1"/>
  <c r="E104" i="36"/>
  <c r="G104" i="36" s="1"/>
  <c r="L104" i="36" s="1"/>
  <c r="E112" i="36"/>
  <c r="G112" i="36" s="1"/>
  <c r="L112" i="36" s="1"/>
  <c r="E108" i="36"/>
  <c r="I108" i="36" s="1"/>
  <c r="L108" i="36" s="1"/>
  <c r="E114" i="36"/>
  <c r="G114" i="36" s="1"/>
  <c r="L114" i="36" s="1"/>
  <c r="E109" i="36"/>
  <c r="K109" i="36" s="1"/>
  <c r="L109" i="36" s="1"/>
  <c r="E123" i="36"/>
  <c r="G123" i="36" s="1"/>
  <c r="L123" i="36" s="1"/>
  <c r="E92" i="36"/>
  <c r="E119" i="36" l="1"/>
  <c r="K119" i="36" s="1"/>
  <c r="L119" i="36" s="1"/>
  <c r="E118" i="36"/>
  <c r="I118" i="36" s="1"/>
  <c r="L118" i="36" s="1"/>
  <c r="E93" i="36"/>
  <c r="I93" i="36" s="1"/>
  <c r="L93" i="36" s="1"/>
  <c r="E94" i="36"/>
  <c r="K94" i="36" s="1"/>
  <c r="L94" i="36" s="1"/>
  <c r="E95" i="36"/>
  <c r="K95" i="36" s="1"/>
  <c r="L95" i="36" s="1"/>
  <c r="E172" i="36" l="1"/>
  <c r="E173" i="36" s="1"/>
  <c r="E167" i="36"/>
  <c r="E168" i="36" s="1"/>
  <c r="E163" i="36"/>
  <c r="E164" i="36" s="1"/>
  <c r="E165" i="36" s="1"/>
  <c r="I165" i="36" s="1"/>
  <c r="L165" i="36" s="1"/>
  <c r="E151" i="36"/>
  <c r="E147" i="36"/>
  <c r="E148" i="36" s="1"/>
  <c r="E149" i="36" s="1"/>
  <c r="I149" i="36" s="1"/>
  <c r="L149" i="36" s="1"/>
  <c r="N185" i="36"/>
  <c r="D181" i="36"/>
  <c r="E157" i="36"/>
  <c r="E161" i="36" s="1"/>
  <c r="G161" i="36" s="1"/>
  <c r="L161" i="36" s="1"/>
  <c r="N153" i="36"/>
  <c r="E152" i="36"/>
  <c r="E154" i="36" s="1"/>
  <c r="G154" i="36" s="1"/>
  <c r="L154" i="36" s="1"/>
  <c r="E181" i="36" l="1"/>
  <c r="G181" i="36" s="1"/>
  <c r="L181" i="36" s="1"/>
  <c r="E180" i="36"/>
  <c r="G180" i="36" s="1"/>
  <c r="L180" i="36" s="1"/>
  <c r="E176" i="36"/>
  <c r="K176" i="36" s="1"/>
  <c r="L176" i="36" s="1"/>
  <c r="E178" i="36"/>
  <c r="G178" i="36" s="1"/>
  <c r="L178" i="36" s="1"/>
  <c r="E182" i="36"/>
  <c r="G182" i="36" s="1"/>
  <c r="L182" i="36" s="1"/>
  <c r="E177" i="36"/>
  <c r="G177" i="36" s="1"/>
  <c r="L177" i="36" s="1"/>
  <c r="E183" i="36"/>
  <c r="G183" i="36" s="1"/>
  <c r="L183" i="36" s="1"/>
  <c r="E174" i="36"/>
  <c r="I174" i="36" s="1"/>
  <c r="L174" i="36" s="1"/>
  <c r="E184" i="36"/>
  <c r="G184" i="36" s="1"/>
  <c r="L184" i="36" s="1"/>
  <c r="E179" i="36"/>
  <c r="G179" i="36" s="1"/>
  <c r="L179" i="36" s="1"/>
  <c r="E175" i="36"/>
  <c r="K175" i="36" s="1"/>
  <c r="L175" i="36" s="1"/>
  <c r="E170" i="36"/>
  <c r="G170" i="36" s="1"/>
  <c r="L170" i="36" s="1"/>
  <c r="E169" i="36"/>
  <c r="I169" i="36" s="1"/>
  <c r="L169" i="36" s="1"/>
  <c r="E160" i="36"/>
  <c r="G160" i="36" s="1"/>
  <c r="L160" i="36" s="1"/>
  <c r="E153" i="36"/>
  <c r="I153" i="36" s="1"/>
  <c r="L153" i="36" s="1"/>
  <c r="E158" i="36"/>
  <c r="I158" i="36" s="1"/>
  <c r="L158" i="36" s="1"/>
  <c r="E159" i="36"/>
  <c r="K159" i="36" s="1"/>
  <c r="L159" i="36" s="1"/>
  <c r="E238" i="36" l="1"/>
  <c r="E189" i="36"/>
  <c r="D263" i="36"/>
  <c r="E257" i="36"/>
  <c r="E261" i="36" s="1"/>
  <c r="K261" i="36" s="1"/>
  <c r="L261" i="36" s="1"/>
  <c r="E246" i="36"/>
  <c r="E247" i="36" s="1"/>
  <c r="D244" i="36"/>
  <c r="D243" i="36"/>
  <c r="E240" i="36"/>
  <c r="E241" i="36" s="1"/>
  <c r="E242" i="36" s="1"/>
  <c r="I242" i="36" s="1"/>
  <c r="L242" i="36" s="1"/>
  <c r="G238" i="36"/>
  <c r="L238" i="36" s="1"/>
  <c r="D236" i="36"/>
  <c r="D235" i="36"/>
  <c r="D233" i="36"/>
  <c r="E233" i="36" s="1"/>
  <c r="G233" i="36" s="1"/>
  <c r="L233" i="36" s="1"/>
  <c r="D232" i="36"/>
  <c r="D231" i="36"/>
  <c r="D229" i="36"/>
  <c r="E228" i="36"/>
  <c r="E234" i="36" s="1"/>
  <c r="G234" i="36" s="1"/>
  <c r="L234" i="36" s="1"/>
  <c r="D224" i="36"/>
  <c r="E217" i="36"/>
  <c r="E223" i="36" s="1"/>
  <c r="K223" i="36" s="1"/>
  <c r="L223" i="36" s="1"/>
  <c r="E205" i="36"/>
  <c r="E214" i="36" s="1"/>
  <c r="G214" i="36" s="1"/>
  <c r="L214" i="36" s="1"/>
  <c r="E60" i="36"/>
  <c r="E230" i="36" l="1"/>
  <c r="K230" i="36" s="1"/>
  <c r="L230" i="36" s="1"/>
  <c r="E235" i="36"/>
  <c r="G235" i="36" s="1"/>
  <c r="L235" i="36" s="1"/>
  <c r="E229" i="36"/>
  <c r="I229" i="36" s="1"/>
  <c r="L229" i="36" s="1"/>
  <c r="E224" i="36"/>
  <c r="G224" i="36" s="1"/>
  <c r="L224" i="36" s="1"/>
  <c r="E263" i="36"/>
  <c r="G263" i="36" s="1"/>
  <c r="L263" i="36" s="1"/>
  <c r="E232" i="36"/>
  <c r="G232" i="36" s="1"/>
  <c r="L232" i="36" s="1"/>
  <c r="E236" i="36"/>
  <c r="G236" i="36" s="1"/>
  <c r="L236" i="36" s="1"/>
  <c r="E220" i="36"/>
  <c r="K220" i="36" s="1"/>
  <c r="L220" i="36" s="1"/>
  <c r="E208" i="36"/>
  <c r="K208" i="36" s="1"/>
  <c r="L208" i="36" s="1"/>
  <c r="E243" i="36"/>
  <c r="G243" i="36" s="1"/>
  <c r="L243" i="36" s="1"/>
  <c r="E212" i="36"/>
  <c r="K212" i="36" s="1"/>
  <c r="L212" i="36" s="1"/>
  <c r="E225" i="36"/>
  <c r="G225" i="36" s="1"/>
  <c r="L225" i="36" s="1"/>
  <c r="E237" i="36"/>
  <c r="G237" i="36" s="1"/>
  <c r="L237" i="36" s="1"/>
  <c r="E231" i="36"/>
  <c r="K231" i="36" s="1"/>
  <c r="L231" i="36" s="1"/>
  <c r="E244" i="36"/>
  <c r="G244" i="36" s="1"/>
  <c r="L244" i="36" s="1"/>
  <c r="E253" i="36"/>
  <c r="G253" i="36" s="1"/>
  <c r="L253" i="36" s="1"/>
  <c r="E249" i="36"/>
  <c r="K249" i="36" s="1"/>
  <c r="L249" i="36" s="1"/>
  <c r="E254" i="36"/>
  <c r="G254" i="36" s="1"/>
  <c r="L254" i="36" s="1"/>
  <c r="E250" i="36"/>
  <c r="K250" i="36" s="1"/>
  <c r="L250" i="36" s="1"/>
  <c r="E252" i="36"/>
  <c r="G252" i="36" s="1"/>
  <c r="L252" i="36" s="1"/>
  <c r="E248" i="36"/>
  <c r="I248" i="36" s="1"/>
  <c r="L248" i="36" s="1"/>
  <c r="E251" i="36"/>
  <c r="G251" i="36" s="1"/>
  <c r="L251" i="36" s="1"/>
  <c r="E264" i="36"/>
  <c r="G264" i="36" s="1"/>
  <c r="L264" i="36" s="1"/>
  <c r="E206" i="36"/>
  <c r="I206" i="36" s="1"/>
  <c r="L206" i="36" s="1"/>
  <c r="E210" i="36"/>
  <c r="K210" i="36" s="1"/>
  <c r="L210" i="36" s="1"/>
  <c r="E218" i="36"/>
  <c r="I218" i="36" s="1"/>
  <c r="L218" i="36" s="1"/>
  <c r="E222" i="36"/>
  <c r="K222" i="36" s="1"/>
  <c r="L222" i="36" s="1"/>
  <c r="E209" i="36"/>
  <c r="K209" i="36" s="1"/>
  <c r="L209" i="36" s="1"/>
  <c r="E213" i="36"/>
  <c r="G213" i="36" s="1"/>
  <c r="L213" i="36" s="1"/>
  <c r="E221" i="36"/>
  <c r="K221" i="36" s="1"/>
  <c r="L221" i="36" s="1"/>
  <c r="E260" i="36"/>
  <c r="K260" i="36" s="1"/>
  <c r="L260" i="36" s="1"/>
  <c r="E207" i="36"/>
  <c r="K207" i="36" s="1"/>
  <c r="L207" i="36" s="1"/>
  <c r="E211" i="36"/>
  <c r="K211" i="36" s="1"/>
  <c r="L211" i="36" s="1"/>
  <c r="E219" i="36"/>
  <c r="K219" i="36" s="1"/>
  <c r="L219" i="36" s="1"/>
  <c r="E258" i="36"/>
  <c r="I258" i="36" s="1"/>
  <c r="L258" i="36" s="1"/>
  <c r="E262" i="36"/>
  <c r="K262" i="36" s="1"/>
  <c r="L262" i="36" s="1"/>
  <c r="E259" i="36"/>
  <c r="K259" i="36" s="1"/>
  <c r="L259" i="36" s="1"/>
  <c r="D85" i="36" l="1"/>
  <c r="E79" i="36"/>
  <c r="E83" i="36" s="1"/>
  <c r="K83" i="36" s="1"/>
  <c r="L83" i="36" s="1"/>
  <c r="E68" i="36"/>
  <c r="E69" i="36" s="1"/>
  <c r="D66" i="36"/>
  <c r="D65" i="36"/>
  <c r="E62" i="36"/>
  <c r="E63" i="36" s="1"/>
  <c r="G60" i="36"/>
  <c r="L60" i="36" s="1"/>
  <c r="D58" i="36"/>
  <c r="D57" i="36"/>
  <c r="D55" i="36"/>
  <c r="E55" i="36" s="1"/>
  <c r="G55" i="36" s="1"/>
  <c r="L55" i="36" s="1"/>
  <c r="D54" i="36"/>
  <c r="D53" i="36"/>
  <c r="D51" i="36"/>
  <c r="E50" i="36"/>
  <c r="E56" i="36" s="1"/>
  <c r="G56" i="36" s="1"/>
  <c r="L56" i="36" s="1"/>
  <c r="D46" i="36"/>
  <c r="E39" i="36"/>
  <c r="E45" i="36" s="1"/>
  <c r="K45" i="36" s="1"/>
  <c r="L45" i="36" s="1"/>
  <c r="E27" i="36"/>
  <c r="E33" i="36" s="1"/>
  <c r="K33" i="36" s="1"/>
  <c r="L33" i="36" s="1"/>
  <c r="E32" i="36" l="1"/>
  <c r="K32" i="36" s="1"/>
  <c r="L32" i="36" s="1"/>
  <c r="E44" i="36"/>
  <c r="K44" i="36" s="1"/>
  <c r="L44" i="36" s="1"/>
  <c r="E40" i="36"/>
  <c r="I40" i="36" s="1"/>
  <c r="L40" i="36" s="1"/>
  <c r="E42" i="36"/>
  <c r="K42" i="36" s="1"/>
  <c r="L42" i="36" s="1"/>
  <c r="E59" i="36"/>
  <c r="G59" i="36" s="1"/>
  <c r="L59" i="36" s="1"/>
  <c r="E47" i="36"/>
  <c r="G47" i="36" s="1"/>
  <c r="L47" i="36" s="1"/>
  <c r="E85" i="36"/>
  <c r="G85" i="36" s="1"/>
  <c r="L85" i="36" s="1"/>
  <c r="E75" i="36"/>
  <c r="G75" i="36" s="1"/>
  <c r="L75" i="36" s="1"/>
  <c r="E73" i="36"/>
  <c r="G73" i="36" s="1"/>
  <c r="L73" i="36" s="1"/>
  <c r="E53" i="36"/>
  <c r="K53" i="36" s="1"/>
  <c r="L53" i="36" s="1"/>
  <c r="E51" i="36"/>
  <c r="I51" i="36" s="1"/>
  <c r="L51" i="36" s="1"/>
  <c r="E52" i="36"/>
  <c r="K52" i="36" s="1"/>
  <c r="L52" i="36" s="1"/>
  <c r="E54" i="36"/>
  <c r="G54" i="36" s="1"/>
  <c r="L54" i="36" s="1"/>
  <c r="E58" i="36"/>
  <c r="G58" i="36" s="1"/>
  <c r="L58" i="36" s="1"/>
  <c r="E57" i="36"/>
  <c r="G57" i="36" s="1"/>
  <c r="L57" i="36" s="1"/>
  <c r="E46" i="36"/>
  <c r="G46" i="36" s="1"/>
  <c r="L46" i="36" s="1"/>
  <c r="E34" i="36"/>
  <c r="K34" i="36" s="1"/>
  <c r="L34" i="36" s="1"/>
  <c r="E28" i="36"/>
  <c r="I28" i="36" s="1"/>
  <c r="L28" i="36" s="1"/>
  <c r="E36" i="36"/>
  <c r="G36" i="36" s="1"/>
  <c r="L36" i="36" s="1"/>
  <c r="E30" i="36"/>
  <c r="K30" i="36" s="1"/>
  <c r="L30" i="36" s="1"/>
  <c r="E66" i="36"/>
  <c r="G66" i="36" s="1"/>
  <c r="L66" i="36" s="1"/>
  <c r="E65" i="36"/>
  <c r="G65" i="36" s="1"/>
  <c r="L65" i="36" s="1"/>
  <c r="E64" i="36"/>
  <c r="I64" i="36" s="1"/>
  <c r="L64" i="36" s="1"/>
  <c r="E31" i="36"/>
  <c r="K31" i="36" s="1"/>
  <c r="L31" i="36" s="1"/>
  <c r="E35" i="36"/>
  <c r="G35" i="36" s="1"/>
  <c r="L35" i="36" s="1"/>
  <c r="E43" i="36"/>
  <c r="K43" i="36" s="1"/>
  <c r="L43" i="36" s="1"/>
  <c r="E70" i="36"/>
  <c r="I70" i="36" s="1"/>
  <c r="L70" i="36" s="1"/>
  <c r="E74" i="36"/>
  <c r="G74" i="36" s="1"/>
  <c r="L74" i="36" s="1"/>
  <c r="E82" i="36"/>
  <c r="K82" i="36" s="1"/>
  <c r="L82" i="36" s="1"/>
  <c r="E81" i="36"/>
  <c r="K81" i="36" s="1"/>
  <c r="L81" i="36" s="1"/>
  <c r="E86" i="36"/>
  <c r="G86" i="36" s="1"/>
  <c r="L86" i="36" s="1"/>
  <c r="E29" i="36"/>
  <c r="K29" i="36" s="1"/>
  <c r="L29" i="36" s="1"/>
  <c r="E41" i="36"/>
  <c r="K41" i="36" s="1"/>
  <c r="L41" i="36" s="1"/>
  <c r="E72" i="36"/>
  <c r="K72" i="36" s="1"/>
  <c r="L72" i="36" s="1"/>
  <c r="E76" i="36"/>
  <c r="G76" i="36" s="1"/>
  <c r="L76" i="36" s="1"/>
  <c r="E80" i="36"/>
  <c r="I80" i="36" s="1"/>
  <c r="L80" i="36" s="1"/>
  <c r="E84" i="36"/>
  <c r="K84" i="36" s="1"/>
  <c r="L84" i="36" s="1"/>
  <c r="E71" i="36"/>
  <c r="K71" i="36" s="1"/>
  <c r="L71" i="36" s="1"/>
  <c r="E13" i="36" l="1"/>
  <c r="E193" i="36" l="1"/>
  <c r="E194" i="36" s="1"/>
  <c r="E190" i="36"/>
  <c r="E191" i="36" s="1"/>
  <c r="K191" i="36" s="1"/>
  <c r="L191" i="36" l="1"/>
  <c r="E196" i="36"/>
  <c r="K196" i="36" s="1"/>
  <c r="L196" i="36" s="1"/>
  <c r="E197" i="36"/>
  <c r="K197" i="36" s="1"/>
  <c r="L197" i="36" s="1"/>
  <c r="E198" i="36"/>
  <c r="G198" i="36" s="1"/>
  <c r="E195" i="36"/>
  <c r="I195" i="36" s="1"/>
  <c r="E200" i="36"/>
  <c r="E202" i="36" s="1"/>
  <c r="K202" i="36" s="1"/>
  <c r="L202" i="36" s="1"/>
  <c r="L195" i="36" l="1"/>
  <c r="L198" i="36"/>
  <c r="E14" i="36" l="1"/>
  <c r="E18" i="36" l="1"/>
  <c r="K18" i="36" s="1"/>
  <c r="L18" i="36" s="1"/>
  <c r="E15" i="36"/>
  <c r="I15" i="36" s="1"/>
  <c r="I266" i="36" s="1"/>
  <c r="E19" i="36"/>
  <c r="G19" i="36" s="1"/>
  <c r="G266" i="36" s="1"/>
  <c r="E20" i="36"/>
  <c r="E17" i="36"/>
  <c r="K17" i="36" s="1"/>
  <c r="L17" i="36" s="1"/>
  <c r="E16" i="36"/>
  <c r="K16" i="36" l="1"/>
  <c r="K266" i="36" s="1"/>
  <c r="L19" i="36"/>
  <c r="L15" i="36"/>
  <c r="E22" i="36"/>
  <c r="E24" i="36" s="1"/>
  <c r="K24" i="36" s="1"/>
  <c r="L24" i="36" s="1"/>
  <c r="L16" i="36" l="1"/>
  <c r="L266" i="36" s="1"/>
  <c r="L268" i="36" l="1"/>
  <c r="L276" i="36"/>
  <c r="L269" i="36" l="1"/>
  <c r="L270" i="36" s="1"/>
  <c r="L271" i="36" l="1"/>
  <c r="L272" i="36" s="1"/>
  <c r="L273" i="36" s="1"/>
  <c r="L274" i="36" s="1"/>
  <c r="L275" i="36" s="1"/>
  <c r="L277" i="36" s="1"/>
  <c r="L278" i="36" s="1"/>
  <c r="L280" i="36" s="1"/>
  <c r="J5" i="36" s="1"/>
</calcChain>
</file>

<file path=xl/sharedStrings.xml><?xml version="1.0" encoding="utf-8"?>
<sst xmlns="http://schemas.openxmlformats.org/spreadsheetml/2006/main" count="440" uniqueCount="134">
  <si>
    <t>ლარი</t>
  </si>
  <si>
    <t>სახარჯთაღრიცხვო ღირებულება</t>
  </si>
  <si>
    <t>N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</si>
  <si>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</si>
  <si>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</si>
  <si>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</si>
  <si>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</si>
  <si>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</si>
  <si>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</si>
  <si>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</si>
  <si>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</si>
  <si>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</si>
  <si>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</si>
  <si>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</si>
  <si>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</si>
  <si>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</si>
  <si>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</si>
  <si>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 xml:space="preserve"> მ2</t>
  </si>
  <si>
    <t>კაც/სთ</t>
  </si>
  <si>
    <t>მანქ/სთ</t>
  </si>
  <si>
    <t>მოსარწყავ-მოსარეცხი მანქანა 6000 ლ-ანი</t>
  </si>
  <si>
    <t>ტ</t>
  </si>
  <si>
    <t>1000 მ2</t>
  </si>
  <si>
    <t xml:space="preserve">შრომითი დანახარჯები </t>
  </si>
  <si>
    <t xml:space="preserve">ტრაქტორი მუხლუხა სვლაზე 79 კვტ (108 ცხ.ძ)  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</si>
  <si>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</si>
  <si>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</si>
  <si>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</si>
  <si>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 xml:space="preserve">სხვა მანქანები  </t>
  </si>
  <si>
    <t xml:space="preserve">ქვიშა-ხრეშოვანი ნარევი </t>
  </si>
  <si>
    <t>მ3</t>
  </si>
  <si>
    <t>საფუძვლის მოწყობა ფრაქციული ღორღით სისქით 10 სმ.</t>
  </si>
  <si>
    <t>მ2</t>
  </si>
  <si>
    <t>სატკეპნი საგზაო თითმავალი პნევმოსვლაზე 18 ტ-ანი</t>
  </si>
  <si>
    <t xml:space="preserve">მისაყრელი გვერდულების მოწყობა ქვიშა-ხრეშოვანი მასალით </t>
  </si>
  <si>
    <t>გზის დაპროფილება ავტოგრეიდერით  ქვიშა ხრეშის დამატებით</t>
  </si>
  <si>
    <r>
      <rPr>
        <b/>
        <i/>
        <sz val="10"/>
        <rFont val="Arial"/>
        <family val="2"/>
        <charset val="204"/>
      </rPr>
      <t>არასაყოფაცხოვრებო</t>
    </r>
    <r>
      <rPr>
        <sz val="10"/>
        <rFont val="Arial"/>
        <family val="2"/>
        <charset val="204"/>
      </rPr>
      <t xml:space="preserve"> წყალი</t>
    </r>
  </si>
  <si>
    <t>დაგროვებითი საპენსიო გადასახადი ხელფასიდან</t>
  </si>
  <si>
    <t>senakis municipalitetis meria</t>
  </si>
  <si>
    <t>1000 მ3</t>
  </si>
  <si>
    <t>გატანა 5 კმ-მდე</t>
  </si>
  <si>
    <t>ტრანსპორტირება საშუალოდ 5 კმ-ზე</t>
  </si>
  <si>
    <t xml:space="preserve">შრომითი დანახარჯები  </t>
  </si>
  <si>
    <t>100 მ3</t>
  </si>
  <si>
    <t>შრომითი დანახარჯები</t>
  </si>
  <si>
    <r>
      <t xml:space="preserve">არსებული ასფალტობეტონის ფრეზირება გამაფხვიერებლით </t>
    </r>
    <r>
      <rPr>
        <b/>
        <i/>
        <u/>
        <sz val="10"/>
        <rFont val="Arial"/>
        <family val="2"/>
        <charset val="204"/>
      </rPr>
      <t>(ფრეზის სიგანე 1000-1300 მმ; ა/ბეტონის ფენის სისქე საშუალოდ 100 მმ)</t>
    </r>
  </si>
  <si>
    <t>100 მ2</t>
  </si>
  <si>
    <t>ცივი ფრეზირების დანადგარი</t>
  </si>
  <si>
    <t>ავტოთვითსაცლელი 15 ტ-მდე</t>
  </si>
  <si>
    <t>გაფხვიერებული მასა (ნაფრეზი)</t>
  </si>
  <si>
    <t>მოხსნილი მასის გატანა 5 კმ-ზე</t>
  </si>
  <si>
    <t xml:space="preserve">ბულდოზერი </t>
  </si>
  <si>
    <t>დატვირთვა ავტოთვითმცლელზე ექსკავატორით 0.65მ3</t>
  </si>
  <si>
    <t xml:space="preserve">ექსკავატორი 0.65მ3 </t>
  </si>
  <si>
    <t>ღორღი ბუნებრივი ქვის ფრაქცია 0-40</t>
  </si>
  <si>
    <t xml:space="preserve">გრუნტის მოჭრა ბულდოზერით </t>
  </si>
  <si>
    <t>I მონაკვეთი</t>
  </si>
  <si>
    <t xml:space="preserve">ძვ.სენაკის ადმინისტრაციული ერთეულში საჩიქობაოს უბანში მუზეუმამდე მისასვლელი გზის ბეტონის საფარის მოწყობა
</t>
  </si>
  <si>
    <t xml:space="preserve">ავტოგრეიდერი საშუალო ტიპის 79 კვტ (108 ცხ.ძ.)  </t>
  </si>
  <si>
    <t>სატკეპნი საგზაო თვითმავალი გლუვი 5 ტ-ანი</t>
  </si>
  <si>
    <t>სატკეპნი საგზაო თითმავალი გლუვი 18 ტ-ანი</t>
  </si>
  <si>
    <t>მოსარწყავ-მოსარეცხი მანქანა 6000 ლ</t>
  </si>
  <si>
    <t xml:space="preserve">ფრაქციული ღორღი 0-40 მმ </t>
  </si>
  <si>
    <t>წყალი</t>
  </si>
  <si>
    <t xml:space="preserve">ცემენტო ბეტონის გზის მოწყობა სისქით 16 სმ </t>
  </si>
  <si>
    <t xml:space="preserve">სხვა მანქანები </t>
  </si>
  <si>
    <t>ბეტონი  B25 F200 W6</t>
  </si>
  <si>
    <t>ბიტუმის მასტიკა</t>
  </si>
  <si>
    <t>ქვიშა</t>
  </si>
  <si>
    <t>ფარი ფიცრის ყალიბის</t>
  </si>
  <si>
    <t>სხვა მასალები</t>
  </si>
  <si>
    <t xml:space="preserve">არმატურა А-III კლასის Ø18 მმ </t>
  </si>
  <si>
    <t>პროექტი</t>
  </si>
  <si>
    <t>3'</t>
  </si>
  <si>
    <t>არმატურის ბადის ჩაწყობა</t>
  </si>
  <si>
    <t xml:space="preserve">არმატურა А-I კლასის Ø6 მმ </t>
  </si>
  <si>
    <t>არმატურის ბადის ფიქსატორი</t>
  </si>
  <si>
    <t>ც</t>
  </si>
  <si>
    <t xml:space="preserve">ნაკერების შევსება </t>
  </si>
  <si>
    <t>მ</t>
  </si>
  <si>
    <t>100 მ</t>
  </si>
  <si>
    <t xml:space="preserve">ნაკერის შემავსებელი  </t>
  </si>
  <si>
    <t>ქვიშა სამშენებლო 0-5 მმ</t>
  </si>
  <si>
    <t xml:space="preserve">ბიტუმის ემულსია  </t>
  </si>
  <si>
    <t>გზის მოწყობა ასფალტობეტონით 1366,88 მ-ზე</t>
  </si>
  <si>
    <t>გზის მოწყობა ასფალტობეტონით 114,42 მ-ზე</t>
  </si>
  <si>
    <t>II მონაკვეთი</t>
  </si>
  <si>
    <t>მიწის გათხრა ხელით ლითონის მილის  მოსაწყობად</t>
  </si>
  <si>
    <t xml:space="preserve"> მ3</t>
  </si>
  <si>
    <t xml:space="preserve">ღორღის ბალიშის მოწყობა </t>
  </si>
  <si>
    <t>10 მ3</t>
  </si>
  <si>
    <t>ღორღი ბუნებრივი ქვის ფრაქცია 20-40 მმ</t>
  </si>
  <si>
    <t xml:space="preserve">ლითონის მილის მონტაჟი Ø530 მმ </t>
  </si>
  <si>
    <t>1000 მ</t>
  </si>
  <si>
    <t>ლითონის მილხიდი Ø530x6 მმ</t>
  </si>
  <si>
    <t xml:space="preserve">სხვა მასალები  </t>
  </si>
  <si>
    <t xml:space="preserve">მიწის გათხრა ხელით ლითონის მილის სათავისების მოსაწყობად </t>
  </si>
  <si>
    <t>ღორღის ბალიშის მოწყობა</t>
  </si>
  <si>
    <t>ლითონის მილზე ბეტონის სათავისების მოწყობა  (აკლდება მილის მოცულობა)</t>
  </si>
  <si>
    <t>ამწე მუხლუხა სვლაზე 10 ტ</t>
  </si>
  <si>
    <t>ჩასატანებელი დეტალები</t>
  </si>
  <si>
    <t>კგ</t>
  </si>
  <si>
    <t>ჭანჭიკი</t>
  </si>
  <si>
    <t>ბეტონი მ-200 (B-15)</t>
  </si>
  <si>
    <t>ხსნარი წყობის, ცემენტის მ-200</t>
  </si>
  <si>
    <t>ფიცარი ჩამოგანილი წიწვოვანი, სისქით 40-60 მმ, III ხარისხის</t>
  </si>
  <si>
    <t>ხის ძელები</t>
  </si>
  <si>
    <t>ფანერა ლამინირებული საყალიბე 2440x1220x18 მმ</t>
  </si>
  <si>
    <t xml:space="preserve"> ლითონის მილის  მოწყობა Ø530 მმ 2 ადგილას ( 14 მ )</t>
  </si>
  <si>
    <t xml:space="preserve">მიწის გათხრა ექსკავატორით V=0.15 მ3 </t>
  </si>
  <si>
    <t xml:space="preserve">ექსკავატორი პნევმოთვლიან სვლაზე, V=0.15 მ3  </t>
  </si>
  <si>
    <t xml:space="preserve">ქვიშა-ხრეშოვანი ბალიშის  მოწყობა  </t>
  </si>
  <si>
    <t>ქვიშა-ხრეში</t>
  </si>
  <si>
    <t>არმატურა Ø6 მმ АI</t>
  </si>
  <si>
    <t>არმატურა  Ø10 მმ АIII</t>
  </si>
  <si>
    <t>ბეტონი В-22,5</t>
  </si>
  <si>
    <t>ხემასალა დახერხილი ნედლი წიწვოვანი</t>
  </si>
  <si>
    <t xml:space="preserve">სხვა მასალები </t>
  </si>
  <si>
    <t>1 ტ</t>
  </si>
  <si>
    <t>კუთხოვანა  100x100x6</t>
  </si>
  <si>
    <t>არმატურა Ø22 მმ АIII</t>
  </si>
  <si>
    <t>შველერი #8</t>
  </si>
  <si>
    <t>ელექტროდი შედუღების Ø4.0x350 მმ</t>
  </si>
  <si>
    <t xml:space="preserve"> რკ/ბეტონის ღია არხის მოწყობა 12 მ-ზე და ცხაურით დაფარვა </t>
  </si>
  <si>
    <t xml:space="preserve">რკ/ბეტონის ღია არხის მოწყობა </t>
  </si>
  <si>
    <t xml:space="preserve">ცხაურის ლითონის კონსტრუქციის დამზადება და მონტაჟი </t>
  </si>
  <si>
    <t>გრუნტის კიუვეტის მოწყობა მანქანა-მექანიზმით 100 მეტრამდე გადაადგილებით</t>
  </si>
  <si>
    <t xml:space="preserve">ექსკავატორი პნევმოთვლიან სვლაზე V=0.25 მ3  </t>
  </si>
  <si>
    <t>ავტომობილი ბორტიანი 5 ტ-მდე</t>
  </si>
  <si>
    <t>ამოწმენდილი გრუნტის დატვირთვა ავტოთვითმცლელზე</t>
  </si>
  <si>
    <t xml:space="preserve"> გრუნტის გატანა ნაყარზე</t>
  </si>
  <si>
    <t>გრუნტის კიუვეტის მოწყობა 75X0,5X0,5</t>
  </si>
  <si>
    <t>მასალების ტრანსპორტირება 0-10%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</si>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</sst>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0.0000"/>
    <numFmt numFmtId="166" formatCode="#,##0.000"/>
    <numFmt numFmtId="167" formatCode="#,##0.00000"/>
    <numFmt numFmtId="168" formatCode="#,##0.0000"/>
    <numFmt numFmtId="169" formatCode="#,##0.0"/>
  </numFmts>
  <fonts count="2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vaza"/>
      <family val="2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b/>
      <i/>
      <u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theme="1"/>
      <name val="AcadNusx"/>
    </font>
    <font>
      <b/>
      <strike/>
      <sz val="10"/>
      <name val="Arial"/>
      <family val="2"/>
      <charset val="204"/>
    </font>
    <font>
      <sz val="10"/>
      <name val="Arial Cyr"/>
      <charset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5" fillId="2" borderId="0" applyNumberFormat="0" applyBorder="0" applyAlignment="0" applyProtection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" fillId="0" borderId="0" applyFont="0" applyFill="0" applyBorder="0" applyAlignment="0" applyProtection="0"/>
    <xf numFmtId="0" fontId="15" fillId="0" borderId="0"/>
    <xf numFmtId="164" fontId="4" fillId="0" borderId="0" applyFont="0" applyFill="0" applyBorder="0" applyAlignment="0" applyProtection="0"/>
    <xf numFmtId="0" fontId="15" fillId="0" borderId="0"/>
  </cellStyleXfs>
  <cellXfs count="178">
    <xf numFmtId="0" fontId="0" fillId="0" borderId="0" xfId="0"/>
    <xf numFmtId="0" fontId="8" fillId="3" borderId="0" xfId="0" applyFont="1" applyFill="1" applyAlignment="1">
      <alignment horizontal="center" vertical="center" wrapText="1"/>
    </xf>
    <xf numFmtId="0" fontId="9" fillId="3" borderId="0" xfId="4" applyFont="1" applyFill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right" vertical="center"/>
    </xf>
    <xf numFmtId="4" fontId="9" fillId="0" borderId="0" xfId="4" applyNumberFormat="1" applyFont="1" applyFill="1" applyBorder="1" applyAlignment="1">
      <alignment horizontal="center" vertical="center"/>
    </xf>
    <xf numFmtId="4" fontId="9" fillId="0" borderId="0" xfId="4" applyNumberFormat="1" applyFont="1" applyFill="1" applyBorder="1" applyAlignment="1">
      <alignment horizontal="right" vertical="center" indent="1"/>
    </xf>
    <xf numFmtId="0" fontId="9" fillId="0" borderId="0" xfId="4" applyFont="1" applyFill="1" applyAlignment="1">
      <alignment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4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8" fillId="3" borderId="1" xfId="0" applyNumberFormat="1" applyFont="1" applyFill="1" applyBorder="1" applyAlignment="1">
      <alignment vertical="center"/>
    </xf>
    <xf numFmtId="0" fontId="9" fillId="3" borderId="1" xfId="13" applyNumberFormat="1" applyFont="1" applyFill="1" applyBorder="1" applyAlignment="1">
      <alignment horizontal="center" vertical="center"/>
    </xf>
    <xf numFmtId="4" fontId="9" fillId="3" borderId="1" xfId="13" applyNumberFormat="1" applyFont="1" applyFill="1" applyBorder="1" applyAlignment="1">
      <alignment horizontal="center" vertical="center"/>
    </xf>
    <xf numFmtId="0" fontId="8" fillId="3" borderId="1" xfId="13" applyNumberFormat="1" applyFont="1" applyFill="1" applyBorder="1" applyAlignment="1">
      <alignment horizontal="center" vertical="center"/>
    </xf>
    <xf numFmtId="4" fontId="8" fillId="3" borderId="1" xfId="13" applyNumberFormat="1" applyFont="1" applyFill="1" applyBorder="1" applyAlignment="1">
      <alignment horizontal="left" vertical="center" indent="1"/>
    </xf>
    <xf numFmtId="4" fontId="8" fillId="3" borderId="1" xfId="13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left" vertical="center" wrapText="1" indent="1"/>
    </xf>
    <xf numFmtId="9" fontId="8" fillId="3" borderId="1" xfId="13" applyNumberFormat="1" applyFont="1" applyFill="1" applyBorder="1" applyAlignment="1">
      <alignment horizontal="center" vertical="center"/>
    </xf>
    <xf numFmtId="0" fontId="8" fillId="3" borderId="1" xfId="13" applyNumberFormat="1" applyFont="1" applyFill="1" applyBorder="1" applyAlignment="1">
      <alignment horizontal="right" vertical="center" indent="1"/>
    </xf>
    <xf numFmtId="0" fontId="8" fillId="3" borderId="1" xfId="13" applyFont="1" applyFill="1" applyBorder="1" applyAlignment="1">
      <alignment horizontal="center" vertical="center" wrapText="1"/>
    </xf>
    <xf numFmtId="0" fontId="8" fillId="3" borderId="1" xfId="13" applyNumberFormat="1" applyFont="1" applyFill="1" applyBorder="1" applyAlignment="1">
      <alignment horizontal="left" vertical="center" indent="1"/>
    </xf>
    <xf numFmtId="0" fontId="1" fillId="3" borderId="0" xfId="13" applyFont="1" applyFill="1" applyAlignment="1">
      <alignment vertical="center"/>
    </xf>
    <xf numFmtId="0" fontId="9" fillId="3" borderId="1" xfId="13" applyFont="1" applyFill="1" applyBorder="1" applyAlignment="1">
      <alignment horizontal="center" vertical="center" wrapText="1"/>
    </xf>
    <xf numFmtId="9" fontId="9" fillId="3" borderId="1" xfId="13" applyNumberFormat="1" applyFont="1" applyFill="1" applyBorder="1" applyAlignment="1">
      <alignment horizontal="center" vertical="center"/>
    </xf>
    <xf numFmtId="0" fontId="7" fillId="3" borderId="0" xfId="13" applyFont="1" applyFill="1" applyAlignment="1">
      <alignment vertical="center"/>
    </xf>
    <xf numFmtId="0" fontId="14" fillId="3" borderId="1" xfId="0" applyFont="1" applyFill="1" applyBorder="1" applyAlignment="1">
      <alignment horizontal="left" vertical="center" indent="1"/>
    </xf>
    <xf numFmtId="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 indent="1"/>
    </xf>
    <xf numFmtId="0" fontId="14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9" fillId="3" borderId="1" xfId="4" applyNumberFormat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3" fontId="10" fillId="3" borderId="1" xfId="4" applyNumberFormat="1" applyFont="1" applyFill="1" applyBorder="1" applyAlignment="1">
      <alignment horizontal="center" vertical="center"/>
    </xf>
    <xf numFmtId="3" fontId="10" fillId="3" borderId="1" xfId="4" applyNumberFormat="1" applyFont="1" applyFill="1" applyBorder="1" applyAlignment="1">
      <alignment horizontal="left" vertical="center" indent="1"/>
    </xf>
    <xf numFmtId="4" fontId="10" fillId="3" borderId="1" xfId="4" applyNumberFormat="1" applyFont="1" applyFill="1" applyBorder="1" applyAlignment="1">
      <alignment horizontal="center" vertical="center"/>
    </xf>
    <xf numFmtId="3" fontId="11" fillId="3" borderId="1" xfId="4" applyNumberFormat="1" applyFont="1" applyFill="1" applyBorder="1" applyAlignment="1">
      <alignment horizontal="left" vertical="center" indent="1"/>
    </xf>
    <xf numFmtId="3" fontId="11" fillId="3" borderId="1" xfId="4" applyNumberFormat="1" applyFont="1" applyFill="1" applyBorder="1" applyAlignment="1">
      <alignment horizontal="center" vertical="center"/>
    </xf>
    <xf numFmtId="4" fontId="11" fillId="3" borderId="1" xfId="4" applyNumberFormat="1" applyFont="1" applyFill="1" applyBorder="1" applyAlignment="1">
      <alignment horizontal="center" vertical="center"/>
    </xf>
    <xf numFmtId="0" fontId="9" fillId="3" borderId="1" xfId="4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8" fillId="3" borderId="1" xfId="3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0" fontId="8" fillId="3" borderId="0" xfId="4" applyFon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" fontId="1" fillId="3" borderId="1" xfId="10" applyNumberFormat="1" applyFont="1" applyFill="1" applyBorder="1" applyAlignment="1">
      <alignment horizontal="center" vertical="center"/>
    </xf>
    <xf numFmtId="4" fontId="7" fillId="3" borderId="1" xfId="10" applyNumberFormat="1" applyFont="1" applyFill="1" applyBorder="1" applyAlignment="1">
      <alignment horizontal="center" vertical="center"/>
    </xf>
    <xf numFmtId="0" fontId="9" fillId="3" borderId="0" xfId="4" applyFont="1" applyFill="1" applyAlignment="1">
      <alignment vertical="center"/>
    </xf>
    <xf numFmtId="0" fontId="8" fillId="3" borderId="1" xfId="4" applyNumberFormat="1" applyFont="1" applyFill="1" applyBorder="1" applyAlignment="1">
      <alignment vertical="center"/>
    </xf>
    <xf numFmtId="0" fontId="8" fillId="3" borderId="1" xfId="8" applyNumberFormat="1" applyFont="1" applyFill="1" applyBorder="1" applyAlignment="1">
      <alignment vertical="center"/>
    </xf>
    <xf numFmtId="0" fontId="8" fillId="3" borderId="1" xfId="10" applyNumberFormat="1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center"/>
    </xf>
    <xf numFmtId="0" fontId="9" fillId="3" borderId="0" xfId="4" applyFont="1" applyFill="1" applyAlignment="1">
      <alignment horizontal="center"/>
    </xf>
    <xf numFmtId="166" fontId="8" fillId="3" borderId="1" xfId="13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1" xfId="8" applyFont="1" applyFill="1" applyBorder="1" applyAlignment="1">
      <alignment horizontal="center" vertical="center"/>
    </xf>
    <xf numFmtId="4" fontId="8" fillId="3" borderId="1" xfId="8" applyNumberFormat="1" applyFont="1" applyFill="1" applyBorder="1" applyAlignment="1">
      <alignment horizontal="center" vertical="center"/>
    </xf>
    <xf numFmtId="0" fontId="8" fillId="3" borderId="0" xfId="8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168" fontId="10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left" vertical="center"/>
    </xf>
    <xf numFmtId="166" fontId="8" fillId="3" borderId="1" xfId="3" applyNumberFormat="1" applyFont="1" applyFill="1" applyBorder="1" applyAlignment="1">
      <alignment horizontal="center" vertical="center"/>
    </xf>
    <xf numFmtId="4" fontId="8" fillId="3" borderId="1" xfId="11" applyNumberFormat="1" applyFont="1" applyFill="1" applyBorder="1" applyAlignment="1">
      <alignment horizontal="left" vertical="center"/>
    </xf>
    <xf numFmtId="4" fontId="8" fillId="3" borderId="1" xfId="11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3" borderId="1" xfId="3" applyFont="1" applyFill="1" applyBorder="1" applyAlignment="1">
      <alignment horizontal="left" vertical="center"/>
    </xf>
    <xf numFmtId="4" fontId="19" fillId="3" borderId="1" xfId="3" applyNumberFormat="1" applyFont="1" applyFill="1" applyBorder="1" applyAlignment="1">
      <alignment horizontal="center" vertical="center"/>
    </xf>
    <xf numFmtId="4" fontId="18" fillId="3" borderId="1" xfId="3" applyNumberFormat="1" applyFont="1" applyFill="1" applyBorder="1" applyAlignment="1">
      <alignment horizontal="center" vertical="center"/>
    </xf>
    <xf numFmtId="4" fontId="18" fillId="3" borderId="3" xfId="3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8" fillId="3" borderId="0" xfId="4" applyFont="1" applyFill="1" applyAlignment="1">
      <alignment horizontal="center" vertical="center"/>
    </xf>
    <xf numFmtId="0" fontId="8" fillId="3" borderId="1" xfId="4" applyFont="1" applyFill="1" applyBorder="1" applyAlignment="1">
      <alignment horizontal="center" vertical="center" wrapText="1"/>
    </xf>
    <xf numFmtId="0" fontId="9" fillId="3" borderId="1" xfId="1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left" vertical="center" wrapText="1" indent="1"/>
    </xf>
    <xf numFmtId="0" fontId="8" fillId="3" borderId="1" xfId="4" applyNumberFormat="1" applyFont="1" applyFill="1" applyBorder="1" applyAlignment="1">
      <alignment horizontal="left" vertical="center" indent="1"/>
    </xf>
    <xf numFmtId="0" fontId="8" fillId="3" borderId="1" xfId="8" applyNumberFormat="1" applyFont="1" applyFill="1" applyBorder="1" applyAlignment="1">
      <alignment horizontal="left" vertical="center" indent="1"/>
    </xf>
    <xf numFmtId="0" fontId="8" fillId="3" borderId="1" xfId="0" applyNumberFormat="1" applyFont="1" applyFill="1" applyBorder="1" applyAlignment="1">
      <alignment horizontal="left" vertical="center" indent="1"/>
    </xf>
    <xf numFmtId="1" fontId="10" fillId="0" borderId="1" xfId="0" applyNumberFormat="1" applyFont="1" applyFill="1" applyBorder="1" applyAlignment="1" applyProtection="1">
      <alignment horizontal="center" vertical="center"/>
    </xf>
    <xf numFmtId="0" fontId="9" fillId="3" borderId="1" xfId="4" applyNumberFormat="1" applyFont="1" applyFill="1" applyBorder="1" applyAlignment="1">
      <alignment horizontal="left" vertical="center" wrapText="1" indent="1"/>
    </xf>
    <xf numFmtId="2" fontId="20" fillId="3" borderId="1" xfId="0" applyNumberFormat="1" applyFont="1" applyFill="1" applyBorder="1" applyAlignment="1">
      <alignment horizontal="center" vertical="center" wrapText="1"/>
    </xf>
    <xf numFmtId="0" fontId="8" fillId="3" borderId="1" xfId="4" applyNumberFormat="1" applyFont="1" applyFill="1" applyBorder="1" applyAlignment="1">
      <alignment horizontal="center" vertical="center" wrapText="1"/>
    </xf>
    <xf numFmtId="4" fontId="8" fillId="3" borderId="1" xfId="10" applyNumberFormat="1" applyFont="1" applyFill="1" applyBorder="1" applyAlignment="1">
      <alignment horizontal="center" vertical="center"/>
    </xf>
    <xf numFmtId="167" fontId="8" fillId="3" borderId="6" xfId="0" applyNumberFormat="1" applyFont="1" applyFill="1" applyBorder="1" applyAlignment="1">
      <alignment horizontal="center" vertical="center"/>
    </xf>
    <xf numFmtId="4" fontId="9" fillId="3" borderId="1" xfId="10" applyNumberFormat="1" applyFont="1" applyFill="1" applyBorder="1" applyAlignment="1">
      <alignment horizontal="center" vertical="center"/>
    </xf>
    <xf numFmtId="16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4" fontId="9" fillId="3" borderId="1" xfId="0" applyNumberFormat="1" applyFont="1" applyFill="1" applyBorder="1" applyAlignment="1">
      <alignment vertical="center"/>
    </xf>
    <xf numFmtId="0" fontId="8" fillId="3" borderId="1" xfId="4" applyNumberFormat="1" applyFont="1" applyFill="1" applyBorder="1" applyAlignment="1">
      <alignment horizontal="left" vertical="center"/>
    </xf>
    <xf numFmtId="4" fontId="8" fillId="3" borderId="7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166" fontId="8" fillId="3" borderId="1" xfId="4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0" xfId="4" applyFont="1" applyFill="1" applyAlignment="1">
      <alignment horizontal="center" vertical="center"/>
    </xf>
    <xf numFmtId="0" fontId="8" fillId="3" borderId="1" xfId="8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2" fillId="3" borderId="0" xfId="4" applyFont="1" applyFill="1"/>
    <xf numFmtId="0" fontId="8" fillId="3" borderId="0" xfId="8" applyFont="1" applyFill="1" applyAlignment="1">
      <alignment horizontal="center" vertical="center"/>
    </xf>
    <xf numFmtId="3" fontId="9" fillId="3" borderId="1" xfId="4" applyNumberFormat="1" applyFont="1" applyFill="1" applyBorder="1" applyAlignment="1">
      <alignment horizontal="center" vertical="center"/>
    </xf>
    <xf numFmtId="3" fontId="9" fillId="3" borderId="1" xfId="4" applyNumberFormat="1" applyFont="1" applyFill="1" applyBorder="1" applyAlignment="1">
      <alignment vertical="center"/>
    </xf>
    <xf numFmtId="3" fontId="10" fillId="3" borderId="1" xfId="4" applyNumberFormat="1" applyFont="1" applyFill="1" applyBorder="1" applyAlignment="1">
      <alignment horizontal="left" vertical="center" wrapText="1" indent="1"/>
    </xf>
    <xf numFmtId="0" fontId="9" fillId="3" borderId="1" xfId="13" applyNumberFormat="1" applyFont="1" applyFill="1" applyBorder="1" applyAlignment="1">
      <alignment vertical="center"/>
    </xf>
    <xf numFmtId="0" fontId="9" fillId="3" borderId="1" xfId="13" applyFont="1" applyFill="1" applyBorder="1" applyAlignment="1">
      <alignment horizontal="center" vertical="center"/>
    </xf>
    <xf numFmtId="0" fontId="9" fillId="3" borderId="0" xfId="13" applyFont="1" applyFill="1" applyAlignment="1">
      <alignment horizontal="center" vertical="center" wrapText="1"/>
    </xf>
    <xf numFmtId="0" fontId="8" fillId="3" borderId="1" xfId="13" applyFont="1" applyFill="1" applyBorder="1" applyAlignment="1">
      <alignment horizontal="center" vertical="center"/>
    </xf>
    <xf numFmtId="0" fontId="8" fillId="3" borderId="1" xfId="13" applyNumberFormat="1" applyFont="1" applyFill="1" applyBorder="1" applyAlignment="1">
      <alignment vertical="center"/>
    </xf>
    <xf numFmtId="0" fontId="8" fillId="3" borderId="0" xfId="13" applyFont="1" applyFill="1" applyAlignment="1">
      <alignment horizontal="center" vertical="center"/>
    </xf>
    <xf numFmtId="0" fontId="8" fillId="3" borderId="0" xfId="13" applyFont="1" applyFill="1" applyAlignment="1">
      <alignment horizontal="center" vertical="center" wrapText="1"/>
    </xf>
    <xf numFmtId="0" fontId="8" fillId="3" borderId="1" xfId="13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13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horizontal="center" vertical="center"/>
    </xf>
    <xf numFmtId="4" fontId="8" fillId="3" borderId="1" xfId="18" applyNumberFormat="1" applyFont="1" applyFill="1" applyBorder="1" applyAlignment="1">
      <alignment horizontal="center" vertical="center"/>
    </xf>
    <xf numFmtId="169" fontId="1" fillId="3" borderId="1" xfId="0" applyNumberFormat="1" applyFont="1" applyFill="1" applyBorder="1" applyAlignment="1">
      <alignment horizontal="center" vertical="center"/>
    </xf>
    <xf numFmtId="2" fontId="8" fillId="3" borderId="1" xfId="19" applyNumberFormat="1" applyFont="1" applyFill="1" applyBorder="1" applyAlignment="1">
      <alignment horizontal="center" vertical="center"/>
    </xf>
    <xf numFmtId="0" fontId="8" fillId="3" borderId="1" xfId="10" applyNumberFormat="1" applyFont="1" applyFill="1" applyBorder="1" applyAlignment="1">
      <alignment horizontal="left" vertical="center" indent="1"/>
    </xf>
    <xf numFmtId="3" fontId="8" fillId="3" borderId="1" xfId="4" applyNumberFormat="1" applyFont="1" applyFill="1" applyBorder="1" applyAlignment="1">
      <alignment horizontal="center" vertical="center"/>
    </xf>
    <xf numFmtId="3" fontId="8" fillId="3" borderId="1" xfId="4" applyNumberFormat="1" applyFont="1" applyFill="1" applyBorder="1" applyAlignment="1">
      <alignment horizontal="left" vertical="center" indent="1"/>
    </xf>
    <xf numFmtId="4" fontId="9" fillId="3" borderId="0" xfId="0" applyNumberFormat="1" applyFont="1" applyFill="1" applyAlignment="1">
      <alignment horizontal="left" vertical="center" indent="1"/>
    </xf>
    <xf numFmtId="166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center" indent="1"/>
    </xf>
    <xf numFmtId="0" fontId="8" fillId="3" borderId="0" xfId="4" applyFont="1" applyFill="1" applyAlignment="1">
      <alignment horizontal="center"/>
    </xf>
    <xf numFmtId="0" fontId="8" fillId="3" borderId="1" xfId="0" applyNumberFormat="1" applyFont="1" applyFill="1" applyBorder="1" applyAlignment="1">
      <alignment horizontal="left" vertical="justify" indent="1"/>
    </xf>
    <xf numFmtId="0" fontId="8" fillId="3" borderId="0" xfId="4" applyFont="1" applyFill="1"/>
    <xf numFmtId="0" fontId="8" fillId="3" borderId="1" xfId="4" applyNumberFormat="1" applyFont="1" applyFill="1" applyBorder="1" applyAlignment="1">
      <alignment horizontal="left" vertical="justify" indent="1"/>
    </xf>
    <xf numFmtId="4" fontId="8" fillId="3" borderId="1" xfId="4" applyNumberFormat="1" applyFont="1" applyFill="1" applyBorder="1" applyAlignment="1">
      <alignment horizontal="center"/>
    </xf>
    <xf numFmtId="168" fontId="9" fillId="3" borderId="1" xfId="0" applyNumberFormat="1" applyFont="1" applyFill="1" applyBorder="1" applyAlignment="1">
      <alignment horizontal="center" vertical="center"/>
    </xf>
    <xf numFmtId="4" fontId="9" fillId="3" borderId="1" xfId="4" applyNumberFormat="1" applyFont="1" applyFill="1" applyBorder="1" applyAlignment="1">
      <alignment horizontal="center"/>
    </xf>
    <xf numFmtId="0" fontId="9" fillId="3" borderId="0" xfId="4" applyFont="1" applyFill="1"/>
    <xf numFmtId="168" fontId="8" fillId="3" borderId="1" xfId="0" applyNumberFormat="1" applyFont="1" applyFill="1" applyBorder="1" applyAlignment="1">
      <alignment horizontal="center" vertical="center"/>
    </xf>
    <xf numFmtId="0" fontId="9" fillId="3" borderId="0" xfId="4" applyFont="1" applyFill="1" applyAlignment="1">
      <alignment horizontal="left" vertical="center" indent="1"/>
    </xf>
    <xf numFmtId="166" fontId="8" fillId="3" borderId="1" xfId="7" applyNumberFormat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left" vertical="center"/>
    </xf>
    <xf numFmtId="0" fontId="8" fillId="3" borderId="0" xfId="7" applyFont="1" applyFill="1" applyAlignment="1">
      <alignment horizontal="center" vertical="center"/>
    </xf>
    <xf numFmtId="0" fontId="8" fillId="3" borderId="1" xfId="8" applyFont="1" applyFill="1" applyBorder="1" applyAlignment="1">
      <alignment horizontal="left" vertical="center"/>
    </xf>
    <xf numFmtId="4" fontId="8" fillId="3" borderId="0" xfId="7" applyNumberFormat="1" applyFont="1" applyFill="1" applyAlignment="1">
      <alignment horizontal="center" vertical="center"/>
    </xf>
    <xf numFmtId="0" fontId="9" fillId="3" borderId="1" xfId="2" applyFont="1" applyFill="1" applyBorder="1" applyAlignment="1">
      <alignment horizontal="left" vertical="center"/>
    </xf>
    <xf numFmtId="0" fontId="9" fillId="3" borderId="0" xfId="7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4" fontId="9" fillId="0" borderId="0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</cellXfs>
  <cellStyles count="20">
    <cellStyle name="Bad" xfId="1"/>
    <cellStyle name="Comma" xfId="18" builtinId="3"/>
    <cellStyle name="Comma 2" xfId="16"/>
    <cellStyle name="Normal" xfId="0" builtinId="0"/>
    <cellStyle name="Normal 2" xfId="2"/>
    <cellStyle name="Normal 3" xfId="3"/>
    <cellStyle name="Normal 4" xfId="17"/>
    <cellStyle name="Обычный 2" xfId="4"/>
    <cellStyle name="Обычный 2 2" xfId="5"/>
    <cellStyle name="Обычный 2 2 2" xfId="6"/>
    <cellStyle name="Обычный 2 2 2 2" xfId="14"/>
    <cellStyle name="Обычный 3" xfId="7"/>
    <cellStyle name="Обычный 3 2" xfId="13"/>
    <cellStyle name="Обычный 3 3" xfId="15"/>
    <cellStyle name="Обычный 4" xfId="12"/>
    <cellStyle name="Обычный 7" xfId="11"/>
    <cellStyle name="Обычный_Лист1" xfId="19"/>
    <cellStyle name="ჩვეულებრივი 2" xfId="8"/>
    <cellStyle name="ჩვეულებრივი 2 2" xfId="9"/>
    <cellStyle name="ჩვეულებრივი 2 2 2" xfId="10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2676525" y="36595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0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1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4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5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2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7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5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39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6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7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49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7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8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69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0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5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6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5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6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6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6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6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6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6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6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6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6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7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7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7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7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7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7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7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7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7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8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8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8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8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8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8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8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8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9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9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9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9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9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9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9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79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0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0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0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0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0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0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0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0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1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1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1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1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1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1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1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1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1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2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2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2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2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2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2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2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2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3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3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3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3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3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3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3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3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3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4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4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4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4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4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4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48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49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50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51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52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53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54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55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56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7857" name="Text Box 1"/>
        <xdr:cNvSpPr txBox="1">
          <a:spLocks noChangeArrowheads="1"/>
        </xdr:cNvSpPr>
      </xdr:nvSpPr>
      <xdr:spPr bwMode="auto">
        <a:xfrm>
          <a:off x="2800350" y="74542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59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61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63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65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67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69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71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73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368300" cy="190501"/>
    <xdr:sp macro="" textlink="">
      <xdr:nvSpPr>
        <xdr:cNvPr id="17875" name="Text Box 2"/>
        <xdr:cNvSpPr txBox="1">
          <a:spLocks noChangeArrowheads="1"/>
        </xdr:cNvSpPr>
      </xdr:nvSpPr>
      <xdr:spPr bwMode="auto">
        <a:xfrm>
          <a:off x="3438525" y="6848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109728" cy="173736"/>
    <xdr:sp macro="" textlink="">
      <xdr:nvSpPr>
        <xdr:cNvPr id="17876" name="Text Box 1"/>
        <xdr:cNvSpPr txBox="1">
          <a:spLocks noChangeArrowheads="1"/>
        </xdr:cNvSpPr>
      </xdr:nvSpPr>
      <xdr:spPr bwMode="auto">
        <a:xfrm>
          <a:off x="2819400" y="6848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877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109728" cy="173736"/>
    <xdr:sp macro="" textlink="">
      <xdr:nvSpPr>
        <xdr:cNvPr id="17878" name="Text Box 1"/>
        <xdr:cNvSpPr txBox="1">
          <a:spLocks noChangeArrowheads="1"/>
        </xdr:cNvSpPr>
      </xdr:nvSpPr>
      <xdr:spPr bwMode="auto">
        <a:xfrm>
          <a:off x="2819400" y="6848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879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109728" cy="173736"/>
    <xdr:sp macro="" textlink="">
      <xdr:nvSpPr>
        <xdr:cNvPr id="17881" name="Text Box 1"/>
        <xdr:cNvSpPr txBox="1">
          <a:spLocks noChangeArrowheads="1"/>
        </xdr:cNvSpPr>
      </xdr:nvSpPr>
      <xdr:spPr bwMode="auto">
        <a:xfrm>
          <a:off x="2819400" y="6848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109728" cy="173736"/>
    <xdr:sp macro="" textlink="">
      <xdr:nvSpPr>
        <xdr:cNvPr id="17883" name="Text Box 1"/>
        <xdr:cNvSpPr txBox="1">
          <a:spLocks noChangeArrowheads="1"/>
        </xdr:cNvSpPr>
      </xdr:nvSpPr>
      <xdr:spPr bwMode="auto">
        <a:xfrm>
          <a:off x="2819400" y="6848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109728" cy="173736"/>
    <xdr:sp macro="" textlink="">
      <xdr:nvSpPr>
        <xdr:cNvPr id="17885" name="Text Box 1"/>
        <xdr:cNvSpPr txBox="1">
          <a:spLocks noChangeArrowheads="1"/>
        </xdr:cNvSpPr>
      </xdr:nvSpPr>
      <xdr:spPr bwMode="auto">
        <a:xfrm>
          <a:off x="2819400" y="6848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265</xdr:row>
      <xdr:rowOff>0</xdr:rowOff>
    </xdr:from>
    <xdr:ext cx="88392" cy="173736"/>
    <xdr:sp macro="" textlink="">
      <xdr:nvSpPr>
        <xdr:cNvPr id="17887" name="Text Box 2"/>
        <xdr:cNvSpPr txBox="1">
          <a:spLocks noChangeArrowheads="1"/>
        </xdr:cNvSpPr>
      </xdr:nvSpPr>
      <xdr:spPr bwMode="auto">
        <a:xfrm>
          <a:off x="1514475" y="6848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265</xdr:row>
      <xdr:rowOff>0</xdr:rowOff>
    </xdr:from>
    <xdr:ext cx="88392" cy="173736"/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1514475" y="6848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109728" cy="173736"/>
    <xdr:sp macro="" textlink="">
      <xdr:nvSpPr>
        <xdr:cNvPr id="17889" name="Text Box 1"/>
        <xdr:cNvSpPr txBox="1">
          <a:spLocks noChangeArrowheads="1"/>
        </xdr:cNvSpPr>
      </xdr:nvSpPr>
      <xdr:spPr bwMode="auto">
        <a:xfrm>
          <a:off x="2819400" y="6848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109728" cy="173736"/>
    <xdr:sp macro="" textlink="">
      <xdr:nvSpPr>
        <xdr:cNvPr id="17891" name="Text Box 1"/>
        <xdr:cNvSpPr txBox="1">
          <a:spLocks noChangeArrowheads="1"/>
        </xdr:cNvSpPr>
      </xdr:nvSpPr>
      <xdr:spPr bwMode="auto">
        <a:xfrm>
          <a:off x="2819400" y="6848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893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109728" cy="173736"/>
    <xdr:sp macro="" textlink="">
      <xdr:nvSpPr>
        <xdr:cNvPr id="17894" name="Text Box 1"/>
        <xdr:cNvSpPr txBox="1">
          <a:spLocks noChangeArrowheads="1"/>
        </xdr:cNvSpPr>
      </xdr:nvSpPr>
      <xdr:spPr bwMode="auto">
        <a:xfrm>
          <a:off x="2819400" y="6848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895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109728" cy="173736"/>
    <xdr:sp macro="" textlink="">
      <xdr:nvSpPr>
        <xdr:cNvPr id="17896" name="Text Box 1"/>
        <xdr:cNvSpPr txBox="1">
          <a:spLocks noChangeArrowheads="1"/>
        </xdr:cNvSpPr>
      </xdr:nvSpPr>
      <xdr:spPr bwMode="auto">
        <a:xfrm>
          <a:off x="2819400" y="6848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897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109728" cy="173736"/>
    <xdr:sp macro="" textlink="">
      <xdr:nvSpPr>
        <xdr:cNvPr id="17898" name="Text Box 1"/>
        <xdr:cNvSpPr txBox="1">
          <a:spLocks noChangeArrowheads="1"/>
        </xdr:cNvSpPr>
      </xdr:nvSpPr>
      <xdr:spPr bwMode="auto">
        <a:xfrm>
          <a:off x="2819400" y="6848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899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265</xdr:row>
      <xdr:rowOff>0</xdr:rowOff>
    </xdr:from>
    <xdr:ext cx="88392" cy="173736"/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1514475" y="6848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265</xdr:row>
      <xdr:rowOff>0</xdr:rowOff>
    </xdr:from>
    <xdr:ext cx="88392" cy="173736"/>
    <xdr:sp macro="" textlink="">
      <xdr:nvSpPr>
        <xdr:cNvPr id="17901" name="Text Box 2"/>
        <xdr:cNvSpPr txBox="1">
          <a:spLocks noChangeArrowheads="1"/>
        </xdr:cNvSpPr>
      </xdr:nvSpPr>
      <xdr:spPr bwMode="auto">
        <a:xfrm>
          <a:off x="1514475" y="6848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2657475</xdr:colOff>
      <xdr:row>265</xdr:row>
      <xdr:rowOff>0</xdr:rowOff>
    </xdr:from>
    <xdr:ext cx="88392" cy="173355"/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4000500" y="68484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03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05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07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09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11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12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14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16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18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21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23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24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265</xdr:row>
      <xdr:rowOff>0</xdr:rowOff>
    </xdr:from>
    <xdr:ext cx="57150" cy="173736"/>
    <xdr:sp macro="" textlink="">
      <xdr:nvSpPr>
        <xdr:cNvPr id="17926" name="Text Box 2"/>
        <xdr:cNvSpPr txBox="1">
          <a:spLocks noChangeArrowheads="1"/>
        </xdr:cNvSpPr>
      </xdr:nvSpPr>
      <xdr:spPr bwMode="auto">
        <a:xfrm>
          <a:off x="3438525" y="6848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29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31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36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7940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42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45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9527</xdr:rowOff>
    </xdr:to>
    <xdr:sp macro="" textlink="">
      <xdr:nvSpPr>
        <xdr:cNvPr id="17947" name="Text Box 2"/>
        <xdr:cNvSpPr txBox="1">
          <a:spLocks noChangeArrowheads="1"/>
        </xdr:cNvSpPr>
      </xdr:nvSpPr>
      <xdr:spPr bwMode="auto">
        <a:xfrm>
          <a:off x="3438525" y="6848475"/>
          <a:ext cx="501650" cy="333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7948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7949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7952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7954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7956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7957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7958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7959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7964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7966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7968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7970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7972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7974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7975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7976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7977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7978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7979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7980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7981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7982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7983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7985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7986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7987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7988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7989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7990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7991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7992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7993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7994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7995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7996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7997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7998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7999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000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001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2097881</xdr:colOff>
      <xdr:row>267</xdr:row>
      <xdr:rowOff>146237</xdr:rowOff>
    </xdr:to>
    <xdr:sp macro="" textlink="">
      <xdr:nvSpPr>
        <xdr:cNvPr id="18002" name="Text Box 2"/>
        <xdr:cNvSpPr txBox="1">
          <a:spLocks noChangeArrowheads="1"/>
        </xdr:cNvSpPr>
      </xdr:nvSpPr>
      <xdr:spPr bwMode="auto">
        <a:xfrm>
          <a:off x="3438525" y="684847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2097881</xdr:colOff>
      <xdr:row>267</xdr:row>
      <xdr:rowOff>146237</xdr:rowOff>
    </xdr:to>
    <xdr:sp macro="" textlink="">
      <xdr:nvSpPr>
        <xdr:cNvPr id="18003" name="Text Box 2"/>
        <xdr:cNvSpPr txBox="1">
          <a:spLocks noChangeArrowheads="1"/>
        </xdr:cNvSpPr>
      </xdr:nvSpPr>
      <xdr:spPr bwMode="auto">
        <a:xfrm>
          <a:off x="3438525" y="684847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2097881</xdr:colOff>
      <xdr:row>267</xdr:row>
      <xdr:rowOff>146237</xdr:rowOff>
    </xdr:to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3438525" y="6848475"/>
          <a:ext cx="2381" cy="470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05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07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09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8011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8013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8015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17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18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19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20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21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22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8023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8024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8025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8026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8027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8028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29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30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31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32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33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34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8035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8036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8037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8038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8039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8040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8041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8042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8043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8044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8045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8046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047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048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049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050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051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052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053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054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055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056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057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058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59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60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61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62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63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64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8065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8066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8067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8068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8069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8070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71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72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73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74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75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76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8077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8078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8079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8080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82296</xdr:rowOff>
    </xdr:to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2819400" y="684847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82296</xdr:rowOff>
    </xdr:to>
    <xdr:sp macro="" textlink="">
      <xdr:nvSpPr>
        <xdr:cNvPr id="18082" name="Text Box 2"/>
        <xdr:cNvSpPr txBox="1">
          <a:spLocks noChangeArrowheads="1"/>
        </xdr:cNvSpPr>
      </xdr:nvSpPr>
      <xdr:spPr bwMode="auto">
        <a:xfrm>
          <a:off x="3438525" y="684847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83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84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85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86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81534</xdr:rowOff>
    </xdr:to>
    <xdr:sp macro="" textlink="">
      <xdr:nvSpPr>
        <xdr:cNvPr id="18087" name="Text Box 1"/>
        <xdr:cNvSpPr txBox="1">
          <a:spLocks noChangeArrowheads="1"/>
        </xdr:cNvSpPr>
      </xdr:nvSpPr>
      <xdr:spPr bwMode="auto">
        <a:xfrm>
          <a:off x="2819400" y="684847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81534</xdr:rowOff>
    </xdr:to>
    <xdr:sp macro="" textlink="">
      <xdr:nvSpPr>
        <xdr:cNvPr id="18088" name="Text Box 2"/>
        <xdr:cNvSpPr txBox="1">
          <a:spLocks noChangeArrowheads="1"/>
        </xdr:cNvSpPr>
      </xdr:nvSpPr>
      <xdr:spPr bwMode="auto">
        <a:xfrm>
          <a:off x="3438525" y="684847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8089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8090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8091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8092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8094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8095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8096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8097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8098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265</xdr:row>
      <xdr:rowOff>137160</xdr:rowOff>
    </xdr:to>
    <xdr:sp macro="" textlink="">
      <xdr:nvSpPr>
        <xdr:cNvPr id="18099" name="Text Box 1"/>
        <xdr:cNvSpPr txBox="1">
          <a:spLocks noChangeArrowheads="1"/>
        </xdr:cNvSpPr>
      </xdr:nvSpPr>
      <xdr:spPr bwMode="auto">
        <a:xfrm>
          <a:off x="2819400" y="684847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265</xdr:row>
      <xdr:rowOff>137160</xdr:rowOff>
    </xdr:to>
    <xdr:sp macro="" textlink="">
      <xdr:nvSpPr>
        <xdr:cNvPr id="18100" name="Text Box 2"/>
        <xdr:cNvSpPr txBox="1">
          <a:spLocks noChangeArrowheads="1"/>
        </xdr:cNvSpPr>
      </xdr:nvSpPr>
      <xdr:spPr bwMode="auto">
        <a:xfrm>
          <a:off x="3438525" y="684847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101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102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103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104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105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106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107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109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2591562</xdr:colOff>
      <xdr:row>267</xdr:row>
      <xdr:rowOff>9526</xdr:rowOff>
    </xdr:to>
    <xdr:sp macro="" textlink="">
      <xdr:nvSpPr>
        <xdr:cNvPr id="18111" name="Text Box 1"/>
        <xdr:cNvSpPr txBox="1">
          <a:spLocks noChangeArrowheads="1"/>
        </xdr:cNvSpPr>
      </xdr:nvSpPr>
      <xdr:spPr bwMode="auto">
        <a:xfrm>
          <a:off x="2819400" y="6848475"/>
          <a:ext cx="1115187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2597150</xdr:colOff>
      <xdr:row>267</xdr:row>
      <xdr:rowOff>9526</xdr:rowOff>
    </xdr:to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3438525" y="6848475"/>
          <a:ext cx="501650" cy="33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13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15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1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18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1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20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2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23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125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26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2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28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2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31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33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35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137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3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4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43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45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4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4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5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53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55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5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5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6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63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65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6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68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6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70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7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72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73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175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76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7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78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7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81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83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8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185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8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188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9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93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95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9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98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0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03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08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1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13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1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15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1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1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20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2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224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26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28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2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31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3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33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3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35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3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238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4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4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4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4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5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5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53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5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55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5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5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58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5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6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63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65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6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68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6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70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7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72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73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265</xdr:row>
      <xdr:rowOff>0</xdr:rowOff>
    </xdr:from>
    <xdr:to>
      <xdr:col>1</xdr:col>
      <xdr:colOff>259842</xdr:colOff>
      <xdr:row>267</xdr:row>
      <xdr:rowOff>107062</xdr:rowOff>
    </xdr:to>
    <xdr:sp macro="" textlink="">
      <xdr:nvSpPr>
        <xdr:cNvPr id="18275" name="Text Box 2"/>
        <xdr:cNvSpPr txBox="1">
          <a:spLocks noChangeArrowheads="1"/>
        </xdr:cNvSpPr>
      </xdr:nvSpPr>
      <xdr:spPr bwMode="auto">
        <a:xfrm>
          <a:off x="1514475" y="6848475"/>
          <a:ext cx="88392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76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7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78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7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81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83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265</xdr:row>
      <xdr:rowOff>0</xdr:rowOff>
    </xdr:from>
    <xdr:to>
      <xdr:col>1</xdr:col>
      <xdr:colOff>1586103</xdr:colOff>
      <xdr:row>267</xdr:row>
      <xdr:rowOff>107062</xdr:rowOff>
    </xdr:to>
    <xdr:sp macro="" textlink="">
      <xdr:nvSpPr>
        <xdr:cNvPr id="18285" name="Text Box 1"/>
        <xdr:cNvSpPr txBox="1">
          <a:spLocks noChangeArrowheads="1"/>
        </xdr:cNvSpPr>
      </xdr:nvSpPr>
      <xdr:spPr bwMode="auto">
        <a:xfrm>
          <a:off x="2819400" y="6848475"/>
          <a:ext cx="109728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8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88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8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9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9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93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9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95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9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9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98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29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30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301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302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303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304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305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306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307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308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309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265</xdr:row>
      <xdr:rowOff>0</xdr:rowOff>
    </xdr:from>
    <xdr:to>
      <xdr:col>1</xdr:col>
      <xdr:colOff>2152650</xdr:colOff>
      <xdr:row>267</xdr:row>
      <xdr:rowOff>107062</xdr:rowOff>
    </xdr:to>
    <xdr:sp macro="" textlink="">
      <xdr:nvSpPr>
        <xdr:cNvPr id="18310" name="Text Box 2"/>
        <xdr:cNvSpPr txBox="1">
          <a:spLocks noChangeArrowheads="1"/>
        </xdr:cNvSpPr>
      </xdr:nvSpPr>
      <xdr:spPr bwMode="auto">
        <a:xfrm>
          <a:off x="3438525" y="6848475"/>
          <a:ext cx="57150" cy="430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3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4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5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6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7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8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89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0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1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2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3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4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5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6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7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8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199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0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1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2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3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4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5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6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7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8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09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0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1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2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3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4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5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6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7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8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19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0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1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2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3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4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5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6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7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8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29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0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1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2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3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4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5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6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7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8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39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0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1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2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3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4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5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6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7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8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49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0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1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2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3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4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5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6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7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8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0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1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2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3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4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5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6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7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8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69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3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4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4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4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4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4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4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4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4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4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4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5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5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5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5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5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5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5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5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5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5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6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6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6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6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6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6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6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6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6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7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7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7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7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7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7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7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7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7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8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8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8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8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8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8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8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8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8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8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9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9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9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9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9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9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9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9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9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0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0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0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0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0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0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0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0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0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0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1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1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1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1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1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1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1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1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2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2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2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2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2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2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2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2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2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30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31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32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33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34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35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36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37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265</xdr:row>
      <xdr:rowOff>0</xdr:rowOff>
    </xdr:from>
    <xdr:ext cx="0" cy="28575"/>
    <xdr:sp macro="" textlink="">
      <xdr:nvSpPr>
        <xdr:cNvPr id="27238" name="Text Box 1"/>
        <xdr:cNvSpPr txBox="1">
          <a:spLocks noChangeArrowheads="1"/>
        </xdr:cNvSpPr>
      </xdr:nvSpPr>
      <xdr:spPr bwMode="auto">
        <a:xfrm>
          <a:off x="2676525" y="10241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U280"/>
  <sheetViews>
    <sheetView tabSelected="1" view="pageBreakPreview" zoomScaleSheetLayoutView="100" workbookViewId="0">
      <selection activeCell="F266" sqref="F266"/>
    </sheetView>
  </sheetViews>
  <sheetFormatPr defaultColWidth="7" defaultRowHeight="12.75"/>
  <cols>
    <col min="1" max="1" width="4.5703125" style="22" bestFit="1" customWidth="1"/>
    <col min="2" max="2" width="62.28515625" style="29" customWidth="1"/>
    <col min="3" max="3" width="9.42578125" style="27" customWidth="1"/>
    <col min="4" max="4" width="9.5703125" style="27" customWidth="1"/>
    <col min="5" max="5" width="9.42578125" style="27" customWidth="1"/>
    <col min="6" max="6" width="8.85546875" style="27" customWidth="1"/>
    <col min="7" max="7" width="10.28515625" style="28" customWidth="1"/>
    <col min="8" max="8" width="8.85546875" style="27" customWidth="1"/>
    <col min="9" max="9" width="8.85546875" style="28" customWidth="1"/>
    <col min="10" max="10" width="9.140625" style="27" customWidth="1"/>
    <col min="11" max="11" width="9.140625" style="28" customWidth="1"/>
    <col min="12" max="12" width="12" style="28" customWidth="1"/>
    <col min="13" max="13" width="13.5703125" style="26" customWidth="1"/>
    <col min="14" max="227" width="9.140625" style="26" customWidth="1"/>
    <col min="228" max="228" width="2.5703125" style="26" customWidth="1"/>
    <col min="229" max="229" width="9.140625" style="26" customWidth="1"/>
    <col min="230" max="230" width="47.85546875" style="26" customWidth="1"/>
    <col min="231" max="231" width="6.7109375" style="26" customWidth="1"/>
    <col min="232" max="232" width="7.42578125" style="26" customWidth="1"/>
    <col min="233" max="233" width="7" style="26" customWidth="1"/>
    <col min="234" max="234" width="8.5703125" style="26" customWidth="1"/>
    <col min="235" max="235" width="12" style="26" customWidth="1"/>
    <col min="236" max="236" width="4.7109375" style="26" customWidth="1"/>
    <col min="237" max="237" width="9.140625" style="26" customWidth="1"/>
    <col min="238" max="238" width="11.7109375" style="26" customWidth="1"/>
    <col min="239" max="16384" width="7" style="26"/>
  </cols>
  <sheetData>
    <row r="1" spans="1:219">
      <c r="A1" s="11"/>
      <c r="B1" s="24"/>
      <c r="C1" s="23"/>
      <c r="D1" s="23"/>
      <c r="E1" s="23"/>
      <c r="F1" s="23"/>
      <c r="G1" s="25"/>
      <c r="H1" s="23"/>
      <c r="I1" s="25"/>
      <c r="J1" s="23"/>
      <c r="K1" s="25"/>
      <c r="L1" s="25"/>
    </row>
    <row r="2" spans="1:219" s="12" customFormat="1" ht="18" customHeight="1">
      <c r="A2" s="172" t="s">
        <v>38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219" s="12" customFormat="1" ht="25.5" customHeight="1">
      <c r="A3" s="172" t="s">
        <v>57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219" s="12" customFormat="1" ht="12.75" customHeight="1">
      <c r="A4" s="173" t="s">
        <v>12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219" s="14" customFormat="1">
      <c r="A5" s="13"/>
      <c r="B5" s="15"/>
      <c r="C5" s="13"/>
      <c r="D5" s="13"/>
      <c r="E5" s="13"/>
      <c r="F5" s="13"/>
      <c r="G5" s="16"/>
      <c r="H5" s="13"/>
      <c r="I5" s="17" t="s">
        <v>1</v>
      </c>
      <c r="J5" s="174" t="e">
        <f>L280</f>
        <v>#VALUE!</v>
      </c>
      <c r="K5" s="174"/>
      <c r="L5" s="13" t="s">
        <v>0</v>
      </c>
    </row>
    <row r="6" spans="1:219" s="14" customFormat="1">
      <c r="A6" s="13"/>
      <c r="B6" s="15"/>
      <c r="C6" s="13"/>
      <c r="D6" s="13"/>
      <c r="E6" s="13"/>
      <c r="F6" s="13"/>
      <c r="G6" s="16"/>
      <c r="H6" s="13"/>
      <c r="I6" s="17"/>
      <c r="J6" s="16"/>
      <c r="K6" s="16"/>
      <c r="L6" s="13"/>
    </row>
    <row r="7" spans="1:219" s="18" customFormat="1" ht="27.75" customHeight="1">
      <c r="A7" s="171" t="s">
        <v>2</v>
      </c>
      <c r="B7" s="175" t="s">
        <v>3</v>
      </c>
      <c r="C7" s="175" t="s">
        <v>4</v>
      </c>
      <c r="D7" s="171" t="s">
        <v>5</v>
      </c>
      <c r="E7" s="171"/>
      <c r="F7" s="175" t="s">
        <v>6</v>
      </c>
      <c r="G7" s="175"/>
      <c r="H7" s="175" t="s">
        <v>7</v>
      </c>
      <c r="I7" s="175"/>
      <c r="J7" s="171" t="s">
        <v>8</v>
      </c>
      <c r="K7" s="171"/>
      <c r="L7" s="171" t="s">
        <v>9</v>
      </c>
    </row>
    <row r="8" spans="1:219" s="18" customFormat="1">
      <c r="A8" s="171"/>
      <c r="B8" s="175"/>
      <c r="C8" s="175"/>
      <c r="D8" s="11" t="s">
        <v>10</v>
      </c>
      <c r="E8" s="11" t="s">
        <v>11</v>
      </c>
      <c r="F8" s="11" t="s">
        <v>10</v>
      </c>
      <c r="G8" s="11" t="s">
        <v>11</v>
      </c>
      <c r="H8" s="11" t="s">
        <v>10</v>
      </c>
      <c r="I8" s="11" t="s">
        <v>11</v>
      </c>
      <c r="J8" s="11" t="s">
        <v>10</v>
      </c>
      <c r="K8" s="11" t="s">
        <v>11</v>
      </c>
      <c r="L8" s="171"/>
    </row>
    <row r="9" spans="1:219" s="21" customFormat="1">
      <c r="A9" s="19">
        <v>1</v>
      </c>
      <c r="B9" s="19">
        <v>3</v>
      </c>
      <c r="C9" s="20">
        <v>4</v>
      </c>
      <c r="D9" s="20">
        <v>5</v>
      </c>
      <c r="E9" s="20">
        <v>6</v>
      </c>
      <c r="F9" s="20">
        <v>7</v>
      </c>
      <c r="G9" s="19">
        <v>8</v>
      </c>
      <c r="H9" s="20">
        <v>9</v>
      </c>
      <c r="I9" s="19">
        <v>10</v>
      </c>
      <c r="J9" s="20"/>
      <c r="K9" s="19">
        <v>12</v>
      </c>
      <c r="L9" s="19">
        <v>13</v>
      </c>
    </row>
    <row r="10" spans="1:219" s="21" customFormat="1">
      <c r="A10" s="19"/>
      <c r="B10" s="105" t="s">
        <v>56</v>
      </c>
      <c r="C10" s="20"/>
      <c r="D10" s="20"/>
      <c r="E10" s="20"/>
      <c r="F10" s="20"/>
      <c r="G10" s="19"/>
      <c r="H10" s="20"/>
      <c r="I10" s="19"/>
      <c r="J10" s="20"/>
      <c r="K10" s="19"/>
      <c r="L10" s="19"/>
    </row>
    <row r="11" spans="1:219" s="2" customFormat="1">
      <c r="A11" s="55"/>
      <c r="B11" s="56" t="s">
        <v>84</v>
      </c>
      <c r="C11" s="55"/>
      <c r="D11" s="57"/>
      <c r="E11" s="51"/>
      <c r="F11" s="51"/>
      <c r="G11" s="51"/>
      <c r="H11" s="51"/>
      <c r="I11" s="51"/>
      <c r="J11" s="51"/>
      <c r="K11" s="51"/>
      <c r="L11" s="51"/>
    </row>
    <row r="12" spans="1:219" s="4" customFormat="1">
      <c r="A12" s="55"/>
      <c r="B12" s="58"/>
      <c r="C12" s="59"/>
      <c r="D12" s="60"/>
      <c r="E12" s="3"/>
      <c r="F12" s="3"/>
      <c r="G12" s="3"/>
      <c r="H12" s="3"/>
      <c r="I12" s="3"/>
      <c r="J12" s="3"/>
      <c r="K12" s="3"/>
      <c r="L12" s="3"/>
    </row>
    <row r="13" spans="1:219" s="2" customFormat="1" ht="38.25">
      <c r="A13" s="53">
        <v>1</v>
      </c>
      <c r="B13" s="84" t="s">
        <v>45</v>
      </c>
      <c r="C13" s="61" t="s">
        <v>17</v>
      </c>
      <c r="D13" s="62"/>
      <c r="E13" s="62">
        <f>175*4.5</f>
        <v>787.5</v>
      </c>
      <c r="F13" s="54"/>
      <c r="G13" s="54"/>
      <c r="H13" s="54"/>
      <c r="I13" s="54"/>
      <c r="J13" s="54"/>
      <c r="K13" s="54"/>
      <c r="L13" s="54"/>
      <c r="M13" s="85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</row>
    <row r="14" spans="1:219" s="4" customFormat="1">
      <c r="A14" s="87"/>
      <c r="B14" s="88"/>
      <c r="C14" s="63" t="s">
        <v>46</v>
      </c>
      <c r="D14" s="63"/>
      <c r="E14" s="89">
        <f>E13/100</f>
        <v>7.875</v>
      </c>
      <c r="F14" s="63"/>
      <c r="G14" s="63"/>
      <c r="H14" s="63"/>
      <c r="I14" s="63"/>
      <c r="J14" s="63"/>
      <c r="K14" s="63"/>
      <c r="L14" s="63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</row>
    <row r="15" spans="1:219" s="2" customFormat="1">
      <c r="A15" s="53"/>
      <c r="B15" s="88" t="s">
        <v>44</v>
      </c>
      <c r="C15" s="63" t="s">
        <v>18</v>
      </c>
      <c r="D15" s="63">
        <v>0.42</v>
      </c>
      <c r="E15" s="63">
        <f>D15*E14</f>
        <v>3.3074999999999997</v>
      </c>
      <c r="F15" s="63"/>
      <c r="G15" s="63"/>
      <c r="H15" s="63"/>
      <c r="I15" s="63">
        <f>E15*H15</f>
        <v>0</v>
      </c>
      <c r="J15" s="63"/>
      <c r="K15" s="63"/>
      <c r="L15" s="63">
        <f>G15+I15+K15</f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</row>
    <row r="16" spans="1:219" s="2" customFormat="1">
      <c r="A16" s="53"/>
      <c r="B16" s="90" t="s">
        <v>47</v>
      </c>
      <c r="C16" s="91" t="s">
        <v>19</v>
      </c>
      <c r="D16" s="63">
        <v>0.44</v>
      </c>
      <c r="E16" s="63">
        <f>D16*E14</f>
        <v>3.4649999999999999</v>
      </c>
      <c r="F16" s="63"/>
      <c r="G16" s="63"/>
      <c r="H16" s="63"/>
      <c r="I16" s="63"/>
      <c r="J16" s="63"/>
      <c r="K16" s="63">
        <f>E16*J16</f>
        <v>0</v>
      </c>
      <c r="L16" s="63">
        <f>G16+I16+K16</f>
        <v>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</row>
    <row r="17" spans="1:239" s="2" customFormat="1">
      <c r="A17" s="53"/>
      <c r="B17" s="88" t="s">
        <v>20</v>
      </c>
      <c r="C17" s="63" t="s">
        <v>19</v>
      </c>
      <c r="D17" s="63">
        <v>0.03</v>
      </c>
      <c r="E17" s="63">
        <f>D17*E14</f>
        <v>0.23624999999999999</v>
      </c>
      <c r="F17" s="63"/>
      <c r="G17" s="63"/>
      <c r="H17" s="63"/>
      <c r="I17" s="63"/>
      <c r="J17" s="3"/>
      <c r="K17" s="63">
        <f>E17*J17</f>
        <v>0</v>
      </c>
      <c r="L17" s="63">
        <f>G17+I17+K17</f>
        <v>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</row>
    <row r="18" spans="1:239" s="2" customFormat="1">
      <c r="A18" s="53"/>
      <c r="B18" s="88" t="s">
        <v>48</v>
      </c>
      <c r="C18" s="63" t="s">
        <v>19</v>
      </c>
      <c r="D18" s="63">
        <v>0.35</v>
      </c>
      <c r="E18" s="63">
        <f>D18*E14</f>
        <v>2.7562499999999996</v>
      </c>
      <c r="F18" s="63"/>
      <c r="G18" s="63"/>
      <c r="H18" s="63"/>
      <c r="I18" s="63"/>
      <c r="J18" s="63"/>
      <c r="K18" s="63">
        <f>E18*J18</f>
        <v>0</v>
      </c>
      <c r="L18" s="63">
        <f>G18+I18+K18</f>
        <v>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</row>
    <row r="19" spans="1:239" s="2" customFormat="1" ht="13.5" thickBot="1">
      <c r="A19" s="53"/>
      <c r="B19" s="71" t="s">
        <v>36</v>
      </c>
      <c r="C19" s="52" t="s">
        <v>30</v>
      </c>
      <c r="D19" s="64">
        <v>0.17499999999999999</v>
      </c>
      <c r="E19" s="5">
        <f>D19*E14</f>
        <v>1.3781249999999998</v>
      </c>
      <c r="F19" s="3"/>
      <c r="G19" s="5">
        <f>E19*F19</f>
        <v>0</v>
      </c>
      <c r="H19" s="5"/>
      <c r="I19" s="5"/>
      <c r="J19" s="5"/>
      <c r="K19" s="5"/>
      <c r="L19" s="5">
        <f t="shared" ref="L19" si="0">G19+I19+K19</f>
        <v>0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</row>
    <row r="20" spans="1:239" s="98" customFormat="1" ht="13.5" thickBot="1">
      <c r="A20" s="92"/>
      <c r="B20" s="93" t="s">
        <v>49</v>
      </c>
      <c r="C20" s="94" t="s">
        <v>21</v>
      </c>
      <c r="D20" s="94">
        <v>21.78</v>
      </c>
      <c r="E20" s="94">
        <f>D20*E14</f>
        <v>171.51750000000001</v>
      </c>
      <c r="F20" s="95"/>
      <c r="G20" s="95"/>
      <c r="H20" s="95"/>
      <c r="I20" s="95"/>
      <c r="J20" s="95"/>
      <c r="K20" s="95"/>
      <c r="L20" s="96"/>
      <c r="M20" s="176"/>
      <c r="N20" s="17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</row>
    <row r="21" spans="1:239" s="4" customFormat="1">
      <c r="A21" s="87"/>
      <c r="B21" s="83"/>
      <c r="C21" s="99"/>
      <c r="D21" s="5"/>
      <c r="E21" s="3"/>
      <c r="F21" s="50"/>
      <c r="G21" s="50"/>
      <c r="H21" s="50"/>
      <c r="I21" s="50"/>
      <c r="J21" s="3"/>
      <c r="K21" s="5"/>
      <c r="L21" s="5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</row>
    <row r="22" spans="1:239" s="2" customFormat="1">
      <c r="A22" s="6">
        <v>2</v>
      </c>
      <c r="B22" s="100" t="s">
        <v>50</v>
      </c>
      <c r="C22" s="7" t="s">
        <v>21</v>
      </c>
      <c r="D22" s="62"/>
      <c r="E22" s="62">
        <f>E20</f>
        <v>171.51750000000001</v>
      </c>
      <c r="F22" s="62"/>
      <c r="G22" s="62"/>
      <c r="H22" s="62"/>
      <c r="I22" s="62"/>
      <c r="J22" s="5"/>
      <c r="K22" s="5"/>
      <c r="L22" s="5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</row>
    <row r="23" spans="1:239" s="4" customFormat="1">
      <c r="A23" s="8"/>
      <c r="B23" s="79"/>
      <c r="C23" s="8"/>
      <c r="D23" s="5"/>
      <c r="E23" s="5"/>
      <c r="F23" s="5"/>
      <c r="G23" s="5"/>
      <c r="H23" s="5"/>
      <c r="I23" s="5"/>
      <c r="J23" s="3"/>
      <c r="K23" s="5"/>
      <c r="L23" s="5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</row>
    <row r="24" spans="1:239" s="4" customFormat="1">
      <c r="A24" s="8"/>
      <c r="B24" s="79" t="s">
        <v>41</v>
      </c>
      <c r="C24" s="8" t="s">
        <v>21</v>
      </c>
      <c r="D24" s="5">
        <v>1</v>
      </c>
      <c r="E24" s="5">
        <f>D24*E22</f>
        <v>171.51750000000001</v>
      </c>
      <c r="F24" s="5"/>
      <c r="G24" s="5"/>
      <c r="H24" s="5"/>
      <c r="I24" s="5"/>
      <c r="J24" s="63"/>
      <c r="K24" s="63">
        <f>E24*J24</f>
        <v>0</v>
      </c>
      <c r="L24" s="63">
        <f>G24+I24+K24</f>
        <v>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</row>
    <row r="25" spans="1:239" s="4" customFormat="1">
      <c r="A25" s="8"/>
      <c r="B25" s="79"/>
      <c r="C25" s="8"/>
      <c r="D25" s="5"/>
      <c r="E25" s="5"/>
      <c r="F25" s="5"/>
      <c r="G25" s="5"/>
      <c r="H25" s="5"/>
      <c r="I25" s="5"/>
      <c r="J25" s="3"/>
      <c r="K25" s="5"/>
      <c r="L25" s="5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</row>
    <row r="26" spans="1:239" s="2" customFormat="1" ht="25.5">
      <c r="A26" s="67">
        <v>1</v>
      </c>
      <c r="B26" s="106" t="s">
        <v>35</v>
      </c>
      <c r="C26" s="61" t="s">
        <v>17</v>
      </c>
      <c r="D26" s="68"/>
      <c r="E26" s="107">
        <v>7517.84</v>
      </c>
      <c r="F26" s="51"/>
      <c r="G26" s="69"/>
      <c r="H26" s="69"/>
      <c r="I26" s="51"/>
      <c r="J26" s="51"/>
      <c r="K26" s="51"/>
      <c r="L26" s="51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</row>
    <row r="27" spans="1:239" s="4" customFormat="1">
      <c r="A27" s="52"/>
      <c r="B27" s="108"/>
      <c r="C27" s="52" t="s">
        <v>22</v>
      </c>
      <c r="D27" s="109"/>
      <c r="E27" s="110">
        <f>E26/1000</f>
        <v>7.5178400000000005</v>
      </c>
      <c r="F27" s="3"/>
      <c r="G27" s="109"/>
      <c r="H27" s="109"/>
      <c r="I27" s="3"/>
      <c r="J27" s="3"/>
      <c r="K27" s="3"/>
      <c r="L27" s="3"/>
    </row>
    <row r="28" spans="1:239" s="2" customFormat="1">
      <c r="A28" s="7"/>
      <c r="B28" s="102" t="s">
        <v>23</v>
      </c>
      <c r="C28" s="52" t="s">
        <v>18</v>
      </c>
      <c r="D28" s="5">
        <v>32.1</v>
      </c>
      <c r="E28" s="5">
        <f>E27*D28</f>
        <v>241.32266400000003</v>
      </c>
      <c r="F28" s="3"/>
      <c r="G28" s="111"/>
      <c r="H28" s="3"/>
      <c r="I28" s="5">
        <f>E28*H28</f>
        <v>0</v>
      </c>
      <c r="J28" s="5"/>
      <c r="K28" s="5"/>
      <c r="L28" s="5">
        <f>G28+I28+K28</f>
        <v>0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</row>
    <row r="29" spans="1:239" s="2" customFormat="1">
      <c r="A29" s="7"/>
      <c r="B29" s="102" t="s">
        <v>24</v>
      </c>
      <c r="C29" s="52" t="s">
        <v>19</v>
      </c>
      <c r="D29" s="5">
        <v>0.71</v>
      </c>
      <c r="E29" s="5">
        <f>D29*E27</f>
        <v>5.3376663999999998</v>
      </c>
      <c r="F29" s="3"/>
      <c r="G29" s="111"/>
      <c r="H29" s="111"/>
      <c r="I29" s="3"/>
      <c r="J29" s="3"/>
      <c r="K29" s="5">
        <f>E29*J29</f>
        <v>0</v>
      </c>
      <c r="L29" s="5">
        <f>G29+I29+K29</f>
        <v>0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</row>
    <row r="30" spans="1:239" s="2" customFormat="1">
      <c r="A30" s="7"/>
      <c r="B30" s="102" t="s">
        <v>25</v>
      </c>
      <c r="C30" s="52" t="s">
        <v>19</v>
      </c>
      <c r="D30" s="5">
        <v>3.88</v>
      </c>
      <c r="E30" s="5">
        <f>E27*D30</f>
        <v>29.169219200000001</v>
      </c>
      <c r="F30" s="3"/>
      <c r="G30" s="111"/>
      <c r="H30" s="111"/>
      <c r="I30" s="3"/>
      <c r="J30" s="3"/>
      <c r="K30" s="5">
        <f>E30*J30</f>
        <v>0</v>
      </c>
      <c r="L30" s="5">
        <f>G30+I30+K30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</row>
    <row r="31" spans="1:239" s="2" customFormat="1">
      <c r="A31" s="7"/>
      <c r="B31" s="102" t="s">
        <v>26</v>
      </c>
      <c r="C31" s="52" t="s">
        <v>19</v>
      </c>
      <c r="D31" s="5">
        <v>6.16</v>
      </c>
      <c r="E31" s="5">
        <f>D31*E27</f>
        <v>46.309894400000005</v>
      </c>
      <c r="F31" s="3"/>
      <c r="G31" s="111"/>
      <c r="H31" s="111"/>
      <c r="I31" s="3"/>
      <c r="J31" s="3"/>
      <c r="K31" s="5">
        <f t="shared" ref="K31:K33" si="1">E31*J31</f>
        <v>0</v>
      </c>
      <c r="L31" s="5">
        <f t="shared" ref="L31:L33" si="2">G31+I31+K31</f>
        <v>0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</row>
    <row r="32" spans="1:239" s="2" customFormat="1">
      <c r="A32" s="7"/>
      <c r="B32" s="102" t="s">
        <v>27</v>
      </c>
      <c r="C32" s="52" t="s">
        <v>19</v>
      </c>
      <c r="D32" s="5">
        <v>4.53</v>
      </c>
      <c r="E32" s="3">
        <f>D32*E27</f>
        <v>34.055815200000005</v>
      </c>
      <c r="F32" s="3"/>
      <c r="G32" s="111"/>
      <c r="H32" s="111"/>
      <c r="I32" s="3"/>
      <c r="J32" s="3"/>
      <c r="K32" s="5">
        <f t="shared" si="1"/>
        <v>0</v>
      </c>
      <c r="L32" s="5">
        <f t="shared" si="2"/>
        <v>0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</row>
    <row r="33" spans="1:239" s="2" customFormat="1">
      <c r="A33" s="7"/>
      <c r="B33" s="102" t="s">
        <v>20</v>
      </c>
      <c r="C33" s="52" t="s">
        <v>19</v>
      </c>
      <c r="D33" s="5">
        <v>2.0699999999999998</v>
      </c>
      <c r="E33" s="3">
        <f>D33*E27</f>
        <v>15.5619288</v>
      </c>
      <c r="F33" s="3"/>
      <c r="G33" s="111"/>
      <c r="H33" s="111"/>
      <c r="I33" s="3"/>
      <c r="J33" s="3"/>
      <c r="K33" s="5">
        <f t="shared" si="1"/>
        <v>0</v>
      </c>
      <c r="L33" s="5">
        <f t="shared" si="2"/>
        <v>0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</row>
    <row r="34" spans="1:239" s="2" customFormat="1">
      <c r="A34" s="6"/>
      <c r="B34" s="103" t="s">
        <v>28</v>
      </c>
      <c r="C34" s="8" t="s">
        <v>0</v>
      </c>
      <c r="D34" s="5">
        <v>1.02</v>
      </c>
      <c r="E34" s="3">
        <f>D34*E27</f>
        <v>7.6681968000000005</v>
      </c>
      <c r="F34" s="51"/>
      <c r="G34" s="51"/>
      <c r="H34" s="51"/>
      <c r="I34" s="3"/>
      <c r="J34" s="5"/>
      <c r="K34" s="5">
        <f>E34*J34</f>
        <v>0</v>
      </c>
      <c r="L34" s="5">
        <f>G34+I34+K34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</row>
    <row r="35" spans="1:239" s="2" customFormat="1">
      <c r="A35" s="7"/>
      <c r="B35" s="104" t="s">
        <v>29</v>
      </c>
      <c r="C35" s="52" t="s">
        <v>30</v>
      </c>
      <c r="D35" s="5">
        <v>66</v>
      </c>
      <c r="E35" s="5">
        <f>D35*E27</f>
        <v>496.17744000000005</v>
      </c>
      <c r="F35" s="3"/>
      <c r="G35" s="5">
        <f>E35*F35</f>
        <v>0</v>
      </c>
      <c r="H35" s="5"/>
      <c r="I35" s="5"/>
      <c r="J35" s="5"/>
      <c r="K35" s="5"/>
      <c r="L35" s="5">
        <f>G35+I35+K35</f>
        <v>0</v>
      </c>
      <c r="M35" s="65"/>
      <c r="N35" s="65">
        <v>6.6000000000000003E-2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</row>
    <row r="36" spans="1:239" s="2" customFormat="1">
      <c r="A36" s="7"/>
      <c r="B36" s="71" t="s">
        <v>36</v>
      </c>
      <c r="C36" s="52" t="s">
        <v>30</v>
      </c>
      <c r="D36" s="5">
        <v>15</v>
      </c>
      <c r="E36" s="5">
        <f>D36*E27</f>
        <v>112.7676</v>
      </c>
      <c r="F36" s="3"/>
      <c r="G36" s="5">
        <f>E36*F36</f>
        <v>0</v>
      </c>
      <c r="H36" s="5"/>
      <c r="I36" s="5"/>
      <c r="J36" s="5"/>
      <c r="K36" s="5"/>
      <c r="L36" s="5">
        <f t="shared" ref="L36" si="3">G36+I36+K36</f>
        <v>0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</row>
    <row r="37" spans="1:239" s="4" customFormat="1">
      <c r="A37" s="8"/>
      <c r="B37" s="104"/>
      <c r="C37" s="52"/>
      <c r="D37" s="5"/>
      <c r="E37" s="5"/>
      <c r="F37" s="3"/>
      <c r="G37" s="5"/>
      <c r="H37" s="5"/>
      <c r="I37" s="5"/>
      <c r="J37" s="5"/>
      <c r="K37" s="5"/>
      <c r="L37" s="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</row>
    <row r="38" spans="1:239" s="2" customFormat="1" ht="13.5" customHeight="1">
      <c r="A38" s="7">
        <v>2</v>
      </c>
      <c r="B38" s="101" t="s">
        <v>31</v>
      </c>
      <c r="C38" s="7" t="s">
        <v>32</v>
      </c>
      <c r="D38" s="8"/>
      <c r="E38" s="112">
        <v>6971.0879999999988</v>
      </c>
      <c r="F38" s="62"/>
      <c r="G38" s="111"/>
      <c r="H38" s="62"/>
      <c r="I38" s="62"/>
      <c r="J38" s="111"/>
      <c r="K38" s="62"/>
      <c r="L38" s="5"/>
    </row>
    <row r="39" spans="1:239" s="2" customFormat="1" ht="13.5" customHeight="1">
      <c r="A39" s="7"/>
      <c r="B39" s="114"/>
      <c r="C39" s="52" t="s">
        <v>22</v>
      </c>
      <c r="D39" s="109"/>
      <c r="E39" s="64">
        <f>E38/1000</f>
        <v>6.9710879999999991</v>
      </c>
      <c r="F39" s="115"/>
      <c r="G39" s="115"/>
      <c r="H39" s="115"/>
      <c r="I39" s="115"/>
      <c r="J39" s="115"/>
      <c r="K39" s="115"/>
      <c r="L39" s="115"/>
    </row>
    <row r="40" spans="1:239" s="2" customFormat="1" ht="13.5" customHeight="1">
      <c r="A40" s="7"/>
      <c r="B40" s="116" t="s">
        <v>44</v>
      </c>
      <c r="C40" s="52" t="s">
        <v>18</v>
      </c>
      <c r="D40" s="5">
        <v>42.9</v>
      </c>
      <c r="E40" s="5">
        <f>D40*E39</f>
        <v>299.05967519999996</v>
      </c>
      <c r="F40" s="5"/>
      <c r="G40" s="111"/>
      <c r="H40" s="5"/>
      <c r="I40" s="5">
        <f>E40*H40</f>
        <v>0</v>
      </c>
      <c r="J40" s="5"/>
      <c r="K40" s="5"/>
      <c r="L40" s="5">
        <f t="shared" ref="L40:L76" si="4">G40+I40+K40</f>
        <v>0</v>
      </c>
    </row>
    <row r="41" spans="1:239" s="2" customFormat="1" ht="13.5" customHeight="1">
      <c r="A41" s="7"/>
      <c r="B41" s="71" t="s">
        <v>58</v>
      </c>
      <c r="C41" s="52" t="s">
        <v>19</v>
      </c>
      <c r="D41" s="5">
        <v>2.69</v>
      </c>
      <c r="E41" s="5">
        <f>D41*E39</f>
        <v>18.752226719999996</v>
      </c>
      <c r="F41" s="5"/>
      <c r="G41" s="111"/>
      <c r="H41" s="5"/>
      <c r="I41" s="5"/>
      <c r="J41" s="3"/>
      <c r="K41" s="5">
        <f>E41*J41</f>
        <v>0</v>
      </c>
      <c r="L41" s="5">
        <f t="shared" si="4"/>
        <v>0</v>
      </c>
    </row>
    <row r="42" spans="1:239" s="2" customFormat="1" ht="13.5" customHeight="1">
      <c r="A42" s="7"/>
      <c r="B42" s="71" t="s">
        <v>59</v>
      </c>
      <c r="C42" s="52" t="s">
        <v>19</v>
      </c>
      <c r="D42" s="5">
        <v>7.6</v>
      </c>
      <c r="E42" s="5">
        <f>D42*E39</f>
        <v>52.98026879999999</v>
      </c>
      <c r="F42" s="5"/>
      <c r="G42" s="111"/>
      <c r="H42" s="5"/>
      <c r="I42" s="5"/>
      <c r="J42" s="3"/>
      <c r="K42" s="5">
        <f>E42*J42</f>
        <v>0</v>
      </c>
      <c r="L42" s="5">
        <f t="shared" si="4"/>
        <v>0</v>
      </c>
    </row>
    <row r="43" spans="1:239" s="2" customFormat="1" ht="13.5" customHeight="1">
      <c r="A43" s="7"/>
      <c r="B43" s="71" t="s">
        <v>27</v>
      </c>
      <c r="C43" s="52" t="s">
        <v>19</v>
      </c>
      <c r="D43" s="5">
        <v>7.4</v>
      </c>
      <c r="E43" s="3">
        <f>D43*E39</f>
        <v>51.586051199999993</v>
      </c>
      <c r="F43" s="5"/>
      <c r="G43" s="111"/>
      <c r="H43" s="5"/>
      <c r="I43" s="5"/>
      <c r="J43" s="3"/>
      <c r="K43" s="5">
        <f>E43*J43</f>
        <v>0</v>
      </c>
      <c r="L43" s="5">
        <f t="shared" si="4"/>
        <v>0</v>
      </c>
    </row>
    <row r="44" spans="1:239" s="2" customFormat="1" ht="13.5" customHeight="1">
      <c r="A44" s="7"/>
      <c r="B44" s="73" t="s">
        <v>60</v>
      </c>
      <c r="C44" s="52" t="s">
        <v>19</v>
      </c>
      <c r="D44" s="5">
        <v>0.41</v>
      </c>
      <c r="E44" s="5">
        <f>D44*E39</f>
        <v>2.8581460799999996</v>
      </c>
      <c r="F44" s="5"/>
      <c r="G44" s="111"/>
      <c r="H44" s="5"/>
      <c r="I44" s="5"/>
      <c r="J44" s="3"/>
      <c r="K44" s="5">
        <f>E44*J44</f>
        <v>0</v>
      </c>
      <c r="L44" s="5">
        <f t="shared" si="4"/>
        <v>0</v>
      </c>
    </row>
    <row r="45" spans="1:239" s="2" customFormat="1" ht="13.5" customHeight="1">
      <c r="A45" s="7"/>
      <c r="B45" s="71" t="s">
        <v>61</v>
      </c>
      <c r="C45" s="52" t="s">
        <v>19</v>
      </c>
      <c r="D45" s="5">
        <v>1.48</v>
      </c>
      <c r="E45" s="3">
        <f>D45*E39</f>
        <v>10.317210239999998</v>
      </c>
      <c r="F45" s="5"/>
      <c r="G45" s="111"/>
      <c r="H45" s="5"/>
      <c r="I45" s="5"/>
      <c r="J45" s="3"/>
      <c r="K45" s="5">
        <f>E45*J45</f>
        <v>0</v>
      </c>
      <c r="L45" s="5">
        <f t="shared" si="4"/>
        <v>0</v>
      </c>
    </row>
    <row r="46" spans="1:239" s="2" customFormat="1" ht="13.5" customHeight="1">
      <c r="A46" s="7"/>
      <c r="B46" s="73" t="s">
        <v>62</v>
      </c>
      <c r="C46" s="52" t="s">
        <v>30</v>
      </c>
      <c r="D46" s="5">
        <f>149-2*12.4</f>
        <v>124.2</v>
      </c>
      <c r="E46" s="3">
        <f>D46*E39</f>
        <v>865.80912959999989</v>
      </c>
      <c r="F46" s="5"/>
      <c r="G46" s="5">
        <f>F46*E46</f>
        <v>0</v>
      </c>
      <c r="H46" s="5"/>
      <c r="I46" s="5"/>
      <c r="J46" s="5"/>
      <c r="K46" s="5"/>
      <c r="L46" s="5">
        <f t="shared" si="4"/>
        <v>0</v>
      </c>
    </row>
    <row r="47" spans="1:239" s="2" customFormat="1" ht="13.5" customHeight="1">
      <c r="A47" s="7"/>
      <c r="B47" s="71" t="s">
        <v>63</v>
      </c>
      <c r="C47" s="52" t="s">
        <v>30</v>
      </c>
      <c r="D47" s="117">
        <v>11</v>
      </c>
      <c r="E47" s="5">
        <f>D47*E39</f>
        <v>76.681967999999983</v>
      </c>
      <c r="F47" s="3"/>
      <c r="G47" s="5">
        <f>E47*F47</f>
        <v>0</v>
      </c>
      <c r="H47" s="5"/>
      <c r="I47" s="5"/>
      <c r="J47" s="5"/>
      <c r="K47" s="5"/>
      <c r="L47" s="5">
        <f t="shared" si="4"/>
        <v>0</v>
      </c>
    </row>
    <row r="48" spans="1:239" s="2" customFormat="1" ht="13.5" customHeight="1">
      <c r="A48" s="7"/>
      <c r="B48" s="114"/>
      <c r="C48" s="113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1:12" s="2" customFormat="1" ht="13.5" customHeight="1">
      <c r="A49" s="7">
        <v>3</v>
      </c>
      <c r="B49" s="101" t="s">
        <v>64</v>
      </c>
      <c r="C49" s="7" t="s">
        <v>32</v>
      </c>
      <c r="D49" s="8"/>
      <c r="E49" s="62">
        <v>6150.96</v>
      </c>
      <c r="F49" s="62"/>
      <c r="G49" s="62"/>
      <c r="H49" s="62"/>
      <c r="I49" s="62"/>
      <c r="J49" s="62"/>
      <c r="K49" s="62"/>
      <c r="L49" s="5"/>
    </row>
    <row r="50" spans="1:12" s="2" customFormat="1" ht="13.5" customHeight="1">
      <c r="A50" s="7"/>
      <c r="B50" s="114"/>
      <c r="C50" s="52" t="s">
        <v>22</v>
      </c>
      <c r="D50" s="109"/>
      <c r="E50" s="64">
        <f>E49/1000</f>
        <v>6.1509600000000004</v>
      </c>
      <c r="F50" s="115"/>
      <c r="G50" s="115"/>
      <c r="H50" s="115"/>
      <c r="I50" s="115"/>
      <c r="J50" s="115"/>
      <c r="K50" s="115"/>
      <c r="L50" s="115"/>
    </row>
    <row r="51" spans="1:12" s="2" customFormat="1" ht="13.5" customHeight="1">
      <c r="A51" s="7"/>
      <c r="B51" s="116" t="s">
        <v>44</v>
      </c>
      <c r="C51" s="52" t="s">
        <v>18</v>
      </c>
      <c r="D51" s="5">
        <f>405-4*4.64</f>
        <v>386.44</v>
      </c>
      <c r="E51" s="5">
        <f>D51*E50</f>
        <v>2376.9769824</v>
      </c>
      <c r="F51" s="5"/>
      <c r="G51" s="5"/>
      <c r="H51" s="5"/>
      <c r="I51" s="5">
        <f>E51*H51</f>
        <v>0</v>
      </c>
      <c r="J51" s="5"/>
      <c r="K51" s="5"/>
      <c r="L51" s="5">
        <f t="shared" si="4"/>
        <v>0</v>
      </c>
    </row>
    <row r="52" spans="1:12" s="2" customFormat="1" ht="13.5" customHeight="1">
      <c r="A52" s="7"/>
      <c r="B52" s="31" t="s">
        <v>20</v>
      </c>
      <c r="C52" s="52" t="s">
        <v>19</v>
      </c>
      <c r="D52" s="5">
        <v>22.6</v>
      </c>
      <c r="E52" s="5">
        <f>D52*E50</f>
        <v>139.01169600000003</v>
      </c>
      <c r="F52" s="5"/>
      <c r="G52" s="5"/>
      <c r="H52" s="5"/>
      <c r="I52" s="5"/>
      <c r="J52" s="5"/>
      <c r="K52" s="5">
        <f t="shared" ref="K52:K53" si="5">E52*J52</f>
        <v>0</v>
      </c>
      <c r="L52" s="5">
        <f>G52+I52+K52</f>
        <v>0</v>
      </c>
    </row>
    <row r="53" spans="1:12" s="2" customFormat="1" ht="13.5" customHeight="1">
      <c r="A53" s="7"/>
      <c r="B53" s="72" t="s">
        <v>65</v>
      </c>
      <c r="C53" s="80" t="s">
        <v>0</v>
      </c>
      <c r="D53" s="5">
        <f>13.5-4*0.1</f>
        <v>13.1</v>
      </c>
      <c r="E53" s="3">
        <f>D53*E50</f>
        <v>80.577576000000008</v>
      </c>
      <c r="F53" s="81"/>
      <c r="G53" s="63"/>
      <c r="H53" s="63"/>
      <c r="I53" s="81"/>
      <c r="J53" s="109"/>
      <c r="K53" s="5">
        <f t="shared" si="5"/>
        <v>0</v>
      </c>
      <c r="L53" s="5">
        <f>G53+I53+K53</f>
        <v>0</v>
      </c>
    </row>
    <row r="54" spans="1:12" s="2" customFormat="1" ht="13.5" customHeight="1">
      <c r="A54" s="7"/>
      <c r="B54" s="31" t="s">
        <v>66</v>
      </c>
      <c r="C54" s="8" t="s">
        <v>30</v>
      </c>
      <c r="D54" s="5">
        <f>204-4*10.2</f>
        <v>163.19999999999999</v>
      </c>
      <c r="E54" s="5">
        <f>D54*E50</f>
        <v>1003.836672</v>
      </c>
      <c r="F54" s="5"/>
      <c r="G54" s="5">
        <f>F54*E54</f>
        <v>0</v>
      </c>
      <c r="H54" s="5"/>
      <c r="I54" s="5"/>
      <c r="J54" s="5"/>
      <c r="K54" s="5"/>
      <c r="L54" s="5">
        <f>G54+I54+K54</f>
        <v>0</v>
      </c>
    </row>
    <row r="55" spans="1:12" s="2" customFormat="1" ht="13.5" customHeight="1">
      <c r="A55" s="7"/>
      <c r="B55" s="79" t="s">
        <v>67</v>
      </c>
      <c r="C55" s="118" t="s">
        <v>21</v>
      </c>
      <c r="D55" s="76">
        <f>(0.23-4*0.01)/1000</f>
        <v>1.9000000000000001E-4</v>
      </c>
      <c r="E55" s="119">
        <f>D55*E49</f>
        <v>1.1686824</v>
      </c>
      <c r="F55" s="5"/>
      <c r="G55" s="5">
        <f t="shared" ref="G55:G58" si="6">F55*E55</f>
        <v>0</v>
      </c>
      <c r="H55" s="5"/>
      <c r="I55" s="5"/>
      <c r="J55" s="5"/>
      <c r="K55" s="5"/>
      <c r="L55" s="5">
        <f t="shared" ref="L55:L59" si="7">G55+I55+K55</f>
        <v>0</v>
      </c>
    </row>
    <row r="56" spans="1:12" s="2" customFormat="1" ht="13.5" customHeight="1">
      <c r="A56" s="7"/>
      <c r="B56" s="79" t="s">
        <v>68</v>
      </c>
      <c r="C56" s="118" t="s">
        <v>30</v>
      </c>
      <c r="D56" s="5">
        <v>40</v>
      </c>
      <c r="E56" s="3">
        <f>D56*E50</f>
        <v>246.03840000000002</v>
      </c>
      <c r="F56" s="5"/>
      <c r="G56" s="5">
        <f t="shared" si="6"/>
        <v>0</v>
      </c>
      <c r="H56" s="5"/>
      <c r="I56" s="5"/>
      <c r="J56" s="5"/>
      <c r="K56" s="5"/>
      <c r="L56" s="5">
        <f t="shared" si="7"/>
        <v>0</v>
      </c>
    </row>
    <row r="57" spans="1:12" s="2" customFormat="1" ht="13.5" customHeight="1">
      <c r="A57" s="7"/>
      <c r="B57" s="79" t="s">
        <v>69</v>
      </c>
      <c r="C57" s="118" t="s">
        <v>32</v>
      </c>
      <c r="D57" s="5">
        <f>11.7-4*0.59</f>
        <v>9.34</v>
      </c>
      <c r="E57" s="3">
        <f>D57*E50</f>
        <v>57.449966400000001</v>
      </c>
      <c r="F57" s="5"/>
      <c r="G57" s="5">
        <f t="shared" si="6"/>
        <v>0</v>
      </c>
      <c r="H57" s="5"/>
      <c r="I57" s="5"/>
      <c r="J57" s="5"/>
      <c r="K57" s="5"/>
      <c r="L57" s="5">
        <f t="shared" si="7"/>
        <v>0</v>
      </c>
    </row>
    <row r="58" spans="1:12" s="2" customFormat="1" ht="13.5" customHeight="1">
      <c r="A58" s="7"/>
      <c r="B58" s="79" t="s">
        <v>70</v>
      </c>
      <c r="C58" s="118" t="s">
        <v>0</v>
      </c>
      <c r="D58" s="5">
        <f>6.4-4*0.19</f>
        <v>5.6400000000000006</v>
      </c>
      <c r="E58" s="3">
        <f>D58*E50</f>
        <v>34.691414400000006</v>
      </c>
      <c r="F58" s="5"/>
      <c r="G58" s="5">
        <f t="shared" si="6"/>
        <v>0</v>
      </c>
      <c r="H58" s="5"/>
      <c r="I58" s="5"/>
      <c r="J58" s="5"/>
      <c r="K58" s="5"/>
      <c r="L58" s="5">
        <f t="shared" si="7"/>
        <v>0</v>
      </c>
    </row>
    <row r="59" spans="1:12" s="2" customFormat="1" ht="13.5" customHeight="1">
      <c r="A59" s="7"/>
      <c r="B59" s="79" t="s">
        <v>63</v>
      </c>
      <c r="C59" s="118" t="s">
        <v>30</v>
      </c>
      <c r="D59" s="5">
        <v>178</v>
      </c>
      <c r="E59" s="3">
        <f>D59*E50</f>
        <v>1094.8708800000002</v>
      </c>
      <c r="F59" s="3"/>
      <c r="G59" s="5">
        <f>E59*F59</f>
        <v>0</v>
      </c>
      <c r="H59" s="5"/>
      <c r="I59" s="5"/>
      <c r="J59" s="5"/>
      <c r="K59" s="5"/>
      <c r="L59" s="5">
        <f t="shared" si="7"/>
        <v>0</v>
      </c>
    </row>
    <row r="60" spans="1:12" s="2" customFormat="1" ht="13.5" customHeight="1">
      <c r="A60" s="7"/>
      <c r="B60" s="31" t="s">
        <v>71</v>
      </c>
      <c r="C60" s="8" t="s">
        <v>21</v>
      </c>
      <c r="D60" s="5" t="s">
        <v>72</v>
      </c>
      <c r="E60" s="76">
        <f>1366.88*2.06/1000</f>
        <v>2.8157728000000004</v>
      </c>
      <c r="F60" s="5"/>
      <c r="G60" s="5">
        <f>F60*E60</f>
        <v>0</v>
      </c>
      <c r="H60" s="5"/>
      <c r="I60" s="5"/>
      <c r="J60" s="5"/>
      <c r="K60" s="5"/>
      <c r="L60" s="5">
        <f t="shared" si="4"/>
        <v>0</v>
      </c>
    </row>
    <row r="61" spans="1:12" s="2" customFormat="1" ht="13.5" customHeight="1">
      <c r="A61" s="7"/>
      <c r="B61" s="114"/>
      <c r="C61" s="113"/>
      <c r="D61" s="115"/>
      <c r="E61" s="5"/>
      <c r="F61" s="115"/>
      <c r="G61" s="115"/>
      <c r="H61" s="115"/>
      <c r="I61" s="115"/>
      <c r="J61" s="115"/>
      <c r="K61" s="115"/>
      <c r="L61" s="115"/>
    </row>
    <row r="62" spans="1:12" s="2" customFormat="1" ht="13.5" customHeight="1">
      <c r="A62" s="7" t="s">
        <v>73</v>
      </c>
      <c r="B62" s="101" t="s">
        <v>74</v>
      </c>
      <c r="C62" s="120" t="s">
        <v>32</v>
      </c>
      <c r="D62" s="8"/>
      <c r="E62" s="62">
        <f>E49</f>
        <v>6150.96</v>
      </c>
      <c r="F62" s="62"/>
      <c r="G62" s="62"/>
      <c r="H62" s="62"/>
      <c r="I62" s="62"/>
      <c r="J62" s="62"/>
      <c r="K62" s="62"/>
      <c r="L62" s="5"/>
    </row>
    <row r="63" spans="1:12" s="2" customFormat="1" ht="13.5" customHeight="1">
      <c r="A63" s="8"/>
      <c r="B63" s="8"/>
      <c r="C63" s="52" t="s">
        <v>22</v>
      </c>
      <c r="D63" s="109"/>
      <c r="E63" s="64">
        <f>E62/1000</f>
        <v>6.1509600000000004</v>
      </c>
      <c r="F63" s="5"/>
      <c r="G63" s="5"/>
      <c r="H63" s="5"/>
      <c r="I63" s="5"/>
      <c r="J63" s="5"/>
      <c r="K63" s="5"/>
      <c r="L63" s="5"/>
    </row>
    <row r="64" spans="1:12" s="2" customFormat="1" ht="13.5" customHeight="1">
      <c r="A64" s="7"/>
      <c r="B64" s="116" t="s">
        <v>44</v>
      </c>
      <c r="C64" s="52" t="s">
        <v>18</v>
      </c>
      <c r="D64" s="5">
        <v>11.7</v>
      </c>
      <c r="E64" s="5">
        <f>D64*E63</f>
        <v>71.966232000000005</v>
      </c>
      <c r="F64" s="5"/>
      <c r="G64" s="5"/>
      <c r="H64" s="5"/>
      <c r="I64" s="5">
        <f>E64*H64</f>
        <v>0</v>
      </c>
      <c r="J64" s="5"/>
      <c r="K64" s="5"/>
      <c r="L64" s="5">
        <f t="shared" ref="L64:L65" si="8">G64+I64+K64</f>
        <v>0</v>
      </c>
    </row>
    <row r="65" spans="1:239" s="122" customFormat="1" ht="13.5" customHeight="1">
      <c r="A65" s="121"/>
      <c r="B65" s="31" t="s">
        <v>75</v>
      </c>
      <c r="C65" s="8" t="s">
        <v>21</v>
      </c>
      <c r="D65" s="5">
        <f>11*0.222</f>
        <v>2.4420000000000002</v>
      </c>
      <c r="E65" s="64">
        <f>D65*E63</f>
        <v>15.020644320000002</v>
      </c>
      <c r="F65" s="5"/>
      <c r="G65" s="5">
        <f>F65*E65</f>
        <v>0</v>
      </c>
      <c r="H65" s="5"/>
      <c r="I65" s="5"/>
      <c r="J65" s="5"/>
      <c r="K65" s="5"/>
      <c r="L65" s="5">
        <f t="shared" si="8"/>
        <v>0</v>
      </c>
    </row>
    <row r="66" spans="1:239" s="122" customFormat="1" ht="13.5" customHeight="1">
      <c r="A66" s="121"/>
      <c r="B66" s="31" t="s">
        <v>76</v>
      </c>
      <c r="C66" s="8" t="s">
        <v>77</v>
      </c>
      <c r="D66" s="5">
        <f>4*1000</f>
        <v>4000</v>
      </c>
      <c r="E66" s="5">
        <f>ROUND(D66*E63,0)</f>
        <v>24604</v>
      </c>
      <c r="F66" s="5"/>
      <c r="G66" s="5">
        <f>F66*E66</f>
        <v>0</v>
      </c>
      <c r="H66" s="5"/>
      <c r="I66" s="5"/>
      <c r="J66" s="5"/>
      <c r="K66" s="5"/>
      <c r="L66" s="5">
        <f>G66+I66+K66</f>
        <v>0</v>
      </c>
    </row>
    <row r="67" spans="1:239" s="2" customFormat="1" ht="13.5" customHeight="1">
      <c r="A67" s="7"/>
      <c r="B67" s="114"/>
      <c r="C67" s="113"/>
      <c r="D67" s="115"/>
      <c r="E67" s="5"/>
      <c r="F67" s="115"/>
      <c r="G67" s="115"/>
      <c r="H67" s="115"/>
      <c r="I67" s="115"/>
      <c r="J67" s="115"/>
      <c r="K67" s="115"/>
      <c r="L67" s="115"/>
    </row>
    <row r="68" spans="1:239" s="2" customFormat="1" ht="13.5" customHeight="1">
      <c r="A68" s="7">
        <v>4</v>
      </c>
      <c r="B68" s="101" t="s">
        <v>78</v>
      </c>
      <c r="C68" s="120" t="s">
        <v>79</v>
      </c>
      <c r="D68" s="8"/>
      <c r="E68" s="62">
        <f>1426.14/3377.7*E49</f>
        <v>2597.0720000000006</v>
      </c>
      <c r="F68" s="62"/>
      <c r="G68" s="62"/>
      <c r="H68" s="62"/>
      <c r="I68" s="62"/>
      <c r="J68" s="62"/>
      <c r="K68" s="62"/>
      <c r="L68" s="5"/>
    </row>
    <row r="69" spans="1:239" s="2" customFormat="1" ht="13.5" customHeight="1">
      <c r="A69" s="8"/>
      <c r="B69" s="8"/>
      <c r="C69" s="8" t="s">
        <v>80</v>
      </c>
      <c r="D69" s="5"/>
      <c r="E69" s="64">
        <f>E68/100</f>
        <v>25.970720000000007</v>
      </c>
      <c r="F69" s="5"/>
      <c r="G69" s="5"/>
      <c r="H69" s="5"/>
      <c r="I69" s="5"/>
      <c r="J69" s="5"/>
      <c r="K69" s="5"/>
      <c r="L69" s="5"/>
    </row>
    <row r="70" spans="1:239" s="2" customFormat="1" ht="13.5" customHeight="1">
      <c r="A70" s="7"/>
      <c r="B70" s="116" t="s">
        <v>44</v>
      </c>
      <c r="C70" s="52" t="s">
        <v>18</v>
      </c>
      <c r="D70" s="5">
        <v>7.7</v>
      </c>
      <c r="E70" s="5">
        <f>D70*E69</f>
        <v>199.97454400000007</v>
      </c>
      <c r="F70" s="5"/>
      <c r="G70" s="5"/>
      <c r="H70" s="5"/>
      <c r="I70" s="5">
        <f>E70*H70</f>
        <v>0</v>
      </c>
      <c r="J70" s="5"/>
      <c r="K70" s="5"/>
      <c r="L70" s="5">
        <f t="shared" si="4"/>
        <v>0</v>
      </c>
    </row>
    <row r="71" spans="1:239" s="2" customFormat="1" ht="13.5" customHeight="1">
      <c r="A71" s="7"/>
      <c r="B71" s="79" t="s">
        <v>81</v>
      </c>
      <c r="C71" s="52" t="s">
        <v>19</v>
      </c>
      <c r="D71" s="5">
        <v>1.67</v>
      </c>
      <c r="E71" s="5">
        <f>D71*E69</f>
        <v>43.371102400000012</v>
      </c>
      <c r="F71" s="5"/>
      <c r="G71" s="5"/>
      <c r="H71" s="5"/>
      <c r="I71" s="5"/>
      <c r="J71" s="5"/>
      <c r="K71" s="5">
        <f t="shared" ref="K71:K72" si="9">E71*J71</f>
        <v>0</v>
      </c>
      <c r="L71" s="5">
        <f t="shared" si="4"/>
        <v>0</v>
      </c>
    </row>
    <row r="72" spans="1:239" s="2" customFormat="1" ht="13.5" customHeight="1">
      <c r="A72" s="7"/>
      <c r="B72" s="123" t="s">
        <v>65</v>
      </c>
      <c r="C72" s="80" t="s">
        <v>0</v>
      </c>
      <c r="D72" s="5">
        <v>6.37</v>
      </c>
      <c r="E72" s="5">
        <f>D72*E69</f>
        <v>165.43348640000005</v>
      </c>
      <c r="F72" s="5"/>
      <c r="G72" s="5"/>
      <c r="H72" s="5"/>
      <c r="I72" s="5"/>
      <c r="J72" s="109"/>
      <c r="K72" s="5">
        <f t="shared" si="9"/>
        <v>0</v>
      </c>
      <c r="L72" s="5">
        <f t="shared" si="4"/>
        <v>0</v>
      </c>
    </row>
    <row r="73" spans="1:239" s="2" customFormat="1" ht="13.5" customHeight="1">
      <c r="A73" s="7"/>
      <c r="B73" s="79" t="s">
        <v>82</v>
      </c>
      <c r="C73" s="118" t="s">
        <v>30</v>
      </c>
      <c r="D73" s="5">
        <v>1</v>
      </c>
      <c r="E73" s="5">
        <f>D73*E69</f>
        <v>25.970720000000007</v>
      </c>
      <c r="F73" s="5"/>
      <c r="G73" s="5">
        <f>F73*E73</f>
        <v>0</v>
      </c>
      <c r="H73" s="5"/>
      <c r="I73" s="5"/>
      <c r="J73" s="5"/>
      <c r="K73" s="5"/>
      <c r="L73" s="5">
        <f>G73+I73+K73</f>
        <v>0</v>
      </c>
    </row>
    <row r="74" spans="1:239" s="2" customFormat="1" ht="13.5" customHeight="1">
      <c r="A74" s="7"/>
      <c r="B74" s="79" t="s">
        <v>83</v>
      </c>
      <c r="C74" s="118" t="s">
        <v>21</v>
      </c>
      <c r="D74" s="5">
        <v>0.06</v>
      </c>
      <c r="E74" s="3">
        <f>D74*E69</f>
        <v>1.5582432000000004</v>
      </c>
      <c r="F74" s="5"/>
      <c r="G74" s="5">
        <f t="shared" ref="G74:G75" si="10">F74*E74</f>
        <v>0</v>
      </c>
      <c r="H74" s="5"/>
      <c r="I74" s="5"/>
      <c r="J74" s="5"/>
      <c r="K74" s="5"/>
      <c r="L74" s="5">
        <f t="shared" si="4"/>
        <v>0</v>
      </c>
    </row>
    <row r="75" spans="1:239" s="2" customFormat="1" ht="13.5" customHeight="1">
      <c r="A75" s="7"/>
      <c r="B75" s="79" t="s">
        <v>67</v>
      </c>
      <c r="C75" s="118" t="s">
        <v>21</v>
      </c>
      <c r="D75" s="5">
        <v>0.04</v>
      </c>
      <c r="E75" s="3">
        <f>D75*E69</f>
        <v>1.0388288000000003</v>
      </c>
      <c r="F75" s="5"/>
      <c r="G75" s="5">
        <f t="shared" si="10"/>
        <v>0</v>
      </c>
      <c r="H75" s="5"/>
      <c r="I75" s="5"/>
      <c r="J75" s="5"/>
      <c r="K75" s="5"/>
      <c r="L75" s="5">
        <f t="shared" si="4"/>
        <v>0</v>
      </c>
    </row>
    <row r="76" spans="1:239" s="2" customFormat="1" ht="13.5" customHeight="1">
      <c r="A76" s="7"/>
      <c r="B76" s="71" t="s">
        <v>63</v>
      </c>
      <c r="C76" s="52" t="s">
        <v>30</v>
      </c>
      <c r="D76" s="117">
        <v>6.2</v>
      </c>
      <c r="E76" s="5">
        <f>D76*E69</f>
        <v>161.01846400000005</v>
      </c>
      <c r="F76" s="3"/>
      <c r="G76" s="5">
        <f>E76*F76</f>
        <v>0</v>
      </c>
      <c r="H76" s="5"/>
      <c r="I76" s="5"/>
      <c r="J76" s="5"/>
      <c r="K76" s="5"/>
      <c r="L76" s="5">
        <f t="shared" si="4"/>
        <v>0</v>
      </c>
    </row>
    <row r="77" spans="1:239" s="2" customFormat="1" ht="13.5" customHeight="1">
      <c r="A77" s="7"/>
      <c r="B77" s="114"/>
      <c r="C77" s="113"/>
      <c r="D77" s="115"/>
      <c r="E77" s="5"/>
      <c r="F77" s="115"/>
      <c r="G77" s="115"/>
      <c r="H77" s="115"/>
      <c r="I77" s="115"/>
      <c r="J77" s="115"/>
      <c r="K77" s="115"/>
      <c r="L77" s="115"/>
    </row>
    <row r="78" spans="1:239" s="2" customFormat="1" ht="25.5">
      <c r="A78" s="67">
        <v>7</v>
      </c>
      <c r="B78" s="74" t="s">
        <v>34</v>
      </c>
      <c r="C78" s="7" t="s">
        <v>32</v>
      </c>
      <c r="D78" s="62"/>
      <c r="E78" s="62">
        <v>1366.88</v>
      </c>
      <c r="F78" s="62"/>
      <c r="G78" s="62"/>
      <c r="H78" s="62"/>
      <c r="I78" s="62"/>
      <c r="J78" s="62"/>
      <c r="K78" s="62"/>
      <c r="L78" s="62"/>
      <c r="M78" s="75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</row>
    <row r="79" spans="1:239" s="4" customFormat="1">
      <c r="A79" s="7"/>
      <c r="B79" s="31"/>
      <c r="C79" s="8" t="s">
        <v>22</v>
      </c>
      <c r="D79" s="5"/>
      <c r="E79" s="64">
        <f>E78/1000</f>
        <v>1.3668800000000001</v>
      </c>
      <c r="F79" s="5"/>
      <c r="G79" s="5"/>
      <c r="H79" s="5"/>
      <c r="I79" s="5"/>
      <c r="J79" s="50"/>
      <c r="K79" s="5"/>
      <c r="L79" s="5"/>
      <c r="M79" s="75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</row>
    <row r="80" spans="1:239" s="2" customFormat="1">
      <c r="A80" s="6"/>
      <c r="B80" s="71" t="s">
        <v>23</v>
      </c>
      <c r="C80" s="52" t="s">
        <v>18</v>
      </c>
      <c r="D80" s="5">
        <v>31.7</v>
      </c>
      <c r="E80" s="5">
        <f>D80*E79</f>
        <v>43.330096000000005</v>
      </c>
      <c r="F80" s="5"/>
      <c r="G80" s="5"/>
      <c r="H80" s="5"/>
      <c r="I80" s="5">
        <f>E80*H80</f>
        <v>0</v>
      </c>
      <c r="J80" s="5"/>
      <c r="K80" s="5"/>
      <c r="L80" s="5">
        <f t="shared" ref="L80:L86" si="11">G80+I80+K80</f>
        <v>0</v>
      </c>
      <c r="M80" s="7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</row>
    <row r="81" spans="1:239" s="2" customFormat="1">
      <c r="A81" s="6"/>
      <c r="B81" s="71" t="s">
        <v>25</v>
      </c>
      <c r="C81" s="52" t="s">
        <v>19</v>
      </c>
      <c r="D81" s="50">
        <v>3.51</v>
      </c>
      <c r="E81" s="5">
        <f>E79*D81</f>
        <v>4.7977487999999999</v>
      </c>
      <c r="F81" s="5"/>
      <c r="G81" s="69"/>
      <c r="H81" s="5"/>
      <c r="I81" s="5"/>
      <c r="J81" s="3"/>
      <c r="K81" s="5">
        <f>E81*J81</f>
        <v>0</v>
      </c>
      <c r="L81" s="5">
        <f t="shared" si="11"/>
        <v>0</v>
      </c>
      <c r="M81" s="75"/>
      <c r="N81" s="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</row>
    <row r="82" spans="1:239" s="2" customFormat="1">
      <c r="A82" s="6"/>
      <c r="B82" s="71" t="s">
        <v>26</v>
      </c>
      <c r="C82" s="52" t="s">
        <v>19</v>
      </c>
      <c r="D82" s="50">
        <v>11</v>
      </c>
      <c r="E82" s="5">
        <f>D82*E79</f>
        <v>15.035680000000001</v>
      </c>
      <c r="F82" s="5"/>
      <c r="G82" s="69"/>
      <c r="H82" s="5"/>
      <c r="I82" s="5"/>
      <c r="J82" s="3"/>
      <c r="K82" s="5">
        <f>E82*J82</f>
        <v>0</v>
      </c>
      <c r="L82" s="5">
        <f t="shared" si="11"/>
        <v>0</v>
      </c>
      <c r="M82" s="75"/>
      <c r="N82" s="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</row>
    <row r="83" spans="1:239" s="2" customFormat="1">
      <c r="A83" s="6"/>
      <c r="B83" s="73" t="s">
        <v>33</v>
      </c>
      <c r="C83" s="52" t="s">
        <v>19</v>
      </c>
      <c r="D83" s="50">
        <v>0.45</v>
      </c>
      <c r="E83" s="5">
        <f>D83*E79</f>
        <v>0.61509600000000009</v>
      </c>
      <c r="F83" s="5"/>
      <c r="G83" s="69"/>
      <c r="H83" s="5"/>
      <c r="I83" s="5"/>
      <c r="J83" s="3"/>
      <c r="K83" s="5">
        <f>E83*J83</f>
        <v>0</v>
      </c>
      <c r="L83" s="5">
        <f t="shared" si="11"/>
        <v>0</v>
      </c>
      <c r="M83" s="75"/>
      <c r="N83" s="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</row>
    <row r="84" spans="1:239" s="2" customFormat="1">
      <c r="A84" s="6"/>
      <c r="B84" s="71" t="s">
        <v>20</v>
      </c>
      <c r="C84" s="52" t="s">
        <v>19</v>
      </c>
      <c r="D84" s="50">
        <v>0.97</v>
      </c>
      <c r="E84" s="3">
        <f>D84*E79</f>
        <v>1.3258736</v>
      </c>
      <c r="F84" s="5"/>
      <c r="G84" s="69"/>
      <c r="H84" s="5"/>
      <c r="I84" s="5"/>
      <c r="J84" s="3"/>
      <c r="K84" s="5">
        <f>E84*J84</f>
        <v>0</v>
      </c>
      <c r="L84" s="5">
        <f t="shared" si="11"/>
        <v>0</v>
      </c>
      <c r="M84" s="75"/>
      <c r="N84" s="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</row>
    <row r="85" spans="1:239" s="2" customFormat="1">
      <c r="A85" s="6"/>
      <c r="B85" s="31" t="s">
        <v>29</v>
      </c>
      <c r="C85" s="8" t="s">
        <v>30</v>
      </c>
      <c r="D85" s="5">
        <f>124+9*12.4</f>
        <v>235.60000000000002</v>
      </c>
      <c r="E85" s="5">
        <f>D85*E79</f>
        <v>322.03692800000005</v>
      </c>
      <c r="F85" s="3"/>
      <c r="G85" s="5">
        <f>E85*F85</f>
        <v>0</v>
      </c>
      <c r="H85" s="5"/>
      <c r="I85" s="5"/>
      <c r="J85" s="5"/>
      <c r="K85" s="5"/>
      <c r="L85" s="5">
        <f t="shared" si="11"/>
        <v>0</v>
      </c>
      <c r="M85" s="7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</row>
    <row r="86" spans="1:239" s="2" customFormat="1">
      <c r="A86" s="6"/>
      <c r="B86" s="71" t="s">
        <v>36</v>
      </c>
      <c r="C86" s="52" t="s">
        <v>30</v>
      </c>
      <c r="D86" s="50">
        <v>7</v>
      </c>
      <c r="E86" s="5">
        <f>D86*E79</f>
        <v>9.5681600000000007</v>
      </c>
      <c r="F86" s="3"/>
      <c r="G86" s="5">
        <f>E86*F86</f>
        <v>0</v>
      </c>
      <c r="H86" s="5"/>
      <c r="I86" s="5"/>
      <c r="J86" s="5"/>
      <c r="K86" s="5"/>
      <c r="L86" s="5">
        <f t="shared" si="11"/>
        <v>0</v>
      </c>
      <c r="M86" s="7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</row>
    <row r="87" spans="1:239" s="2" customFormat="1">
      <c r="A87" s="6"/>
      <c r="B87" s="71"/>
      <c r="C87" s="52"/>
      <c r="D87" s="50"/>
      <c r="E87" s="5"/>
      <c r="F87" s="3"/>
      <c r="G87" s="5"/>
      <c r="H87" s="5"/>
      <c r="I87" s="5"/>
      <c r="J87" s="5"/>
      <c r="K87" s="5"/>
      <c r="L87" s="5"/>
      <c r="M87" s="12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</row>
    <row r="88" spans="1:239" s="4" customFormat="1">
      <c r="A88" s="8"/>
      <c r="B88" s="123"/>
      <c r="C88" s="80"/>
      <c r="D88" s="5"/>
      <c r="E88" s="81"/>
      <c r="F88" s="5"/>
      <c r="G88" s="5"/>
      <c r="H88" s="5"/>
      <c r="I88" s="5"/>
      <c r="J88" s="5"/>
      <c r="K88" s="81"/>
      <c r="L88" s="81"/>
      <c r="M88" s="125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6"/>
      <c r="DN88" s="126"/>
      <c r="DO88" s="126"/>
      <c r="DP88" s="126"/>
      <c r="DQ88" s="126"/>
      <c r="DR88" s="126"/>
      <c r="DS88" s="126"/>
      <c r="DT88" s="126"/>
      <c r="DU88" s="126"/>
      <c r="DV88" s="126"/>
      <c r="DW88" s="126"/>
      <c r="DX88" s="126"/>
      <c r="DY88" s="126"/>
      <c r="DZ88" s="126"/>
      <c r="EA88" s="126"/>
      <c r="EB88" s="126"/>
      <c r="EC88" s="126"/>
      <c r="ED88" s="126"/>
      <c r="EE88" s="126"/>
      <c r="EF88" s="126"/>
      <c r="EG88" s="126"/>
      <c r="EH88" s="126"/>
      <c r="EI88" s="126"/>
      <c r="EJ88" s="126"/>
      <c r="EK88" s="126"/>
      <c r="EL88" s="126"/>
      <c r="EM88" s="126"/>
      <c r="EN88" s="126"/>
      <c r="EO88" s="126"/>
      <c r="EP88" s="126"/>
      <c r="EQ88" s="126"/>
      <c r="ER88" s="126"/>
      <c r="ES88" s="126"/>
      <c r="ET88" s="126"/>
      <c r="EU88" s="126"/>
      <c r="EV88" s="126"/>
      <c r="EW88" s="126"/>
      <c r="EX88" s="126"/>
      <c r="EY88" s="126"/>
      <c r="EZ88" s="126"/>
      <c r="FA88" s="126"/>
      <c r="FB88" s="126"/>
      <c r="FC88" s="126"/>
      <c r="FD88" s="126"/>
      <c r="FE88" s="126"/>
      <c r="FF88" s="126"/>
      <c r="FG88" s="126"/>
      <c r="FH88" s="126"/>
      <c r="FI88" s="126"/>
      <c r="FJ88" s="126"/>
      <c r="FK88" s="126"/>
      <c r="FL88" s="126"/>
      <c r="FM88" s="126"/>
      <c r="FN88" s="126"/>
      <c r="FO88" s="126"/>
      <c r="FP88" s="126"/>
      <c r="FQ88" s="126"/>
      <c r="FR88" s="126"/>
      <c r="FS88" s="126"/>
      <c r="FT88" s="126"/>
      <c r="FU88" s="126"/>
      <c r="FV88" s="126"/>
      <c r="FW88" s="126"/>
      <c r="FX88" s="126"/>
      <c r="FY88" s="126"/>
      <c r="FZ88" s="126"/>
      <c r="GA88" s="126"/>
      <c r="GB88" s="126"/>
      <c r="GC88" s="126"/>
      <c r="GD88" s="126"/>
      <c r="GE88" s="126"/>
      <c r="GF88" s="126"/>
      <c r="GG88" s="126"/>
      <c r="GH88" s="126"/>
      <c r="GI88" s="126"/>
      <c r="GJ88" s="126"/>
      <c r="GK88" s="126"/>
      <c r="GL88" s="126"/>
      <c r="GM88" s="126"/>
      <c r="GN88" s="126"/>
      <c r="GO88" s="126"/>
      <c r="GP88" s="126"/>
      <c r="GQ88" s="126"/>
      <c r="GR88" s="126"/>
      <c r="GS88" s="126"/>
      <c r="GT88" s="126"/>
      <c r="GU88" s="126"/>
      <c r="GV88" s="126"/>
      <c r="GW88" s="126"/>
      <c r="GX88" s="126"/>
      <c r="GY88" s="126"/>
      <c r="GZ88" s="126"/>
      <c r="HA88" s="126"/>
      <c r="HB88" s="126"/>
      <c r="HC88" s="126"/>
      <c r="HD88" s="126"/>
      <c r="HE88" s="126"/>
      <c r="HF88" s="126"/>
      <c r="HG88" s="126"/>
      <c r="HH88" s="126"/>
      <c r="HI88" s="126"/>
      <c r="HJ88" s="126"/>
      <c r="HK88" s="126"/>
      <c r="HL88" s="126"/>
      <c r="HM88" s="126"/>
      <c r="HN88" s="126"/>
      <c r="HO88" s="126"/>
    </row>
    <row r="89" spans="1:239" s="2" customFormat="1">
      <c r="A89" s="127"/>
      <c r="B89" s="56" t="s">
        <v>123</v>
      </c>
      <c r="C89" s="127"/>
      <c r="D89" s="51"/>
      <c r="E89" s="51"/>
      <c r="F89" s="51"/>
      <c r="G89" s="51"/>
      <c r="H89" s="51"/>
      <c r="I89" s="51"/>
      <c r="J89" s="51"/>
      <c r="K89" s="51"/>
      <c r="L89" s="51"/>
    </row>
    <row r="90" spans="1:239" s="4" customFormat="1">
      <c r="A90" s="149"/>
      <c r="B90" s="150"/>
      <c r="C90" s="149"/>
      <c r="D90" s="3"/>
      <c r="E90" s="3"/>
      <c r="F90" s="3"/>
      <c r="G90" s="3"/>
      <c r="H90" s="3"/>
      <c r="I90" s="3"/>
      <c r="J90" s="3"/>
      <c r="K90" s="3"/>
      <c r="L90" s="3"/>
      <c r="N90" s="4">
        <f>8+7</f>
        <v>15</v>
      </c>
    </row>
    <row r="91" spans="1:239" s="77" customFormat="1">
      <c r="A91" s="67">
        <v>21</v>
      </c>
      <c r="B91" s="101" t="s">
        <v>109</v>
      </c>
      <c r="C91" s="7" t="s">
        <v>30</v>
      </c>
      <c r="D91" s="62"/>
      <c r="E91" s="62">
        <f>2.05/4.5*12</f>
        <v>5.4666666666666659</v>
      </c>
      <c r="F91" s="5"/>
      <c r="G91" s="5"/>
      <c r="H91" s="5"/>
      <c r="I91" s="5"/>
      <c r="J91" s="5"/>
      <c r="K91" s="50"/>
      <c r="L91" s="50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</row>
    <row r="92" spans="1:239" s="4" customFormat="1">
      <c r="A92" s="7"/>
      <c r="B92" s="79"/>
      <c r="C92" s="8" t="s">
        <v>39</v>
      </c>
      <c r="D92" s="5"/>
      <c r="E92" s="78">
        <f>E91/1000</f>
        <v>5.4666666666666657E-3</v>
      </c>
      <c r="F92" s="5"/>
      <c r="G92" s="5"/>
      <c r="H92" s="5"/>
      <c r="I92" s="5"/>
      <c r="J92" s="5"/>
      <c r="K92" s="50"/>
      <c r="L92" s="50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</row>
    <row r="93" spans="1:239" s="2" customFormat="1">
      <c r="A93" s="6"/>
      <c r="B93" s="102" t="s">
        <v>23</v>
      </c>
      <c r="C93" s="52" t="s">
        <v>18</v>
      </c>
      <c r="D93" s="5">
        <v>60.8</v>
      </c>
      <c r="E93" s="5">
        <f>D93*E92</f>
        <v>0.33237333333333324</v>
      </c>
      <c r="F93" s="5"/>
      <c r="G93" s="5"/>
      <c r="H93" s="5"/>
      <c r="I93" s="5">
        <f>E93*H93</f>
        <v>0</v>
      </c>
      <c r="J93" s="5"/>
      <c r="K93" s="5"/>
      <c r="L93" s="5">
        <f>G93+I93+K93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</row>
    <row r="94" spans="1:239" s="2" customFormat="1">
      <c r="A94" s="6"/>
      <c r="B94" s="103" t="s">
        <v>110</v>
      </c>
      <c r="C94" s="52" t="s">
        <v>19</v>
      </c>
      <c r="D94" s="5">
        <v>143</v>
      </c>
      <c r="E94" s="5">
        <f>D94*E92</f>
        <v>0.78173333333333317</v>
      </c>
      <c r="F94" s="5"/>
      <c r="G94" s="5"/>
      <c r="H94" s="5"/>
      <c r="I94" s="5"/>
      <c r="J94" s="5"/>
      <c r="K94" s="5">
        <f>E94*J94</f>
        <v>0</v>
      </c>
      <c r="L94" s="5">
        <f>G94+I94+K94</f>
        <v>0</v>
      </c>
      <c r="M94" s="9"/>
      <c r="N94" s="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</row>
    <row r="95" spans="1:239" s="2" customFormat="1">
      <c r="A95" s="6"/>
      <c r="B95" s="103" t="s">
        <v>28</v>
      </c>
      <c r="C95" s="8" t="s">
        <v>0</v>
      </c>
      <c r="D95" s="5">
        <v>6.89</v>
      </c>
      <c r="E95" s="5">
        <f>D95*E92</f>
        <v>3.7665333333333322E-2</v>
      </c>
      <c r="F95" s="5"/>
      <c r="G95" s="5"/>
      <c r="H95" s="5"/>
      <c r="I95" s="5"/>
      <c r="J95" s="5"/>
      <c r="K95" s="5">
        <f>E95*J95</f>
        <v>0</v>
      </c>
      <c r="L95" s="5">
        <f>G95+I95+K95</f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</row>
    <row r="96" spans="1:239" s="4" customFormat="1">
      <c r="A96" s="7"/>
      <c r="B96" s="123"/>
      <c r="C96" s="8"/>
      <c r="D96" s="5"/>
      <c r="E96" s="5"/>
      <c r="F96" s="5"/>
      <c r="G96" s="5"/>
      <c r="H96" s="5"/>
      <c r="I96" s="5"/>
      <c r="J96" s="5"/>
      <c r="K96" s="5"/>
      <c r="L96" s="5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</row>
    <row r="97" spans="1:255" s="77" customFormat="1">
      <c r="A97" s="67">
        <v>22</v>
      </c>
      <c r="B97" s="101" t="s">
        <v>40</v>
      </c>
      <c r="C97" s="7" t="s">
        <v>21</v>
      </c>
      <c r="D97" s="5">
        <v>1.85</v>
      </c>
      <c r="E97" s="62">
        <f>E91*D97</f>
        <v>10.113333333333332</v>
      </c>
      <c r="F97" s="62"/>
      <c r="G97" s="62"/>
      <c r="H97" s="62"/>
      <c r="I97" s="62"/>
      <c r="J97" s="51"/>
      <c r="K97" s="62"/>
      <c r="L97" s="62"/>
      <c r="M97" s="151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</row>
    <row r="98" spans="1:255" s="4" customFormat="1">
      <c r="A98" s="7"/>
      <c r="B98" s="79"/>
      <c r="C98" s="8"/>
      <c r="D98" s="5"/>
      <c r="E98" s="5"/>
      <c r="F98" s="5"/>
      <c r="G98" s="5"/>
      <c r="H98" s="5"/>
      <c r="I98" s="5"/>
      <c r="J98" s="3"/>
      <c r="K98" s="5"/>
      <c r="L98" s="5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</row>
    <row r="99" spans="1:255" s="4" customFormat="1">
      <c r="A99" s="7"/>
      <c r="B99" s="104" t="s">
        <v>41</v>
      </c>
      <c r="C99" s="8" t="s">
        <v>21</v>
      </c>
      <c r="D99" s="5">
        <v>1</v>
      </c>
      <c r="E99" s="5">
        <f>D99*E97</f>
        <v>10.113333333333332</v>
      </c>
      <c r="F99" s="5"/>
      <c r="G99" s="5"/>
      <c r="H99" s="5"/>
      <c r="I99" s="5"/>
      <c r="J99" s="5"/>
      <c r="K99" s="5">
        <f>E99*J99</f>
        <v>0</v>
      </c>
      <c r="L99" s="5">
        <f>G99+I99+K99</f>
        <v>0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</row>
    <row r="100" spans="1:255" s="4" customFormat="1">
      <c r="A100" s="7"/>
      <c r="B100" s="104"/>
      <c r="C100" s="8"/>
      <c r="D100" s="5"/>
      <c r="E100" s="5"/>
      <c r="F100" s="5"/>
      <c r="G100" s="5"/>
      <c r="H100" s="5"/>
      <c r="I100" s="5"/>
      <c r="J100" s="3"/>
      <c r="K100" s="5"/>
      <c r="L100" s="5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</row>
    <row r="101" spans="1:255" s="2" customFormat="1">
      <c r="A101" s="67">
        <v>23</v>
      </c>
      <c r="B101" s="101" t="s">
        <v>111</v>
      </c>
      <c r="C101" s="7" t="s">
        <v>30</v>
      </c>
      <c r="D101" s="62"/>
      <c r="E101" s="152">
        <f>0.315/4.5*12</f>
        <v>0.84000000000000008</v>
      </c>
      <c r="F101" s="62"/>
      <c r="G101" s="62"/>
      <c r="H101" s="62"/>
      <c r="I101" s="62"/>
      <c r="J101" s="62"/>
      <c r="K101" s="62"/>
      <c r="L101" s="62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</row>
    <row r="102" spans="1:255" s="4" customFormat="1">
      <c r="A102" s="133"/>
      <c r="B102" s="137"/>
      <c r="C102" s="133" t="s">
        <v>90</v>
      </c>
      <c r="D102" s="36"/>
      <c r="E102" s="78">
        <f>E101/10</f>
        <v>8.4000000000000005E-2</v>
      </c>
      <c r="F102" s="36"/>
      <c r="G102" s="36"/>
      <c r="H102" s="36"/>
      <c r="I102" s="36"/>
      <c r="J102" s="36"/>
      <c r="K102" s="36"/>
      <c r="L102" s="36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5"/>
      <c r="BT102" s="135"/>
      <c r="BU102" s="135"/>
      <c r="BV102" s="135"/>
      <c r="BW102" s="135"/>
      <c r="BX102" s="135"/>
      <c r="BY102" s="135"/>
      <c r="BZ102" s="135"/>
      <c r="CA102" s="135"/>
      <c r="CB102" s="135"/>
      <c r="CC102" s="135"/>
      <c r="CD102" s="135"/>
      <c r="CE102" s="135"/>
      <c r="CF102" s="135"/>
      <c r="CG102" s="135"/>
      <c r="CH102" s="135"/>
      <c r="CI102" s="135"/>
      <c r="CJ102" s="135"/>
      <c r="CK102" s="135"/>
      <c r="CL102" s="135"/>
      <c r="CM102" s="135"/>
      <c r="CN102" s="135"/>
      <c r="CO102" s="135"/>
      <c r="CP102" s="135"/>
      <c r="CQ102" s="135"/>
      <c r="CR102" s="135"/>
      <c r="CS102" s="135"/>
      <c r="CT102" s="135"/>
      <c r="CU102" s="135"/>
      <c r="CV102" s="135"/>
      <c r="CW102" s="135"/>
      <c r="CX102" s="135"/>
      <c r="CY102" s="135"/>
      <c r="CZ102" s="135"/>
      <c r="DA102" s="135"/>
      <c r="DB102" s="135"/>
      <c r="DC102" s="135"/>
      <c r="DD102" s="135"/>
      <c r="DE102" s="135"/>
      <c r="DF102" s="135"/>
      <c r="DG102" s="135"/>
      <c r="DH102" s="135"/>
      <c r="DI102" s="135"/>
      <c r="DJ102" s="135"/>
      <c r="DK102" s="135"/>
      <c r="DL102" s="135"/>
      <c r="DM102" s="135"/>
      <c r="DN102" s="135"/>
      <c r="DO102" s="135"/>
      <c r="DP102" s="135"/>
      <c r="DQ102" s="135"/>
      <c r="DR102" s="135"/>
      <c r="DS102" s="135"/>
      <c r="DT102" s="135"/>
      <c r="DU102" s="135"/>
      <c r="DV102" s="135"/>
      <c r="DW102" s="135"/>
      <c r="DX102" s="135"/>
      <c r="DY102" s="135"/>
      <c r="DZ102" s="135"/>
      <c r="EA102" s="135"/>
      <c r="EB102" s="135"/>
      <c r="EC102" s="135"/>
      <c r="ED102" s="135"/>
      <c r="EE102" s="135"/>
      <c r="EF102" s="135"/>
      <c r="EG102" s="135"/>
      <c r="EH102" s="135"/>
      <c r="EI102" s="135"/>
      <c r="EJ102" s="135"/>
      <c r="EK102" s="135"/>
      <c r="EL102" s="135"/>
      <c r="EM102" s="135"/>
      <c r="EN102" s="135"/>
      <c r="EO102" s="135"/>
      <c r="EP102" s="135"/>
      <c r="EQ102" s="135"/>
      <c r="ER102" s="135"/>
      <c r="ES102" s="135"/>
      <c r="ET102" s="135"/>
      <c r="EU102" s="135"/>
      <c r="EV102" s="135"/>
      <c r="EW102" s="135"/>
      <c r="EX102" s="135"/>
      <c r="EY102" s="135"/>
      <c r="EZ102" s="135"/>
      <c r="FA102" s="135"/>
      <c r="FB102" s="135"/>
      <c r="FC102" s="135"/>
      <c r="FD102" s="135"/>
      <c r="FE102" s="135"/>
      <c r="FF102" s="135"/>
      <c r="FG102" s="135"/>
      <c r="FH102" s="135"/>
      <c r="FI102" s="135"/>
      <c r="FJ102" s="135"/>
      <c r="FK102" s="135"/>
      <c r="FL102" s="135"/>
      <c r="FM102" s="135"/>
      <c r="FN102" s="135"/>
      <c r="FO102" s="135"/>
      <c r="FP102" s="135"/>
      <c r="FQ102" s="135"/>
      <c r="FR102" s="135"/>
      <c r="FS102" s="135"/>
      <c r="FT102" s="135"/>
      <c r="FU102" s="135"/>
      <c r="FV102" s="135"/>
      <c r="FW102" s="135"/>
      <c r="FX102" s="135"/>
      <c r="FY102" s="135"/>
      <c r="FZ102" s="135"/>
      <c r="GA102" s="135"/>
      <c r="GB102" s="135"/>
      <c r="GC102" s="135"/>
      <c r="GD102" s="135"/>
      <c r="GE102" s="135"/>
      <c r="GF102" s="135"/>
      <c r="GG102" s="135"/>
      <c r="GH102" s="135"/>
      <c r="GI102" s="135"/>
      <c r="GJ102" s="135"/>
      <c r="GK102" s="135"/>
      <c r="GL102" s="135"/>
      <c r="GM102" s="135"/>
      <c r="GN102" s="135"/>
      <c r="GO102" s="135"/>
      <c r="GP102" s="135"/>
      <c r="GQ102" s="135"/>
      <c r="GR102" s="135"/>
      <c r="GS102" s="135"/>
      <c r="GT102" s="135"/>
      <c r="GU102" s="135"/>
      <c r="GV102" s="135"/>
      <c r="GW102" s="135"/>
      <c r="GX102" s="135"/>
      <c r="GY102" s="135"/>
      <c r="GZ102" s="135"/>
      <c r="HA102" s="135"/>
      <c r="HB102" s="135"/>
      <c r="HC102" s="135"/>
      <c r="HD102" s="135"/>
      <c r="HE102" s="135"/>
      <c r="HF102" s="135"/>
      <c r="HG102" s="135"/>
      <c r="HH102" s="135"/>
      <c r="HI102" s="135"/>
      <c r="HJ102" s="135"/>
      <c r="HK102" s="135"/>
      <c r="HL102" s="135"/>
      <c r="HM102" s="135"/>
      <c r="HN102" s="135"/>
      <c r="HO102" s="135"/>
      <c r="HP102" s="135"/>
      <c r="HQ102" s="135"/>
      <c r="HR102" s="135"/>
      <c r="HS102" s="135"/>
      <c r="HT102" s="135"/>
      <c r="HU102" s="135"/>
      <c r="HV102" s="135"/>
      <c r="HW102" s="135"/>
      <c r="HX102" s="135"/>
      <c r="HY102" s="135"/>
      <c r="HZ102" s="135"/>
      <c r="IA102" s="135"/>
      <c r="IB102" s="135"/>
      <c r="IC102" s="135"/>
      <c r="ID102" s="135"/>
      <c r="IE102" s="135"/>
    </row>
    <row r="103" spans="1:255" s="2" customFormat="1">
      <c r="A103" s="43"/>
      <c r="B103" s="102" t="s">
        <v>42</v>
      </c>
      <c r="C103" s="52" t="s">
        <v>18</v>
      </c>
      <c r="D103" s="5">
        <v>17.8</v>
      </c>
      <c r="E103" s="36">
        <f>D103*E102</f>
        <v>1.4952000000000001</v>
      </c>
      <c r="F103" s="36"/>
      <c r="G103" s="36"/>
      <c r="H103" s="5"/>
      <c r="I103" s="5">
        <f>E103*H103</f>
        <v>0</v>
      </c>
      <c r="J103" s="5"/>
      <c r="K103" s="5"/>
      <c r="L103" s="5">
        <f>G103+I103+K103</f>
        <v>0</v>
      </c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6"/>
      <c r="DE103" s="136"/>
      <c r="DF103" s="136"/>
      <c r="DG103" s="136"/>
      <c r="DH103" s="136"/>
      <c r="DI103" s="136"/>
      <c r="DJ103" s="136"/>
      <c r="DK103" s="136"/>
      <c r="DL103" s="136"/>
      <c r="DM103" s="136"/>
      <c r="DN103" s="136"/>
      <c r="DO103" s="136"/>
      <c r="DP103" s="136"/>
      <c r="DQ103" s="136"/>
      <c r="DR103" s="136"/>
      <c r="DS103" s="136"/>
      <c r="DT103" s="136"/>
      <c r="DU103" s="136"/>
      <c r="DV103" s="136"/>
      <c r="DW103" s="136"/>
      <c r="DX103" s="136"/>
      <c r="DY103" s="136"/>
      <c r="DZ103" s="136"/>
      <c r="EA103" s="136"/>
      <c r="EB103" s="136"/>
      <c r="EC103" s="136"/>
      <c r="ED103" s="136"/>
      <c r="EE103" s="136"/>
      <c r="EF103" s="136"/>
      <c r="EG103" s="136"/>
      <c r="EH103" s="136"/>
      <c r="EI103" s="136"/>
      <c r="EJ103" s="136"/>
      <c r="EK103" s="136"/>
      <c r="EL103" s="136"/>
      <c r="EM103" s="136"/>
      <c r="EN103" s="136"/>
      <c r="EO103" s="136"/>
      <c r="EP103" s="136"/>
      <c r="EQ103" s="136"/>
      <c r="ER103" s="136"/>
      <c r="ES103" s="136"/>
      <c r="ET103" s="136"/>
      <c r="EU103" s="136"/>
      <c r="EV103" s="136"/>
      <c r="EW103" s="136"/>
      <c r="EX103" s="136"/>
      <c r="EY103" s="136"/>
      <c r="EZ103" s="136"/>
      <c r="FA103" s="136"/>
      <c r="FB103" s="136"/>
      <c r="FC103" s="136"/>
      <c r="FD103" s="136"/>
      <c r="FE103" s="136"/>
      <c r="FF103" s="136"/>
      <c r="FG103" s="136"/>
      <c r="FH103" s="136"/>
      <c r="FI103" s="136"/>
      <c r="FJ103" s="136"/>
      <c r="FK103" s="136"/>
      <c r="FL103" s="136"/>
      <c r="FM103" s="136"/>
      <c r="FN103" s="136"/>
      <c r="FO103" s="136"/>
      <c r="FP103" s="136"/>
      <c r="FQ103" s="136"/>
      <c r="FR103" s="136"/>
      <c r="FS103" s="136"/>
      <c r="FT103" s="136"/>
      <c r="FU103" s="136"/>
      <c r="FV103" s="136"/>
      <c r="FW103" s="136"/>
      <c r="FX103" s="136"/>
      <c r="FY103" s="136"/>
      <c r="FZ103" s="136"/>
      <c r="GA103" s="136"/>
      <c r="GB103" s="136"/>
      <c r="GC103" s="136"/>
      <c r="GD103" s="136"/>
      <c r="GE103" s="136"/>
      <c r="GF103" s="136"/>
      <c r="GG103" s="136"/>
      <c r="GH103" s="136"/>
      <c r="GI103" s="136"/>
      <c r="GJ103" s="136"/>
      <c r="GK103" s="136"/>
      <c r="GL103" s="136"/>
      <c r="GM103" s="136"/>
      <c r="GN103" s="136"/>
      <c r="GO103" s="136"/>
      <c r="GP103" s="136"/>
      <c r="GQ103" s="136"/>
      <c r="GR103" s="136"/>
      <c r="GS103" s="136"/>
      <c r="GT103" s="136"/>
      <c r="GU103" s="136"/>
      <c r="GV103" s="136"/>
      <c r="GW103" s="136"/>
      <c r="GX103" s="136"/>
      <c r="GY103" s="136"/>
      <c r="GZ103" s="136"/>
      <c r="HA103" s="136"/>
      <c r="HB103" s="136"/>
      <c r="HC103" s="136"/>
      <c r="HD103" s="136"/>
      <c r="HE103" s="136"/>
      <c r="HF103" s="136"/>
      <c r="HG103" s="136"/>
      <c r="HH103" s="136"/>
      <c r="HI103" s="136"/>
      <c r="HJ103" s="136"/>
      <c r="HK103" s="136"/>
      <c r="HL103" s="136"/>
      <c r="HM103" s="136"/>
      <c r="HN103" s="136"/>
      <c r="HO103" s="136"/>
      <c r="HP103" s="136"/>
      <c r="HQ103" s="136"/>
      <c r="HR103" s="136"/>
      <c r="HS103" s="136"/>
      <c r="HT103" s="136"/>
      <c r="HU103" s="136"/>
      <c r="HV103" s="136"/>
      <c r="HW103" s="136"/>
      <c r="HX103" s="136"/>
      <c r="HY103" s="136"/>
      <c r="HZ103" s="136"/>
      <c r="IA103" s="136"/>
      <c r="IB103" s="136"/>
      <c r="IC103" s="136"/>
      <c r="ID103" s="136"/>
      <c r="IE103" s="136"/>
    </row>
    <row r="104" spans="1:255" s="2" customFormat="1">
      <c r="A104" s="43"/>
      <c r="B104" s="41" t="s">
        <v>112</v>
      </c>
      <c r="C104" s="133" t="s">
        <v>30</v>
      </c>
      <c r="D104" s="5">
        <v>11</v>
      </c>
      <c r="E104" s="63">
        <f>D104*E102</f>
        <v>0.92400000000000004</v>
      </c>
      <c r="F104" s="3"/>
      <c r="G104" s="36">
        <f>E104*F104</f>
        <v>0</v>
      </c>
      <c r="H104" s="36"/>
      <c r="I104" s="36"/>
      <c r="J104" s="36"/>
      <c r="K104" s="36"/>
      <c r="L104" s="36">
        <f>G104+I104+K104</f>
        <v>0</v>
      </c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6"/>
      <c r="DS104" s="136"/>
      <c r="DT104" s="136"/>
      <c r="DU104" s="136"/>
      <c r="DV104" s="136"/>
      <c r="DW104" s="136"/>
      <c r="DX104" s="136"/>
      <c r="DY104" s="136"/>
      <c r="DZ104" s="136"/>
      <c r="EA104" s="136"/>
      <c r="EB104" s="136"/>
      <c r="EC104" s="136"/>
      <c r="ED104" s="136"/>
      <c r="EE104" s="136"/>
      <c r="EF104" s="136"/>
      <c r="EG104" s="136"/>
      <c r="EH104" s="136"/>
      <c r="EI104" s="136"/>
      <c r="EJ104" s="136"/>
      <c r="EK104" s="136"/>
      <c r="EL104" s="136"/>
      <c r="EM104" s="136"/>
      <c r="EN104" s="136"/>
      <c r="EO104" s="136"/>
      <c r="EP104" s="136"/>
      <c r="EQ104" s="136"/>
      <c r="ER104" s="136"/>
      <c r="ES104" s="136"/>
      <c r="ET104" s="136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6"/>
      <c r="FK104" s="136"/>
      <c r="FL104" s="136"/>
      <c r="FM104" s="136"/>
      <c r="FN104" s="136"/>
      <c r="FO104" s="136"/>
      <c r="FP104" s="136"/>
      <c r="FQ104" s="136"/>
      <c r="FR104" s="136"/>
      <c r="FS104" s="136"/>
      <c r="FT104" s="136"/>
      <c r="FU104" s="136"/>
      <c r="FV104" s="136"/>
      <c r="FW104" s="136"/>
      <c r="FX104" s="136"/>
      <c r="FY104" s="136"/>
      <c r="FZ104" s="136"/>
      <c r="GA104" s="136"/>
      <c r="GB104" s="136"/>
      <c r="GC104" s="136"/>
      <c r="GD104" s="136"/>
      <c r="GE104" s="136"/>
      <c r="GF104" s="136"/>
      <c r="GG104" s="136"/>
      <c r="GH104" s="136"/>
      <c r="GI104" s="136"/>
      <c r="GJ104" s="136"/>
      <c r="GK104" s="136"/>
      <c r="GL104" s="136"/>
      <c r="GM104" s="136"/>
      <c r="GN104" s="136"/>
      <c r="GO104" s="136"/>
      <c r="GP104" s="136"/>
      <c r="GQ104" s="136"/>
      <c r="GR104" s="136"/>
      <c r="GS104" s="136"/>
      <c r="GT104" s="136"/>
      <c r="GU104" s="136"/>
      <c r="GV104" s="136"/>
      <c r="GW104" s="136"/>
      <c r="GX104" s="136"/>
      <c r="GY104" s="136"/>
      <c r="GZ104" s="136"/>
      <c r="HA104" s="136"/>
      <c r="HB104" s="136"/>
      <c r="HC104" s="136"/>
      <c r="HD104" s="136"/>
      <c r="HE104" s="136"/>
      <c r="HF104" s="136"/>
      <c r="HG104" s="136"/>
      <c r="HH104" s="136"/>
      <c r="HI104" s="136"/>
      <c r="HJ104" s="136"/>
      <c r="HK104" s="136"/>
      <c r="HL104" s="136"/>
      <c r="HM104" s="136"/>
      <c r="HN104" s="136"/>
      <c r="HO104" s="136"/>
      <c r="HP104" s="136"/>
      <c r="HQ104" s="136"/>
      <c r="HR104" s="136"/>
      <c r="HS104" s="136"/>
      <c r="HT104" s="136"/>
      <c r="HU104" s="136"/>
      <c r="HV104" s="136"/>
      <c r="HW104" s="136"/>
      <c r="HX104" s="136"/>
      <c r="HY104" s="136"/>
      <c r="HZ104" s="136"/>
      <c r="IA104" s="136"/>
      <c r="IB104" s="136"/>
      <c r="IC104" s="136"/>
      <c r="ID104" s="136"/>
      <c r="IE104" s="136"/>
    </row>
    <row r="105" spans="1:255" s="4" customFormat="1">
      <c r="A105" s="133"/>
      <c r="B105" s="137"/>
      <c r="C105" s="133"/>
      <c r="D105" s="5"/>
      <c r="E105" s="63"/>
      <c r="F105" s="3"/>
      <c r="G105" s="36"/>
      <c r="H105" s="36"/>
      <c r="I105" s="36"/>
      <c r="J105" s="36"/>
      <c r="K105" s="36"/>
      <c r="L105" s="36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5"/>
      <c r="BK105" s="135"/>
      <c r="BL105" s="135"/>
      <c r="BM105" s="135"/>
      <c r="BN105" s="135"/>
      <c r="BO105" s="135"/>
      <c r="BP105" s="135"/>
      <c r="BQ105" s="135"/>
      <c r="BR105" s="135"/>
      <c r="BS105" s="135"/>
      <c r="BT105" s="135"/>
      <c r="BU105" s="135"/>
      <c r="BV105" s="135"/>
      <c r="BW105" s="135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135"/>
      <c r="GD105" s="135"/>
      <c r="GE105" s="135"/>
      <c r="GF105" s="135"/>
      <c r="GG105" s="135"/>
      <c r="GH105" s="135"/>
      <c r="GI105" s="135"/>
      <c r="GJ105" s="135"/>
      <c r="GK105" s="135"/>
      <c r="GL105" s="135"/>
      <c r="GM105" s="135"/>
      <c r="GN105" s="135"/>
      <c r="GO105" s="135"/>
      <c r="GP105" s="135"/>
      <c r="GQ105" s="135"/>
      <c r="GR105" s="135"/>
      <c r="GS105" s="135"/>
      <c r="GT105" s="135"/>
      <c r="GU105" s="135"/>
      <c r="GV105" s="135"/>
      <c r="GW105" s="135"/>
      <c r="GX105" s="135"/>
      <c r="GY105" s="135"/>
      <c r="GZ105" s="135"/>
      <c r="HA105" s="135"/>
      <c r="HB105" s="135"/>
      <c r="HC105" s="135"/>
      <c r="HD105" s="135"/>
      <c r="HE105" s="135"/>
      <c r="HF105" s="135"/>
      <c r="HG105" s="135"/>
      <c r="HH105" s="135"/>
      <c r="HI105" s="135"/>
      <c r="HJ105" s="135"/>
      <c r="HK105" s="135"/>
      <c r="HL105" s="135"/>
      <c r="HM105" s="135"/>
      <c r="HN105" s="135"/>
      <c r="HO105" s="135"/>
      <c r="HP105" s="135"/>
      <c r="HQ105" s="135"/>
      <c r="HR105" s="135"/>
      <c r="HS105" s="135"/>
      <c r="HT105" s="135"/>
      <c r="HU105" s="135"/>
      <c r="HV105" s="135"/>
      <c r="HW105" s="135"/>
      <c r="HX105" s="135"/>
      <c r="HY105" s="135"/>
      <c r="HZ105" s="135"/>
      <c r="IA105" s="135"/>
      <c r="IB105" s="135"/>
      <c r="IC105" s="135"/>
      <c r="ID105" s="135"/>
      <c r="IE105" s="135"/>
    </row>
    <row r="106" spans="1:255" s="2" customFormat="1">
      <c r="A106" s="67">
        <v>24</v>
      </c>
      <c r="B106" s="153" t="s">
        <v>124</v>
      </c>
      <c r="C106" s="7" t="s">
        <v>30</v>
      </c>
      <c r="D106" s="62"/>
      <c r="E106" s="62">
        <f>0.225*12</f>
        <v>2.7</v>
      </c>
      <c r="F106" s="62"/>
      <c r="G106" s="62"/>
      <c r="H106" s="62"/>
      <c r="I106" s="62"/>
      <c r="J106" s="62"/>
      <c r="K106" s="62"/>
      <c r="L106" s="62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</row>
    <row r="107" spans="1:255" s="154" customFormat="1">
      <c r="A107" s="8"/>
      <c r="B107" s="79"/>
      <c r="C107" s="8" t="s">
        <v>43</v>
      </c>
      <c r="D107" s="5"/>
      <c r="E107" s="64">
        <f>E106/100</f>
        <v>2.7000000000000003E-2</v>
      </c>
      <c r="F107" s="5"/>
      <c r="G107" s="5"/>
      <c r="H107" s="5"/>
      <c r="I107" s="5"/>
      <c r="J107" s="5"/>
      <c r="K107" s="5"/>
      <c r="L107" s="5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</row>
    <row r="108" spans="1:255" s="77" customFormat="1">
      <c r="A108" s="7"/>
      <c r="B108" s="102" t="s">
        <v>42</v>
      </c>
      <c r="C108" s="52" t="s">
        <v>18</v>
      </c>
      <c r="D108" s="5">
        <v>1120</v>
      </c>
      <c r="E108" s="5">
        <f>D108*E107</f>
        <v>30.240000000000002</v>
      </c>
      <c r="F108" s="5"/>
      <c r="G108" s="5"/>
      <c r="H108" s="5"/>
      <c r="I108" s="5">
        <f>H108*E108</f>
        <v>0</v>
      </c>
      <c r="J108" s="5"/>
      <c r="K108" s="5"/>
      <c r="L108" s="5">
        <f t="shared" ref="L108:L114" si="12">G108+I108+K108</f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s="77" customFormat="1">
      <c r="A109" s="7"/>
      <c r="B109" s="155" t="s">
        <v>65</v>
      </c>
      <c r="C109" s="8" t="s">
        <v>0</v>
      </c>
      <c r="D109" s="5">
        <v>79</v>
      </c>
      <c r="E109" s="5">
        <f>D109*E107</f>
        <v>2.1330000000000005</v>
      </c>
      <c r="F109" s="5"/>
      <c r="G109" s="5"/>
      <c r="H109" s="5"/>
      <c r="I109" s="5"/>
      <c r="J109" s="5"/>
      <c r="K109" s="5">
        <f>J109*E109</f>
        <v>0</v>
      </c>
      <c r="L109" s="5">
        <f t="shared" si="12"/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s="77" customFormat="1">
      <c r="A110" s="7"/>
      <c r="B110" s="103" t="s">
        <v>113</v>
      </c>
      <c r="C110" s="8" t="s">
        <v>21</v>
      </c>
      <c r="D110" s="5" t="s">
        <v>72</v>
      </c>
      <c r="E110" s="76">
        <f>0.00088*12</f>
        <v>1.056E-2</v>
      </c>
      <c r="F110" s="81"/>
      <c r="G110" s="5">
        <f>F110*E110</f>
        <v>0</v>
      </c>
      <c r="H110" s="5"/>
      <c r="I110" s="5"/>
      <c r="J110" s="5"/>
      <c r="K110" s="5"/>
      <c r="L110" s="5">
        <f t="shared" si="12"/>
        <v>0</v>
      </c>
      <c r="M110" s="2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  <c r="CW110" s="156"/>
      <c r="CX110" s="156"/>
      <c r="CY110" s="156"/>
      <c r="CZ110" s="156"/>
      <c r="DA110" s="156"/>
      <c r="DB110" s="156"/>
      <c r="DC110" s="156"/>
      <c r="DD110" s="156"/>
      <c r="DE110" s="156"/>
      <c r="DF110" s="156"/>
      <c r="DG110" s="156"/>
      <c r="DH110" s="156"/>
      <c r="DI110" s="156"/>
      <c r="DJ110" s="156"/>
      <c r="DK110" s="156"/>
      <c r="DL110" s="156"/>
      <c r="DM110" s="156"/>
      <c r="DN110" s="156"/>
      <c r="DO110" s="156"/>
      <c r="DP110" s="156"/>
      <c r="DQ110" s="156"/>
      <c r="DR110" s="156"/>
      <c r="DS110" s="156"/>
      <c r="DT110" s="156"/>
      <c r="DU110" s="156"/>
      <c r="DV110" s="156"/>
      <c r="DW110" s="156"/>
      <c r="DX110" s="156"/>
      <c r="DY110" s="156"/>
      <c r="DZ110" s="156"/>
      <c r="EA110" s="156"/>
      <c r="EB110" s="156"/>
      <c r="EC110" s="156"/>
      <c r="ED110" s="156"/>
      <c r="EE110" s="156"/>
      <c r="EF110" s="156"/>
      <c r="EG110" s="156"/>
      <c r="EH110" s="156"/>
      <c r="EI110" s="156"/>
      <c r="EJ110" s="156"/>
      <c r="EK110" s="156"/>
      <c r="EL110" s="156"/>
      <c r="EM110" s="156"/>
      <c r="EN110" s="156"/>
      <c r="EO110" s="156"/>
      <c r="EP110" s="156"/>
      <c r="EQ110" s="156"/>
      <c r="ER110" s="156"/>
      <c r="ES110" s="156"/>
      <c r="ET110" s="156"/>
      <c r="EU110" s="156"/>
      <c r="EV110" s="156"/>
      <c r="EW110" s="156"/>
      <c r="EX110" s="156"/>
      <c r="EY110" s="156"/>
      <c r="EZ110" s="156"/>
      <c r="FA110" s="156"/>
      <c r="FB110" s="156"/>
      <c r="FC110" s="156"/>
      <c r="FD110" s="156"/>
      <c r="FE110" s="156"/>
      <c r="FF110" s="156"/>
      <c r="FG110" s="156"/>
      <c r="FH110" s="156"/>
      <c r="FI110" s="156"/>
      <c r="FJ110" s="156"/>
      <c r="FK110" s="156"/>
      <c r="FL110" s="156"/>
      <c r="FM110" s="156"/>
      <c r="FN110" s="156"/>
      <c r="FO110" s="156"/>
      <c r="FP110" s="156"/>
      <c r="FQ110" s="156"/>
      <c r="FR110" s="156"/>
      <c r="FS110" s="156"/>
      <c r="FT110" s="156"/>
      <c r="FU110" s="156"/>
      <c r="FV110" s="156"/>
      <c r="FW110" s="156"/>
      <c r="FX110" s="156"/>
      <c r="FY110" s="156"/>
      <c r="FZ110" s="156"/>
      <c r="GA110" s="156"/>
      <c r="GB110" s="156"/>
      <c r="GC110" s="156"/>
      <c r="GD110" s="156"/>
      <c r="GE110" s="156"/>
      <c r="GF110" s="156"/>
      <c r="GG110" s="156"/>
      <c r="GH110" s="156"/>
      <c r="GI110" s="156"/>
      <c r="GJ110" s="156"/>
      <c r="GK110" s="156"/>
      <c r="GL110" s="156"/>
      <c r="GM110" s="156"/>
      <c r="GN110" s="156"/>
      <c r="GO110" s="156"/>
      <c r="GP110" s="156"/>
      <c r="GQ110" s="156"/>
      <c r="GR110" s="156"/>
      <c r="GS110" s="156"/>
      <c r="GT110" s="156"/>
      <c r="GU110" s="156"/>
      <c r="GV110" s="156"/>
      <c r="GW110" s="156"/>
      <c r="GX110" s="156"/>
      <c r="GY110" s="156"/>
      <c r="GZ110" s="156"/>
      <c r="HA110" s="156"/>
      <c r="HB110" s="156"/>
      <c r="HC110" s="156"/>
      <c r="HD110" s="156"/>
      <c r="HE110" s="156"/>
      <c r="HF110" s="156"/>
      <c r="HG110" s="156"/>
      <c r="HH110" s="156"/>
      <c r="HI110" s="156"/>
      <c r="HJ110" s="156"/>
      <c r="HK110" s="156"/>
      <c r="HL110" s="156"/>
      <c r="HM110" s="156"/>
      <c r="HN110" s="156"/>
      <c r="HO110" s="156"/>
      <c r="HP110" s="156"/>
      <c r="HQ110" s="156"/>
      <c r="HR110" s="156"/>
      <c r="HS110" s="156"/>
      <c r="HT110" s="156"/>
      <c r="HU110" s="156"/>
      <c r="HV110" s="156"/>
      <c r="HW110" s="156"/>
      <c r="HX110" s="156"/>
      <c r="HY110" s="156"/>
      <c r="HZ110" s="156"/>
      <c r="IA110" s="156"/>
      <c r="IB110" s="156"/>
      <c r="IC110" s="156"/>
      <c r="ID110" s="156"/>
      <c r="IE110" s="156"/>
      <c r="IF110" s="156"/>
      <c r="IG110" s="156"/>
      <c r="IH110" s="156"/>
      <c r="II110" s="156"/>
      <c r="IJ110" s="156"/>
      <c r="IK110" s="156"/>
      <c r="IL110" s="156"/>
      <c r="IM110" s="156"/>
      <c r="IN110" s="156"/>
      <c r="IO110" s="156"/>
      <c r="IP110" s="156"/>
      <c r="IQ110" s="156"/>
      <c r="IR110" s="156"/>
      <c r="IS110" s="156"/>
      <c r="IT110" s="156"/>
      <c r="IU110" s="156"/>
    </row>
    <row r="111" spans="1:255" s="77" customFormat="1">
      <c r="A111" s="7"/>
      <c r="B111" s="103" t="s">
        <v>114</v>
      </c>
      <c r="C111" s="8" t="s">
        <v>21</v>
      </c>
      <c r="D111" s="5" t="s">
        <v>72</v>
      </c>
      <c r="E111" s="76">
        <f>0.0203*12</f>
        <v>0.24359999999999998</v>
      </c>
      <c r="F111" s="81"/>
      <c r="G111" s="5">
        <f>F111*E111</f>
        <v>0</v>
      </c>
      <c r="H111" s="5"/>
      <c r="I111" s="5"/>
      <c r="J111" s="5"/>
      <c r="K111" s="5"/>
      <c r="L111" s="5">
        <f t="shared" si="12"/>
        <v>0</v>
      </c>
      <c r="M111" s="2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  <c r="CW111" s="156"/>
      <c r="CX111" s="156"/>
      <c r="CY111" s="156"/>
      <c r="CZ111" s="156"/>
      <c r="DA111" s="156"/>
      <c r="DB111" s="156"/>
      <c r="DC111" s="156"/>
      <c r="DD111" s="156"/>
      <c r="DE111" s="156"/>
      <c r="DF111" s="156"/>
      <c r="DG111" s="156"/>
      <c r="DH111" s="156"/>
      <c r="DI111" s="156"/>
      <c r="DJ111" s="156"/>
      <c r="DK111" s="156"/>
      <c r="DL111" s="156"/>
      <c r="DM111" s="156"/>
      <c r="DN111" s="156"/>
      <c r="DO111" s="156"/>
      <c r="DP111" s="156"/>
      <c r="DQ111" s="156"/>
      <c r="DR111" s="156"/>
      <c r="DS111" s="156"/>
      <c r="DT111" s="156"/>
      <c r="DU111" s="156"/>
      <c r="DV111" s="156"/>
      <c r="DW111" s="156"/>
      <c r="DX111" s="156"/>
      <c r="DY111" s="156"/>
      <c r="DZ111" s="156"/>
      <c r="EA111" s="156"/>
      <c r="EB111" s="156"/>
      <c r="EC111" s="156"/>
      <c r="ED111" s="156"/>
      <c r="EE111" s="156"/>
      <c r="EF111" s="156"/>
      <c r="EG111" s="156"/>
      <c r="EH111" s="156"/>
      <c r="EI111" s="156"/>
      <c r="EJ111" s="156"/>
      <c r="EK111" s="156"/>
      <c r="EL111" s="156"/>
      <c r="EM111" s="156"/>
      <c r="EN111" s="156"/>
      <c r="EO111" s="156"/>
      <c r="EP111" s="156"/>
      <c r="EQ111" s="156"/>
      <c r="ER111" s="156"/>
      <c r="ES111" s="156"/>
      <c r="ET111" s="156"/>
      <c r="EU111" s="156"/>
      <c r="EV111" s="156"/>
      <c r="EW111" s="156"/>
      <c r="EX111" s="156"/>
      <c r="EY111" s="156"/>
      <c r="EZ111" s="156"/>
      <c r="FA111" s="156"/>
      <c r="FB111" s="156"/>
      <c r="FC111" s="156"/>
      <c r="FD111" s="156"/>
      <c r="FE111" s="156"/>
      <c r="FF111" s="156"/>
      <c r="FG111" s="156"/>
      <c r="FH111" s="156"/>
      <c r="FI111" s="156"/>
      <c r="FJ111" s="156"/>
      <c r="FK111" s="156"/>
      <c r="FL111" s="156"/>
      <c r="FM111" s="156"/>
      <c r="FN111" s="156"/>
      <c r="FO111" s="156"/>
      <c r="FP111" s="156"/>
      <c r="FQ111" s="156"/>
      <c r="FR111" s="156"/>
      <c r="FS111" s="156"/>
      <c r="FT111" s="156"/>
      <c r="FU111" s="156"/>
      <c r="FV111" s="156"/>
      <c r="FW111" s="156"/>
      <c r="FX111" s="156"/>
      <c r="FY111" s="156"/>
      <c r="FZ111" s="156"/>
      <c r="GA111" s="156"/>
      <c r="GB111" s="156"/>
      <c r="GC111" s="156"/>
      <c r="GD111" s="156"/>
      <c r="GE111" s="156"/>
      <c r="GF111" s="156"/>
      <c r="GG111" s="156"/>
      <c r="GH111" s="156"/>
      <c r="GI111" s="156"/>
      <c r="GJ111" s="156"/>
      <c r="GK111" s="156"/>
      <c r="GL111" s="156"/>
      <c r="GM111" s="156"/>
      <c r="GN111" s="156"/>
      <c r="GO111" s="156"/>
      <c r="GP111" s="156"/>
      <c r="GQ111" s="156"/>
      <c r="GR111" s="156"/>
      <c r="GS111" s="156"/>
      <c r="GT111" s="156"/>
      <c r="GU111" s="156"/>
      <c r="GV111" s="156"/>
      <c r="GW111" s="156"/>
      <c r="GX111" s="156"/>
      <c r="GY111" s="156"/>
      <c r="GZ111" s="156"/>
      <c r="HA111" s="156"/>
      <c r="HB111" s="156"/>
      <c r="HC111" s="156"/>
      <c r="HD111" s="156"/>
      <c r="HE111" s="156"/>
      <c r="HF111" s="156"/>
      <c r="HG111" s="156"/>
      <c r="HH111" s="156"/>
      <c r="HI111" s="156"/>
      <c r="HJ111" s="156"/>
      <c r="HK111" s="156"/>
      <c r="HL111" s="156"/>
      <c r="HM111" s="156"/>
      <c r="HN111" s="156"/>
      <c r="HO111" s="156"/>
      <c r="HP111" s="156"/>
      <c r="HQ111" s="156"/>
      <c r="HR111" s="156"/>
      <c r="HS111" s="156"/>
      <c r="HT111" s="156"/>
      <c r="HU111" s="156"/>
      <c r="HV111" s="156"/>
      <c r="HW111" s="156"/>
      <c r="HX111" s="156"/>
      <c r="HY111" s="156"/>
      <c r="HZ111" s="156"/>
      <c r="IA111" s="156"/>
      <c r="IB111" s="156"/>
      <c r="IC111" s="156"/>
      <c r="ID111" s="156"/>
      <c r="IE111" s="156"/>
      <c r="IF111" s="156"/>
      <c r="IG111" s="156"/>
      <c r="IH111" s="156"/>
      <c r="II111" s="156"/>
      <c r="IJ111" s="156"/>
      <c r="IK111" s="156"/>
      <c r="IL111" s="156"/>
      <c r="IM111" s="156"/>
      <c r="IN111" s="156"/>
      <c r="IO111" s="156"/>
      <c r="IP111" s="156"/>
      <c r="IQ111" s="156"/>
      <c r="IR111" s="156"/>
      <c r="IS111" s="156"/>
      <c r="IT111" s="156"/>
      <c r="IU111" s="156"/>
    </row>
    <row r="112" spans="1:255" s="77" customFormat="1">
      <c r="A112" s="7"/>
      <c r="B112" s="155" t="s">
        <v>115</v>
      </c>
      <c r="C112" s="8" t="s">
        <v>30</v>
      </c>
      <c r="D112" s="5">
        <v>101.5</v>
      </c>
      <c r="E112" s="5">
        <f>D112*E107</f>
        <v>2.7405000000000004</v>
      </c>
      <c r="F112" s="5"/>
      <c r="G112" s="5">
        <f t="shared" ref="G112:G114" si="13">F112*E112</f>
        <v>0</v>
      </c>
      <c r="H112" s="5"/>
      <c r="I112" s="5"/>
      <c r="J112" s="5"/>
      <c r="K112" s="5"/>
      <c r="L112" s="5">
        <f t="shared" si="12"/>
        <v>0</v>
      </c>
      <c r="M112" s="1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s="77" customFormat="1">
      <c r="A113" s="7"/>
      <c r="B113" s="155" t="s">
        <v>116</v>
      </c>
      <c r="C113" s="8" t="s">
        <v>30</v>
      </c>
      <c r="D113" s="5">
        <f>0.45+6.16+4.88</f>
        <v>11.49</v>
      </c>
      <c r="E113" s="5">
        <f>D113*E107</f>
        <v>0.31023000000000006</v>
      </c>
      <c r="F113" s="5"/>
      <c r="G113" s="5">
        <f t="shared" si="13"/>
        <v>0</v>
      </c>
      <c r="H113" s="5"/>
      <c r="I113" s="5"/>
      <c r="J113" s="5"/>
      <c r="K113" s="5"/>
      <c r="L113" s="5">
        <f t="shared" si="12"/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s="77" customFormat="1">
      <c r="A114" s="7"/>
      <c r="B114" s="157" t="s">
        <v>117</v>
      </c>
      <c r="C114" s="52" t="s">
        <v>0</v>
      </c>
      <c r="D114" s="5">
        <v>228</v>
      </c>
      <c r="E114" s="158">
        <f>D114*E107</f>
        <v>6.1560000000000006</v>
      </c>
      <c r="F114" s="3"/>
      <c r="G114" s="5">
        <f t="shared" si="13"/>
        <v>0</v>
      </c>
      <c r="H114" s="5"/>
      <c r="I114" s="5"/>
      <c r="J114" s="5"/>
      <c r="K114" s="81"/>
      <c r="L114" s="5">
        <f t="shared" si="12"/>
        <v>0</v>
      </c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  <c r="DF114" s="156"/>
      <c r="DG114" s="156"/>
      <c r="DH114" s="156"/>
      <c r="DI114" s="156"/>
      <c r="DJ114" s="156"/>
      <c r="DK114" s="156"/>
      <c r="DL114" s="156"/>
      <c r="DM114" s="156"/>
      <c r="DN114" s="156"/>
      <c r="DO114" s="156"/>
      <c r="DP114" s="156"/>
      <c r="DQ114" s="156"/>
      <c r="DR114" s="156"/>
      <c r="DS114" s="156"/>
      <c r="DT114" s="156"/>
      <c r="DU114" s="156"/>
      <c r="DV114" s="156"/>
      <c r="DW114" s="156"/>
      <c r="DX114" s="156"/>
      <c r="DY114" s="156"/>
      <c r="DZ114" s="156"/>
      <c r="EA114" s="156"/>
      <c r="EB114" s="156"/>
      <c r="EC114" s="156"/>
      <c r="ED114" s="156"/>
      <c r="EE114" s="156"/>
      <c r="EF114" s="156"/>
      <c r="EG114" s="156"/>
      <c r="EH114" s="156"/>
      <c r="EI114" s="156"/>
      <c r="EJ114" s="156"/>
      <c r="EK114" s="156"/>
      <c r="EL114" s="156"/>
      <c r="EM114" s="156"/>
      <c r="EN114" s="156"/>
      <c r="EO114" s="156"/>
      <c r="EP114" s="156"/>
      <c r="EQ114" s="156"/>
      <c r="ER114" s="156"/>
      <c r="ES114" s="156"/>
      <c r="ET114" s="156"/>
      <c r="EU114" s="156"/>
      <c r="EV114" s="156"/>
      <c r="EW114" s="156"/>
      <c r="EX114" s="156"/>
      <c r="EY114" s="156"/>
      <c r="EZ114" s="156"/>
      <c r="FA114" s="156"/>
      <c r="FB114" s="156"/>
      <c r="FC114" s="156"/>
      <c r="FD114" s="156"/>
      <c r="FE114" s="156"/>
      <c r="FF114" s="156"/>
      <c r="FG114" s="156"/>
      <c r="FH114" s="156"/>
      <c r="FI114" s="156"/>
      <c r="FJ114" s="156"/>
      <c r="FK114" s="156"/>
      <c r="FL114" s="156"/>
      <c r="FM114" s="156"/>
      <c r="FN114" s="156"/>
      <c r="FO114" s="156"/>
      <c r="FP114" s="156"/>
      <c r="FQ114" s="156"/>
      <c r="FR114" s="156"/>
      <c r="FS114" s="156"/>
      <c r="FT114" s="156"/>
      <c r="FU114" s="156"/>
      <c r="FV114" s="156"/>
      <c r="FW114" s="156"/>
      <c r="FX114" s="156"/>
      <c r="FY114" s="156"/>
      <c r="FZ114" s="156"/>
      <c r="GA114" s="156"/>
      <c r="GB114" s="156"/>
      <c r="GC114" s="156"/>
      <c r="GD114" s="156"/>
      <c r="GE114" s="156"/>
      <c r="GF114" s="156"/>
      <c r="GG114" s="156"/>
      <c r="GH114" s="156"/>
      <c r="GI114" s="156"/>
      <c r="GJ114" s="156"/>
      <c r="GK114" s="156"/>
      <c r="GL114" s="156"/>
      <c r="GM114" s="156"/>
      <c r="GN114" s="156"/>
      <c r="GO114" s="156"/>
      <c r="GP114" s="156"/>
      <c r="GQ114" s="156"/>
      <c r="GR114" s="156"/>
      <c r="GS114" s="156"/>
      <c r="GT114" s="156"/>
      <c r="GU114" s="156"/>
      <c r="GV114" s="156"/>
      <c r="GW114" s="156"/>
      <c r="GX114" s="156"/>
      <c r="GY114" s="156"/>
      <c r="GZ114" s="156"/>
      <c r="HA114" s="156"/>
      <c r="HB114" s="156"/>
      <c r="HC114" s="156"/>
      <c r="HD114" s="156"/>
      <c r="HE114" s="156"/>
      <c r="HF114" s="156"/>
      <c r="HG114" s="156"/>
      <c r="HH114" s="156"/>
      <c r="HI114" s="156"/>
      <c r="HJ114" s="156"/>
      <c r="HK114" s="156"/>
      <c r="HL114" s="156"/>
      <c r="HM114" s="156"/>
      <c r="HN114" s="156"/>
      <c r="HO114" s="156"/>
      <c r="HP114" s="156"/>
      <c r="HQ114" s="156"/>
      <c r="HR114" s="156"/>
      <c r="HS114" s="156"/>
      <c r="HT114" s="156"/>
      <c r="HU114" s="156"/>
      <c r="HV114" s="156"/>
      <c r="HW114" s="156"/>
      <c r="HX114" s="156"/>
      <c r="HY114" s="156"/>
      <c r="HZ114" s="156"/>
      <c r="IA114" s="156"/>
      <c r="IB114" s="156"/>
      <c r="IC114" s="156"/>
      <c r="ID114" s="156"/>
      <c r="IE114" s="156"/>
      <c r="IF114" s="156"/>
      <c r="IG114" s="156"/>
      <c r="IH114" s="156"/>
      <c r="II114" s="156"/>
      <c r="IJ114" s="156"/>
      <c r="IK114" s="156"/>
      <c r="IL114" s="156"/>
      <c r="IM114" s="156"/>
      <c r="IN114" s="156"/>
      <c r="IO114" s="156"/>
      <c r="IP114" s="156"/>
      <c r="IQ114" s="156"/>
      <c r="IR114" s="156"/>
      <c r="IS114" s="156"/>
      <c r="IT114" s="156"/>
      <c r="IU114" s="156"/>
    </row>
    <row r="115" spans="1:255" s="154" customFormat="1">
      <c r="A115" s="8"/>
      <c r="B115" s="157"/>
      <c r="C115" s="52"/>
      <c r="D115" s="8"/>
      <c r="E115" s="158"/>
      <c r="F115" s="5"/>
      <c r="G115" s="5"/>
      <c r="H115" s="5"/>
      <c r="I115" s="5"/>
      <c r="J115" s="5"/>
      <c r="K115" s="81"/>
      <c r="L115" s="5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156"/>
      <c r="DG115" s="156"/>
      <c r="DH115" s="156"/>
      <c r="DI115" s="156"/>
      <c r="DJ115" s="156"/>
      <c r="DK115" s="156"/>
      <c r="DL115" s="156"/>
      <c r="DM115" s="156"/>
      <c r="DN115" s="156"/>
      <c r="DO115" s="156"/>
      <c r="DP115" s="156"/>
      <c r="DQ115" s="156"/>
      <c r="DR115" s="156"/>
      <c r="DS115" s="156"/>
      <c r="DT115" s="156"/>
      <c r="DU115" s="156"/>
      <c r="DV115" s="156"/>
      <c r="DW115" s="156"/>
      <c r="DX115" s="156"/>
      <c r="DY115" s="156"/>
      <c r="DZ115" s="156"/>
      <c r="EA115" s="156"/>
      <c r="EB115" s="156"/>
      <c r="EC115" s="156"/>
      <c r="ED115" s="156"/>
      <c r="EE115" s="156"/>
      <c r="EF115" s="156"/>
      <c r="EG115" s="156"/>
      <c r="EH115" s="156"/>
      <c r="EI115" s="156"/>
      <c r="EJ115" s="156"/>
      <c r="EK115" s="156"/>
      <c r="EL115" s="156"/>
      <c r="EM115" s="156"/>
      <c r="EN115" s="156"/>
      <c r="EO115" s="156"/>
      <c r="EP115" s="156"/>
      <c r="EQ115" s="156"/>
      <c r="ER115" s="156"/>
      <c r="ES115" s="156"/>
      <c r="ET115" s="156"/>
      <c r="EU115" s="156"/>
      <c r="EV115" s="156"/>
      <c r="EW115" s="156"/>
      <c r="EX115" s="156"/>
      <c r="EY115" s="156"/>
      <c r="EZ115" s="156"/>
      <c r="FA115" s="156"/>
      <c r="FB115" s="156"/>
      <c r="FC115" s="156"/>
      <c r="FD115" s="156"/>
      <c r="FE115" s="156"/>
      <c r="FF115" s="156"/>
      <c r="FG115" s="156"/>
      <c r="FH115" s="156"/>
      <c r="FI115" s="156"/>
      <c r="FJ115" s="156"/>
      <c r="FK115" s="156"/>
      <c r="FL115" s="156"/>
      <c r="FM115" s="156"/>
      <c r="FN115" s="156"/>
      <c r="FO115" s="156"/>
      <c r="FP115" s="156"/>
      <c r="FQ115" s="156"/>
      <c r="FR115" s="156"/>
      <c r="FS115" s="156"/>
      <c r="FT115" s="156"/>
      <c r="FU115" s="156"/>
      <c r="FV115" s="156"/>
      <c r="FW115" s="156"/>
      <c r="FX115" s="156"/>
      <c r="FY115" s="156"/>
      <c r="FZ115" s="156"/>
      <c r="GA115" s="156"/>
      <c r="GB115" s="156"/>
      <c r="GC115" s="156"/>
      <c r="GD115" s="156"/>
      <c r="GE115" s="156"/>
      <c r="GF115" s="156"/>
      <c r="GG115" s="156"/>
      <c r="GH115" s="156"/>
      <c r="GI115" s="156"/>
      <c r="GJ115" s="156"/>
      <c r="GK115" s="156"/>
      <c r="GL115" s="156"/>
      <c r="GM115" s="156"/>
      <c r="GN115" s="156"/>
      <c r="GO115" s="156"/>
      <c r="GP115" s="156"/>
      <c r="GQ115" s="156"/>
      <c r="GR115" s="156"/>
      <c r="GS115" s="156"/>
      <c r="GT115" s="156"/>
      <c r="GU115" s="156"/>
      <c r="GV115" s="156"/>
      <c r="GW115" s="156"/>
      <c r="GX115" s="156"/>
      <c r="GY115" s="156"/>
      <c r="GZ115" s="156"/>
      <c r="HA115" s="156"/>
      <c r="HB115" s="156"/>
      <c r="HC115" s="156"/>
      <c r="HD115" s="156"/>
      <c r="HE115" s="156"/>
      <c r="HF115" s="156"/>
      <c r="HG115" s="156"/>
      <c r="HH115" s="156"/>
      <c r="HI115" s="156"/>
      <c r="HJ115" s="156"/>
      <c r="HK115" s="156"/>
      <c r="HL115" s="156"/>
      <c r="HM115" s="156"/>
      <c r="HN115" s="156"/>
      <c r="HO115" s="156"/>
      <c r="HP115" s="156"/>
      <c r="HQ115" s="156"/>
      <c r="HR115" s="156"/>
      <c r="HS115" s="156"/>
      <c r="HT115" s="156"/>
      <c r="HU115" s="156"/>
      <c r="HV115" s="156"/>
      <c r="HW115" s="156"/>
      <c r="HX115" s="156"/>
      <c r="HY115" s="156"/>
      <c r="HZ115" s="156"/>
      <c r="IA115" s="156"/>
      <c r="IB115" s="156"/>
      <c r="IC115" s="156"/>
      <c r="ID115" s="156"/>
      <c r="IE115" s="156"/>
      <c r="IF115" s="156"/>
      <c r="IG115" s="156"/>
      <c r="IH115" s="156"/>
      <c r="II115" s="156"/>
      <c r="IJ115" s="156"/>
      <c r="IK115" s="156"/>
      <c r="IL115" s="156"/>
      <c r="IM115" s="156"/>
      <c r="IN115" s="156"/>
      <c r="IO115" s="156"/>
      <c r="IP115" s="156"/>
      <c r="IQ115" s="156"/>
      <c r="IR115" s="156"/>
      <c r="IS115" s="156"/>
      <c r="IT115" s="156"/>
      <c r="IU115" s="156"/>
    </row>
    <row r="116" spans="1:255" s="2" customFormat="1" ht="23.25" customHeight="1">
      <c r="A116" s="67">
        <v>25</v>
      </c>
      <c r="B116" s="101" t="s">
        <v>125</v>
      </c>
      <c r="C116" s="7" t="s">
        <v>21</v>
      </c>
      <c r="D116" s="62"/>
      <c r="E116" s="159">
        <f>SUM(E120:E122)</f>
        <v>0.56831999999999994</v>
      </c>
      <c r="F116" s="51"/>
      <c r="G116" s="62"/>
      <c r="H116" s="51"/>
      <c r="I116" s="62"/>
      <c r="J116" s="62"/>
      <c r="K116" s="51"/>
      <c r="L116" s="51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/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  <c r="DE116" s="70"/>
      <c r="DF116" s="70"/>
      <c r="DG116" s="70"/>
      <c r="DH116" s="70"/>
      <c r="DI116" s="70"/>
      <c r="DJ116" s="70"/>
      <c r="DK116" s="70"/>
      <c r="DL116" s="70"/>
      <c r="DM116" s="70"/>
      <c r="DN116" s="70"/>
      <c r="DO116" s="70"/>
      <c r="DP116" s="70"/>
      <c r="DQ116" s="70"/>
      <c r="DR116" s="70"/>
      <c r="DS116" s="70"/>
      <c r="DT116" s="70"/>
      <c r="DU116" s="70"/>
      <c r="DV116" s="70"/>
      <c r="DW116" s="70"/>
      <c r="DX116" s="70"/>
      <c r="DY116" s="70"/>
      <c r="DZ116" s="70"/>
      <c r="EA116" s="70"/>
      <c r="EB116" s="70"/>
      <c r="EC116" s="70"/>
      <c r="ED116" s="70"/>
      <c r="EE116" s="70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  <c r="ER116" s="70"/>
      <c r="ES116" s="70"/>
      <c r="ET116" s="70"/>
      <c r="EU116" s="70"/>
      <c r="EV116" s="70"/>
      <c r="EW116" s="70"/>
      <c r="EX116" s="70"/>
      <c r="EY116" s="70"/>
      <c r="EZ116" s="70"/>
      <c r="FA116" s="70"/>
      <c r="FB116" s="70"/>
      <c r="FC116" s="70"/>
      <c r="FD116" s="70"/>
      <c r="FE116" s="70"/>
      <c r="FF116" s="70"/>
      <c r="FG116" s="70"/>
      <c r="FH116" s="70"/>
      <c r="FI116" s="70"/>
      <c r="FJ116" s="70"/>
      <c r="FK116" s="70"/>
      <c r="FL116" s="70"/>
      <c r="FM116" s="70"/>
      <c r="FN116" s="70"/>
      <c r="FO116" s="70"/>
      <c r="FP116" s="70"/>
      <c r="FQ116" s="70"/>
      <c r="FR116" s="70"/>
      <c r="FS116" s="70"/>
      <c r="FT116" s="70"/>
      <c r="FU116" s="70"/>
      <c r="FV116" s="70"/>
      <c r="FW116" s="70"/>
      <c r="FX116" s="70"/>
      <c r="FY116" s="70"/>
      <c r="FZ116" s="70"/>
      <c r="GA116" s="70"/>
      <c r="GB116" s="70"/>
      <c r="GC116" s="70"/>
      <c r="GD116" s="70"/>
      <c r="GE116" s="70"/>
      <c r="GF116" s="70"/>
      <c r="GG116" s="70"/>
      <c r="GH116" s="70"/>
      <c r="GI116" s="70"/>
      <c r="GJ116" s="70"/>
      <c r="GK116" s="70"/>
      <c r="GL116" s="70"/>
      <c r="GM116" s="70"/>
      <c r="GN116" s="70"/>
      <c r="GO116" s="70"/>
      <c r="GP116" s="70"/>
      <c r="GQ116" s="70"/>
      <c r="GR116" s="70"/>
      <c r="GS116" s="70"/>
      <c r="GT116" s="70"/>
      <c r="GU116" s="70"/>
      <c r="GV116" s="70"/>
      <c r="GW116" s="70"/>
      <c r="GX116" s="70"/>
      <c r="GY116" s="70"/>
      <c r="GZ116" s="70"/>
      <c r="HA116" s="70"/>
      <c r="HB116" s="70"/>
      <c r="HC116" s="70"/>
      <c r="HD116" s="70"/>
      <c r="HE116" s="70"/>
      <c r="HF116" s="70"/>
      <c r="HG116" s="70"/>
      <c r="HH116" s="70"/>
      <c r="HI116" s="70"/>
      <c r="HJ116" s="70"/>
      <c r="HK116" s="70"/>
      <c r="HL116" s="70"/>
      <c r="HM116" s="70"/>
      <c r="HN116" s="70"/>
      <c r="HO116" s="70"/>
    </row>
    <row r="117" spans="1:255" s="77" customFormat="1">
      <c r="A117" s="6"/>
      <c r="B117" s="101"/>
      <c r="C117" s="8" t="s">
        <v>118</v>
      </c>
      <c r="D117" s="8"/>
      <c r="E117" s="64">
        <f>E116</f>
        <v>0.56831999999999994</v>
      </c>
      <c r="F117" s="160"/>
      <c r="G117" s="62"/>
      <c r="H117" s="160"/>
      <c r="I117" s="62"/>
      <c r="J117" s="62"/>
      <c r="K117" s="160"/>
      <c r="L117" s="5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  <c r="DJ117" s="161"/>
      <c r="DK117" s="161"/>
      <c r="DL117" s="161"/>
      <c r="DM117" s="161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1"/>
      <c r="DY117" s="161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1"/>
      <c r="EN117" s="161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1"/>
      <c r="EY117" s="161"/>
      <c r="EZ117" s="161"/>
      <c r="FA117" s="161"/>
      <c r="FB117" s="161"/>
      <c r="FC117" s="161"/>
      <c r="FD117" s="161"/>
      <c r="FE117" s="161"/>
      <c r="FF117" s="161"/>
      <c r="FG117" s="161"/>
      <c r="FH117" s="161"/>
      <c r="FI117" s="161"/>
      <c r="FJ117" s="161"/>
      <c r="FK117" s="161"/>
      <c r="FL117" s="161"/>
      <c r="FM117" s="161"/>
      <c r="FN117" s="161"/>
      <c r="FO117" s="161"/>
      <c r="FP117" s="161"/>
      <c r="FQ117" s="161"/>
      <c r="FR117" s="161"/>
      <c r="FS117" s="161"/>
      <c r="FT117" s="161"/>
      <c r="FU117" s="161"/>
      <c r="FV117" s="161"/>
      <c r="FW117" s="161"/>
      <c r="FX117" s="161"/>
      <c r="FY117" s="161"/>
      <c r="FZ117" s="161"/>
      <c r="GA117" s="161"/>
      <c r="GB117" s="161"/>
      <c r="GC117" s="161"/>
      <c r="GD117" s="161"/>
      <c r="GE117" s="161"/>
      <c r="GF117" s="161"/>
      <c r="GG117" s="161"/>
      <c r="GH117" s="161"/>
      <c r="GI117" s="161"/>
      <c r="GJ117" s="161"/>
      <c r="GK117" s="161"/>
      <c r="GL117" s="161"/>
      <c r="GM117" s="161"/>
      <c r="GN117" s="161"/>
      <c r="GO117" s="161"/>
      <c r="GP117" s="161"/>
      <c r="GQ117" s="161"/>
      <c r="GR117" s="161"/>
      <c r="GS117" s="161"/>
      <c r="GT117" s="161"/>
      <c r="GU117" s="161"/>
      <c r="GV117" s="161"/>
      <c r="GW117" s="161"/>
      <c r="GX117" s="161"/>
      <c r="GY117" s="161"/>
      <c r="GZ117" s="161"/>
      <c r="HA117" s="161"/>
      <c r="HB117" s="161"/>
      <c r="HC117" s="161"/>
      <c r="HD117" s="161"/>
      <c r="HE117" s="161"/>
      <c r="HF117" s="161"/>
      <c r="HG117" s="161"/>
      <c r="HH117" s="161"/>
      <c r="HI117" s="161"/>
      <c r="HJ117" s="161"/>
      <c r="HK117" s="161"/>
      <c r="HL117" s="161"/>
      <c r="HM117" s="161"/>
      <c r="HN117" s="161"/>
      <c r="HO117" s="161"/>
      <c r="HP117" s="161"/>
      <c r="HQ117" s="161"/>
      <c r="HR117" s="161"/>
      <c r="HS117" s="161"/>
      <c r="HT117" s="161"/>
      <c r="HU117" s="161"/>
      <c r="HV117" s="161"/>
      <c r="HW117" s="161"/>
      <c r="HX117" s="161"/>
      <c r="HY117" s="161"/>
      <c r="HZ117" s="161"/>
      <c r="IA117" s="161"/>
      <c r="IB117" s="161"/>
      <c r="IC117" s="161"/>
      <c r="ID117" s="161"/>
      <c r="IE117" s="161"/>
      <c r="IF117" s="161"/>
      <c r="IG117" s="161"/>
      <c r="IH117" s="161"/>
      <c r="II117" s="161"/>
      <c r="IJ117" s="161"/>
      <c r="IK117" s="161"/>
      <c r="IL117" s="161"/>
      <c r="IM117" s="161"/>
      <c r="IN117" s="161"/>
      <c r="IO117" s="161"/>
      <c r="IP117" s="161"/>
      <c r="IQ117" s="161"/>
      <c r="IR117" s="161"/>
      <c r="IS117" s="161"/>
      <c r="IT117" s="161"/>
      <c r="IU117" s="161"/>
    </row>
    <row r="118" spans="1:255" s="77" customFormat="1">
      <c r="A118" s="6"/>
      <c r="B118" s="102" t="s">
        <v>42</v>
      </c>
      <c r="C118" s="52" t="s">
        <v>18</v>
      </c>
      <c r="D118" s="5">
        <v>34.9</v>
      </c>
      <c r="E118" s="5">
        <f>D118*E117</f>
        <v>19.834367999999998</v>
      </c>
      <c r="F118" s="5"/>
      <c r="G118" s="5"/>
      <c r="H118" s="5"/>
      <c r="I118" s="5">
        <f>H118*E118</f>
        <v>0</v>
      </c>
      <c r="J118" s="5"/>
      <c r="K118" s="5"/>
      <c r="L118" s="5">
        <f t="shared" ref="L118:L124" si="14">G118+I118+K118</f>
        <v>0</v>
      </c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156"/>
      <c r="DQ118" s="156"/>
      <c r="DR118" s="156"/>
      <c r="DS118" s="156"/>
      <c r="DT118" s="156"/>
      <c r="DU118" s="156"/>
      <c r="DV118" s="156"/>
      <c r="DW118" s="156"/>
      <c r="DX118" s="156"/>
      <c r="DY118" s="156"/>
      <c r="DZ118" s="156"/>
      <c r="EA118" s="156"/>
      <c r="EB118" s="156"/>
      <c r="EC118" s="156"/>
      <c r="ED118" s="156"/>
      <c r="EE118" s="156"/>
      <c r="EF118" s="156"/>
      <c r="EG118" s="156"/>
      <c r="EH118" s="156"/>
      <c r="EI118" s="156"/>
      <c r="EJ118" s="156"/>
      <c r="EK118" s="156"/>
      <c r="EL118" s="156"/>
      <c r="EM118" s="156"/>
      <c r="EN118" s="156"/>
      <c r="EO118" s="156"/>
      <c r="EP118" s="156"/>
      <c r="EQ118" s="156"/>
      <c r="ER118" s="156"/>
      <c r="ES118" s="156"/>
      <c r="ET118" s="156"/>
      <c r="EU118" s="156"/>
      <c r="EV118" s="156"/>
      <c r="EW118" s="156"/>
      <c r="EX118" s="156"/>
      <c r="EY118" s="156"/>
      <c r="EZ118" s="156"/>
      <c r="FA118" s="156"/>
      <c r="FB118" s="156"/>
      <c r="FC118" s="156"/>
      <c r="FD118" s="156"/>
      <c r="FE118" s="156"/>
      <c r="FF118" s="156"/>
      <c r="FG118" s="156"/>
      <c r="FH118" s="156"/>
      <c r="FI118" s="156"/>
      <c r="FJ118" s="156"/>
      <c r="FK118" s="156"/>
      <c r="FL118" s="156"/>
      <c r="FM118" s="156"/>
      <c r="FN118" s="156"/>
      <c r="FO118" s="156"/>
      <c r="FP118" s="156"/>
      <c r="FQ118" s="156"/>
      <c r="FR118" s="156"/>
      <c r="FS118" s="156"/>
      <c r="FT118" s="156"/>
      <c r="FU118" s="156"/>
      <c r="FV118" s="156"/>
      <c r="FW118" s="156"/>
      <c r="FX118" s="156"/>
      <c r="FY118" s="156"/>
      <c r="FZ118" s="156"/>
      <c r="GA118" s="156"/>
      <c r="GB118" s="156"/>
      <c r="GC118" s="156"/>
      <c r="GD118" s="156"/>
      <c r="GE118" s="156"/>
      <c r="GF118" s="156"/>
      <c r="GG118" s="156"/>
      <c r="GH118" s="156"/>
      <c r="GI118" s="156"/>
      <c r="GJ118" s="156"/>
      <c r="GK118" s="156"/>
      <c r="GL118" s="156"/>
      <c r="GM118" s="156"/>
      <c r="GN118" s="156"/>
      <c r="GO118" s="156"/>
      <c r="GP118" s="156"/>
      <c r="GQ118" s="156"/>
      <c r="GR118" s="156"/>
      <c r="GS118" s="156"/>
      <c r="GT118" s="156"/>
      <c r="GU118" s="156"/>
      <c r="GV118" s="156"/>
      <c r="GW118" s="156"/>
      <c r="GX118" s="156"/>
      <c r="GY118" s="156"/>
      <c r="GZ118" s="156"/>
      <c r="HA118" s="156"/>
      <c r="HB118" s="156"/>
      <c r="HC118" s="156"/>
      <c r="HD118" s="156"/>
      <c r="HE118" s="156"/>
      <c r="HF118" s="156"/>
      <c r="HG118" s="156"/>
      <c r="HH118" s="156"/>
      <c r="HI118" s="156"/>
      <c r="HJ118" s="156"/>
      <c r="HK118" s="156"/>
      <c r="HL118" s="156"/>
      <c r="HM118" s="156"/>
      <c r="HN118" s="156"/>
      <c r="HO118" s="156"/>
      <c r="HP118" s="156"/>
      <c r="HQ118" s="156"/>
      <c r="HR118" s="156"/>
      <c r="HS118" s="156"/>
      <c r="HT118" s="156"/>
      <c r="HU118" s="156"/>
      <c r="HV118" s="156"/>
      <c r="HW118" s="156"/>
      <c r="HX118" s="156"/>
      <c r="HY118" s="156"/>
      <c r="HZ118" s="156"/>
      <c r="IA118" s="156"/>
      <c r="IB118" s="156"/>
      <c r="IC118" s="156"/>
      <c r="ID118" s="156"/>
      <c r="IE118" s="156"/>
      <c r="IF118" s="156"/>
      <c r="IG118" s="156"/>
      <c r="IH118" s="156"/>
      <c r="II118" s="156"/>
      <c r="IJ118" s="156"/>
      <c r="IK118" s="156"/>
      <c r="IL118" s="156"/>
      <c r="IM118" s="156"/>
      <c r="IN118" s="156"/>
      <c r="IO118" s="156"/>
      <c r="IP118" s="156"/>
      <c r="IQ118" s="156"/>
      <c r="IR118" s="156"/>
      <c r="IS118" s="156"/>
      <c r="IT118" s="156"/>
      <c r="IU118" s="156"/>
    </row>
    <row r="119" spans="1:255" s="77" customFormat="1">
      <c r="A119" s="6"/>
      <c r="B119" s="155" t="s">
        <v>65</v>
      </c>
      <c r="C119" s="8" t="s">
        <v>0</v>
      </c>
      <c r="D119" s="5">
        <v>4.07</v>
      </c>
      <c r="E119" s="5">
        <f>D119*E117</f>
        <v>2.3130623999999997</v>
      </c>
      <c r="F119" s="5"/>
      <c r="G119" s="5"/>
      <c r="H119" s="5"/>
      <c r="I119" s="5"/>
      <c r="J119" s="5"/>
      <c r="K119" s="5">
        <f>J119*E119</f>
        <v>0</v>
      </c>
      <c r="L119" s="5">
        <f t="shared" si="14"/>
        <v>0</v>
      </c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156"/>
      <c r="DG119" s="156"/>
      <c r="DH119" s="156"/>
      <c r="DI119" s="156"/>
      <c r="DJ119" s="156"/>
      <c r="DK119" s="156"/>
      <c r="DL119" s="156"/>
      <c r="DM119" s="156"/>
      <c r="DN119" s="156"/>
      <c r="DO119" s="156"/>
      <c r="DP119" s="156"/>
      <c r="DQ119" s="156"/>
      <c r="DR119" s="156"/>
      <c r="DS119" s="156"/>
      <c r="DT119" s="156"/>
      <c r="DU119" s="156"/>
      <c r="DV119" s="156"/>
      <c r="DW119" s="156"/>
      <c r="DX119" s="156"/>
      <c r="DY119" s="156"/>
      <c r="DZ119" s="156"/>
      <c r="EA119" s="156"/>
      <c r="EB119" s="156"/>
      <c r="EC119" s="156"/>
      <c r="ED119" s="156"/>
      <c r="EE119" s="156"/>
      <c r="EF119" s="156"/>
      <c r="EG119" s="156"/>
      <c r="EH119" s="156"/>
      <c r="EI119" s="156"/>
      <c r="EJ119" s="156"/>
      <c r="EK119" s="156"/>
      <c r="EL119" s="156"/>
      <c r="EM119" s="156"/>
      <c r="EN119" s="156"/>
      <c r="EO119" s="156"/>
      <c r="EP119" s="156"/>
      <c r="EQ119" s="156"/>
      <c r="ER119" s="156"/>
      <c r="ES119" s="156"/>
      <c r="ET119" s="156"/>
      <c r="EU119" s="156"/>
      <c r="EV119" s="156"/>
      <c r="EW119" s="156"/>
      <c r="EX119" s="156"/>
      <c r="EY119" s="156"/>
      <c r="EZ119" s="156"/>
      <c r="FA119" s="156"/>
      <c r="FB119" s="156"/>
      <c r="FC119" s="156"/>
      <c r="FD119" s="156"/>
      <c r="FE119" s="156"/>
      <c r="FF119" s="156"/>
      <c r="FG119" s="156"/>
      <c r="FH119" s="156"/>
      <c r="FI119" s="156"/>
      <c r="FJ119" s="156"/>
      <c r="FK119" s="156"/>
      <c r="FL119" s="156"/>
      <c r="FM119" s="156"/>
      <c r="FN119" s="156"/>
      <c r="FO119" s="156"/>
      <c r="FP119" s="156"/>
      <c r="FQ119" s="156"/>
      <c r="FR119" s="156"/>
      <c r="FS119" s="156"/>
      <c r="FT119" s="156"/>
      <c r="FU119" s="156"/>
      <c r="FV119" s="156"/>
      <c r="FW119" s="156"/>
      <c r="FX119" s="156"/>
      <c r="FY119" s="156"/>
      <c r="FZ119" s="156"/>
      <c r="GA119" s="156"/>
      <c r="GB119" s="156"/>
      <c r="GC119" s="156"/>
      <c r="GD119" s="156"/>
      <c r="GE119" s="156"/>
      <c r="GF119" s="156"/>
      <c r="GG119" s="156"/>
      <c r="GH119" s="156"/>
      <c r="GI119" s="156"/>
      <c r="GJ119" s="156"/>
      <c r="GK119" s="156"/>
      <c r="GL119" s="156"/>
      <c r="GM119" s="156"/>
      <c r="GN119" s="156"/>
      <c r="GO119" s="156"/>
      <c r="GP119" s="156"/>
      <c r="GQ119" s="156"/>
      <c r="GR119" s="156"/>
      <c r="GS119" s="156"/>
      <c r="GT119" s="156"/>
      <c r="GU119" s="156"/>
      <c r="GV119" s="156"/>
      <c r="GW119" s="156"/>
      <c r="GX119" s="156"/>
      <c r="GY119" s="156"/>
      <c r="GZ119" s="156"/>
      <c r="HA119" s="156"/>
      <c r="HB119" s="156"/>
      <c r="HC119" s="156"/>
      <c r="HD119" s="156"/>
      <c r="HE119" s="156"/>
      <c r="HF119" s="156"/>
      <c r="HG119" s="156"/>
      <c r="HH119" s="156"/>
      <c r="HI119" s="156"/>
      <c r="HJ119" s="156"/>
      <c r="HK119" s="156"/>
      <c r="HL119" s="156"/>
      <c r="HM119" s="156"/>
      <c r="HN119" s="156"/>
      <c r="HO119" s="156"/>
      <c r="HP119" s="156"/>
      <c r="HQ119" s="156"/>
      <c r="HR119" s="156"/>
      <c r="HS119" s="156"/>
      <c r="HT119" s="156"/>
      <c r="HU119" s="156"/>
      <c r="HV119" s="156"/>
      <c r="HW119" s="156"/>
      <c r="HX119" s="156"/>
      <c r="HY119" s="156"/>
      <c r="HZ119" s="156"/>
      <c r="IA119" s="156"/>
      <c r="IB119" s="156"/>
      <c r="IC119" s="156"/>
      <c r="ID119" s="156"/>
      <c r="IE119" s="156"/>
      <c r="IF119" s="156"/>
      <c r="IG119" s="156"/>
      <c r="IH119" s="156"/>
      <c r="II119" s="156"/>
      <c r="IJ119" s="156"/>
      <c r="IK119" s="156"/>
      <c r="IL119" s="156"/>
      <c r="IM119" s="156"/>
      <c r="IN119" s="156"/>
      <c r="IO119" s="156"/>
      <c r="IP119" s="156"/>
      <c r="IQ119" s="156"/>
      <c r="IR119" s="156"/>
      <c r="IS119" s="156"/>
      <c r="IT119" s="156"/>
      <c r="IU119" s="156"/>
    </row>
    <row r="120" spans="1:255" s="77" customFormat="1">
      <c r="A120" s="6"/>
      <c r="B120" s="155" t="s">
        <v>119</v>
      </c>
      <c r="C120" s="8" t="s">
        <v>21</v>
      </c>
      <c r="D120" s="8" t="s">
        <v>72</v>
      </c>
      <c r="E120" s="162">
        <f>0.019*12</f>
        <v>0.22799999999999998</v>
      </c>
      <c r="F120" s="5"/>
      <c r="G120" s="5">
        <f>F120*E120</f>
        <v>0</v>
      </c>
      <c r="H120" s="5"/>
      <c r="I120" s="5"/>
      <c r="J120" s="5"/>
      <c r="K120" s="5"/>
      <c r="L120" s="5">
        <f t="shared" si="14"/>
        <v>0</v>
      </c>
      <c r="M120" s="70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  <c r="CW120" s="156"/>
      <c r="CX120" s="156"/>
      <c r="CY120" s="156"/>
      <c r="CZ120" s="156"/>
      <c r="DA120" s="156"/>
      <c r="DB120" s="156"/>
      <c r="DC120" s="156"/>
      <c r="DD120" s="156"/>
      <c r="DE120" s="156"/>
      <c r="DF120" s="156"/>
      <c r="DG120" s="156"/>
      <c r="DH120" s="156"/>
      <c r="DI120" s="156"/>
      <c r="DJ120" s="156"/>
      <c r="DK120" s="156"/>
      <c r="DL120" s="156"/>
      <c r="DM120" s="156"/>
      <c r="DN120" s="156"/>
      <c r="DO120" s="156"/>
      <c r="DP120" s="156"/>
      <c r="DQ120" s="156"/>
      <c r="DR120" s="156"/>
      <c r="DS120" s="156"/>
      <c r="DT120" s="156"/>
      <c r="DU120" s="156"/>
      <c r="DV120" s="156"/>
      <c r="DW120" s="156"/>
      <c r="DX120" s="156"/>
      <c r="DY120" s="156"/>
      <c r="DZ120" s="156"/>
      <c r="EA120" s="156"/>
      <c r="EB120" s="156"/>
      <c r="EC120" s="156"/>
      <c r="ED120" s="156"/>
      <c r="EE120" s="156"/>
      <c r="EF120" s="156"/>
      <c r="EG120" s="156"/>
      <c r="EH120" s="156"/>
      <c r="EI120" s="156"/>
      <c r="EJ120" s="156"/>
      <c r="EK120" s="156"/>
      <c r="EL120" s="156"/>
      <c r="EM120" s="156"/>
      <c r="EN120" s="156"/>
      <c r="EO120" s="156"/>
      <c r="EP120" s="156"/>
      <c r="EQ120" s="156"/>
      <c r="ER120" s="156"/>
      <c r="ES120" s="156"/>
      <c r="ET120" s="156"/>
      <c r="EU120" s="156"/>
      <c r="EV120" s="156"/>
      <c r="EW120" s="156"/>
      <c r="EX120" s="156"/>
      <c r="EY120" s="156"/>
      <c r="EZ120" s="156"/>
      <c r="FA120" s="156"/>
      <c r="FB120" s="156"/>
      <c r="FC120" s="156"/>
      <c r="FD120" s="156"/>
      <c r="FE120" s="156"/>
      <c r="FF120" s="156"/>
      <c r="FG120" s="156"/>
      <c r="FH120" s="156"/>
      <c r="FI120" s="156"/>
      <c r="FJ120" s="156"/>
      <c r="FK120" s="156"/>
      <c r="FL120" s="156"/>
      <c r="FM120" s="156"/>
      <c r="FN120" s="156"/>
      <c r="FO120" s="156"/>
      <c r="FP120" s="156"/>
      <c r="FQ120" s="156"/>
      <c r="FR120" s="156"/>
      <c r="FS120" s="156"/>
      <c r="FT120" s="156"/>
      <c r="FU120" s="156"/>
      <c r="FV120" s="156"/>
      <c r="FW120" s="156"/>
      <c r="FX120" s="156"/>
      <c r="FY120" s="156"/>
      <c r="FZ120" s="156"/>
      <c r="GA120" s="156"/>
      <c r="GB120" s="156"/>
      <c r="GC120" s="156"/>
      <c r="GD120" s="156"/>
      <c r="GE120" s="156"/>
      <c r="GF120" s="156"/>
      <c r="GG120" s="156"/>
      <c r="GH120" s="156"/>
      <c r="GI120" s="156"/>
      <c r="GJ120" s="156"/>
      <c r="GK120" s="156"/>
      <c r="GL120" s="156"/>
      <c r="GM120" s="156"/>
      <c r="GN120" s="156"/>
      <c r="GO120" s="156"/>
      <c r="GP120" s="156"/>
      <c r="GQ120" s="156"/>
      <c r="GR120" s="156"/>
      <c r="GS120" s="156"/>
      <c r="GT120" s="156"/>
      <c r="GU120" s="156"/>
      <c r="GV120" s="156"/>
      <c r="GW120" s="156"/>
      <c r="GX120" s="156"/>
      <c r="GY120" s="156"/>
      <c r="GZ120" s="156"/>
      <c r="HA120" s="156"/>
      <c r="HB120" s="156"/>
      <c r="HC120" s="156"/>
      <c r="HD120" s="156"/>
      <c r="HE120" s="156"/>
      <c r="HF120" s="156"/>
      <c r="HG120" s="156"/>
      <c r="HH120" s="156"/>
      <c r="HI120" s="156"/>
      <c r="HJ120" s="156"/>
      <c r="HK120" s="156"/>
      <c r="HL120" s="156"/>
      <c r="HM120" s="156"/>
      <c r="HN120" s="156"/>
      <c r="HO120" s="156"/>
      <c r="HP120" s="156"/>
      <c r="HQ120" s="156"/>
      <c r="HR120" s="156"/>
      <c r="HS120" s="156"/>
      <c r="HT120" s="156"/>
      <c r="HU120" s="156"/>
      <c r="HV120" s="156"/>
      <c r="HW120" s="156"/>
      <c r="HX120" s="156"/>
      <c r="HY120" s="156"/>
      <c r="HZ120" s="156"/>
      <c r="IA120" s="156"/>
      <c r="IB120" s="156"/>
      <c r="IC120" s="156"/>
      <c r="ID120" s="156"/>
      <c r="IE120" s="156"/>
      <c r="IF120" s="156"/>
      <c r="IG120" s="156"/>
      <c r="IH120" s="156"/>
      <c r="II120" s="156"/>
      <c r="IJ120" s="156"/>
      <c r="IK120" s="156"/>
      <c r="IL120" s="156"/>
      <c r="IM120" s="156"/>
      <c r="IN120" s="156"/>
      <c r="IO120" s="156"/>
      <c r="IP120" s="156"/>
      <c r="IQ120" s="156"/>
      <c r="IR120" s="156"/>
      <c r="IS120" s="156"/>
      <c r="IT120" s="156"/>
      <c r="IU120" s="156"/>
    </row>
    <row r="121" spans="1:255" s="77" customFormat="1">
      <c r="A121" s="7"/>
      <c r="B121" s="103" t="s">
        <v>120</v>
      </c>
      <c r="C121" s="8" t="s">
        <v>21</v>
      </c>
      <c r="D121" s="5" t="s">
        <v>72</v>
      </c>
      <c r="E121" s="162">
        <f>0.02085*12</f>
        <v>0.25019999999999998</v>
      </c>
      <c r="F121" s="81"/>
      <c r="G121" s="5">
        <f t="shared" ref="G121" si="15">F121*E121</f>
        <v>0</v>
      </c>
      <c r="H121" s="5"/>
      <c r="I121" s="5"/>
      <c r="J121" s="5"/>
      <c r="K121" s="5"/>
      <c r="L121" s="5">
        <f t="shared" si="14"/>
        <v>0</v>
      </c>
      <c r="M121" s="70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56"/>
      <c r="DS121" s="156"/>
      <c r="DT121" s="156"/>
      <c r="DU121" s="156"/>
      <c r="DV121" s="156"/>
      <c r="DW121" s="156"/>
      <c r="DX121" s="156"/>
      <c r="DY121" s="156"/>
      <c r="DZ121" s="156"/>
      <c r="EA121" s="156"/>
      <c r="EB121" s="156"/>
      <c r="EC121" s="156"/>
      <c r="ED121" s="156"/>
      <c r="EE121" s="156"/>
      <c r="EF121" s="156"/>
      <c r="EG121" s="156"/>
      <c r="EH121" s="156"/>
      <c r="EI121" s="156"/>
      <c r="EJ121" s="156"/>
      <c r="EK121" s="156"/>
      <c r="EL121" s="156"/>
      <c r="EM121" s="156"/>
      <c r="EN121" s="156"/>
      <c r="EO121" s="156"/>
      <c r="EP121" s="156"/>
      <c r="EQ121" s="156"/>
      <c r="ER121" s="156"/>
      <c r="ES121" s="156"/>
      <c r="ET121" s="156"/>
      <c r="EU121" s="156"/>
      <c r="EV121" s="156"/>
      <c r="EW121" s="156"/>
      <c r="EX121" s="156"/>
      <c r="EY121" s="156"/>
      <c r="EZ121" s="156"/>
      <c r="FA121" s="156"/>
      <c r="FB121" s="156"/>
      <c r="FC121" s="156"/>
      <c r="FD121" s="156"/>
      <c r="FE121" s="156"/>
      <c r="FF121" s="156"/>
      <c r="FG121" s="156"/>
      <c r="FH121" s="156"/>
      <c r="FI121" s="156"/>
      <c r="FJ121" s="156"/>
      <c r="FK121" s="156"/>
      <c r="FL121" s="156"/>
      <c r="FM121" s="156"/>
      <c r="FN121" s="156"/>
      <c r="FO121" s="156"/>
      <c r="FP121" s="156"/>
      <c r="FQ121" s="156"/>
      <c r="FR121" s="156"/>
      <c r="FS121" s="156"/>
      <c r="FT121" s="156"/>
      <c r="FU121" s="156"/>
      <c r="FV121" s="156"/>
      <c r="FW121" s="156"/>
      <c r="FX121" s="156"/>
      <c r="FY121" s="156"/>
      <c r="FZ121" s="156"/>
      <c r="GA121" s="156"/>
      <c r="GB121" s="156"/>
      <c r="GC121" s="156"/>
      <c r="GD121" s="156"/>
      <c r="GE121" s="156"/>
      <c r="GF121" s="156"/>
      <c r="GG121" s="156"/>
      <c r="GH121" s="156"/>
      <c r="GI121" s="156"/>
      <c r="GJ121" s="156"/>
      <c r="GK121" s="156"/>
      <c r="GL121" s="156"/>
      <c r="GM121" s="156"/>
      <c r="GN121" s="156"/>
      <c r="GO121" s="156"/>
      <c r="GP121" s="156"/>
      <c r="GQ121" s="156"/>
      <c r="GR121" s="156"/>
      <c r="GS121" s="156"/>
      <c r="GT121" s="156"/>
      <c r="GU121" s="156"/>
      <c r="GV121" s="156"/>
      <c r="GW121" s="156"/>
      <c r="GX121" s="156"/>
      <c r="GY121" s="156"/>
      <c r="GZ121" s="156"/>
      <c r="HA121" s="156"/>
      <c r="HB121" s="156"/>
      <c r="HC121" s="156"/>
      <c r="HD121" s="156"/>
      <c r="HE121" s="156"/>
      <c r="HF121" s="156"/>
      <c r="HG121" s="156"/>
      <c r="HH121" s="156"/>
      <c r="HI121" s="156"/>
      <c r="HJ121" s="156"/>
      <c r="HK121" s="156"/>
      <c r="HL121" s="156"/>
      <c r="HM121" s="156"/>
      <c r="HN121" s="156"/>
      <c r="HO121" s="156"/>
      <c r="HP121" s="156"/>
      <c r="HQ121" s="156"/>
      <c r="HR121" s="156"/>
      <c r="HS121" s="156"/>
      <c r="HT121" s="156"/>
      <c r="HU121" s="156"/>
      <c r="HV121" s="156"/>
      <c r="HW121" s="156"/>
      <c r="HX121" s="156"/>
      <c r="HY121" s="156"/>
      <c r="HZ121" s="156"/>
      <c r="IA121" s="156"/>
      <c r="IB121" s="156"/>
      <c r="IC121" s="156"/>
      <c r="ID121" s="156"/>
      <c r="IE121" s="156"/>
      <c r="IF121" s="156"/>
      <c r="IG121" s="156"/>
      <c r="IH121" s="156"/>
      <c r="II121" s="156"/>
      <c r="IJ121" s="156"/>
      <c r="IK121" s="156"/>
      <c r="IL121" s="156"/>
      <c r="IM121" s="156"/>
      <c r="IN121" s="156"/>
      <c r="IO121" s="156"/>
      <c r="IP121" s="156"/>
      <c r="IQ121" s="156"/>
      <c r="IR121" s="156"/>
      <c r="IS121" s="156"/>
      <c r="IT121" s="156"/>
      <c r="IU121" s="156"/>
    </row>
    <row r="122" spans="1:255" s="77" customFormat="1">
      <c r="A122" s="7"/>
      <c r="B122" s="155" t="s">
        <v>121</v>
      </c>
      <c r="C122" s="8" t="s">
        <v>21</v>
      </c>
      <c r="D122" s="5" t="s">
        <v>72</v>
      </c>
      <c r="E122" s="162">
        <f>0.00751*12</f>
        <v>9.0120000000000006E-2</v>
      </c>
      <c r="F122" s="81"/>
      <c r="G122" s="5">
        <f>F122*E122</f>
        <v>0</v>
      </c>
      <c r="H122" s="5"/>
      <c r="I122" s="5"/>
      <c r="J122" s="5"/>
      <c r="K122" s="5"/>
      <c r="L122" s="5">
        <f t="shared" si="14"/>
        <v>0</v>
      </c>
      <c r="M122" s="70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6"/>
      <c r="DM122" s="156"/>
      <c r="DN122" s="156"/>
      <c r="DO122" s="156"/>
      <c r="DP122" s="156"/>
      <c r="DQ122" s="156"/>
      <c r="DR122" s="156"/>
      <c r="DS122" s="156"/>
      <c r="DT122" s="156"/>
      <c r="DU122" s="156"/>
      <c r="DV122" s="156"/>
      <c r="DW122" s="156"/>
      <c r="DX122" s="156"/>
      <c r="DY122" s="156"/>
      <c r="DZ122" s="156"/>
      <c r="EA122" s="156"/>
      <c r="EB122" s="156"/>
      <c r="EC122" s="156"/>
      <c r="ED122" s="156"/>
      <c r="EE122" s="156"/>
      <c r="EF122" s="156"/>
      <c r="EG122" s="156"/>
      <c r="EH122" s="156"/>
      <c r="EI122" s="156"/>
      <c r="EJ122" s="156"/>
      <c r="EK122" s="156"/>
      <c r="EL122" s="156"/>
      <c r="EM122" s="156"/>
      <c r="EN122" s="156"/>
      <c r="EO122" s="156"/>
      <c r="EP122" s="156"/>
      <c r="EQ122" s="156"/>
      <c r="ER122" s="156"/>
      <c r="ES122" s="156"/>
      <c r="ET122" s="156"/>
      <c r="EU122" s="156"/>
      <c r="EV122" s="156"/>
      <c r="EW122" s="156"/>
      <c r="EX122" s="156"/>
      <c r="EY122" s="156"/>
      <c r="EZ122" s="156"/>
      <c r="FA122" s="156"/>
      <c r="FB122" s="156"/>
      <c r="FC122" s="156"/>
      <c r="FD122" s="156"/>
      <c r="FE122" s="156"/>
      <c r="FF122" s="156"/>
      <c r="FG122" s="156"/>
      <c r="FH122" s="156"/>
      <c r="FI122" s="156"/>
      <c r="FJ122" s="156"/>
      <c r="FK122" s="156"/>
      <c r="FL122" s="156"/>
      <c r="FM122" s="156"/>
      <c r="FN122" s="156"/>
      <c r="FO122" s="156"/>
      <c r="FP122" s="156"/>
      <c r="FQ122" s="156"/>
      <c r="FR122" s="156"/>
      <c r="FS122" s="156"/>
      <c r="FT122" s="156"/>
      <c r="FU122" s="156"/>
      <c r="FV122" s="156"/>
      <c r="FW122" s="156"/>
      <c r="FX122" s="156"/>
      <c r="FY122" s="156"/>
      <c r="FZ122" s="156"/>
      <c r="GA122" s="156"/>
      <c r="GB122" s="156"/>
      <c r="GC122" s="156"/>
      <c r="GD122" s="156"/>
      <c r="GE122" s="156"/>
      <c r="GF122" s="156"/>
      <c r="GG122" s="156"/>
      <c r="GH122" s="156"/>
      <c r="GI122" s="156"/>
      <c r="GJ122" s="156"/>
      <c r="GK122" s="156"/>
      <c r="GL122" s="156"/>
      <c r="GM122" s="156"/>
      <c r="GN122" s="156"/>
      <c r="GO122" s="156"/>
      <c r="GP122" s="156"/>
      <c r="GQ122" s="156"/>
      <c r="GR122" s="156"/>
      <c r="GS122" s="156"/>
      <c r="GT122" s="156"/>
      <c r="GU122" s="156"/>
      <c r="GV122" s="156"/>
      <c r="GW122" s="156"/>
      <c r="GX122" s="156"/>
      <c r="GY122" s="156"/>
      <c r="GZ122" s="156"/>
      <c r="HA122" s="156"/>
      <c r="HB122" s="156"/>
      <c r="HC122" s="156"/>
      <c r="HD122" s="156"/>
      <c r="HE122" s="156"/>
      <c r="HF122" s="156"/>
      <c r="HG122" s="156"/>
      <c r="HH122" s="156"/>
      <c r="HI122" s="156"/>
      <c r="HJ122" s="156"/>
      <c r="HK122" s="156"/>
      <c r="HL122" s="156"/>
      <c r="HM122" s="156"/>
      <c r="HN122" s="156"/>
      <c r="HO122" s="156"/>
      <c r="HP122" s="156"/>
      <c r="HQ122" s="156"/>
      <c r="HR122" s="156"/>
      <c r="HS122" s="156"/>
      <c r="HT122" s="156"/>
      <c r="HU122" s="156"/>
      <c r="HV122" s="156"/>
      <c r="HW122" s="156"/>
      <c r="HX122" s="156"/>
      <c r="HY122" s="156"/>
      <c r="HZ122" s="156"/>
      <c r="IA122" s="156"/>
      <c r="IB122" s="156"/>
      <c r="IC122" s="156"/>
      <c r="ID122" s="156"/>
      <c r="IE122" s="156"/>
      <c r="IF122" s="156"/>
      <c r="IG122" s="156"/>
      <c r="IH122" s="156"/>
      <c r="II122" s="156"/>
      <c r="IJ122" s="156"/>
      <c r="IK122" s="156"/>
      <c r="IL122" s="156"/>
      <c r="IM122" s="156"/>
      <c r="IN122" s="156"/>
      <c r="IO122" s="156"/>
      <c r="IP122" s="156"/>
      <c r="IQ122" s="156"/>
      <c r="IR122" s="156"/>
      <c r="IS122" s="156"/>
      <c r="IT122" s="156"/>
      <c r="IU122" s="156"/>
    </row>
    <row r="123" spans="1:255" s="77" customFormat="1">
      <c r="A123" s="6"/>
      <c r="B123" s="155" t="s">
        <v>122</v>
      </c>
      <c r="C123" s="5" t="s">
        <v>101</v>
      </c>
      <c r="D123" s="5">
        <v>15.02</v>
      </c>
      <c r="E123" s="5">
        <f>D123*E117</f>
        <v>8.536166399999999</v>
      </c>
      <c r="F123" s="5"/>
      <c r="G123" s="5">
        <f>F123*E123</f>
        <v>0</v>
      </c>
      <c r="H123" s="5"/>
      <c r="I123" s="5"/>
      <c r="J123" s="5"/>
      <c r="K123" s="5"/>
      <c r="L123" s="5">
        <f t="shared" si="14"/>
        <v>0</v>
      </c>
      <c r="M123" s="163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/>
      <c r="DO123" s="156"/>
      <c r="DP123" s="156"/>
      <c r="DQ123" s="156"/>
      <c r="DR123" s="156"/>
      <c r="DS123" s="156"/>
      <c r="DT123" s="156"/>
      <c r="DU123" s="156"/>
      <c r="DV123" s="156"/>
      <c r="DW123" s="156"/>
      <c r="DX123" s="156"/>
      <c r="DY123" s="156"/>
      <c r="DZ123" s="156"/>
      <c r="EA123" s="156"/>
      <c r="EB123" s="156"/>
      <c r="EC123" s="156"/>
      <c r="ED123" s="156"/>
      <c r="EE123" s="156"/>
      <c r="EF123" s="156"/>
      <c r="EG123" s="156"/>
      <c r="EH123" s="156"/>
      <c r="EI123" s="156"/>
      <c r="EJ123" s="156"/>
      <c r="EK123" s="156"/>
      <c r="EL123" s="156"/>
      <c r="EM123" s="156"/>
      <c r="EN123" s="156"/>
      <c r="EO123" s="156"/>
      <c r="EP123" s="156"/>
      <c r="EQ123" s="156"/>
      <c r="ER123" s="156"/>
      <c r="ES123" s="156"/>
      <c r="ET123" s="156"/>
      <c r="EU123" s="156"/>
      <c r="EV123" s="156"/>
      <c r="EW123" s="156"/>
      <c r="EX123" s="156"/>
      <c r="EY123" s="156"/>
      <c r="EZ123" s="156"/>
      <c r="FA123" s="156"/>
      <c r="FB123" s="156"/>
      <c r="FC123" s="156"/>
      <c r="FD123" s="156"/>
      <c r="FE123" s="156"/>
      <c r="FF123" s="156"/>
      <c r="FG123" s="156"/>
      <c r="FH123" s="156"/>
      <c r="FI123" s="156"/>
      <c r="FJ123" s="156"/>
      <c r="FK123" s="156"/>
      <c r="FL123" s="156"/>
      <c r="FM123" s="156"/>
      <c r="FN123" s="156"/>
      <c r="FO123" s="156"/>
      <c r="FP123" s="156"/>
      <c r="FQ123" s="156"/>
      <c r="FR123" s="156"/>
      <c r="FS123" s="156"/>
      <c r="FT123" s="156"/>
      <c r="FU123" s="156"/>
      <c r="FV123" s="156"/>
      <c r="FW123" s="156"/>
      <c r="FX123" s="156"/>
      <c r="FY123" s="156"/>
      <c r="FZ123" s="156"/>
      <c r="GA123" s="156"/>
      <c r="GB123" s="156"/>
      <c r="GC123" s="156"/>
      <c r="GD123" s="156"/>
      <c r="GE123" s="156"/>
      <c r="GF123" s="156"/>
      <c r="GG123" s="156"/>
      <c r="GH123" s="156"/>
      <c r="GI123" s="156"/>
      <c r="GJ123" s="156"/>
      <c r="GK123" s="156"/>
      <c r="GL123" s="156"/>
      <c r="GM123" s="156"/>
      <c r="GN123" s="156"/>
      <c r="GO123" s="156"/>
      <c r="GP123" s="156"/>
      <c r="GQ123" s="156"/>
      <c r="GR123" s="156"/>
      <c r="GS123" s="156"/>
      <c r="GT123" s="156"/>
      <c r="GU123" s="156"/>
      <c r="GV123" s="156"/>
      <c r="GW123" s="156"/>
      <c r="GX123" s="156"/>
      <c r="GY123" s="156"/>
      <c r="GZ123" s="156"/>
      <c r="HA123" s="156"/>
      <c r="HB123" s="156"/>
      <c r="HC123" s="156"/>
      <c r="HD123" s="156"/>
      <c r="HE123" s="156"/>
      <c r="HF123" s="156"/>
      <c r="HG123" s="156"/>
      <c r="HH123" s="156"/>
      <c r="HI123" s="156"/>
      <c r="HJ123" s="156"/>
      <c r="HK123" s="156"/>
      <c r="HL123" s="156"/>
      <c r="HM123" s="156"/>
      <c r="HN123" s="156"/>
      <c r="HO123" s="156"/>
      <c r="HP123" s="156"/>
      <c r="HQ123" s="156"/>
      <c r="HR123" s="156"/>
      <c r="HS123" s="156"/>
      <c r="HT123" s="156"/>
      <c r="HU123" s="156"/>
      <c r="HV123" s="156"/>
      <c r="HW123" s="156"/>
      <c r="HX123" s="156"/>
      <c r="HY123" s="156"/>
      <c r="HZ123" s="156"/>
      <c r="IA123" s="156"/>
      <c r="IB123" s="156"/>
      <c r="IC123" s="156"/>
      <c r="ID123" s="156"/>
      <c r="IE123" s="156"/>
      <c r="IF123" s="156"/>
      <c r="IG123" s="156"/>
      <c r="IH123" s="156"/>
      <c r="II123" s="156"/>
      <c r="IJ123" s="156"/>
      <c r="IK123" s="156"/>
      <c r="IL123" s="156"/>
      <c r="IM123" s="156"/>
      <c r="IN123" s="156"/>
      <c r="IO123" s="156"/>
      <c r="IP123" s="156"/>
      <c r="IQ123" s="156"/>
      <c r="IR123" s="156"/>
      <c r="IS123" s="156"/>
      <c r="IT123" s="156"/>
      <c r="IU123" s="156"/>
    </row>
    <row r="124" spans="1:255" s="77" customFormat="1">
      <c r="A124" s="6"/>
      <c r="B124" s="157" t="s">
        <v>117</v>
      </c>
      <c r="C124" s="52" t="s">
        <v>0</v>
      </c>
      <c r="D124" s="5">
        <v>2.78</v>
      </c>
      <c r="E124" s="158">
        <f>D124*E117</f>
        <v>1.5799295999999998</v>
      </c>
      <c r="F124" s="3"/>
      <c r="G124" s="5">
        <f>F124*E124</f>
        <v>0</v>
      </c>
      <c r="H124" s="5"/>
      <c r="I124" s="5"/>
      <c r="J124" s="5"/>
      <c r="K124" s="81"/>
      <c r="L124" s="5">
        <f t="shared" si="14"/>
        <v>0</v>
      </c>
      <c r="M124" s="163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  <c r="DF124" s="156"/>
      <c r="DG124" s="156"/>
      <c r="DH124" s="156"/>
      <c r="DI124" s="156"/>
      <c r="DJ124" s="156"/>
      <c r="DK124" s="156"/>
      <c r="DL124" s="156"/>
      <c r="DM124" s="156"/>
      <c r="DN124" s="156"/>
      <c r="DO124" s="156"/>
      <c r="DP124" s="156"/>
      <c r="DQ124" s="156"/>
      <c r="DR124" s="156"/>
      <c r="DS124" s="156"/>
      <c r="DT124" s="156"/>
      <c r="DU124" s="156"/>
      <c r="DV124" s="156"/>
      <c r="DW124" s="156"/>
      <c r="DX124" s="156"/>
      <c r="DY124" s="156"/>
      <c r="DZ124" s="156"/>
      <c r="EA124" s="156"/>
      <c r="EB124" s="156"/>
      <c r="EC124" s="156"/>
      <c r="ED124" s="156"/>
      <c r="EE124" s="156"/>
      <c r="EF124" s="156"/>
      <c r="EG124" s="156"/>
      <c r="EH124" s="156"/>
      <c r="EI124" s="156"/>
      <c r="EJ124" s="156"/>
      <c r="EK124" s="156"/>
      <c r="EL124" s="156"/>
      <c r="EM124" s="156"/>
      <c r="EN124" s="156"/>
      <c r="EO124" s="156"/>
      <c r="EP124" s="156"/>
      <c r="EQ124" s="156"/>
      <c r="ER124" s="156"/>
      <c r="ES124" s="156"/>
      <c r="ET124" s="156"/>
      <c r="EU124" s="156"/>
      <c r="EV124" s="156"/>
      <c r="EW124" s="156"/>
      <c r="EX124" s="156"/>
      <c r="EY124" s="156"/>
      <c r="EZ124" s="156"/>
      <c r="FA124" s="156"/>
      <c r="FB124" s="156"/>
      <c r="FC124" s="156"/>
      <c r="FD124" s="156"/>
      <c r="FE124" s="156"/>
      <c r="FF124" s="156"/>
      <c r="FG124" s="156"/>
      <c r="FH124" s="156"/>
      <c r="FI124" s="156"/>
      <c r="FJ124" s="156"/>
      <c r="FK124" s="156"/>
      <c r="FL124" s="156"/>
      <c r="FM124" s="156"/>
      <c r="FN124" s="156"/>
      <c r="FO124" s="156"/>
      <c r="FP124" s="156"/>
      <c r="FQ124" s="156"/>
      <c r="FR124" s="156"/>
      <c r="FS124" s="156"/>
      <c r="FT124" s="156"/>
      <c r="FU124" s="156"/>
      <c r="FV124" s="156"/>
      <c r="FW124" s="156"/>
      <c r="FX124" s="156"/>
      <c r="FY124" s="156"/>
      <c r="FZ124" s="156"/>
      <c r="GA124" s="156"/>
      <c r="GB124" s="156"/>
      <c r="GC124" s="156"/>
      <c r="GD124" s="156"/>
      <c r="GE124" s="156"/>
      <c r="GF124" s="156"/>
      <c r="GG124" s="156"/>
      <c r="GH124" s="156"/>
      <c r="GI124" s="156"/>
      <c r="GJ124" s="156"/>
      <c r="GK124" s="156"/>
      <c r="GL124" s="156"/>
      <c r="GM124" s="156"/>
      <c r="GN124" s="156"/>
      <c r="GO124" s="156"/>
      <c r="GP124" s="156"/>
      <c r="GQ124" s="156"/>
      <c r="GR124" s="156"/>
      <c r="GS124" s="156"/>
      <c r="GT124" s="156"/>
      <c r="GU124" s="156"/>
      <c r="GV124" s="156"/>
      <c r="GW124" s="156"/>
      <c r="GX124" s="156"/>
      <c r="GY124" s="156"/>
      <c r="GZ124" s="156"/>
      <c r="HA124" s="156"/>
      <c r="HB124" s="156"/>
      <c r="HC124" s="156"/>
      <c r="HD124" s="156"/>
      <c r="HE124" s="156"/>
      <c r="HF124" s="156"/>
      <c r="HG124" s="156"/>
      <c r="HH124" s="156"/>
      <c r="HI124" s="156"/>
      <c r="HJ124" s="156"/>
      <c r="HK124" s="156"/>
      <c r="HL124" s="156"/>
      <c r="HM124" s="156"/>
      <c r="HN124" s="156"/>
      <c r="HO124" s="156"/>
      <c r="HP124" s="156"/>
      <c r="HQ124" s="156"/>
      <c r="HR124" s="156"/>
      <c r="HS124" s="156"/>
      <c r="HT124" s="156"/>
      <c r="HU124" s="156"/>
      <c r="HV124" s="156"/>
      <c r="HW124" s="156"/>
      <c r="HX124" s="156"/>
      <c r="HY124" s="156"/>
      <c r="HZ124" s="156"/>
      <c r="IA124" s="156"/>
      <c r="IB124" s="156"/>
      <c r="IC124" s="156"/>
      <c r="ID124" s="156"/>
      <c r="IE124" s="156"/>
      <c r="IF124" s="156"/>
      <c r="IG124" s="156"/>
      <c r="IH124" s="156"/>
      <c r="II124" s="156"/>
      <c r="IJ124" s="156"/>
      <c r="IK124" s="156"/>
      <c r="IL124" s="156"/>
      <c r="IM124" s="156"/>
      <c r="IN124" s="156"/>
      <c r="IO124" s="156"/>
      <c r="IP124" s="156"/>
      <c r="IQ124" s="156"/>
      <c r="IR124" s="156"/>
      <c r="IS124" s="156"/>
      <c r="IT124" s="156"/>
      <c r="IU124" s="156"/>
    </row>
    <row r="125" spans="1:255" s="77" customFormat="1">
      <c r="A125" s="6"/>
      <c r="B125" s="157"/>
      <c r="C125" s="52"/>
      <c r="D125" s="5"/>
      <c r="E125" s="158"/>
      <c r="F125" s="3"/>
      <c r="G125" s="5"/>
      <c r="H125" s="5"/>
      <c r="I125" s="5"/>
      <c r="J125" s="5"/>
      <c r="K125" s="81"/>
      <c r="L125" s="5"/>
      <c r="M125" s="163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  <c r="CW125" s="156"/>
      <c r="CX125" s="156"/>
      <c r="CY125" s="156"/>
      <c r="CZ125" s="156"/>
      <c r="DA125" s="156"/>
      <c r="DB125" s="156"/>
      <c r="DC125" s="156"/>
      <c r="DD125" s="156"/>
      <c r="DE125" s="156"/>
      <c r="DF125" s="156"/>
      <c r="DG125" s="156"/>
      <c r="DH125" s="156"/>
      <c r="DI125" s="156"/>
      <c r="DJ125" s="156"/>
      <c r="DK125" s="156"/>
      <c r="DL125" s="156"/>
      <c r="DM125" s="156"/>
      <c r="DN125" s="156"/>
      <c r="DO125" s="156"/>
      <c r="DP125" s="156"/>
      <c r="DQ125" s="156"/>
      <c r="DR125" s="156"/>
      <c r="DS125" s="156"/>
      <c r="DT125" s="156"/>
      <c r="DU125" s="156"/>
      <c r="DV125" s="156"/>
      <c r="DW125" s="156"/>
      <c r="DX125" s="156"/>
      <c r="DY125" s="156"/>
      <c r="DZ125" s="156"/>
      <c r="EA125" s="156"/>
      <c r="EB125" s="156"/>
      <c r="EC125" s="156"/>
      <c r="ED125" s="156"/>
      <c r="EE125" s="156"/>
      <c r="EF125" s="156"/>
      <c r="EG125" s="156"/>
      <c r="EH125" s="156"/>
      <c r="EI125" s="156"/>
      <c r="EJ125" s="156"/>
      <c r="EK125" s="156"/>
      <c r="EL125" s="156"/>
      <c r="EM125" s="156"/>
      <c r="EN125" s="156"/>
      <c r="EO125" s="156"/>
      <c r="EP125" s="156"/>
      <c r="EQ125" s="156"/>
      <c r="ER125" s="156"/>
      <c r="ES125" s="156"/>
      <c r="ET125" s="156"/>
      <c r="EU125" s="156"/>
      <c r="EV125" s="156"/>
      <c r="EW125" s="156"/>
      <c r="EX125" s="156"/>
      <c r="EY125" s="156"/>
      <c r="EZ125" s="156"/>
      <c r="FA125" s="156"/>
      <c r="FB125" s="156"/>
      <c r="FC125" s="156"/>
      <c r="FD125" s="156"/>
      <c r="FE125" s="156"/>
      <c r="FF125" s="156"/>
      <c r="FG125" s="156"/>
      <c r="FH125" s="156"/>
      <c r="FI125" s="156"/>
      <c r="FJ125" s="156"/>
      <c r="FK125" s="156"/>
      <c r="FL125" s="156"/>
      <c r="FM125" s="156"/>
      <c r="FN125" s="156"/>
      <c r="FO125" s="156"/>
      <c r="FP125" s="156"/>
      <c r="FQ125" s="156"/>
      <c r="FR125" s="156"/>
      <c r="FS125" s="156"/>
      <c r="FT125" s="156"/>
      <c r="FU125" s="156"/>
      <c r="FV125" s="156"/>
      <c r="FW125" s="156"/>
      <c r="FX125" s="156"/>
      <c r="FY125" s="156"/>
      <c r="FZ125" s="156"/>
      <c r="GA125" s="156"/>
      <c r="GB125" s="156"/>
      <c r="GC125" s="156"/>
      <c r="GD125" s="156"/>
      <c r="GE125" s="156"/>
      <c r="GF125" s="156"/>
      <c r="GG125" s="156"/>
      <c r="GH125" s="156"/>
      <c r="GI125" s="156"/>
      <c r="GJ125" s="156"/>
      <c r="GK125" s="156"/>
      <c r="GL125" s="156"/>
      <c r="GM125" s="156"/>
      <c r="GN125" s="156"/>
      <c r="GO125" s="156"/>
      <c r="GP125" s="156"/>
      <c r="GQ125" s="156"/>
      <c r="GR125" s="156"/>
      <c r="GS125" s="156"/>
      <c r="GT125" s="156"/>
      <c r="GU125" s="156"/>
      <c r="GV125" s="156"/>
      <c r="GW125" s="156"/>
      <c r="GX125" s="156"/>
      <c r="GY125" s="156"/>
      <c r="GZ125" s="156"/>
      <c r="HA125" s="156"/>
      <c r="HB125" s="156"/>
      <c r="HC125" s="156"/>
      <c r="HD125" s="156"/>
      <c r="HE125" s="156"/>
      <c r="HF125" s="156"/>
      <c r="HG125" s="156"/>
      <c r="HH125" s="156"/>
      <c r="HI125" s="156"/>
      <c r="HJ125" s="156"/>
      <c r="HK125" s="156"/>
      <c r="HL125" s="156"/>
      <c r="HM125" s="156"/>
      <c r="HN125" s="156"/>
      <c r="HO125" s="156"/>
      <c r="HP125" s="156"/>
      <c r="HQ125" s="156"/>
      <c r="HR125" s="156"/>
      <c r="HS125" s="156"/>
      <c r="HT125" s="156"/>
      <c r="HU125" s="156"/>
      <c r="HV125" s="156"/>
      <c r="HW125" s="156"/>
      <c r="HX125" s="156"/>
      <c r="HY125" s="156"/>
      <c r="HZ125" s="156"/>
      <c r="IA125" s="156"/>
      <c r="IB125" s="156"/>
      <c r="IC125" s="156"/>
      <c r="ID125" s="156"/>
      <c r="IE125" s="156"/>
      <c r="IF125" s="156"/>
      <c r="IG125" s="156"/>
      <c r="IH125" s="156"/>
      <c r="II125" s="156"/>
      <c r="IJ125" s="156"/>
      <c r="IK125" s="156"/>
      <c r="IL125" s="156"/>
      <c r="IM125" s="156"/>
      <c r="IN125" s="156"/>
      <c r="IO125" s="156"/>
      <c r="IP125" s="156"/>
      <c r="IQ125" s="156"/>
      <c r="IR125" s="156"/>
      <c r="IS125" s="156"/>
      <c r="IT125" s="156"/>
      <c r="IU125" s="156"/>
    </row>
    <row r="126" spans="1:255" s="4" customFormat="1">
      <c r="A126" s="7"/>
      <c r="B126" s="31"/>
      <c r="C126" s="8"/>
      <c r="D126" s="5"/>
      <c r="E126" s="5"/>
      <c r="F126" s="5"/>
      <c r="G126" s="5"/>
      <c r="H126" s="5"/>
      <c r="I126" s="5"/>
      <c r="J126" s="3"/>
      <c r="K126" s="5"/>
      <c r="L126" s="5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</row>
    <row r="127" spans="1:255" s="2" customFormat="1">
      <c r="A127" s="127"/>
      <c r="B127" s="56" t="s">
        <v>131</v>
      </c>
      <c r="C127" s="127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255" s="4" customFormat="1">
      <c r="A128" s="127"/>
      <c r="B128" s="150"/>
      <c r="C128" s="149"/>
      <c r="D128" s="3"/>
      <c r="E128" s="3"/>
      <c r="F128" s="3"/>
      <c r="G128" s="3"/>
      <c r="H128" s="3"/>
      <c r="I128" s="3"/>
      <c r="J128" s="3"/>
      <c r="K128" s="3"/>
      <c r="L128" s="3"/>
    </row>
    <row r="129" spans="1:148" s="77" customFormat="1" ht="25.5">
      <c r="A129" s="67">
        <v>48</v>
      </c>
      <c r="B129" s="74" t="s">
        <v>126</v>
      </c>
      <c r="C129" s="7" t="s">
        <v>79</v>
      </c>
      <c r="D129" s="62"/>
      <c r="E129" s="62">
        <v>75</v>
      </c>
      <c r="F129" s="62"/>
      <c r="G129" s="62"/>
      <c r="H129" s="62"/>
      <c r="I129" s="62"/>
      <c r="J129" s="62"/>
      <c r="K129" s="62"/>
      <c r="L129" s="62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</row>
    <row r="130" spans="1:148" s="4" customFormat="1">
      <c r="A130" s="7"/>
      <c r="B130" s="31"/>
      <c r="C130" s="8" t="s">
        <v>80</v>
      </c>
      <c r="D130" s="5"/>
      <c r="E130" s="164">
        <f>E129/100</f>
        <v>0.75</v>
      </c>
      <c r="F130" s="5"/>
      <c r="G130" s="5"/>
      <c r="H130" s="5"/>
      <c r="I130" s="5"/>
      <c r="J130" s="5"/>
      <c r="K130" s="5"/>
      <c r="L130" s="5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</row>
    <row r="131" spans="1:148" s="4" customFormat="1">
      <c r="A131" s="7"/>
      <c r="B131" s="165" t="s">
        <v>23</v>
      </c>
      <c r="C131" s="52" t="s">
        <v>18</v>
      </c>
      <c r="D131" s="5">
        <v>47.44</v>
      </c>
      <c r="E131" s="5">
        <f>D131*E130</f>
        <v>35.58</v>
      </c>
      <c r="F131" s="5"/>
      <c r="G131" s="5"/>
      <c r="H131" s="5"/>
      <c r="I131" s="5">
        <f>E131*H131</f>
        <v>0</v>
      </c>
      <c r="J131" s="5"/>
      <c r="K131" s="5"/>
      <c r="L131" s="5">
        <f t="shared" ref="L131:L132" si="16">G131+I131+K131</f>
        <v>0</v>
      </c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6"/>
      <c r="BQ131" s="166"/>
      <c r="BR131" s="166"/>
      <c r="BS131" s="166"/>
      <c r="BT131" s="166"/>
      <c r="BU131" s="166"/>
      <c r="BV131" s="166"/>
      <c r="BW131" s="166"/>
      <c r="BX131" s="166"/>
      <c r="BY131" s="166"/>
      <c r="BZ131" s="166"/>
      <c r="CA131" s="166"/>
      <c r="CB131" s="166"/>
      <c r="CC131" s="166"/>
      <c r="CD131" s="166"/>
      <c r="CE131" s="166"/>
      <c r="CF131" s="166"/>
      <c r="CG131" s="166"/>
      <c r="CH131" s="166"/>
      <c r="CI131" s="166"/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6"/>
      <c r="CX131" s="166"/>
      <c r="CY131" s="166"/>
      <c r="CZ131" s="166"/>
      <c r="DA131" s="166"/>
      <c r="DB131" s="166"/>
      <c r="DC131" s="166"/>
      <c r="DD131" s="166"/>
      <c r="DE131" s="166"/>
      <c r="DF131" s="166"/>
      <c r="DG131" s="166"/>
      <c r="DH131" s="166"/>
      <c r="DI131" s="166"/>
      <c r="DJ131" s="166"/>
      <c r="DK131" s="166"/>
      <c r="DL131" s="166"/>
      <c r="DM131" s="166"/>
      <c r="DN131" s="166"/>
      <c r="DO131" s="166"/>
      <c r="DP131" s="166"/>
      <c r="DQ131" s="166"/>
      <c r="DR131" s="166"/>
      <c r="DS131" s="166"/>
      <c r="DT131" s="166"/>
      <c r="DU131" s="166"/>
      <c r="DV131" s="166"/>
      <c r="DW131" s="166"/>
      <c r="DX131" s="166"/>
      <c r="DY131" s="166"/>
      <c r="DZ131" s="166"/>
      <c r="EA131" s="166"/>
      <c r="EB131" s="166"/>
      <c r="EC131" s="166"/>
      <c r="ED131" s="166"/>
      <c r="EE131" s="166"/>
      <c r="EF131" s="166"/>
      <c r="EG131" s="166"/>
      <c r="EH131" s="166"/>
      <c r="EI131" s="166"/>
      <c r="EJ131" s="166"/>
      <c r="EK131" s="166"/>
      <c r="EL131" s="166"/>
      <c r="EM131" s="166"/>
      <c r="EN131" s="166"/>
      <c r="EO131" s="166"/>
      <c r="EP131" s="166"/>
      <c r="EQ131" s="166"/>
      <c r="ER131" s="166"/>
    </row>
    <row r="132" spans="1:148" s="4" customFormat="1">
      <c r="A132" s="7"/>
      <c r="B132" s="167" t="s">
        <v>127</v>
      </c>
      <c r="C132" s="52" t="s">
        <v>19</v>
      </c>
      <c r="D132" s="5">
        <v>6.05</v>
      </c>
      <c r="E132" s="5">
        <f>D132*E130</f>
        <v>4.5374999999999996</v>
      </c>
      <c r="F132" s="5"/>
      <c r="G132" s="5"/>
      <c r="H132" s="5"/>
      <c r="I132" s="5"/>
      <c r="J132" s="5"/>
      <c r="K132" s="5">
        <f>E132*J132</f>
        <v>0</v>
      </c>
      <c r="L132" s="5">
        <f t="shared" si="16"/>
        <v>0</v>
      </c>
      <c r="M132" s="166"/>
      <c r="N132" s="166"/>
      <c r="O132" s="168" t="e">
        <f>#REF!</f>
        <v>#REF!</v>
      </c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166"/>
      <c r="BW132" s="166"/>
      <c r="BX132" s="166"/>
      <c r="BY132" s="166"/>
      <c r="BZ132" s="166"/>
      <c r="CA132" s="166"/>
      <c r="CB132" s="166"/>
      <c r="CC132" s="166"/>
      <c r="CD132" s="166"/>
      <c r="CE132" s="166"/>
      <c r="CF132" s="166"/>
      <c r="CG132" s="166"/>
      <c r="CH132" s="166"/>
      <c r="CI132" s="166"/>
      <c r="CJ132" s="166"/>
      <c r="CK132" s="166"/>
      <c r="CL132" s="166"/>
      <c r="CM132" s="166"/>
      <c r="CN132" s="166"/>
      <c r="CO132" s="166"/>
      <c r="CP132" s="166"/>
      <c r="CQ132" s="166"/>
      <c r="CR132" s="166"/>
      <c r="CS132" s="166"/>
      <c r="CT132" s="166"/>
      <c r="CU132" s="166"/>
      <c r="CV132" s="166"/>
      <c r="CW132" s="166"/>
      <c r="CX132" s="166"/>
      <c r="CY132" s="166"/>
      <c r="CZ132" s="166"/>
      <c r="DA132" s="166"/>
      <c r="DB132" s="166"/>
      <c r="DC132" s="166"/>
      <c r="DD132" s="166"/>
      <c r="DE132" s="166"/>
      <c r="DF132" s="166"/>
      <c r="DG132" s="166"/>
      <c r="DH132" s="166"/>
      <c r="DI132" s="166"/>
      <c r="DJ132" s="166"/>
      <c r="DK132" s="166"/>
      <c r="DL132" s="166"/>
      <c r="DM132" s="166"/>
      <c r="DN132" s="166"/>
      <c r="DO132" s="166"/>
      <c r="DP132" s="166"/>
      <c r="DQ132" s="166"/>
      <c r="DR132" s="166"/>
      <c r="DS132" s="166"/>
      <c r="DT132" s="166"/>
      <c r="DU132" s="166"/>
      <c r="DV132" s="166"/>
      <c r="DW132" s="166"/>
      <c r="DX132" s="166"/>
      <c r="DY132" s="166"/>
      <c r="DZ132" s="166"/>
      <c r="EA132" s="166"/>
      <c r="EB132" s="166"/>
      <c r="EC132" s="166"/>
      <c r="ED132" s="166"/>
      <c r="EE132" s="166"/>
      <c r="EF132" s="166"/>
      <c r="EG132" s="166"/>
      <c r="EH132" s="166"/>
      <c r="EI132" s="166"/>
      <c r="EJ132" s="166"/>
      <c r="EK132" s="166"/>
      <c r="EL132" s="166"/>
      <c r="EM132" s="166"/>
      <c r="EN132" s="166"/>
      <c r="EO132" s="166"/>
      <c r="EP132" s="166"/>
      <c r="EQ132" s="166"/>
      <c r="ER132" s="166"/>
    </row>
    <row r="133" spans="1:148" s="4" customFormat="1">
      <c r="A133" s="7"/>
      <c r="B133" s="123" t="s">
        <v>128</v>
      </c>
      <c r="C133" s="52" t="s">
        <v>19</v>
      </c>
      <c r="D133" s="5">
        <v>5.93</v>
      </c>
      <c r="E133" s="5">
        <f>D133*E130</f>
        <v>4.4474999999999998</v>
      </c>
      <c r="F133" s="5"/>
      <c r="G133" s="5"/>
      <c r="H133" s="5"/>
      <c r="I133" s="5"/>
      <c r="J133" s="5"/>
      <c r="K133" s="5">
        <f>E133*J133</f>
        <v>0</v>
      </c>
      <c r="L133" s="5">
        <f>G133+I133+K133</f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</row>
    <row r="134" spans="1:148" s="4" customFormat="1">
      <c r="A134" s="7"/>
      <c r="B134" s="72"/>
      <c r="C134" s="8"/>
      <c r="D134" s="5"/>
      <c r="E134" s="5"/>
      <c r="F134" s="5"/>
      <c r="G134" s="5"/>
      <c r="H134" s="5"/>
      <c r="I134" s="5"/>
      <c r="J134" s="5"/>
      <c r="K134" s="5"/>
      <c r="L134" s="5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</row>
    <row r="135" spans="1:148" s="2" customFormat="1">
      <c r="A135" s="67">
        <v>49</v>
      </c>
      <c r="B135" s="169" t="s">
        <v>129</v>
      </c>
      <c r="C135" s="7" t="s">
        <v>30</v>
      </c>
      <c r="D135" s="62"/>
      <c r="E135" s="62">
        <f>E129*0.5*0.5</f>
        <v>18.75</v>
      </c>
      <c r="F135" s="62"/>
      <c r="G135" s="62"/>
      <c r="H135" s="62"/>
      <c r="I135" s="62"/>
      <c r="J135" s="62"/>
      <c r="K135" s="62"/>
      <c r="L135" s="62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</row>
    <row r="136" spans="1:148" s="4" customFormat="1">
      <c r="A136" s="7"/>
      <c r="B136" s="83"/>
      <c r="C136" s="8" t="s">
        <v>39</v>
      </c>
      <c r="D136" s="5"/>
      <c r="E136" s="5">
        <f>E135/1000</f>
        <v>1.8749999999999999E-2</v>
      </c>
      <c r="F136" s="5"/>
      <c r="G136" s="5"/>
      <c r="H136" s="5"/>
      <c r="I136" s="5"/>
      <c r="J136" s="5"/>
      <c r="K136" s="5"/>
      <c r="L136" s="5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6"/>
      <c r="BQ136" s="166"/>
      <c r="BR136" s="166"/>
      <c r="BS136" s="166"/>
      <c r="BT136" s="166"/>
      <c r="BU136" s="166"/>
      <c r="BV136" s="166"/>
      <c r="BW136" s="166"/>
      <c r="BX136" s="166"/>
      <c r="BY136" s="166"/>
      <c r="BZ136" s="166"/>
      <c r="CA136" s="166"/>
      <c r="CB136" s="166"/>
      <c r="CC136" s="166"/>
      <c r="CD136" s="166"/>
      <c r="CE136" s="166"/>
      <c r="CF136" s="166"/>
      <c r="CG136" s="166"/>
      <c r="CH136" s="166"/>
      <c r="CI136" s="166"/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/>
      <c r="CY136" s="166"/>
      <c r="CZ136" s="166"/>
      <c r="DA136" s="166"/>
      <c r="DB136" s="166"/>
      <c r="DC136" s="166"/>
      <c r="DD136" s="166"/>
      <c r="DE136" s="166"/>
      <c r="DF136" s="166"/>
      <c r="DG136" s="166"/>
      <c r="DH136" s="166"/>
      <c r="DI136" s="166"/>
      <c r="DJ136" s="166"/>
      <c r="DK136" s="166"/>
      <c r="DL136" s="166"/>
      <c r="DM136" s="166"/>
      <c r="DN136" s="166"/>
      <c r="DO136" s="166"/>
      <c r="DP136" s="166"/>
      <c r="DQ136" s="166"/>
      <c r="DR136" s="166"/>
      <c r="DS136" s="166"/>
      <c r="DT136" s="166"/>
      <c r="DU136" s="166"/>
      <c r="DV136" s="166"/>
      <c r="DW136" s="166"/>
      <c r="DX136" s="166"/>
      <c r="DY136" s="166"/>
      <c r="DZ136" s="166"/>
      <c r="EA136" s="166"/>
      <c r="EB136" s="166"/>
      <c r="EC136" s="166"/>
      <c r="ED136" s="166"/>
      <c r="EE136" s="166"/>
      <c r="EF136" s="166"/>
      <c r="EG136" s="166"/>
      <c r="EH136" s="166"/>
      <c r="EI136" s="166"/>
      <c r="EJ136" s="166"/>
      <c r="EK136" s="166"/>
      <c r="EL136" s="166"/>
      <c r="EM136" s="166"/>
      <c r="EN136" s="166"/>
      <c r="EO136" s="166"/>
      <c r="EP136" s="166"/>
      <c r="EQ136" s="166"/>
      <c r="ER136" s="166"/>
    </row>
    <row r="137" spans="1:148" s="4" customFormat="1">
      <c r="A137" s="7"/>
      <c r="B137" s="165" t="s">
        <v>23</v>
      </c>
      <c r="C137" s="52" t="s">
        <v>18</v>
      </c>
      <c r="D137" s="5">
        <v>24.2</v>
      </c>
      <c r="E137" s="5">
        <f>D137*E136</f>
        <v>0.45374999999999999</v>
      </c>
      <c r="F137" s="5"/>
      <c r="G137" s="5"/>
      <c r="H137" s="5"/>
      <c r="I137" s="5">
        <f>E137*H137</f>
        <v>0</v>
      </c>
      <c r="J137" s="5"/>
      <c r="K137" s="5"/>
      <c r="L137" s="5">
        <f t="shared" ref="L137:L139" si="17">G137+I137+K137</f>
        <v>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6"/>
      <c r="BQ137" s="166"/>
      <c r="BR137" s="166"/>
      <c r="BS137" s="166"/>
      <c r="BT137" s="166"/>
      <c r="BU137" s="166"/>
      <c r="BV137" s="166"/>
      <c r="BW137" s="166"/>
      <c r="BX137" s="166"/>
      <c r="BY137" s="166"/>
      <c r="BZ137" s="166"/>
      <c r="CA137" s="166"/>
      <c r="CB137" s="166"/>
      <c r="CC137" s="166"/>
      <c r="CD137" s="166"/>
      <c r="CE137" s="166"/>
      <c r="CF137" s="166"/>
      <c r="CG137" s="166"/>
      <c r="CH137" s="166"/>
      <c r="CI137" s="166"/>
      <c r="CJ137" s="166"/>
      <c r="CK137" s="166"/>
      <c r="CL137" s="166"/>
      <c r="CM137" s="166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DI137" s="166"/>
      <c r="DJ137" s="166"/>
      <c r="DK137" s="166"/>
      <c r="DL137" s="166"/>
      <c r="DM137" s="166"/>
      <c r="DN137" s="166"/>
      <c r="DO137" s="166"/>
      <c r="DP137" s="166"/>
      <c r="DQ137" s="166"/>
      <c r="DR137" s="166"/>
      <c r="DS137" s="166"/>
      <c r="DT137" s="166"/>
      <c r="DU137" s="166"/>
      <c r="DV137" s="166"/>
      <c r="DW137" s="166"/>
      <c r="DX137" s="166"/>
      <c r="DY137" s="166"/>
      <c r="DZ137" s="166"/>
      <c r="EA137" s="166"/>
      <c r="EB137" s="166"/>
      <c r="EC137" s="166"/>
      <c r="ED137" s="166"/>
      <c r="EE137" s="166"/>
      <c r="EF137" s="166"/>
      <c r="EG137" s="166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6"/>
      <c r="ER137" s="166"/>
    </row>
    <row r="138" spans="1:148" s="4" customFormat="1">
      <c r="A138" s="7"/>
      <c r="B138" s="167" t="s">
        <v>127</v>
      </c>
      <c r="C138" s="52" t="s">
        <v>19</v>
      </c>
      <c r="D138" s="5">
        <v>57.1</v>
      </c>
      <c r="E138" s="5">
        <f>D138*E136</f>
        <v>1.0706249999999999</v>
      </c>
      <c r="F138" s="5"/>
      <c r="G138" s="5"/>
      <c r="H138" s="5"/>
      <c r="I138" s="5"/>
      <c r="J138" s="5"/>
      <c r="K138" s="5">
        <f>E138*J138</f>
        <v>0</v>
      </c>
      <c r="L138" s="5">
        <f t="shared" si="17"/>
        <v>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6"/>
      <c r="BQ138" s="166"/>
      <c r="BR138" s="166"/>
      <c r="BS138" s="166"/>
      <c r="BT138" s="166"/>
      <c r="BU138" s="166"/>
      <c r="BV138" s="166"/>
      <c r="BW138" s="166"/>
      <c r="BX138" s="166"/>
      <c r="BY138" s="166"/>
      <c r="BZ138" s="166"/>
      <c r="CA138" s="166"/>
      <c r="CB138" s="166"/>
      <c r="CC138" s="166"/>
      <c r="CD138" s="166"/>
      <c r="CE138" s="166"/>
      <c r="CF138" s="166"/>
      <c r="CG138" s="166"/>
      <c r="CH138" s="166"/>
      <c r="CI138" s="166"/>
      <c r="CJ138" s="166"/>
      <c r="CK138" s="166"/>
      <c r="CL138" s="166"/>
      <c r="CM138" s="166"/>
      <c r="CN138" s="166"/>
      <c r="CO138" s="166"/>
      <c r="CP138" s="166"/>
      <c r="CQ138" s="166"/>
      <c r="CR138" s="166"/>
      <c r="CS138" s="166"/>
      <c r="CT138" s="166"/>
      <c r="CU138" s="166"/>
      <c r="CV138" s="166"/>
      <c r="CW138" s="166"/>
      <c r="CX138" s="166"/>
      <c r="CY138" s="166"/>
      <c r="CZ138" s="166"/>
      <c r="DA138" s="166"/>
      <c r="DB138" s="166"/>
      <c r="DC138" s="166"/>
      <c r="DD138" s="166"/>
      <c r="DE138" s="166"/>
      <c r="DF138" s="166"/>
      <c r="DG138" s="166"/>
      <c r="DH138" s="166"/>
      <c r="DI138" s="166"/>
      <c r="DJ138" s="166"/>
      <c r="DK138" s="166"/>
      <c r="DL138" s="166"/>
      <c r="DM138" s="166"/>
      <c r="DN138" s="166"/>
      <c r="DO138" s="166"/>
      <c r="DP138" s="166"/>
      <c r="DQ138" s="166"/>
      <c r="DR138" s="166"/>
      <c r="DS138" s="166"/>
      <c r="DT138" s="166"/>
      <c r="DU138" s="166"/>
      <c r="DV138" s="166"/>
      <c r="DW138" s="166"/>
      <c r="DX138" s="166"/>
      <c r="DY138" s="166"/>
      <c r="DZ138" s="166"/>
      <c r="EA138" s="166"/>
      <c r="EB138" s="166"/>
      <c r="EC138" s="166"/>
      <c r="ED138" s="166"/>
      <c r="EE138" s="166"/>
      <c r="EF138" s="166"/>
      <c r="EG138" s="166"/>
      <c r="EH138" s="166"/>
      <c r="EI138" s="166"/>
      <c r="EJ138" s="166"/>
      <c r="EK138" s="166"/>
      <c r="EL138" s="166"/>
      <c r="EM138" s="166"/>
      <c r="EN138" s="166"/>
      <c r="EO138" s="166"/>
      <c r="EP138" s="166"/>
      <c r="EQ138" s="166"/>
      <c r="ER138" s="166"/>
    </row>
    <row r="139" spans="1:148" s="4" customFormat="1">
      <c r="A139" s="7"/>
      <c r="B139" s="167" t="s">
        <v>28</v>
      </c>
      <c r="C139" s="8" t="s">
        <v>0</v>
      </c>
      <c r="D139" s="5">
        <v>5.57</v>
      </c>
      <c r="E139" s="5">
        <f>D139*E136</f>
        <v>0.1044375</v>
      </c>
      <c r="F139" s="5"/>
      <c r="G139" s="5"/>
      <c r="H139" s="5"/>
      <c r="I139" s="5"/>
      <c r="J139" s="5"/>
      <c r="K139" s="5">
        <f>E139*J139</f>
        <v>0</v>
      </c>
      <c r="L139" s="5">
        <f t="shared" si="17"/>
        <v>0</v>
      </c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66"/>
      <c r="CG139" s="166"/>
      <c r="CH139" s="166"/>
      <c r="CI139" s="166"/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  <c r="DE139" s="166"/>
      <c r="DF139" s="166"/>
      <c r="DG139" s="166"/>
      <c r="DH139" s="166"/>
      <c r="DI139" s="166"/>
      <c r="DJ139" s="166"/>
      <c r="DK139" s="166"/>
      <c r="DL139" s="166"/>
      <c r="DM139" s="166"/>
      <c r="DN139" s="166"/>
      <c r="DO139" s="166"/>
      <c r="DP139" s="166"/>
      <c r="DQ139" s="166"/>
      <c r="DR139" s="166"/>
      <c r="DS139" s="166"/>
      <c r="DT139" s="166"/>
      <c r="DU139" s="166"/>
      <c r="DV139" s="166"/>
      <c r="DW139" s="166"/>
      <c r="DX139" s="166"/>
      <c r="DY139" s="166"/>
      <c r="DZ139" s="166"/>
      <c r="EA139" s="166"/>
      <c r="EB139" s="166"/>
      <c r="EC139" s="166"/>
      <c r="ED139" s="166"/>
      <c r="EE139" s="166"/>
      <c r="EF139" s="166"/>
      <c r="EG139" s="166"/>
      <c r="EH139" s="166"/>
      <c r="EI139" s="166"/>
      <c r="EJ139" s="166"/>
      <c r="EK139" s="166"/>
      <c r="EL139" s="166"/>
      <c r="EM139" s="166"/>
      <c r="EN139" s="166"/>
      <c r="EO139" s="166"/>
      <c r="EP139" s="166"/>
      <c r="EQ139" s="166"/>
      <c r="ER139" s="166"/>
    </row>
    <row r="140" spans="1:148" s="4" customFormat="1">
      <c r="A140" s="7"/>
      <c r="B140" s="167"/>
      <c r="C140" s="8"/>
      <c r="D140" s="5"/>
      <c r="E140" s="5"/>
      <c r="F140" s="5"/>
      <c r="G140" s="5"/>
      <c r="H140" s="5"/>
      <c r="I140" s="5"/>
      <c r="J140" s="5"/>
      <c r="K140" s="5"/>
      <c r="L140" s="5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6"/>
      <c r="BQ140" s="166"/>
      <c r="BR140" s="166"/>
      <c r="BS140" s="166"/>
      <c r="BT140" s="166"/>
      <c r="BU140" s="166"/>
      <c r="BV140" s="166"/>
      <c r="BW140" s="166"/>
      <c r="BX140" s="166"/>
      <c r="BY140" s="166"/>
      <c r="BZ140" s="166"/>
      <c r="CA140" s="166"/>
      <c r="CB140" s="166"/>
      <c r="CC140" s="166"/>
      <c r="CD140" s="166"/>
      <c r="CE140" s="166"/>
      <c r="CF140" s="166"/>
      <c r="CG140" s="166"/>
      <c r="CH140" s="166"/>
      <c r="CI140" s="166"/>
      <c r="CJ140" s="166"/>
      <c r="CK140" s="166"/>
      <c r="CL140" s="166"/>
      <c r="CM140" s="166"/>
      <c r="CN140" s="166"/>
      <c r="CO140" s="166"/>
      <c r="CP140" s="166"/>
      <c r="CQ140" s="166"/>
      <c r="CR140" s="166"/>
      <c r="CS140" s="166"/>
      <c r="CT140" s="166"/>
      <c r="CU140" s="166"/>
      <c r="CV140" s="166"/>
      <c r="CW140" s="166"/>
      <c r="CX140" s="166"/>
      <c r="CY140" s="166"/>
      <c r="CZ140" s="166"/>
      <c r="DA140" s="166"/>
      <c r="DB140" s="166"/>
      <c r="DC140" s="166"/>
      <c r="DD140" s="166"/>
      <c r="DE140" s="166"/>
      <c r="DF140" s="166"/>
      <c r="DG140" s="166"/>
      <c r="DH140" s="166"/>
      <c r="DI140" s="166"/>
      <c r="DJ140" s="166"/>
      <c r="DK140" s="166"/>
      <c r="DL140" s="166"/>
      <c r="DM140" s="166"/>
      <c r="DN140" s="166"/>
      <c r="DO140" s="166"/>
      <c r="DP140" s="166"/>
      <c r="DQ140" s="166"/>
      <c r="DR140" s="166"/>
      <c r="DS140" s="166"/>
      <c r="DT140" s="166"/>
      <c r="DU140" s="166"/>
      <c r="DV140" s="166"/>
      <c r="DW140" s="166"/>
      <c r="DX140" s="166"/>
      <c r="DY140" s="166"/>
      <c r="DZ140" s="166"/>
      <c r="EA140" s="166"/>
      <c r="EB140" s="166"/>
      <c r="EC140" s="166"/>
      <c r="ED140" s="166"/>
      <c r="EE140" s="166"/>
      <c r="EF140" s="166"/>
      <c r="EG140" s="166"/>
      <c r="EH140" s="166"/>
      <c r="EI140" s="166"/>
      <c r="EJ140" s="166"/>
      <c r="EK140" s="166"/>
      <c r="EL140" s="166"/>
      <c r="EM140" s="166"/>
      <c r="EN140" s="166"/>
      <c r="EO140" s="166"/>
      <c r="EP140" s="166"/>
      <c r="EQ140" s="166"/>
      <c r="ER140" s="166"/>
    </row>
    <row r="141" spans="1:148" s="77" customFormat="1">
      <c r="A141" s="67">
        <v>50</v>
      </c>
      <c r="B141" s="138" t="s">
        <v>130</v>
      </c>
      <c r="C141" s="7" t="s">
        <v>88</v>
      </c>
      <c r="D141" s="62"/>
      <c r="E141" s="62">
        <f>E135</f>
        <v>18.75</v>
      </c>
      <c r="F141" s="62"/>
      <c r="G141" s="62"/>
      <c r="H141" s="62"/>
      <c r="I141" s="62"/>
      <c r="J141" s="51"/>
      <c r="K141" s="62"/>
      <c r="L141" s="62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</row>
    <row r="142" spans="1:148" s="4" customFormat="1">
      <c r="A142" s="7"/>
      <c r="B142" s="31"/>
      <c r="C142" s="8"/>
      <c r="D142" s="5"/>
      <c r="E142" s="5"/>
      <c r="F142" s="5"/>
      <c r="G142" s="5"/>
      <c r="H142" s="5"/>
      <c r="I142" s="5"/>
      <c r="J142" s="3"/>
      <c r="K142" s="5"/>
      <c r="L142" s="5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</row>
    <row r="143" spans="1:148" s="4" customFormat="1">
      <c r="A143" s="7"/>
      <c r="B143" s="31" t="s">
        <v>41</v>
      </c>
      <c r="C143" s="8" t="s">
        <v>21</v>
      </c>
      <c r="D143" s="5">
        <v>1.65</v>
      </c>
      <c r="E143" s="5">
        <f>D143*E141</f>
        <v>30.9375</v>
      </c>
      <c r="F143" s="5"/>
      <c r="G143" s="5"/>
      <c r="H143" s="5"/>
      <c r="I143" s="5"/>
      <c r="J143" s="3"/>
      <c r="K143" s="5">
        <f>E143*J143</f>
        <v>0</v>
      </c>
      <c r="L143" s="5">
        <f>G143+I143+K143</f>
        <v>0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</row>
    <row r="144" spans="1:148" s="4" customFormat="1">
      <c r="A144" s="7"/>
      <c r="B144" s="31"/>
      <c r="C144" s="8"/>
      <c r="D144" s="5"/>
      <c r="E144" s="5"/>
      <c r="F144" s="5"/>
      <c r="G144" s="5"/>
      <c r="H144" s="5"/>
      <c r="I144" s="5"/>
      <c r="J144" s="3"/>
      <c r="K144" s="5"/>
      <c r="L144" s="5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</row>
    <row r="145" spans="1:239" s="2" customFormat="1">
      <c r="A145" s="127"/>
      <c r="B145" s="129" t="s">
        <v>108</v>
      </c>
      <c r="C145" s="127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239" s="2" customFormat="1">
      <c r="A146" s="127"/>
      <c r="B146" s="128"/>
      <c r="C146" s="127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239" s="2" customFormat="1">
      <c r="A147" s="67">
        <v>42</v>
      </c>
      <c r="B147" s="130" t="s">
        <v>87</v>
      </c>
      <c r="C147" s="131" t="s">
        <v>88</v>
      </c>
      <c r="D147" s="33"/>
      <c r="E147" s="33">
        <f>5.6/8*14</f>
        <v>9.7999999999999989</v>
      </c>
      <c r="F147" s="33"/>
      <c r="G147" s="33"/>
      <c r="H147" s="33"/>
      <c r="I147" s="33"/>
      <c r="J147" s="33"/>
      <c r="K147" s="33"/>
      <c r="L147" s="33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  <c r="EX147" s="132"/>
      <c r="EY147" s="132"/>
      <c r="EZ147" s="132"/>
      <c r="FA147" s="132"/>
      <c r="FB147" s="132"/>
      <c r="FC147" s="132"/>
      <c r="FD147" s="132"/>
      <c r="FE147" s="132"/>
      <c r="FF147" s="132"/>
      <c r="FG147" s="132"/>
      <c r="FH147" s="132"/>
      <c r="FI147" s="132"/>
      <c r="FJ147" s="132"/>
      <c r="FK147" s="132"/>
      <c r="FL147" s="132"/>
      <c r="FM147" s="132"/>
      <c r="FN147" s="132"/>
      <c r="FO147" s="132"/>
      <c r="FP147" s="132"/>
      <c r="FQ147" s="132"/>
      <c r="FR147" s="132"/>
      <c r="FS147" s="132"/>
      <c r="FT147" s="132"/>
      <c r="FU147" s="132"/>
      <c r="FV147" s="132"/>
      <c r="FW147" s="132"/>
      <c r="FX147" s="132"/>
      <c r="FY147" s="132"/>
      <c r="FZ147" s="132"/>
      <c r="GA147" s="132"/>
      <c r="GB147" s="132"/>
      <c r="GC147" s="132"/>
      <c r="GD147" s="132"/>
      <c r="GE147" s="132"/>
      <c r="GF147" s="132"/>
      <c r="GG147" s="132"/>
      <c r="GH147" s="132"/>
      <c r="GI147" s="132"/>
      <c r="GJ147" s="132"/>
      <c r="GK147" s="132"/>
      <c r="GL147" s="132"/>
      <c r="GM147" s="132"/>
      <c r="GN147" s="132"/>
      <c r="GO147" s="132"/>
      <c r="GP147" s="132"/>
      <c r="GQ147" s="132"/>
      <c r="GR147" s="132"/>
      <c r="GS147" s="132"/>
      <c r="GT147" s="132"/>
      <c r="GU147" s="132"/>
      <c r="GV147" s="132"/>
      <c r="GW147" s="132"/>
      <c r="GX147" s="132"/>
      <c r="GY147" s="132"/>
      <c r="GZ147" s="132"/>
      <c r="HA147" s="132"/>
      <c r="HB147" s="132"/>
      <c r="HC147" s="132"/>
      <c r="HD147" s="132"/>
      <c r="HE147" s="132"/>
      <c r="HF147" s="132"/>
      <c r="HG147" s="132"/>
      <c r="HH147" s="132"/>
      <c r="HI147" s="132"/>
      <c r="HJ147" s="132"/>
      <c r="HK147" s="132"/>
      <c r="HL147" s="132"/>
      <c r="HM147" s="132"/>
      <c r="HN147" s="132"/>
      <c r="HO147" s="132"/>
      <c r="HP147" s="132"/>
      <c r="HQ147" s="132"/>
      <c r="HR147" s="132"/>
      <c r="HS147" s="132"/>
      <c r="HT147" s="132"/>
      <c r="HU147" s="132"/>
      <c r="HV147" s="132"/>
      <c r="HW147" s="132"/>
      <c r="HX147" s="132"/>
      <c r="HY147" s="132"/>
      <c r="HZ147" s="132"/>
      <c r="IA147" s="132"/>
      <c r="IB147" s="132"/>
      <c r="IC147" s="132"/>
      <c r="ID147" s="132"/>
      <c r="IE147" s="132"/>
    </row>
    <row r="148" spans="1:239" s="4" customFormat="1">
      <c r="A148" s="133"/>
      <c r="B148" s="134"/>
      <c r="C148" s="133" t="s">
        <v>43</v>
      </c>
      <c r="D148" s="36"/>
      <c r="E148" s="78">
        <f>E147/100</f>
        <v>9.799999999999999E-2</v>
      </c>
      <c r="F148" s="36"/>
      <c r="G148" s="36"/>
      <c r="H148" s="36"/>
      <c r="I148" s="36"/>
      <c r="J148" s="36"/>
      <c r="K148" s="36"/>
      <c r="L148" s="36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5"/>
      <c r="BY148" s="135"/>
      <c r="BZ148" s="135"/>
      <c r="CA148" s="135"/>
      <c r="CB148" s="135"/>
      <c r="CC148" s="135"/>
      <c r="CD148" s="135"/>
      <c r="CE148" s="135"/>
      <c r="CF148" s="135"/>
      <c r="CG148" s="135"/>
      <c r="CH148" s="135"/>
      <c r="CI148" s="135"/>
      <c r="CJ148" s="135"/>
      <c r="CK148" s="135"/>
      <c r="CL148" s="135"/>
      <c r="CM148" s="135"/>
      <c r="CN148" s="135"/>
      <c r="CO148" s="135"/>
      <c r="CP148" s="135"/>
      <c r="CQ148" s="135"/>
      <c r="CR148" s="135"/>
      <c r="CS148" s="135"/>
      <c r="CT148" s="135"/>
      <c r="CU148" s="135"/>
      <c r="CV148" s="135"/>
      <c r="CW148" s="135"/>
      <c r="CX148" s="135"/>
      <c r="CY148" s="135"/>
      <c r="CZ148" s="135"/>
      <c r="DA148" s="135"/>
      <c r="DB148" s="135"/>
      <c r="DC148" s="135"/>
      <c r="DD148" s="135"/>
      <c r="DE148" s="135"/>
      <c r="DF148" s="135"/>
      <c r="DG148" s="135"/>
      <c r="DH148" s="135"/>
      <c r="DI148" s="135"/>
      <c r="DJ148" s="135"/>
      <c r="DK148" s="135"/>
      <c r="DL148" s="135"/>
      <c r="DM148" s="135"/>
      <c r="DN148" s="135"/>
      <c r="DO148" s="135"/>
      <c r="DP148" s="135"/>
      <c r="DQ148" s="135"/>
      <c r="DR148" s="135"/>
      <c r="DS148" s="135"/>
      <c r="DT148" s="135"/>
      <c r="DU148" s="135"/>
      <c r="DV148" s="135"/>
      <c r="DW148" s="135"/>
      <c r="DX148" s="135"/>
      <c r="DY148" s="135"/>
      <c r="DZ148" s="135"/>
      <c r="EA148" s="135"/>
      <c r="EB148" s="135"/>
      <c r="EC148" s="135"/>
      <c r="ED148" s="135"/>
      <c r="EE148" s="135"/>
      <c r="EF148" s="135"/>
      <c r="EG148" s="135"/>
      <c r="EH148" s="135"/>
      <c r="EI148" s="135"/>
      <c r="EJ148" s="135"/>
      <c r="EK148" s="135"/>
      <c r="EL148" s="135"/>
      <c r="EM148" s="135"/>
      <c r="EN148" s="135"/>
      <c r="EO148" s="135"/>
      <c r="EP148" s="135"/>
      <c r="EQ148" s="135"/>
      <c r="ER148" s="135"/>
      <c r="ES148" s="135"/>
      <c r="ET148" s="135"/>
      <c r="EU148" s="135"/>
      <c r="EV148" s="135"/>
      <c r="EW148" s="135"/>
      <c r="EX148" s="135"/>
      <c r="EY148" s="135"/>
      <c r="EZ148" s="135"/>
      <c r="FA148" s="135"/>
      <c r="FB148" s="135"/>
      <c r="FC148" s="135"/>
      <c r="FD148" s="135"/>
      <c r="FE148" s="135"/>
      <c r="FF148" s="135"/>
      <c r="FG148" s="135"/>
      <c r="FH148" s="135"/>
      <c r="FI148" s="135"/>
      <c r="FJ148" s="135"/>
      <c r="FK148" s="135"/>
      <c r="FL148" s="135"/>
      <c r="FM148" s="135"/>
      <c r="FN148" s="135"/>
      <c r="FO148" s="135"/>
      <c r="FP148" s="135"/>
      <c r="FQ148" s="135"/>
      <c r="FR148" s="135"/>
      <c r="FS148" s="135"/>
      <c r="FT148" s="135"/>
      <c r="FU148" s="135"/>
      <c r="FV148" s="135"/>
      <c r="FW148" s="135"/>
      <c r="FX148" s="135"/>
      <c r="FY148" s="135"/>
      <c r="FZ148" s="135"/>
      <c r="GA148" s="135"/>
      <c r="GB148" s="135"/>
      <c r="GC148" s="135"/>
      <c r="GD148" s="135"/>
      <c r="GE148" s="135"/>
      <c r="GF148" s="135"/>
      <c r="GG148" s="135"/>
      <c r="GH148" s="135"/>
      <c r="GI148" s="135"/>
      <c r="GJ148" s="135"/>
      <c r="GK148" s="135"/>
      <c r="GL148" s="135"/>
      <c r="GM148" s="135"/>
      <c r="GN148" s="135"/>
      <c r="GO148" s="135"/>
      <c r="GP148" s="135"/>
      <c r="GQ148" s="135"/>
      <c r="GR148" s="135"/>
      <c r="GS148" s="135"/>
      <c r="GT148" s="135"/>
      <c r="GU148" s="135"/>
      <c r="GV148" s="135"/>
      <c r="GW148" s="135"/>
      <c r="GX148" s="135"/>
      <c r="GY148" s="135"/>
      <c r="GZ148" s="135"/>
      <c r="HA148" s="135"/>
      <c r="HB148" s="135"/>
      <c r="HC148" s="135"/>
      <c r="HD148" s="135"/>
      <c r="HE148" s="135"/>
      <c r="HF148" s="135"/>
      <c r="HG148" s="135"/>
      <c r="HH148" s="135"/>
      <c r="HI148" s="135"/>
      <c r="HJ148" s="135"/>
      <c r="HK148" s="135"/>
      <c r="HL148" s="135"/>
      <c r="HM148" s="135"/>
      <c r="HN148" s="135"/>
      <c r="HO148" s="135"/>
      <c r="HP148" s="135"/>
      <c r="HQ148" s="135"/>
      <c r="HR148" s="135"/>
      <c r="HS148" s="135"/>
      <c r="HT148" s="135"/>
      <c r="HU148" s="135"/>
      <c r="HV148" s="135"/>
      <c r="HW148" s="135"/>
      <c r="HX148" s="135"/>
      <c r="HY148" s="135"/>
      <c r="HZ148" s="135"/>
      <c r="IA148" s="135"/>
      <c r="IB148" s="135"/>
      <c r="IC148" s="135"/>
      <c r="ID148" s="135"/>
      <c r="IE148" s="135"/>
    </row>
    <row r="149" spans="1:239" s="4" customFormat="1">
      <c r="A149" s="40"/>
      <c r="B149" s="116" t="s">
        <v>23</v>
      </c>
      <c r="C149" s="52" t="s">
        <v>18</v>
      </c>
      <c r="D149" s="36">
        <v>206</v>
      </c>
      <c r="E149" s="36">
        <f>D149*E148</f>
        <v>20.187999999999999</v>
      </c>
      <c r="F149" s="36"/>
      <c r="G149" s="36"/>
      <c r="H149" s="5"/>
      <c r="I149" s="5">
        <f>E149*H149</f>
        <v>0</v>
      </c>
      <c r="J149" s="5"/>
      <c r="K149" s="5"/>
      <c r="L149" s="5">
        <f>G149+I149+K149</f>
        <v>0</v>
      </c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/>
      <c r="DR149" s="136"/>
      <c r="DS149" s="136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6"/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6"/>
      <c r="EV149" s="136"/>
      <c r="EW149" s="136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36"/>
      <c r="FQ149" s="136"/>
      <c r="FR149" s="136"/>
      <c r="FS149" s="136"/>
      <c r="FT149" s="136"/>
      <c r="FU149" s="136"/>
      <c r="FV149" s="136"/>
      <c r="FW149" s="136"/>
      <c r="FX149" s="136"/>
      <c r="FY149" s="136"/>
      <c r="FZ149" s="136"/>
      <c r="GA149" s="136"/>
      <c r="GB149" s="136"/>
      <c r="GC149" s="136"/>
      <c r="GD149" s="136"/>
      <c r="GE149" s="136"/>
      <c r="GF149" s="136"/>
      <c r="GG149" s="136"/>
      <c r="GH149" s="136"/>
      <c r="GI149" s="136"/>
      <c r="GJ149" s="136"/>
      <c r="GK149" s="136"/>
      <c r="GL149" s="136"/>
      <c r="GM149" s="136"/>
      <c r="GN149" s="136"/>
      <c r="GO149" s="136"/>
      <c r="GP149" s="136"/>
      <c r="GQ149" s="136"/>
      <c r="GR149" s="136"/>
      <c r="GS149" s="136"/>
      <c r="GT149" s="136"/>
      <c r="GU149" s="136"/>
      <c r="GV149" s="136"/>
      <c r="GW149" s="136"/>
      <c r="GX149" s="136"/>
      <c r="GY149" s="136"/>
      <c r="GZ149" s="136"/>
      <c r="HA149" s="136"/>
      <c r="HB149" s="136"/>
      <c r="HC149" s="136"/>
      <c r="HD149" s="136"/>
      <c r="HE149" s="136"/>
      <c r="HF149" s="136"/>
      <c r="HG149" s="136"/>
      <c r="HH149" s="136"/>
      <c r="HI149" s="136"/>
      <c r="HJ149" s="136"/>
      <c r="HK149" s="136"/>
      <c r="HL149" s="136"/>
      <c r="HM149" s="136"/>
      <c r="HN149" s="136"/>
      <c r="HO149" s="136"/>
      <c r="HP149" s="136"/>
      <c r="HQ149" s="136"/>
      <c r="HR149" s="136"/>
      <c r="HS149" s="136"/>
      <c r="HT149" s="136"/>
      <c r="HU149" s="136"/>
      <c r="HV149" s="136"/>
      <c r="HW149" s="136"/>
      <c r="HX149" s="136"/>
      <c r="HY149" s="136"/>
      <c r="HZ149" s="136"/>
      <c r="IA149" s="136"/>
      <c r="IB149" s="136"/>
      <c r="IC149" s="136"/>
      <c r="ID149" s="136"/>
      <c r="IE149" s="136"/>
    </row>
    <row r="150" spans="1:239" s="4" customFormat="1">
      <c r="A150" s="133"/>
      <c r="B150" s="71"/>
      <c r="C150" s="52"/>
      <c r="D150" s="36"/>
      <c r="E150" s="36"/>
      <c r="F150" s="36"/>
      <c r="G150" s="36"/>
      <c r="H150" s="5"/>
      <c r="I150" s="5"/>
      <c r="J150" s="5"/>
      <c r="K150" s="5"/>
      <c r="L150" s="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  <c r="DB150" s="135"/>
      <c r="DC150" s="135"/>
      <c r="DD150" s="135"/>
      <c r="DE150" s="135"/>
      <c r="DF150" s="135"/>
      <c r="DG150" s="135"/>
      <c r="DH150" s="135"/>
      <c r="DI150" s="135"/>
      <c r="DJ150" s="135"/>
      <c r="DK150" s="135"/>
      <c r="DL150" s="135"/>
      <c r="DM150" s="135"/>
      <c r="DN150" s="135"/>
      <c r="DO150" s="135"/>
      <c r="DP150" s="135"/>
      <c r="DQ150" s="135"/>
      <c r="DR150" s="135"/>
      <c r="DS150" s="135"/>
      <c r="DT150" s="135"/>
      <c r="DU150" s="135"/>
      <c r="DV150" s="135"/>
      <c r="DW150" s="135"/>
      <c r="DX150" s="135"/>
      <c r="DY150" s="135"/>
      <c r="DZ150" s="135"/>
      <c r="EA150" s="135"/>
      <c r="EB150" s="135"/>
      <c r="EC150" s="135"/>
      <c r="ED150" s="135"/>
      <c r="EE150" s="135"/>
      <c r="EF150" s="135"/>
      <c r="EG150" s="135"/>
      <c r="EH150" s="135"/>
      <c r="EI150" s="135"/>
      <c r="EJ150" s="135"/>
      <c r="EK150" s="135"/>
      <c r="EL150" s="135"/>
      <c r="EM150" s="135"/>
      <c r="EN150" s="135"/>
      <c r="EO150" s="135"/>
      <c r="EP150" s="135"/>
      <c r="EQ150" s="135"/>
      <c r="ER150" s="135"/>
      <c r="ES150" s="135"/>
      <c r="ET150" s="135"/>
      <c r="EU150" s="135"/>
      <c r="EV150" s="135"/>
      <c r="EW150" s="135"/>
      <c r="EX150" s="135"/>
      <c r="EY150" s="135"/>
      <c r="EZ150" s="135"/>
      <c r="FA150" s="135"/>
      <c r="FB150" s="135"/>
      <c r="FC150" s="135"/>
      <c r="FD150" s="135"/>
      <c r="FE150" s="135"/>
      <c r="FF150" s="135"/>
      <c r="FG150" s="135"/>
      <c r="FH150" s="135"/>
      <c r="FI150" s="135"/>
      <c r="FJ150" s="135"/>
      <c r="FK150" s="135"/>
      <c r="FL150" s="135"/>
      <c r="FM150" s="135"/>
      <c r="FN150" s="135"/>
      <c r="FO150" s="135"/>
      <c r="FP150" s="135"/>
      <c r="FQ150" s="135"/>
      <c r="FR150" s="135"/>
      <c r="FS150" s="135"/>
      <c r="FT150" s="135"/>
      <c r="FU150" s="135"/>
      <c r="FV150" s="135"/>
      <c r="FW150" s="135"/>
      <c r="FX150" s="135"/>
      <c r="FY150" s="135"/>
      <c r="FZ150" s="135"/>
      <c r="GA150" s="135"/>
      <c r="GB150" s="135"/>
      <c r="GC150" s="135"/>
      <c r="GD150" s="135"/>
      <c r="GE150" s="135"/>
      <c r="GF150" s="135"/>
      <c r="GG150" s="135"/>
      <c r="GH150" s="135"/>
      <c r="GI150" s="135"/>
      <c r="GJ150" s="135"/>
      <c r="GK150" s="135"/>
      <c r="GL150" s="135"/>
      <c r="GM150" s="135"/>
      <c r="GN150" s="135"/>
      <c r="GO150" s="135"/>
      <c r="GP150" s="135"/>
      <c r="GQ150" s="135"/>
      <c r="GR150" s="135"/>
      <c r="GS150" s="135"/>
      <c r="GT150" s="135"/>
      <c r="GU150" s="135"/>
      <c r="GV150" s="135"/>
      <c r="GW150" s="135"/>
      <c r="GX150" s="135"/>
      <c r="GY150" s="135"/>
      <c r="GZ150" s="135"/>
      <c r="HA150" s="135"/>
      <c r="HB150" s="135"/>
      <c r="HC150" s="135"/>
      <c r="HD150" s="135"/>
      <c r="HE150" s="135"/>
      <c r="HF150" s="135"/>
      <c r="HG150" s="135"/>
      <c r="HH150" s="135"/>
      <c r="HI150" s="135"/>
      <c r="HJ150" s="135"/>
      <c r="HK150" s="135"/>
      <c r="HL150" s="135"/>
      <c r="HM150" s="135"/>
      <c r="HN150" s="135"/>
      <c r="HO150" s="135"/>
      <c r="HP150" s="135"/>
      <c r="HQ150" s="135"/>
      <c r="HR150" s="135"/>
      <c r="HS150" s="135"/>
      <c r="HT150" s="135"/>
      <c r="HU150" s="135"/>
      <c r="HV150" s="135"/>
      <c r="HW150" s="135"/>
      <c r="HX150" s="135"/>
      <c r="HY150" s="135"/>
      <c r="HZ150" s="135"/>
      <c r="IA150" s="135"/>
      <c r="IB150" s="135"/>
      <c r="IC150" s="135"/>
      <c r="ID150" s="135"/>
      <c r="IE150" s="135"/>
    </row>
    <row r="151" spans="1:239" s="2" customFormat="1">
      <c r="A151" s="67">
        <v>43</v>
      </c>
      <c r="B151" s="130" t="s">
        <v>89</v>
      </c>
      <c r="C151" s="131" t="s">
        <v>30</v>
      </c>
      <c r="D151" s="33"/>
      <c r="E151" s="33">
        <f>0.568*14</f>
        <v>7.9519999999999991</v>
      </c>
      <c r="F151" s="33"/>
      <c r="G151" s="33"/>
      <c r="H151" s="33"/>
      <c r="I151" s="33"/>
      <c r="J151" s="33"/>
      <c r="K151" s="33"/>
      <c r="L151" s="33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  <c r="CO151" s="132"/>
      <c r="CP151" s="132"/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2"/>
      <c r="DF151" s="132"/>
      <c r="DG151" s="132"/>
      <c r="DH151" s="132"/>
      <c r="DI151" s="132"/>
      <c r="DJ151" s="132"/>
      <c r="DK151" s="132"/>
      <c r="DL151" s="132"/>
      <c r="DM151" s="132"/>
      <c r="DN151" s="132"/>
      <c r="DO151" s="132"/>
      <c r="DP151" s="132"/>
      <c r="DQ151" s="132"/>
      <c r="DR151" s="132"/>
      <c r="DS151" s="132"/>
      <c r="DT151" s="132"/>
      <c r="DU151" s="132"/>
      <c r="DV151" s="132"/>
      <c r="DW151" s="132"/>
      <c r="DX151" s="132"/>
      <c r="DY151" s="132"/>
      <c r="DZ151" s="132"/>
      <c r="EA151" s="132"/>
      <c r="EB151" s="132"/>
      <c r="EC151" s="132"/>
      <c r="ED151" s="132"/>
      <c r="EE151" s="132"/>
      <c r="EF151" s="132"/>
      <c r="EG151" s="132"/>
      <c r="EH151" s="132"/>
      <c r="EI151" s="132"/>
      <c r="EJ151" s="132"/>
      <c r="EK151" s="132"/>
      <c r="EL151" s="132"/>
      <c r="EM151" s="132"/>
      <c r="EN151" s="132"/>
      <c r="EO151" s="132"/>
      <c r="EP151" s="132"/>
      <c r="EQ151" s="132"/>
      <c r="ER151" s="132"/>
      <c r="ES151" s="132"/>
      <c r="ET151" s="132"/>
      <c r="EU151" s="132"/>
      <c r="EV151" s="132"/>
      <c r="EW151" s="132"/>
      <c r="EX151" s="132"/>
      <c r="EY151" s="132"/>
      <c r="EZ151" s="132"/>
      <c r="FA151" s="132"/>
      <c r="FB151" s="132"/>
      <c r="FC151" s="132"/>
      <c r="FD151" s="132"/>
      <c r="FE151" s="132"/>
      <c r="FF151" s="132"/>
      <c r="FG151" s="132"/>
      <c r="FH151" s="132"/>
      <c r="FI151" s="132"/>
      <c r="FJ151" s="132"/>
      <c r="FK151" s="132"/>
      <c r="FL151" s="132"/>
      <c r="FM151" s="132"/>
      <c r="FN151" s="132"/>
      <c r="FO151" s="132"/>
      <c r="FP151" s="132"/>
      <c r="FQ151" s="132"/>
      <c r="FR151" s="132"/>
      <c r="FS151" s="132"/>
      <c r="FT151" s="132"/>
      <c r="FU151" s="132"/>
      <c r="FV151" s="132"/>
      <c r="FW151" s="132"/>
      <c r="FX151" s="132"/>
      <c r="FY151" s="132"/>
      <c r="FZ151" s="132"/>
      <c r="GA151" s="132"/>
      <c r="GB151" s="132"/>
      <c r="GC151" s="132"/>
      <c r="GD151" s="132"/>
      <c r="GE151" s="132"/>
      <c r="GF151" s="132"/>
      <c r="GG151" s="132"/>
      <c r="GH151" s="132"/>
      <c r="GI151" s="132"/>
      <c r="GJ151" s="132"/>
      <c r="GK151" s="132"/>
      <c r="GL151" s="132"/>
      <c r="GM151" s="132"/>
      <c r="GN151" s="132"/>
      <c r="GO151" s="132"/>
      <c r="GP151" s="132"/>
      <c r="GQ151" s="132"/>
      <c r="GR151" s="132"/>
      <c r="GS151" s="132"/>
      <c r="GT151" s="132"/>
      <c r="GU151" s="132"/>
      <c r="GV151" s="132"/>
      <c r="GW151" s="132"/>
      <c r="GX151" s="132"/>
      <c r="GY151" s="132"/>
      <c r="GZ151" s="132"/>
      <c r="HA151" s="132"/>
      <c r="HB151" s="132"/>
      <c r="HC151" s="132"/>
      <c r="HD151" s="132"/>
      <c r="HE151" s="132"/>
      <c r="HF151" s="132"/>
      <c r="HG151" s="132"/>
      <c r="HH151" s="132"/>
      <c r="HI151" s="132"/>
      <c r="HJ151" s="132"/>
      <c r="HK151" s="132"/>
      <c r="HL151" s="132"/>
      <c r="HM151" s="132"/>
      <c r="HN151" s="132"/>
      <c r="HO151" s="132"/>
      <c r="HP151" s="132"/>
      <c r="HQ151" s="132"/>
      <c r="HR151" s="132"/>
      <c r="HS151" s="132"/>
      <c r="HT151" s="132"/>
      <c r="HU151" s="132"/>
      <c r="HV151" s="132"/>
      <c r="HW151" s="132"/>
      <c r="HX151" s="132"/>
      <c r="HY151" s="132"/>
      <c r="HZ151" s="132"/>
      <c r="IA151" s="132"/>
      <c r="IB151" s="132"/>
      <c r="IC151" s="132"/>
      <c r="ID151" s="132"/>
      <c r="IE151" s="132"/>
    </row>
    <row r="152" spans="1:239" s="4" customFormat="1">
      <c r="A152" s="133"/>
      <c r="B152" s="134"/>
      <c r="C152" s="133" t="s">
        <v>90</v>
      </c>
      <c r="D152" s="36"/>
      <c r="E152" s="78">
        <f>E151/10</f>
        <v>0.79519999999999991</v>
      </c>
      <c r="F152" s="36"/>
      <c r="G152" s="36"/>
      <c r="H152" s="36"/>
      <c r="I152" s="36"/>
      <c r="J152" s="36"/>
      <c r="K152" s="36"/>
      <c r="L152" s="36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  <c r="BH152" s="135"/>
      <c r="BI152" s="135"/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5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35"/>
      <c r="CJ152" s="135"/>
      <c r="CK152" s="135"/>
      <c r="CL152" s="135"/>
      <c r="CM152" s="135"/>
      <c r="CN152" s="135"/>
      <c r="CO152" s="135"/>
      <c r="CP152" s="135"/>
      <c r="CQ152" s="135"/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  <c r="DB152" s="135"/>
      <c r="DC152" s="135"/>
      <c r="DD152" s="135"/>
      <c r="DE152" s="135"/>
      <c r="DF152" s="135"/>
      <c r="DG152" s="135"/>
      <c r="DH152" s="135"/>
      <c r="DI152" s="135"/>
      <c r="DJ152" s="135"/>
      <c r="DK152" s="135"/>
      <c r="DL152" s="135"/>
      <c r="DM152" s="135"/>
      <c r="DN152" s="135"/>
      <c r="DO152" s="135"/>
      <c r="DP152" s="135"/>
      <c r="DQ152" s="135"/>
      <c r="DR152" s="135"/>
      <c r="DS152" s="135"/>
      <c r="DT152" s="135"/>
      <c r="DU152" s="135"/>
      <c r="DV152" s="135"/>
      <c r="DW152" s="135"/>
      <c r="DX152" s="135"/>
      <c r="DY152" s="135"/>
      <c r="DZ152" s="135"/>
      <c r="EA152" s="135"/>
      <c r="EB152" s="135"/>
      <c r="EC152" s="135"/>
      <c r="ED152" s="135"/>
      <c r="EE152" s="135"/>
      <c r="EF152" s="135"/>
      <c r="EG152" s="135"/>
      <c r="EH152" s="135"/>
      <c r="EI152" s="135"/>
      <c r="EJ152" s="135"/>
      <c r="EK152" s="135"/>
      <c r="EL152" s="135"/>
      <c r="EM152" s="135"/>
      <c r="EN152" s="135"/>
      <c r="EO152" s="135"/>
      <c r="EP152" s="135"/>
      <c r="EQ152" s="135"/>
      <c r="ER152" s="135"/>
      <c r="ES152" s="135"/>
      <c r="ET152" s="135"/>
      <c r="EU152" s="135"/>
      <c r="EV152" s="135"/>
      <c r="EW152" s="135"/>
      <c r="EX152" s="135"/>
      <c r="EY152" s="135"/>
      <c r="EZ152" s="135"/>
      <c r="FA152" s="135"/>
      <c r="FB152" s="135"/>
      <c r="FC152" s="135"/>
      <c r="FD152" s="135"/>
      <c r="FE152" s="135"/>
      <c r="FF152" s="135"/>
      <c r="FG152" s="135"/>
      <c r="FH152" s="135"/>
      <c r="FI152" s="135"/>
      <c r="FJ152" s="135"/>
      <c r="FK152" s="135"/>
      <c r="FL152" s="135"/>
      <c r="FM152" s="135"/>
      <c r="FN152" s="135"/>
      <c r="FO152" s="135"/>
      <c r="FP152" s="135"/>
      <c r="FQ152" s="135"/>
      <c r="FR152" s="135"/>
      <c r="FS152" s="135"/>
      <c r="FT152" s="135"/>
      <c r="FU152" s="135"/>
      <c r="FV152" s="135"/>
      <c r="FW152" s="135"/>
      <c r="FX152" s="135"/>
      <c r="FY152" s="135"/>
      <c r="FZ152" s="135"/>
      <c r="GA152" s="135"/>
      <c r="GB152" s="135"/>
      <c r="GC152" s="135"/>
      <c r="GD152" s="135"/>
      <c r="GE152" s="135"/>
      <c r="GF152" s="135"/>
      <c r="GG152" s="135"/>
      <c r="GH152" s="135"/>
      <c r="GI152" s="135"/>
      <c r="GJ152" s="135"/>
      <c r="GK152" s="135"/>
      <c r="GL152" s="135"/>
      <c r="GM152" s="135"/>
      <c r="GN152" s="135"/>
      <c r="GO152" s="135"/>
      <c r="GP152" s="135"/>
      <c r="GQ152" s="135"/>
      <c r="GR152" s="135"/>
      <c r="GS152" s="135"/>
      <c r="GT152" s="135"/>
      <c r="GU152" s="135"/>
      <c r="GV152" s="135"/>
      <c r="GW152" s="135"/>
      <c r="GX152" s="135"/>
      <c r="GY152" s="135"/>
      <c r="GZ152" s="135"/>
      <c r="HA152" s="135"/>
      <c r="HB152" s="135"/>
      <c r="HC152" s="135"/>
      <c r="HD152" s="135"/>
      <c r="HE152" s="135"/>
      <c r="HF152" s="135"/>
      <c r="HG152" s="135"/>
      <c r="HH152" s="135"/>
      <c r="HI152" s="135"/>
      <c r="HJ152" s="135"/>
      <c r="HK152" s="135"/>
      <c r="HL152" s="135"/>
      <c r="HM152" s="135"/>
      <c r="HN152" s="135"/>
      <c r="HO152" s="135"/>
      <c r="HP152" s="135"/>
      <c r="HQ152" s="135"/>
      <c r="HR152" s="135"/>
      <c r="HS152" s="135"/>
      <c r="HT152" s="135"/>
      <c r="HU152" s="135"/>
      <c r="HV152" s="135"/>
      <c r="HW152" s="135"/>
      <c r="HX152" s="135"/>
      <c r="HY152" s="135"/>
      <c r="HZ152" s="135"/>
      <c r="IA152" s="135"/>
      <c r="IB152" s="135"/>
      <c r="IC152" s="135"/>
      <c r="ID152" s="135"/>
      <c r="IE152" s="135"/>
    </row>
    <row r="153" spans="1:239" s="4" customFormat="1">
      <c r="A153" s="40"/>
      <c r="B153" s="116" t="s">
        <v>23</v>
      </c>
      <c r="C153" s="52" t="s">
        <v>18</v>
      </c>
      <c r="D153" s="5">
        <v>17.8</v>
      </c>
      <c r="E153" s="36">
        <f>D153*E152</f>
        <v>14.154559999999998</v>
      </c>
      <c r="F153" s="36"/>
      <c r="G153" s="36"/>
      <c r="H153" s="5"/>
      <c r="I153" s="5">
        <f>E153*H153</f>
        <v>0</v>
      </c>
      <c r="J153" s="5"/>
      <c r="K153" s="5"/>
      <c r="L153" s="5">
        <f>G153+I153+K153</f>
        <v>0</v>
      </c>
      <c r="M153" s="136"/>
      <c r="N153" s="136">
        <f>37*7</f>
        <v>259</v>
      </c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136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  <c r="CR153" s="136"/>
      <c r="CS153" s="136"/>
      <c r="CT153" s="136"/>
      <c r="CU153" s="136"/>
      <c r="CV153" s="136"/>
      <c r="CW153" s="136"/>
      <c r="CX153" s="136"/>
      <c r="CY153" s="136"/>
      <c r="CZ153" s="136"/>
      <c r="DA153" s="136"/>
      <c r="DB153" s="136"/>
      <c r="DC153" s="136"/>
      <c r="DD153" s="136"/>
      <c r="DE153" s="136"/>
      <c r="DF153" s="136"/>
      <c r="DG153" s="136"/>
      <c r="DH153" s="136"/>
      <c r="DI153" s="136"/>
      <c r="DJ153" s="136"/>
      <c r="DK153" s="136"/>
      <c r="DL153" s="136"/>
      <c r="DM153" s="136"/>
      <c r="DN153" s="136"/>
      <c r="DO153" s="136"/>
      <c r="DP153" s="136"/>
      <c r="DQ153" s="136"/>
      <c r="DR153" s="136"/>
      <c r="DS153" s="136"/>
      <c r="DT153" s="136"/>
      <c r="DU153" s="136"/>
      <c r="DV153" s="136"/>
      <c r="DW153" s="136"/>
      <c r="DX153" s="136"/>
      <c r="DY153" s="136"/>
      <c r="DZ153" s="136"/>
      <c r="EA153" s="136"/>
      <c r="EB153" s="136"/>
      <c r="EC153" s="136"/>
      <c r="ED153" s="136"/>
      <c r="EE153" s="136"/>
      <c r="EF153" s="136"/>
      <c r="EG153" s="136"/>
      <c r="EH153" s="136"/>
      <c r="EI153" s="136"/>
      <c r="EJ153" s="136"/>
      <c r="EK153" s="136"/>
      <c r="EL153" s="136"/>
      <c r="EM153" s="136"/>
      <c r="EN153" s="136"/>
      <c r="EO153" s="136"/>
      <c r="EP153" s="136"/>
      <c r="EQ153" s="136"/>
      <c r="ER153" s="136"/>
      <c r="ES153" s="136"/>
      <c r="ET153" s="136"/>
      <c r="EU153" s="136"/>
      <c r="EV153" s="136"/>
      <c r="EW153" s="136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6"/>
      <c r="FH153" s="136"/>
      <c r="FI153" s="136"/>
      <c r="FJ153" s="136"/>
      <c r="FK153" s="136"/>
      <c r="FL153" s="136"/>
      <c r="FM153" s="136"/>
      <c r="FN153" s="136"/>
      <c r="FO153" s="136"/>
      <c r="FP153" s="136"/>
      <c r="FQ153" s="136"/>
      <c r="FR153" s="136"/>
      <c r="FS153" s="136"/>
      <c r="FT153" s="136"/>
      <c r="FU153" s="136"/>
      <c r="FV153" s="136"/>
      <c r="FW153" s="136"/>
      <c r="FX153" s="136"/>
      <c r="FY153" s="136"/>
      <c r="FZ153" s="136"/>
      <c r="GA153" s="136"/>
      <c r="GB153" s="136"/>
      <c r="GC153" s="136"/>
      <c r="GD153" s="136"/>
      <c r="GE153" s="136"/>
      <c r="GF153" s="136"/>
      <c r="GG153" s="136"/>
      <c r="GH153" s="136"/>
      <c r="GI153" s="136"/>
      <c r="GJ153" s="136"/>
      <c r="GK153" s="136"/>
      <c r="GL153" s="136"/>
      <c r="GM153" s="136"/>
      <c r="GN153" s="136"/>
      <c r="GO153" s="136"/>
      <c r="GP153" s="136"/>
      <c r="GQ153" s="136"/>
      <c r="GR153" s="136"/>
      <c r="GS153" s="136"/>
      <c r="GT153" s="136"/>
      <c r="GU153" s="136"/>
      <c r="GV153" s="136"/>
      <c r="GW153" s="136"/>
      <c r="GX153" s="136"/>
      <c r="GY153" s="136"/>
      <c r="GZ153" s="136"/>
      <c r="HA153" s="136"/>
      <c r="HB153" s="136"/>
      <c r="HC153" s="136"/>
      <c r="HD153" s="136"/>
      <c r="HE153" s="136"/>
      <c r="HF153" s="136"/>
      <c r="HG153" s="136"/>
      <c r="HH153" s="136"/>
      <c r="HI153" s="136"/>
      <c r="HJ153" s="136"/>
      <c r="HK153" s="136"/>
      <c r="HL153" s="136"/>
      <c r="HM153" s="136"/>
      <c r="HN153" s="136"/>
      <c r="HO153" s="136"/>
      <c r="HP153" s="136"/>
      <c r="HQ153" s="136"/>
      <c r="HR153" s="136"/>
      <c r="HS153" s="136"/>
      <c r="HT153" s="136"/>
      <c r="HU153" s="136"/>
      <c r="HV153" s="136"/>
      <c r="HW153" s="136"/>
      <c r="HX153" s="136"/>
      <c r="HY153" s="136"/>
      <c r="HZ153" s="136"/>
      <c r="IA153" s="136"/>
      <c r="IB153" s="136"/>
      <c r="IC153" s="136"/>
      <c r="ID153" s="136"/>
      <c r="IE153" s="136"/>
    </row>
    <row r="154" spans="1:239" s="4" customFormat="1">
      <c r="A154" s="40"/>
      <c r="B154" s="137" t="s">
        <v>91</v>
      </c>
      <c r="C154" s="133" t="s">
        <v>30</v>
      </c>
      <c r="D154" s="5">
        <v>11</v>
      </c>
      <c r="E154" s="63">
        <f>D154*E152</f>
        <v>8.7471999999999994</v>
      </c>
      <c r="F154" s="3"/>
      <c r="G154" s="36">
        <f>E154*F154</f>
        <v>0</v>
      </c>
      <c r="H154" s="36"/>
      <c r="I154" s="36"/>
      <c r="J154" s="36"/>
      <c r="K154" s="36"/>
      <c r="L154" s="36">
        <f>G154+I154+K154</f>
        <v>0</v>
      </c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D154" s="136"/>
      <c r="EE154" s="136"/>
      <c r="EF154" s="136"/>
      <c r="EG154" s="136"/>
      <c r="EH154" s="136"/>
      <c r="EI154" s="136"/>
      <c r="EJ154" s="136"/>
      <c r="EK154" s="136"/>
      <c r="EL154" s="136"/>
      <c r="EM154" s="136"/>
      <c r="EN154" s="136"/>
      <c r="EO154" s="136"/>
      <c r="EP154" s="136"/>
      <c r="EQ154" s="136"/>
      <c r="ER154" s="136"/>
      <c r="ES154" s="136"/>
      <c r="ET154" s="136"/>
      <c r="EU154" s="136"/>
      <c r="EV154" s="136"/>
      <c r="EW154" s="136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  <c r="FI154" s="136"/>
      <c r="FJ154" s="136"/>
      <c r="FK154" s="136"/>
      <c r="FL154" s="136"/>
      <c r="FM154" s="136"/>
      <c r="FN154" s="136"/>
      <c r="FO154" s="136"/>
      <c r="FP154" s="136"/>
      <c r="FQ154" s="136"/>
      <c r="FR154" s="136"/>
      <c r="FS154" s="136"/>
      <c r="FT154" s="136"/>
      <c r="FU154" s="136"/>
      <c r="FV154" s="136"/>
      <c r="FW154" s="136"/>
      <c r="FX154" s="136"/>
      <c r="FY154" s="136"/>
      <c r="FZ154" s="136"/>
      <c r="GA154" s="136"/>
      <c r="GB154" s="136"/>
      <c r="GC154" s="136"/>
      <c r="GD154" s="136"/>
      <c r="GE154" s="136"/>
      <c r="GF154" s="136"/>
      <c r="GG154" s="136"/>
      <c r="GH154" s="136"/>
      <c r="GI154" s="136"/>
      <c r="GJ154" s="136"/>
      <c r="GK154" s="136"/>
      <c r="GL154" s="136"/>
      <c r="GM154" s="136"/>
      <c r="GN154" s="136"/>
      <c r="GO154" s="136"/>
      <c r="GP154" s="136"/>
      <c r="GQ154" s="136"/>
      <c r="GR154" s="136"/>
      <c r="GS154" s="136"/>
      <c r="GT154" s="136"/>
      <c r="GU154" s="136"/>
      <c r="GV154" s="136"/>
      <c r="GW154" s="136"/>
      <c r="GX154" s="136"/>
      <c r="GY154" s="136"/>
      <c r="GZ154" s="136"/>
      <c r="HA154" s="136"/>
      <c r="HB154" s="136"/>
      <c r="HC154" s="136"/>
      <c r="HD154" s="136"/>
      <c r="HE154" s="136"/>
      <c r="HF154" s="136"/>
      <c r="HG154" s="136"/>
      <c r="HH154" s="136"/>
      <c r="HI154" s="136"/>
      <c r="HJ154" s="136"/>
      <c r="HK154" s="136"/>
      <c r="HL154" s="136"/>
      <c r="HM154" s="136"/>
      <c r="HN154" s="136"/>
      <c r="HO154" s="136"/>
      <c r="HP154" s="136"/>
      <c r="HQ154" s="136"/>
      <c r="HR154" s="136"/>
      <c r="HS154" s="136"/>
      <c r="HT154" s="136"/>
      <c r="HU154" s="136"/>
      <c r="HV154" s="136"/>
      <c r="HW154" s="136"/>
      <c r="HX154" s="136"/>
      <c r="HY154" s="136"/>
      <c r="HZ154" s="136"/>
      <c r="IA154" s="136"/>
      <c r="IB154" s="136"/>
      <c r="IC154" s="136"/>
      <c r="ID154" s="136"/>
      <c r="IE154" s="136"/>
    </row>
    <row r="155" spans="1:239" s="4" customFormat="1">
      <c r="A155" s="133"/>
      <c r="B155" s="134"/>
      <c r="C155" s="133"/>
      <c r="D155" s="5"/>
      <c r="E155" s="63"/>
      <c r="F155" s="3"/>
      <c r="G155" s="36"/>
      <c r="H155" s="36"/>
      <c r="I155" s="36"/>
      <c r="J155" s="36"/>
      <c r="K155" s="36"/>
      <c r="L155" s="36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  <c r="BH155" s="135"/>
      <c r="BI155" s="135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5"/>
      <c r="BX155" s="135"/>
      <c r="BY155" s="135"/>
      <c r="BZ155" s="135"/>
      <c r="CA155" s="135"/>
      <c r="CB155" s="135"/>
      <c r="CC155" s="135"/>
      <c r="CD155" s="135"/>
      <c r="CE155" s="135"/>
      <c r="CF155" s="135"/>
      <c r="CG155" s="135"/>
      <c r="CH155" s="135"/>
      <c r="CI155" s="135"/>
      <c r="CJ155" s="135"/>
      <c r="CK155" s="135"/>
      <c r="CL155" s="135"/>
      <c r="CM155" s="135"/>
      <c r="CN155" s="135"/>
      <c r="CO155" s="135"/>
      <c r="CP155" s="135"/>
      <c r="CQ155" s="135"/>
      <c r="CR155" s="135"/>
      <c r="CS155" s="135"/>
      <c r="CT155" s="135"/>
      <c r="CU155" s="135"/>
      <c r="CV155" s="135"/>
      <c r="CW155" s="135"/>
      <c r="CX155" s="135"/>
      <c r="CY155" s="135"/>
      <c r="CZ155" s="135"/>
      <c r="DA155" s="135"/>
      <c r="DB155" s="135"/>
      <c r="DC155" s="135"/>
      <c r="DD155" s="135"/>
      <c r="DE155" s="135"/>
      <c r="DF155" s="135"/>
      <c r="DG155" s="135"/>
      <c r="DH155" s="135"/>
      <c r="DI155" s="135"/>
      <c r="DJ155" s="135"/>
      <c r="DK155" s="135"/>
      <c r="DL155" s="135"/>
      <c r="DM155" s="135"/>
      <c r="DN155" s="135"/>
      <c r="DO155" s="135"/>
      <c r="DP155" s="135"/>
      <c r="DQ155" s="135"/>
      <c r="DR155" s="135"/>
      <c r="DS155" s="135"/>
      <c r="DT155" s="135"/>
      <c r="DU155" s="135"/>
      <c r="DV155" s="135"/>
      <c r="DW155" s="135"/>
      <c r="DX155" s="135"/>
      <c r="DY155" s="135"/>
      <c r="DZ155" s="135"/>
      <c r="EA155" s="135"/>
      <c r="EB155" s="135"/>
      <c r="EC155" s="135"/>
      <c r="ED155" s="135"/>
      <c r="EE155" s="135"/>
      <c r="EF155" s="135"/>
      <c r="EG155" s="135"/>
      <c r="EH155" s="135"/>
      <c r="EI155" s="135"/>
      <c r="EJ155" s="135"/>
      <c r="EK155" s="135"/>
      <c r="EL155" s="135"/>
      <c r="EM155" s="135"/>
      <c r="EN155" s="135"/>
      <c r="EO155" s="135"/>
      <c r="EP155" s="135"/>
      <c r="EQ155" s="135"/>
      <c r="ER155" s="135"/>
      <c r="ES155" s="135"/>
      <c r="ET155" s="135"/>
      <c r="EU155" s="135"/>
      <c r="EV155" s="135"/>
      <c r="EW155" s="135"/>
      <c r="EX155" s="135"/>
      <c r="EY155" s="135"/>
      <c r="EZ155" s="135"/>
      <c r="FA155" s="135"/>
      <c r="FB155" s="135"/>
      <c r="FC155" s="135"/>
      <c r="FD155" s="135"/>
      <c r="FE155" s="135"/>
      <c r="FF155" s="135"/>
      <c r="FG155" s="135"/>
      <c r="FH155" s="135"/>
      <c r="FI155" s="135"/>
      <c r="FJ155" s="135"/>
      <c r="FK155" s="135"/>
      <c r="FL155" s="135"/>
      <c r="FM155" s="135"/>
      <c r="FN155" s="135"/>
      <c r="FO155" s="135"/>
      <c r="FP155" s="135"/>
      <c r="FQ155" s="135"/>
      <c r="FR155" s="135"/>
      <c r="FS155" s="135"/>
      <c r="FT155" s="135"/>
      <c r="FU155" s="135"/>
      <c r="FV155" s="135"/>
      <c r="FW155" s="135"/>
      <c r="FX155" s="135"/>
      <c r="FY155" s="135"/>
      <c r="FZ155" s="135"/>
      <c r="GA155" s="135"/>
      <c r="GB155" s="135"/>
      <c r="GC155" s="135"/>
      <c r="GD155" s="135"/>
      <c r="GE155" s="135"/>
      <c r="GF155" s="135"/>
      <c r="GG155" s="135"/>
      <c r="GH155" s="135"/>
      <c r="GI155" s="135"/>
      <c r="GJ155" s="135"/>
      <c r="GK155" s="135"/>
      <c r="GL155" s="135"/>
      <c r="GM155" s="135"/>
      <c r="GN155" s="135"/>
      <c r="GO155" s="135"/>
      <c r="GP155" s="135"/>
      <c r="GQ155" s="135"/>
      <c r="GR155" s="135"/>
      <c r="GS155" s="135"/>
      <c r="GT155" s="135"/>
      <c r="GU155" s="135"/>
      <c r="GV155" s="135"/>
      <c r="GW155" s="135"/>
      <c r="GX155" s="135"/>
      <c r="GY155" s="135"/>
      <c r="GZ155" s="135"/>
      <c r="HA155" s="135"/>
      <c r="HB155" s="135"/>
      <c r="HC155" s="135"/>
      <c r="HD155" s="135"/>
      <c r="HE155" s="135"/>
      <c r="HF155" s="135"/>
      <c r="HG155" s="135"/>
      <c r="HH155" s="135"/>
      <c r="HI155" s="135"/>
      <c r="HJ155" s="135"/>
      <c r="HK155" s="135"/>
      <c r="HL155" s="135"/>
      <c r="HM155" s="135"/>
      <c r="HN155" s="135"/>
      <c r="HO155" s="135"/>
      <c r="HP155" s="135"/>
      <c r="HQ155" s="135"/>
      <c r="HR155" s="135"/>
      <c r="HS155" s="135"/>
      <c r="HT155" s="135"/>
      <c r="HU155" s="135"/>
      <c r="HV155" s="135"/>
      <c r="HW155" s="135"/>
      <c r="HX155" s="135"/>
      <c r="HY155" s="135"/>
      <c r="HZ155" s="135"/>
      <c r="IA155" s="135"/>
      <c r="IB155" s="135"/>
      <c r="IC155" s="135"/>
      <c r="ID155" s="135"/>
      <c r="IE155" s="135"/>
    </row>
    <row r="156" spans="1:239" s="2" customFormat="1">
      <c r="A156" s="67">
        <v>44</v>
      </c>
      <c r="B156" s="138" t="s">
        <v>92</v>
      </c>
      <c r="C156" s="7" t="s">
        <v>79</v>
      </c>
      <c r="D156" s="62"/>
      <c r="E156" s="62">
        <v>14</v>
      </c>
      <c r="F156" s="62"/>
      <c r="G156" s="62"/>
      <c r="H156" s="62"/>
      <c r="I156" s="62"/>
      <c r="J156" s="62"/>
      <c r="K156" s="62"/>
      <c r="L156" s="62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</row>
    <row r="157" spans="1:239" s="4" customFormat="1">
      <c r="A157" s="8"/>
      <c r="B157" s="31"/>
      <c r="C157" s="8" t="s">
        <v>93</v>
      </c>
      <c r="D157" s="5"/>
      <c r="E157" s="64">
        <f>E156/1000</f>
        <v>1.4E-2</v>
      </c>
      <c r="F157" s="5"/>
      <c r="G157" s="5"/>
      <c r="H157" s="5"/>
      <c r="I157" s="5"/>
      <c r="J157" s="5"/>
      <c r="K157" s="5"/>
      <c r="L157" s="5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</row>
    <row r="158" spans="1:239" s="4" customFormat="1">
      <c r="A158" s="139"/>
      <c r="B158" s="116" t="s">
        <v>23</v>
      </c>
      <c r="C158" s="52" t="s">
        <v>18</v>
      </c>
      <c r="D158" s="5">
        <v>973</v>
      </c>
      <c r="E158" s="5">
        <f>E157*D158</f>
        <v>13.622</v>
      </c>
      <c r="F158" s="5"/>
      <c r="G158" s="5"/>
      <c r="H158" s="5"/>
      <c r="I158" s="5">
        <f>E158*H158</f>
        <v>0</v>
      </c>
      <c r="J158" s="5"/>
      <c r="K158" s="5"/>
      <c r="L158" s="5">
        <f>G158+I158+K158</f>
        <v>0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</row>
    <row r="159" spans="1:239" s="4" customFormat="1">
      <c r="A159" s="139"/>
      <c r="B159" s="72" t="s">
        <v>28</v>
      </c>
      <c r="C159" s="8" t="s">
        <v>0</v>
      </c>
      <c r="D159" s="5">
        <v>483</v>
      </c>
      <c r="E159" s="5">
        <f>D159*E157</f>
        <v>6.7620000000000005</v>
      </c>
      <c r="F159" s="5"/>
      <c r="G159" s="5"/>
      <c r="H159" s="5"/>
      <c r="I159" s="5"/>
      <c r="J159" s="5"/>
      <c r="K159" s="5">
        <f>E159*J159</f>
        <v>0</v>
      </c>
      <c r="L159" s="5">
        <f>G159+I159+K159</f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</row>
    <row r="160" spans="1:239" s="4" customFormat="1">
      <c r="A160" s="139"/>
      <c r="B160" s="72" t="s">
        <v>94</v>
      </c>
      <c r="C160" s="8" t="s">
        <v>79</v>
      </c>
      <c r="D160" s="5">
        <v>1000</v>
      </c>
      <c r="E160" s="3">
        <f>D160*E157</f>
        <v>14</v>
      </c>
      <c r="F160" s="5"/>
      <c r="G160" s="3">
        <f>E160*F160</f>
        <v>0</v>
      </c>
      <c r="H160" s="3"/>
      <c r="I160" s="3"/>
      <c r="J160" s="5"/>
      <c r="K160" s="5"/>
      <c r="L160" s="5">
        <f>G160+I160+K160</f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</row>
    <row r="161" spans="1:239" s="4" customFormat="1">
      <c r="A161" s="139"/>
      <c r="B161" s="72" t="s">
        <v>95</v>
      </c>
      <c r="C161" s="8" t="s">
        <v>0</v>
      </c>
      <c r="D161" s="5">
        <v>220</v>
      </c>
      <c r="E161" s="5">
        <f>D161*E157</f>
        <v>3.08</v>
      </c>
      <c r="F161" s="3"/>
      <c r="G161" s="3">
        <f>E161*F161</f>
        <v>0</v>
      </c>
      <c r="H161" s="3"/>
      <c r="I161" s="3"/>
      <c r="J161" s="5"/>
      <c r="K161" s="5"/>
      <c r="L161" s="5">
        <f>G161+I161+K161</f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</row>
    <row r="162" spans="1:239" s="4" customFormat="1">
      <c r="A162" s="139"/>
      <c r="B162" s="72"/>
      <c r="C162" s="8"/>
      <c r="D162" s="5"/>
      <c r="E162" s="5"/>
      <c r="F162" s="3"/>
      <c r="G162" s="3"/>
      <c r="H162" s="3"/>
      <c r="I162" s="3"/>
      <c r="J162" s="5"/>
      <c r="K162" s="5"/>
      <c r="L162" s="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</row>
    <row r="163" spans="1:239" s="2" customFormat="1" ht="25.5">
      <c r="A163" s="67">
        <v>45</v>
      </c>
      <c r="B163" s="140" t="s">
        <v>96</v>
      </c>
      <c r="C163" s="131" t="s">
        <v>88</v>
      </c>
      <c r="D163" s="33"/>
      <c r="E163" s="33">
        <f>3.9*2</f>
        <v>7.8</v>
      </c>
      <c r="F163" s="33"/>
      <c r="G163" s="33"/>
      <c r="H163" s="33"/>
      <c r="I163" s="33"/>
      <c r="J163" s="33"/>
      <c r="K163" s="33"/>
      <c r="L163" s="33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  <c r="CO163" s="132"/>
      <c r="CP163" s="132"/>
      <c r="CQ163" s="132"/>
      <c r="CR163" s="132"/>
      <c r="CS163" s="132"/>
      <c r="CT163" s="132"/>
      <c r="CU163" s="132"/>
      <c r="CV163" s="132"/>
      <c r="CW163" s="132"/>
      <c r="CX163" s="132"/>
      <c r="CY163" s="132"/>
      <c r="CZ163" s="132"/>
      <c r="DA163" s="132"/>
      <c r="DB163" s="132"/>
      <c r="DC163" s="132"/>
      <c r="DD163" s="132"/>
      <c r="DE163" s="132"/>
      <c r="DF163" s="132"/>
      <c r="DG163" s="132"/>
      <c r="DH163" s="132"/>
      <c r="DI163" s="132"/>
      <c r="DJ163" s="132"/>
      <c r="DK163" s="132"/>
      <c r="DL163" s="132"/>
      <c r="DM163" s="132"/>
      <c r="DN163" s="132"/>
      <c r="DO163" s="132"/>
      <c r="DP163" s="132"/>
      <c r="DQ163" s="132"/>
      <c r="DR163" s="132"/>
      <c r="DS163" s="132"/>
      <c r="DT163" s="132"/>
      <c r="DU163" s="132"/>
      <c r="DV163" s="132"/>
      <c r="DW163" s="132"/>
      <c r="DX163" s="132"/>
      <c r="DY163" s="132"/>
      <c r="DZ163" s="132"/>
      <c r="EA163" s="132"/>
      <c r="EB163" s="132"/>
      <c r="EC163" s="132"/>
      <c r="ED163" s="132"/>
      <c r="EE163" s="132"/>
      <c r="EF163" s="132"/>
      <c r="EG163" s="132"/>
      <c r="EH163" s="132"/>
      <c r="EI163" s="132"/>
      <c r="EJ163" s="132"/>
      <c r="EK163" s="132"/>
      <c r="EL163" s="132"/>
      <c r="EM163" s="132"/>
      <c r="EN163" s="132"/>
      <c r="EO163" s="132"/>
      <c r="EP163" s="132"/>
      <c r="EQ163" s="132"/>
      <c r="ER163" s="132"/>
      <c r="ES163" s="132"/>
      <c r="ET163" s="132"/>
      <c r="EU163" s="132"/>
      <c r="EV163" s="132"/>
      <c r="EW163" s="132"/>
      <c r="EX163" s="132"/>
      <c r="EY163" s="132"/>
      <c r="EZ163" s="132"/>
      <c r="FA163" s="132"/>
      <c r="FB163" s="132"/>
      <c r="FC163" s="132"/>
      <c r="FD163" s="132"/>
      <c r="FE163" s="132"/>
      <c r="FF163" s="132"/>
      <c r="FG163" s="132"/>
      <c r="FH163" s="132"/>
      <c r="FI163" s="132"/>
      <c r="FJ163" s="132"/>
      <c r="FK163" s="132"/>
      <c r="FL163" s="132"/>
      <c r="FM163" s="132"/>
      <c r="FN163" s="132"/>
      <c r="FO163" s="132"/>
      <c r="FP163" s="132"/>
      <c r="FQ163" s="132"/>
      <c r="FR163" s="132"/>
      <c r="FS163" s="132"/>
      <c r="FT163" s="132"/>
      <c r="FU163" s="132"/>
      <c r="FV163" s="132"/>
      <c r="FW163" s="132"/>
      <c r="FX163" s="132"/>
      <c r="FY163" s="132"/>
      <c r="FZ163" s="132"/>
      <c r="GA163" s="132"/>
      <c r="GB163" s="132"/>
      <c r="GC163" s="132"/>
      <c r="GD163" s="132"/>
      <c r="GE163" s="132"/>
      <c r="GF163" s="132"/>
      <c r="GG163" s="132"/>
      <c r="GH163" s="132"/>
      <c r="GI163" s="132"/>
      <c r="GJ163" s="132"/>
      <c r="GK163" s="132"/>
      <c r="GL163" s="132"/>
      <c r="GM163" s="132"/>
      <c r="GN163" s="132"/>
      <c r="GO163" s="132"/>
      <c r="GP163" s="132"/>
      <c r="GQ163" s="132"/>
      <c r="GR163" s="132"/>
      <c r="GS163" s="132"/>
      <c r="GT163" s="132"/>
      <c r="GU163" s="132"/>
      <c r="GV163" s="132"/>
      <c r="GW163" s="132"/>
      <c r="GX163" s="132"/>
      <c r="GY163" s="132"/>
      <c r="GZ163" s="132"/>
      <c r="HA163" s="132"/>
      <c r="HB163" s="132"/>
      <c r="HC163" s="132"/>
      <c r="HD163" s="132"/>
      <c r="HE163" s="132"/>
      <c r="HF163" s="132"/>
      <c r="HG163" s="132"/>
      <c r="HH163" s="132"/>
      <c r="HI163" s="132"/>
      <c r="HJ163" s="132"/>
      <c r="HK163" s="132"/>
      <c r="HL163" s="132"/>
      <c r="HM163" s="132"/>
      <c r="HN163" s="132"/>
      <c r="HO163" s="132"/>
      <c r="HP163" s="132"/>
      <c r="HQ163" s="132"/>
      <c r="HR163" s="132"/>
      <c r="HS163" s="132"/>
      <c r="HT163" s="132"/>
      <c r="HU163" s="132"/>
      <c r="HV163" s="132"/>
      <c r="HW163" s="132"/>
      <c r="HX163" s="132"/>
      <c r="HY163" s="132"/>
      <c r="HZ163" s="132"/>
      <c r="IA163" s="132"/>
      <c r="IB163" s="132"/>
      <c r="IC163" s="132"/>
      <c r="ID163" s="132"/>
      <c r="IE163" s="132"/>
    </row>
    <row r="164" spans="1:239" s="4" customFormat="1">
      <c r="A164" s="133"/>
      <c r="B164" s="134"/>
      <c r="C164" s="133" t="s">
        <v>43</v>
      </c>
      <c r="D164" s="36"/>
      <c r="E164" s="78">
        <f>E163/100</f>
        <v>7.8E-2</v>
      </c>
      <c r="F164" s="36"/>
      <c r="G164" s="36"/>
      <c r="H164" s="36"/>
      <c r="I164" s="36"/>
      <c r="J164" s="36"/>
      <c r="K164" s="36"/>
      <c r="L164" s="36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5"/>
      <c r="BW164" s="135"/>
      <c r="BX164" s="135"/>
      <c r="BY164" s="135"/>
      <c r="BZ164" s="135"/>
      <c r="CA164" s="135"/>
      <c r="CB164" s="135"/>
      <c r="CC164" s="135"/>
      <c r="CD164" s="135"/>
      <c r="CE164" s="135"/>
      <c r="CF164" s="135"/>
      <c r="CG164" s="135"/>
      <c r="CH164" s="135"/>
      <c r="CI164" s="135"/>
      <c r="CJ164" s="135"/>
      <c r="CK164" s="135"/>
      <c r="CL164" s="135"/>
      <c r="CM164" s="135"/>
      <c r="CN164" s="135"/>
      <c r="CO164" s="135"/>
      <c r="CP164" s="135"/>
      <c r="CQ164" s="135"/>
      <c r="CR164" s="135"/>
      <c r="CS164" s="135"/>
      <c r="CT164" s="135"/>
      <c r="CU164" s="135"/>
      <c r="CV164" s="135"/>
      <c r="CW164" s="135"/>
      <c r="CX164" s="135"/>
      <c r="CY164" s="135"/>
      <c r="CZ164" s="135"/>
      <c r="DA164" s="135"/>
      <c r="DB164" s="135"/>
      <c r="DC164" s="135"/>
      <c r="DD164" s="135"/>
      <c r="DE164" s="135"/>
      <c r="DF164" s="135"/>
      <c r="DG164" s="135"/>
      <c r="DH164" s="135"/>
      <c r="DI164" s="135"/>
      <c r="DJ164" s="135"/>
      <c r="DK164" s="135"/>
      <c r="DL164" s="135"/>
      <c r="DM164" s="135"/>
      <c r="DN164" s="135"/>
      <c r="DO164" s="135"/>
      <c r="DP164" s="135"/>
      <c r="DQ164" s="135"/>
      <c r="DR164" s="135"/>
      <c r="DS164" s="135"/>
      <c r="DT164" s="135"/>
      <c r="DU164" s="135"/>
      <c r="DV164" s="135"/>
      <c r="DW164" s="135"/>
      <c r="DX164" s="135"/>
      <c r="DY164" s="135"/>
      <c r="DZ164" s="135"/>
      <c r="EA164" s="135"/>
      <c r="EB164" s="135"/>
      <c r="EC164" s="135"/>
      <c r="ED164" s="135"/>
      <c r="EE164" s="135"/>
      <c r="EF164" s="135"/>
      <c r="EG164" s="135"/>
      <c r="EH164" s="135"/>
      <c r="EI164" s="135"/>
      <c r="EJ164" s="135"/>
      <c r="EK164" s="135"/>
      <c r="EL164" s="135"/>
      <c r="EM164" s="135"/>
      <c r="EN164" s="135"/>
      <c r="EO164" s="135"/>
      <c r="EP164" s="135"/>
      <c r="EQ164" s="135"/>
      <c r="ER164" s="135"/>
      <c r="ES164" s="135"/>
      <c r="ET164" s="135"/>
      <c r="EU164" s="135"/>
      <c r="EV164" s="135"/>
      <c r="EW164" s="135"/>
      <c r="EX164" s="135"/>
      <c r="EY164" s="135"/>
      <c r="EZ164" s="135"/>
      <c r="FA164" s="135"/>
      <c r="FB164" s="135"/>
      <c r="FC164" s="135"/>
      <c r="FD164" s="135"/>
      <c r="FE164" s="135"/>
      <c r="FF164" s="135"/>
      <c r="FG164" s="135"/>
      <c r="FH164" s="135"/>
      <c r="FI164" s="135"/>
      <c r="FJ164" s="135"/>
      <c r="FK164" s="135"/>
      <c r="FL164" s="135"/>
      <c r="FM164" s="135"/>
      <c r="FN164" s="135"/>
      <c r="FO164" s="135"/>
      <c r="FP164" s="135"/>
      <c r="FQ164" s="135"/>
      <c r="FR164" s="135"/>
      <c r="FS164" s="135"/>
      <c r="FT164" s="135"/>
      <c r="FU164" s="135"/>
      <c r="FV164" s="135"/>
      <c r="FW164" s="135"/>
      <c r="FX164" s="135"/>
      <c r="FY164" s="135"/>
      <c r="FZ164" s="135"/>
      <c r="GA164" s="135"/>
      <c r="GB164" s="135"/>
      <c r="GC164" s="135"/>
      <c r="GD164" s="135"/>
      <c r="GE164" s="135"/>
      <c r="GF164" s="135"/>
      <c r="GG164" s="135"/>
      <c r="GH164" s="135"/>
      <c r="GI164" s="135"/>
      <c r="GJ164" s="135"/>
      <c r="GK164" s="135"/>
      <c r="GL164" s="135"/>
      <c r="GM164" s="135"/>
      <c r="GN164" s="135"/>
      <c r="GO164" s="135"/>
      <c r="GP164" s="135"/>
      <c r="GQ164" s="135"/>
      <c r="GR164" s="135"/>
      <c r="GS164" s="135"/>
      <c r="GT164" s="135"/>
      <c r="GU164" s="135"/>
      <c r="GV164" s="135"/>
      <c r="GW164" s="135"/>
      <c r="GX164" s="135"/>
      <c r="GY164" s="135"/>
      <c r="GZ164" s="135"/>
      <c r="HA164" s="135"/>
      <c r="HB164" s="135"/>
      <c r="HC164" s="135"/>
      <c r="HD164" s="135"/>
      <c r="HE164" s="135"/>
      <c r="HF164" s="135"/>
      <c r="HG164" s="135"/>
      <c r="HH164" s="135"/>
      <c r="HI164" s="135"/>
      <c r="HJ164" s="135"/>
      <c r="HK164" s="135"/>
      <c r="HL164" s="135"/>
      <c r="HM164" s="135"/>
      <c r="HN164" s="135"/>
      <c r="HO164" s="135"/>
      <c r="HP164" s="135"/>
      <c r="HQ164" s="135"/>
      <c r="HR164" s="135"/>
      <c r="HS164" s="135"/>
      <c r="HT164" s="135"/>
      <c r="HU164" s="135"/>
      <c r="HV164" s="135"/>
      <c r="HW164" s="135"/>
      <c r="HX164" s="135"/>
      <c r="HY164" s="135"/>
      <c r="HZ164" s="135"/>
      <c r="IA164" s="135"/>
      <c r="IB164" s="135"/>
      <c r="IC164" s="135"/>
      <c r="ID164" s="135"/>
      <c r="IE164" s="135"/>
    </row>
    <row r="165" spans="1:239" s="4" customFormat="1">
      <c r="A165" s="40"/>
      <c r="B165" s="116" t="s">
        <v>23</v>
      </c>
      <c r="C165" s="52" t="s">
        <v>18</v>
      </c>
      <c r="D165" s="36">
        <v>206</v>
      </c>
      <c r="E165" s="36">
        <f>D165*E164</f>
        <v>16.068000000000001</v>
      </c>
      <c r="F165" s="36"/>
      <c r="G165" s="36"/>
      <c r="H165" s="5"/>
      <c r="I165" s="5">
        <f>E165*H165</f>
        <v>0</v>
      </c>
      <c r="J165" s="5"/>
      <c r="K165" s="5"/>
      <c r="L165" s="5">
        <f>G165+I165+K165</f>
        <v>0</v>
      </c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6"/>
      <c r="BU165" s="136"/>
      <c r="BV165" s="136"/>
      <c r="BW165" s="136"/>
      <c r="BX165" s="136"/>
      <c r="BY165" s="136"/>
      <c r="BZ165" s="136"/>
      <c r="CA165" s="136"/>
      <c r="CB165" s="136"/>
      <c r="CC165" s="136"/>
      <c r="CD165" s="136"/>
      <c r="CE165" s="136"/>
      <c r="CF165" s="136"/>
      <c r="CG165" s="136"/>
      <c r="CH165" s="136"/>
      <c r="CI165" s="136"/>
      <c r="CJ165" s="136"/>
      <c r="CK165" s="136"/>
      <c r="CL165" s="136"/>
      <c r="CM165" s="136"/>
      <c r="CN165" s="136"/>
      <c r="CO165" s="136"/>
      <c r="CP165" s="136"/>
      <c r="CQ165" s="136"/>
      <c r="CR165" s="136"/>
      <c r="CS165" s="136"/>
      <c r="CT165" s="136"/>
      <c r="CU165" s="136"/>
      <c r="CV165" s="136"/>
      <c r="CW165" s="136"/>
      <c r="CX165" s="136"/>
      <c r="CY165" s="136"/>
      <c r="CZ165" s="136"/>
      <c r="DA165" s="136"/>
      <c r="DB165" s="136"/>
      <c r="DC165" s="136"/>
      <c r="DD165" s="136"/>
      <c r="DE165" s="136"/>
      <c r="DF165" s="136"/>
      <c r="DG165" s="136"/>
      <c r="DH165" s="136"/>
      <c r="DI165" s="136"/>
      <c r="DJ165" s="136"/>
      <c r="DK165" s="136"/>
      <c r="DL165" s="136"/>
      <c r="DM165" s="136"/>
      <c r="DN165" s="136"/>
      <c r="DO165" s="136"/>
      <c r="DP165" s="136"/>
      <c r="DQ165" s="136"/>
      <c r="DR165" s="136"/>
      <c r="DS165" s="136"/>
      <c r="DT165" s="136"/>
      <c r="DU165" s="136"/>
      <c r="DV165" s="136"/>
      <c r="DW165" s="136"/>
      <c r="DX165" s="136"/>
      <c r="DY165" s="136"/>
      <c r="DZ165" s="136"/>
      <c r="EA165" s="136"/>
      <c r="EB165" s="136"/>
      <c r="EC165" s="136"/>
      <c r="ED165" s="136"/>
      <c r="EE165" s="136"/>
      <c r="EF165" s="136"/>
      <c r="EG165" s="136"/>
      <c r="EH165" s="136"/>
      <c r="EI165" s="136"/>
      <c r="EJ165" s="136"/>
      <c r="EK165" s="136"/>
      <c r="EL165" s="136"/>
      <c r="EM165" s="136"/>
      <c r="EN165" s="136"/>
      <c r="EO165" s="136"/>
      <c r="EP165" s="136"/>
      <c r="EQ165" s="136"/>
      <c r="ER165" s="136"/>
      <c r="ES165" s="136"/>
      <c r="ET165" s="136"/>
      <c r="EU165" s="136"/>
      <c r="EV165" s="136"/>
      <c r="EW165" s="136"/>
      <c r="EX165" s="136"/>
      <c r="EY165" s="136"/>
      <c r="EZ165" s="136"/>
      <c r="FA165" s="136"/>
      <c r="FB165" s="136"/>
      <c r="FC165" s="136"/>
      <c r="FD165" s="136"/>
      <c r="FE165" s="136"/>
      <c r="FF165" s="136"/>
      <c r="FG165" s="136"/>
      <c r="FH165" s="136"/>
      <c r="FI165" s="136"/>
      <c r="FJ165" s="136"/>
      <c r="FK165" s="136"/>
      <c r="FL165" s="136"/>
      <c r="FM165" s="136"/>
      <c r="FN165" s="136"/>
      <c r="FO165" s="136"/>
      <c r="FP165" s="136"/>
      <c r="FQ165" s="136"/>
      <c r="FR165" s="136"/>
      <c r="FS165" s="136"/>
      <c r="FT165" s="136"/>
      <c r="FU165" s="136"/>
      <c r="FV165" s="136"/>
      <c r="FW165" s="136"/>
      <c r="FX165" s="136"/>
      <c r="FY165" s="136"/>
      <c r="FZ165" s="136"/>
      <c r="GA165" s="136"/>
      <c r="GB165" s="136"/>
      <c r="GC165" s="136"/>
      <c r="GD165" s="136"/>
      <c r="GE165" s="136"/>
      <c r="GF165" s="136"/>
      <c r="GG165" s="136"/>
      <c r="GH165" s="136"/>
      <c r="GI165" s="136"/>
      <c r="GJ165" s="136"/>
      <c r="GK165" s="136"/>
      <c r="GL165" s="136"/>
      <c r="GM165" s="136"/>
      <c r="GN165" s="136"/>
      <c r="GO165" s="136"/>
      <c r="GP165" s="136"/>
      <c r="GQ165" s="136"/>
      <c r="GR165" s="136"/>
      <c r="GS165" s="136"/>
      <c r="GT165" s="136"/>
      <c r="GU165" s="136"/>
      <c r="GV165" s="136"/>
      <c r="GW165" s="136"/>
      <c r="GX165" s="136"/>
      <c r="GY165" s="136"/>
      <c r="GZ165" s="136"/>
      <c r="HA165" s="136"/>
      <c r="HB165" s="136"/>
      <c r="HC165" s="136"/>
      <c r="HD165" s="136"/>
      <c r="HE165" s="136"/>
      <c r="HF165" s="136"/>
      <c r="HG165" s="136"/>
      <c r="HH165" s="136"/>
      <c r="HI165" s="136"/>
      <c r="HJ165" s="136"/>
      <c r="HK165" s="136"/>
      <c r="HL165" s="136"/>
      <c r="HM165" s="136"/>
      <c r="HN165" s="136"/>
      <c r="HO165" s="136"/>
      <c r="HP165" s="136"/>
      <c r="HQ165" s="136"/>
      <c r="HR165" s="136"/>
      <c r="HS165" s="136"/>
      <c r="HT165" s="136"/>
      <c r="HU165" s="136"/>
      <c r="HV165" s="136"/>
      <c r="HW165" s="136"/>
      <c r="HX165" s="136"/>
      <c r="HY165" s="136"/>
      <c r="HZ165" s="136"/>
      <c r="IA165" s="136"/>
      <c r="IB165" s="136"/>
      <c r="IC165" s="136"/>
      <c r="ID165" s="136"/>
      <c r="IE165" s="136"/>
    </row>
    <row r="166" spans="1:239" s="4" customFormat="1">
      <c r="A166" s="133"/>
      <c r="B166" s="71"/>
      <c r="C166" s="52"/>
      <c r="D166" s="36"/>
      <c r="E166" s="36"/>
      <c r="F166" s="36"/>
      <c r="G166" s="36"/>
      <c r="H166" s="5"/>
      <c r="I166" s="5"/>
      <c r="J166" s="5"/>
      <c r="K166" s="5"/>
      <c r="L166" s="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  <c r="BH166" s="135"/>
      <c r="BI166" s="135"/>
      <c r="BJ166" s="135"/>
      <c r="BK166" s="135"/>
      <c r="BL166" s="135"/>
      <c r="BM166" s="135"/>
      <c r="BN166" s="135"/>
      <c r="BO166" s="135"/>
      <c r="BP166" s="135"/>
      <c r="BQ166" s="135"/>
      <c r="BR166" s="135"/>
      <c r="BS166" s="135"/>
      <c r="BT166" s="135"/>
      <c r="BU166" s="135"/>
      <c r="BV166" s="135"/>
      <c r="BW166" s="135"/>
      <c r="BX166" s="135"/>
      <c r="BY166" s="135"/>
      <c r="BZ166" s="135"/>
      <c r="CA166" s="135"/>
      <c r="CB166" s="135"/>
      <c r="CC166" s="135"/>
      <c r="CD166" s="135"/>
      <c r="CE166" s="135"/>
      <c r="CF166" s="135"/>
      <c r="CG166" s="135"/>
      <c r="CH166" s="135"/>
      <c r="CI166" s="135"/>
      <c r="CJ166" s="135"/>
      <c r="CK166" s="135"/>
      <c r="CL166" s="135"/>
      <c r="CM166" s="135"/>
      <c r="CN166" s="135"/>
      <c r="CO166" s="135"/>
      <c r="CP166" s="135"/>
      <c r="CQ166" s="135"/>
      <c r="CR166" s="135"/>
      <c r="CS166" s="135"/>
      <c r="CT166" s="135"/>
      <c r="CU166" s="135"/>
      <c r="CV166" s="135"/>
      <c r="CW166" s="135"/>
      <c r="CX166" s="135"/>
      <c r="CY166" s="135"/>
      <c r="CZ166" s="135"/>
      <c r="DA166" s="135"/>
      <c r="DB166" s="135"/>
      <c r="DC166" s="135"/>
      <c r="DD166" s="135"/>
      <c r="DE166" s="135"/>
      <c r="DF166" s="135"/>
      <c r="DG166" s="135"/>
      <c r="DH166" s="135"/>
      <c r="DI166" s="135"/>
      <c r="DJ166" s="135"/>
      <c r="DK166" s="135"/>
      <c r="DL166" s="135"/>
      <c r="DM166" s="135"/>
      <c r="DN166" s="135"/>
      <c r="DO166" s="135"/>
      <c r="DP166" s="135"/>
      <c r="DQ166" s="135"/>
      <c r="DR166" s="135"/>
      <c r="DS166" s="135"/>
      <c r="DT166" s="135"/>
      <c r="DU166" s="135"/>
      <c r="DV166" s="135"/>
      <c r="DW166" s="135"/>
      <c r="DX166" s="135"/>
      <c r="DY166" s="135"/>
      <c r="DZ166" s="135"/>
      <c r="EA166" s="135"/>
      <c r="EB166" s="135"/>
      <c r="EC166" s="135"/>
      <c r="ED166" s="135"/>
      <c r="EE166" s="135"/>
      <c r="EF166" s="135"/>
      <c r="EG166" s="135"/>
      <c r="EH166" s="135"/>
      <c r="EI166" s="135"/>
      <c r="EJ166" s="135"/>
      <c r="EK166" s="135"/>
      <c r="EL166" s="135"/>
      <c r="EM166" s="135"/>
      <c r="EN166" s="135"/>
      <c r="EO166" s="135"/>
      <c r="EP166" s="135"/>
      <c r="EQ166" s="135"/>
      <c r="ER166" s="135"/>
      <c r="ES166" s="135"/>
      <c r="ET166" s="135"/>
      <c r="EU166" s="135"/>
      <c r="EV166" s="135"/>
      <c r="EW166" s="135"/>
      <c r="EX166" s="135"/>
      <c r="EY166" s="135"/>
      <c r="EZ166" s="135"/>
      <c r="FA166" s="135"/>
      <c r="FB166" s="135"/>
      <c r="FC166" s="135"/>
      <c r="FD166" s="135"/>
      <c r="FE166" s="135"/>
      <c r="FF166" s="135"/>
      <c r="FG166" s="135"/>
      <c r="FH166" s="135"/>
      <c r="FI166" s="135"/>
      <c r="FJ166" s="135"/>
      <c r="FK166" s="135"/>
      <c r="FL166" s="135"/>
      <c r="FM166" s="135"/>
      <c r="FN166" s="135"/>
      <c r="FO166" s="135"/>
      <c r="FP166" s="135"/>
      <c r="FQ166" s="135"/>
      <c r="FR166" s="135"/>
      <c r="FS166" s="135"/>
      <c r="FT166" s="135"/>
      <c r="FU166" s="135"/>
      <c r="FV166" s="135"/>
      <c r="FW166" s="135"/>
      <c r="FX166" s="135"/>
      <c r="FY166" s="135"/>
      <c r="FZ166" s="135"/>
      <c r="GA166" s="135"/>
      <c r="GB166" s="135"/>
      <c r="GC166" s="135"/>
      <c r="GD166" s="135"/>
      <c r="GE166" s="135"/>
      <c r="GF166" s="135"/>
      <c r="GG166" s="135"/>
      <c r="GH166" s="135"/>
      <c r="GI166" s="135"/>
      <c r="GJ166" s="135"/>
      <c r="GK166" s="135"/>
      <c r="GL166" s="135"/>
      <c r="GM166" s="135"/>
      <c r="GN166" s="135"/>
      <c r="GO166" s="135"/>
      <c r="GP166" s="135"/>
      <c r="GQ166" s="135"/>
      <c r="GR166" s="135"/>
      <c r="GS166" s="135"/>
      <c r="GT166" s="135"/>
      <c r="GU166" s="135"/>
      <c r="GV166" s="135"/>
      <c r="GW166" s="135"/>
      <c r="GX166" s="135"/>
      <c r="GY166" s="135"/>
      <c r="GZ166" s="135"/>
      <c r="HA166" s="135"/>
      <c r="HB166" s="135"/>
      <c r="HC166" s="135"/>
      <c r="HD166" s="135"/>
      <c r="HE166" s="135"/>
      <c r="HF166" s="135"/>
      <c r="HG166" s="135"/>
      <c r="HH166" s="135"/>
      <c r="HI166" s="135"/>
      <c r="HJ166" s="135"/>
      <c r="HK166" s="135"/>
      <c r="HL166" s="135"/>
      <c r="HM166" s="135"/>
      <c r="HN166" s="135"/>
      <c r="HO166" s="135"/>
      <c r="HP166" s="135"/>
      <c r="HQ166" s="135"/>
      <c r="HR166" s="135"/>
      <c r="HS166" s="135"/>
      <c r="HT166" s="135"/>
      <c r="HU166" s="135"/>
      <c r="HV166" s="135"/>
      <c r="HW166" s="135"/>
      <c r="HX166" s="135"/>
      <c r="HY166" s="135"/>
      <c r="HZ166" s="135"/>
      <c r="IA166" s="135"/>
      <c r="IB166" s="135"/>
      <c r="IC166" s="135"/>
      <c r="ID166" s="135"/>
      <c r="IE166" s="135"/>
    </row>
    <row r="167" spans="1:239" s="2" customFormat="1">
      <c r="A167" s="67">
        <v>46</v>
      </c>
      <c r="B167" s="130" t="s">
        <v>97</v>
      </c>
      <c r="C167" s="131" t="s">
        <v>30</v>
      </c>
      <c r="D167" s="33"/>
      <c r="E167" s="33">
        <f>(0.1*0.5*2.5)*2*2</f>
        <v>0.5</v>
      </c>
      <c r="F167" s="33"/>
      <c r="G167" s="33"/>
      <c r="H167" s="33"/>
      <c r="I167" s="33"/>
      <c r="J167" s="33"/>
      <c r="K167" s="33"/>
      <c r="L167" s="33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  <c r="CN167" s="132"/>
      <c r="CO167" s="132"/>
      <c r="CP167" s="132"/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2"/>
      <c r="DF167" s="132"/>
      <c r="DG167" s="132"/>
      <c r="DH167" s="132"/>
      <c r="DI167" s="132"/>
      <c r="DJ167" s="132"/>
      <c r="DK167" s="132"/>
      <c r="DL167" s="132"/>
      <c r="DM167" s="132"/>
      <c r="DN167" s="132"/>
      <c r="DO167" s="132"/>
      <c r="DP167" s="132"/>
      <c r="DQ167" s="132"/>
      <c r="DR167" s="132"/>
      <c r="DS167" s="132"/>
      <c r="DT167" s="132"/>
      <c r="DU167" s="132"/>
      <c r="DV167" s="132"/>
      <c r="DW167" s="132"/>
      <c r="DX167" s="132"/>
      <c r="DY167" s="132"/>
      <c r="DZ167" s="132"/>
      <c r="EA167" s="132"/>
      <c r="EB167" s="132"/>
      <c r="EC167" s="132"/>
      <c r="ED167" s="132"/>
      <c r="EE167" s="132"/>
      <c r="EF167" s="132"/>
      <c r="EG167" s="132"/>
      <c r="EH167" s="132"/>
      <c r="EI167" s="132"/>
      <c r="EJ167" s="132"/>
      <c r="EK167" s="132"/>
      <c r="EL167" s="132"/>
      <c r="EM167" s="132"/>
      <c r="EN167" s="132"/>
      <c r="EO167" s="132"/>
      <c r="EP167" s="132"/>
      <c r="EQ167" s="132"/>
      <c r="ER167" s="132"/>
      <c r="ES167" s="132"/>
      <c r="ET167" s="132"/>
      <c r="EU167" s="132"/>
      <c r="EV167" s="132"/>
      <c r="EW167" s="132"/>
      <c r="EX167" s="132"/>
      <c r="EY167" s="132"/>
      <c r="EZ167" s="132"/>
      <c r="FA167" s="132"/>
      <c r="FB167" s="132"/>
      <c r="FC167" s="132"/>
      <c r="FD167" s="132"/>
      <c r="FE167" s="132"/>
      <c r="FF167" s="132"/>
      <c r="FG167" s="132"/>
      <c r="FH167" s="132"/>
      <c r="FI167" s="132"/>
      <c r="FJ167" s="132"/>
      <c r="FK167" s="132"/>
      <c r="FL167" s="132"/>
      <c r="FM167" s="132"/>
      <c r="FN167" s="132"/>
      <c r="FO167" s="132"/>
      <c r="FP167" s="132"/>
      <c r="FQ167" s="132"/>
      <c r="FR167" s="132"/>
      <c r="FS167" s="132"/>
      <c r="FT167" s="132"/>
      <c r="FU167" s="132"/>
      <c r="FV167" s="132"/>
      <c r="FW167" s="132"/>
      <c r="FX167" s="132"/>
      <c r="FY167" s="132"/>
      <c r="FZ167" s="132"/>
      <c r="GA167" s="132"/>
      <c r="GB167" s="132"/>
      <c r="GC167" s="132"/>
      <c r="GD167" s="132"/>
      <c r="GE167" s="132"/>
      <c r="GF167" s="132"/>
      <c r="GG167" s="132"/>
      <c r="GH167" s="132"/>
      <c r="GI167" s="132"/>
      <c r="GJ167" s="132"/>
      <c r="GK167" s="132"/>
      <c r="GL167" s="132"/>
      <c r="GM167" s="132"/>
      <c r="GN167" s="132"/>
      <c r="GO167" s="132"/>
      <c r="GP167" s="132"/>
      <c r="GQ167" s="132"/>
      <c r="GR167" s="132"/>
      <c r="GS167" s="132"/>
      <c r="GT167" s="132"/>
      <c r="GU167" s="132"/>
      <c r="GV167" s="132"/>
      <c r="GW167" s="132"/>
      <c r="GX167" s="132"/>
      <c r="GY167" s="132"/>
      <c r="GZ167" s="132"/>
      <c r="HA167" s="132"/>
      <c r="HB167" s="132"/>
      <c r="HC167" s="132"/>
      <c r="HD167" s="132"/>
      <c r="HE167" s="132"/>
      <c r="HF167" s="132"/>
      <c r="HG167" s="132"/>
      <c r="HH167" s="132"/>
      <c r="HI167" s="132"/>
      <c r="HJ167" s="132"/>
      <c r="HK167" s="132"/>
      <c r="HL167" s="132"/>
      <c r="HM167" s="132"/>
      <c r="HN167" s="132"/>
      <c r="HO167" s="132"/>
      <c r="HP167" s="132"/>
      <c r="HQ167" s="132"/>
      <c r="HR167" s="132"/>
      <c r="HS167" s="132"/>
      <c r="HT167" s="132"/>
      <c r="HU167" s="132"/>
      <c r="HV167" s="132"/>
      <c r="HW167" s="132"/>
      <c r="HX167" s="132"/>
      <c r="HY167" s="132"/>
      <c r="HZ167" s="132"/>
      <c r="IA167" s="132"/>
      <c r="IB167" s="132"/>
      <c r="IC167" s="132"/>
      <c r="ID167" s="132"/>
      <c r="IE167" s="132"/>
    </row>
    <row r="168" spans="1:239" s="4" customFormat="1">
      <c r="A168" s="133"/>
      <c r="B168" s="134"/>
      <c r="C168" s="133" t="s">
        <v>90</v>
      </c>
      <c r="D168" s="36"/>
      <c r="E168" s="78">
        <f>E167/10</f>
        <v>0.05</v>
      </c>
      <c r="F168" s="36"/>
      <c r="G168" s="36"/>
      <c r="H168" s="36"/>
      <c r="I168" s="36"/>
      <c r="J168" s="36"/>
      <c r="K168" s="36"/>
      <c r="L168" s="36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35"/>
      <c r="BD168" s="135"/>
      <c r="BE168" s="135"/>
      <c r="BF168" s="135"/>
      <c r="BG168" s="135"/>
      <c r="BH168" s="135"/>
      <c r="BI168" s="135"/>
      <c r="BJ168" s="135"/>
      <c r="BK168" s="135"/>
      <c r="BL168" s="135"/>
      <c r="BM168" s="135"/>
      <c r="BN168" s="135"/>
      <c r="BO168" s="135"/>
      <c r="BP168" s="135"/>
      <c r="BQ168" s="135"/>
      <c r="BR168" s="135"/>
      <c r="BS168" s="135"/>
      <c r="BT168" s="135"/>
      <c r="BU168" s="135"/>
      <c r="BV168" s="135"/>
      <c r="BW168" s="135"/>
      <c r="BX168" s="135"/>
      <c r="BY168" s="135"/>
      <c r="BZ168" s="135"/>
      <c r="CA168" s="135"/>
      <c r="CB168" s="135"/>
      <c r="CC168" s="135"/>
      <c r="CD168" s="135"/>
      <c r="CE168" s="135"/>
      <c r="CF168" s="135"/>
      <c r="CG168" s="135"/>
      <c r="CH168" s="135"/>
      <c r="CI168" s="135"/>
      <c r="CJ168" s="135"/>
      <c r="CK168" s="135"/>
      <c r="CL168" s="135"/>
      <c r="CM168" s="135"/>
      <c r="CN168" s="135"/>
      <c r="CO168" s="135"/>
      <c r="CP168" s="135"/>
      <c r="CQ168" s="135"/>
      <c r="CR168" s="135"/>
      <c r="CS168" s="135"/>
      <c r="CT168" s="135"/>
      <c r="CU168" s="135"/>
      <c r="CV168" s="135"/>
      <c r="CW168" s="135"/>
      <c r="CX168" s="135"/>
      <c r="CY168" s="135"/>
      <c r="CZ168" s="135"/>
      <c r="DA168" s="135"/>
      <c r="DB168" s="135"/>
      <c r="DC168" s="135"/>
      <c r="DD168" s="135"/>
      <c r="DE168" s="135"/>
      <c r="DF168" s="135"/>
      <c r="DG168" s="135"/>
      <c r="DH168" s="135"/>
      <c r="DI168" s="135"/>
      <c r="DJ168" s="135"/>
      <c r="DK168" s="135"/>
      <c r="DL168" s="135"/>
      <c r="DM168" s="135"/>
      <c r="DN168" s="135"/>
      <c r="DO168" s="135"/>
      <c r="DP168" s="135"/>
      <c r="DQ168" s="135"/>
      <c r="DR168" s="135"/>
      <c r="DS168" s="135"/>
      <c r="DT168" s="135"/>
      <c r="DU168" s="135"/>
      <c r="DV168" s="135"/>
      <c r="DW168" s="135"/>
      <c r="DX168" s="135"/>
      <c r="DY168" s="135"/>
      <c r="DZ168" s="135"/>
      <c r="EA168" s="135"/>
      <c r="EB168" s="135"/>
      <c r="EC168" s="135"/>
      <c r="ED168" s="135"/>
      <c r="EE168" s="135"/>
      <c r="EF168" s="135"/>
      <c r="EG168" s="135"/>
      <c r="EH168" s="135"/>
      <c r="EI168" s="135"/>
      <c r="EJ168" s="135"/>
      <c r="EK168" s="135"/>
      <c r="EL168" s="135"/>
      <c r="EM168" s="135"/>
      <c r="EN168" s="135"/>
      <c r="EO168" s="135"/>
      <c r="EP168" s="135"/>
      <c r="EQ168" s="135"/>
      <c r="ER168" s="135"/>
      <c r="ES168" s="135"/>
      <c r="ET168" s="135"/>
      <c r="EU168" s="135"/>
      <c r="EV168" s="135"/>
      <c r="EW168" s="135"/>
      <c r="EX168" s="135"/>
      <c r="EY168" s="135"/>
      <c r="EZ168" s="135"/>
      <c r="FA168" s="135"/>
      <c r="FB168" s="135"/>
      <c r="FC168" s="135"/>
      <c r="FD168" s="135"/>
      <c r="FE168" s="135"/>
      <c r="FF168" s="135"/>
      <c r="FG168" s="135"/>
      <c r="FH168" s="135"/>
      <c r="FI168" s="135"/>
      <c r="FJ168" s="135"/>
      <c r="FK168" s="135"/>
      <c r="FL168" s="135"/>
      <c r="FM168" s="135"/>
      <c r="FN168" s="135"/>
      <c r="FO168" s="135"/>
      <c r="FP168" s="135"/>
      <c r="FQ168" s="135"/>
      <c r="FR168" s="135"/>
      <c r="FS168" s="135"/>
      <c r="FT168" s="135"/>
      <c r="FU168" s="135"/>
      <c r="FV168" s="135"/>
      <c r="FW168" s="135"/>
      <c r="FX168" s="135"/>
      <c r="FY168" s="135"/>
      <c r="FZ168" s="135"/>
      <c r="GA168" s="135"/>
      <c r="GB168" s="135"/>
      <c r="GC168" s="135"/>
      <c r="GD168" s="135"/>
      <c r="GE168" s="135"/>
      <c r="GF168" s="135"/>
      <c r="GG168" s="135"/>
      <c r="GH168" s="135"/>
      <c r="GI168" s="135"/>
      <c r="GJ168" s="135"/>
      <c r="GK168" s="135"/>
      <c r="GL168" s="135"/>
      <c r="GM168" s="135"/>
      <c r="GN168" s="135"/>
      <c r="GO168" s="135"/>
      <c r="GP168" s="135"/>
      <c r="GQ168" s="135"/>
      <c r="GR168" s="135"/>
      <c r="GS168" s="135"/>
      <c r="GT168" s="135"/>
      <c r="GU168" s="135"/>
      <c r="GV168" s="135"/>
      <c r="GW168" s="135"/>
      <c r="GX168" s="135"/>
      <c r="GY168" s="135"/>
      <c r="GZ168" s="135"/>
      <c r="HA168" s="135"/>
      <c r="HB168" s="135"/>
      <c r="HC168" s="135"/>
      <c r="HD168" s="135"/>
      <c r="HE168" s="135"/>
      <c r="HF168" s="135"/>
      <c r="HG168" s="135"/>
      <c r="HH168" s="135"/>
      <c r="HI168" s="135"/>
      <c r="HJ168" s="135"/>
      <c r="HK168" s="135"/>
      <c r="HL168" s="135"/>
      <c r="HM168" s="135"/>
      <c r="HN168" s="135"/>
      <c r="HO168" s="135"/>
      <c r="HP168" s="135"/>
      <c r="HQ168" s="135"/>
      <c r="HR168" s="135"/>
      <c r="HS168" s="135"/>
      <c r="HT168" s="135"/>
      <c r="HU168" s="135"/>
      <c r="HV168" s="135"/>
      <c r="HW168" s="135"/>
      <c r="HX168" s="135"/>
      <c r="HY168" s="135"/>
      <c r="HZ168" s="135"/>
      <c r="IA168" s="135"/>
      <c r="IB168" s="135"/>
      <c r="IC168" s="135"/>
      <c r="ID168" s="135"/>
      <c r="IE168" s="135"/>
    </row>
    <row r="169" spans="1:239" s="4" customFormat="1">
      <c r="A169" s="40"/>
      <c r="B169" s="116" t="s">
        <v>23</v>
      </c>
      <c r="C169" s="52" t="s">
        <v>18</v>
      </c>
      <c r="D169" s="5">
        <v>17.8</v>
      </c>
      <c r="E169" s="36">
        <f>D169*E168</f>
        <v>0.89000000000000012</v>
      </c>
      <c r="F169" s="36"/>
      <c r="G169" s="36"/>
      <c r="H169" s="5"/>
      <c r="I169" s="5">
        <f>E169*H169</f>
        <v>0</v>
      </c>
      <c r="J169" s="5"/>
      <c r="K169" s="5"/>
      <c r="L169" s="5">
        <f>G169+I169+K169</f>
        <v>0</v>
      </c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6"/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/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/>
      <c r="EL169" s="136"/>
      <c r="EM169" s="136"/>
      <c r="EN169" s="136"/>
      <c r="EO169" s="136"/>
      <c r="EP169" s="136"/>
      <c r="EQ169" s="136"/>
      <c r="ER169" s="136"/>
      <c r="ES169" s="136"/>
      <c r="ET169" s="136"/>
      <c r="EU169" s="136"/>
      <c r="EV169" s="136"/>
      <c r="EW169" s="136"/>
      <c r="EX169" s="136"/>
      <c r="EY169" s="136"/>
      <c r="EZ169" s="136"/>
      <c r="FA169" s="136"/>
      <c r="FB169" s="136"/>
      <c r="FC169" s="136"/>
      <c r="FD169" s="136"/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36"/>
      <c r="FQ169" s="136"/>
      <c r="FR169" s="136"/>
      <c r="FS169" s="136"/>
      <c r="FT169" s="136"/>
      <c r="FU169" s="136"/>
      <c r="FV169" s="136"/>
      <c r="FW169" s="136"/>
      <c r="FX169" s="136"/>
      <c r="FY169" s="136"/>
      <c r="FZ169" s="136"/>
      <c r="GA169" s="136"/>
      <c r="GB169" s="136"/>
      <c r="GC169" s="136"/>
      <c r="GD169" s="136"/>
      <c r="GE169" s="136"/>
      <c r="GF169" s="136"/>
      <c r="GG169" s="136"/>
      <c r="GH169" s="136"/>
      <c r="GI169" s="136"/>
      <c r="GJ169" s="136"/>
      <c r="GK169" s="136"/>
      <c r="GL169" s="136"/>
      <c r="GM169" s="136"/>
      <c r="GN169" s="136"/>
      <c r="GO169" s="136"/>
      <c r="GP169" s="136"/>
      <c r="GQ169" s="136"/>
      <c r="GR169" s="136"/>
      <c r="GS169" s="136"/>
      <c r="GT169" s="136"/>
      <c r="GU169" s="136"/>
      <c r="GV169" s="136"/>
      <c r="GW169" s="136"/>
      <c r="GX169" s="136"/>
      <c r="GY169" s="136"/>
      <c r="GZ169" s="136"/>
      <c r="HA169" s="136"/>
      <c r="HB169" s="136"/>
      <c r="HC169" s="136"/>
      <c r="HD169" s="136"/>
      <c r="HE169" s="136"/>
      <c r="HF169" s="136"/>
      <c r="HG169" s="136"/>
      <c r="HH169" s="136"/>
      <c r="HI169" s="136"/>
      <c r="HJ169" s="136"/>
      <c r="HK169" s="136"/>
      <c r="HL169" s="136"/>
      <c r="HM169" s="136"/>
      <c r="HN169" s="136"/>
      <c r="HO169" s="136"/>
      <c r="HP169" s="136"/>
      <c r="HQ169" s="136"/>
      <c r="HR169" s="136"/>
      <c r="HS169" s="136"/>
      <c r="HT169" s="136"/>
      <c r="HU169" s="136"/>
      <c r="HV169" s="136"/>
      <c r="HW169" s="136"/>
      <c r="HX169" s="136"/>
      <c r="HY169" s="136"/>
      <c r="HZ169" s="136"/>
      <c r="IA169" s="136"/>
      <c r="IB169" s="136"/>
      <c r="IC169" s="136"/>
      <c r="ID169" s="136"/>
      <c r="IE169" s="136"/>
    </row>
    <row r="170" spans="1:239" s="4" customFormat="1">
      <c r="A170" s="40"/>
      <c r="B170" s="137" t="s">
        <v>91</v>
      </c>
      <c r="C170" s="133" t="s">
        <v>30</v>
      </c>
      <c r="D170" s="5">
        <v>11</v>
      </c>
      <c r="E170" s="63">
        <f>D170*E168</f>
        <v>0.55000000000000004</v>
      </c>
      <c r="F170" s="3"/>
      <c r="G170" s="36">
        <f>E170*F170</f>
        <v>0</v>
      </c>
      <c r="H170" s="36"/>
      <c r="I170" s="36"/>
      <c r="J170" s="36"/>
      <c r="K170" s="36"/>
      <c r="L170" s="36">
        <f>G170+I170+K170</f>
        <v>0</v>
      </c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6"/>
      <c r="BZ170" s="136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6"/>
      <c r="CV170" s="136"/>
      <c r="CW170" s="136"/>
      <c r="CX170" s="136"/>
      <c r="CY170" s="136"/>
      <c r="CZ170" s="136"/>
      <c r="DA170" s="136"/>
      <c r="DB170" s="136"/>
      <c r="DC170" s="136"/>
      <c r="DD170" s="136"/>
      <c r="DE170" s="136"/>
      <c r="DF170" s="136"/>
      <c r="DG170" s="136"/>
      <c r="DH170" s="136"/>
      <c r="DI170" s="136"/>
      <c r="DJ170" s="136"/>
      <c r="DK170" s="136"/>
      <c r="DL170" s="136"/>
      <c r="DM170" s="136"/>
      <c r="DN170" s="136"/>
      <c r="DO170" s="136"/>
      <c r="DP170" s="136"/>
      <c r="DQ170" s="136"/>
      <c r="DR170" s="136"/>
      <c r="DS170" s="136"/>
      <c r="DT170" s="136"/>
      <c r="DU170" s="136"/>
      <c r="DV170" s="136"/>
      <c r="DW170" s="136"/>
      <c r="DX170" s="136"/>
      <c r="DY170" s="136"/>
      <c r="DZ170" s="136"/>
      <c r="EA170" s="136"/>
      <c r="EB170" s="136"/>
      <c r="EC170" s="136"/>
      <c r="ED170" s="136"/>
      <c r="EE170" s="136"/>
      <c r="EF170" s="136"/>
      <c r="EG170" s="136"/>
      <c r="EH170" s="136"/>
      <c r="EI170" s="136"/>
      <c r="EJ170" s="136"/>
      <c r="EK170" s="136"/>
      <c r="EL170" s="136"/>
      <c r="EM170" s="136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136"/>
      <c r="GD170" s="136"/>
      <c r="GE170" s="136"/>
      <c r="GF170" s="136"/>
      <c r="GG170" s="136"/>
      <c r="GH170" s="136"/>
      <c r="GI170" s="136"/>
      <c r="GJ170" s="136"/>
      <c r="GK170" s="136"/>
      <c r="GL170" s="136"/>
      <c r="GM170" s="136"/>
      <c r="GN170" s="136"/>
      <c r="GO170" s="136"/>
      <c r="GP170" s="136"/>
      <c r="GQ170" s="136"/>
      <c r="GR170" s="136"/>
      <c r="GS170" s="136"/>
      <c r="GT170" s="136"/>
      <c r="GU170" s="136"/>
      <c r="GV170" s="136"/>
      <c r="GW170" s="136"/>
      <c r="GX170" s="136"/>
      <c r="GY170" s="136"/>
      <c r="GZ170" s="136"/>
      <c r="HA170" s="136"/>
      <c r="HB170" s="136"/>
      <c r="HC170" s="136"/>
      <c r="HD170" s="136"/>
      <c r="HE170" s="136"/>
      <c r="HF170" s="136"/>
      <c r="HG170" s="136"/>
      <c r="HH170" s="136"/>
      <c r="HI170" s="136"/>
      <c r="HJ170" s="136"/>
      <c r="HK170" s="136"/>
      <c r="HL170" s="136"/>
      <c r="HM170" s="136"/>
      <c r="HN170" s="136"/>
      <c r="HO170" s="136"/>
      <c r="HP170" s="136"/>
      <c r="HQ170" s="136"/>
      <c r="HR170" s="136"/>
      <c r="HS170" s="136"/>
      <c r="HT170" s="136"/>
      <c r="HU170" s="136"/>
      <c r="HV170" s="136"/>
      <c r="HW170" s="136"/>
      <c r="HX170" s="136"/>
      <c r="HY170" s="136"/>
      <c r="HZ170" s="136"/>
      <c r="IA170" s="136"/>
      <c r="IB170" s="136"/>
      <c r="IC170" s="136"/>
      <c r="ID170" s="136"/>
      <c r="IE170" s="136"/>
    </row>
    <row r="171" spans="1:239" s="4" customFormat="1">
      <c r="A171" s="133"/>
      <c r="B171" s="134"/>
      <c r="C171" s="133"/>
      <c r="D171" s="5"/>
      <c r="E171" s="63"/>
      <c r="F171" s="3"/>
      <c r="G171" s="36"/>
      <c r="H171" s="36"/>
      <c r="I171" s="36"/>
      <c r="J171" s="36"/>
      <c r="K171" s="36"/>
      <c r="L171" s="36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  <c r="BH171" s="135"/>
      <c r="BI171" s="135"/>
      <c r="BJ171" s="135"/>
      <c r="BK171" s="135"/>
      <c r="BL171" s="135"/>
      <c r="BM171" s="135"/>
      <c r="BN171" s="135"/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5"/>
      <c r="BY171" s="135"/>
      <c r="BZ171" s="135"/>
      <c r="CA171" s="135"/>
      <c r="CB171" s="135"/>
      <c r="CC171" s="135"/>
      <c r="CD171" s="135"/>
      <c r="CE171" s="135"/>
      <c r="CF171" s="135"/>
      <c r="CG171" s="135"/>
      <c r="CH171" s="135"/>
      <c r="CI171" s="135"/>
      <c r="CJ171" s="135"/>
      <c r="CK171" s="135"/>
      <c r="CL171" s="135"/>
      <c r="CM171" s="135"/>
      <c r="CN171" s="135"/>
      <c r="CO171" s="135"/>
      <c r="CP171" s="135"/>
      <c r="CQ171" s="135"/>
      <c r="CR171" s="135"/>
      <c r="CS171" s="135"/>
      <c r="CT171" s="135"/>
      <c r="CU171" s="135"/>
      <c r="CV171" s="135"/>
      <c r="CW171" s="135"/>
      <c r="CX171" s="135"/>
      <c r="CY171" s="135"/>
      <c r="CZ171" s="135"/>
      <c r="DA171" s="135"/>
      <c r="DB171" s="135"/>
      <c r="DC171" s="135"/>
      <c r="DD171" s="135"/>
      <c r="DE171" s="135"/>
      <c r="DF171" s="135"/>
      <c r="DG171" s="135"/>
      <c r="DH171" s="135"/>
      <c r="DI171" s="135"/>
      <c r="DJ171" s="135"/>
      <c r="DK171" s="135"/>
      <c r="DL171" s="135"/>
      <c r="DM171" s="135"/>
      <c r="DN171" s="135"/>
      <c r="DO171" s="135"/>
      <c r="DP171" s="135"/>
      <c r="DQ171" s="135"/>
      <c r="DR171" s="135"/>
      <c r="DS171" s="135"/>
      <c r="DT171" s="135"/>
      <c r="DU171" s="135"/>
      <c r="DV171" s="135"/>
      <c r="DW171" s="135"/>
      <c r="DX171" s="135"/>
      <c r="DY171" s="135"/>
      <c r="DZ171" s="135"/>
      <c r="EA171" s="135"/>
      <c r="EB171" s="135"/>
      <c r="EC171" s="135"/>
      <c r="ED171" s="135"/>
      <c r="EE171" s="135"/>
      <c r="EF171" s="135"/>
      <c r="EG171" s="135"/>
      <c r="EH171" s="135"/>
      <c r="EI171" s="135"/>
      <c r="EJ171" s="135"/>
      <c r="EK171" s="135"/>
      <c r="EL171" s="135"/>
      <c r="EM171" s="135"/>
      <c r="EN171" s="135"/>
      <c r="EO171" s="135"/>
      <c r="EP171" s="135"/>
      <c r="EQ171" s="135"/>
      <c r="ER171" s="135"/>
      <c r="ES171" s="135"/>
      <c r="ET171" s="135"/>
      <c r="EU171" s="135"/>
      <c r="EV171" s="135"/>
      <c r="EW171" s="135"/>
      <c r="EX171" s="135"/>
      <c r="EY171" s="135"/>
      <c r="EZ171" s="135"/>
      <c r="FA171" s="135"/>
      <c r="FB171" s="135"/>
      <c r="FC171" s="135"/>
      <c r="FD171" s="135"/>
      <c r="FE171" s="135"/>
      <c r="FF171" s="135"/>
      <c r="FG171" s="135"/>
      <c r="FH171" s="135"/>
      <c r="FI171" s="135"/>
      <c r="FJ171" s="135"/>
      <c r="FK171" s="135"/>
      <c r="FL171" s="135"/>
      <c r="FM171" s="135"/>
      <c r="FN171" s="135"/>
      <c r="FO171" s="135"/>
      <c r="FP171" s="135"/>
      <c r="FQ171" s="135"/>
      <c r="FR171" s="135"/>
      <c r="FS171" s="135"/>
      <c r="FT171" s="135"/>
      <c r="FU171" s="135"/>
      <c r="FV171" s="135"/>
      <c r="FW171" s="135"/>
      <c r="FX171" s="135"/>
      <c r="FY171" s="135"/>
      <c r="FZ171" s="135"/>
      <c r="GA171" s="135"/>
      <c r="GB171" s="135"/>
      <c r="GC171" s="135"/>
      <c r="GD171" s="135"/>
      <c r="GE171" s="135"/>
      <c r="GF171" s="135"/>
      <c r="GG171" s="135"/>
      <c r="GH171" s="135"/>
      <c r="GI171" s="135"/>
      <c r="GJ171" s="135"/>
      <c r="GK171" s="135"/>
      <c r="GL171" s="135"/>
      <c r="GM171" s="135"/>
      <c r="GN171" s="135"/>
      <c r="GO171" s="135"/>
      <c r="GP171" s="135"/>
      <c r="GQ171" s="135"/>
      <c r="GR171" s="135"/>
      <c r="GS171" s="135"/>
      <c r="GT171" s="135"/>
      <c r="GU171" s="135"/>
      <c r="GV171" s="135"/>
      <c r="GW171" s="135"/>
      <c r="GX171" s="135"/>
      <c r="GY171" s="135"/>
      <c r="GZ171" s="135"/>
      <c r="HA171" s="135"/>
      <c r="HB171" s="135"/>
      <c r="HC171" s="135"/>
      <c r="HD171" s="135"/>
      <c r="HE171" s="135"/>
      <c r="HF171" s="135"/>
      <c r="HG171" s="135"/>
      <c r="HH171" s="135"/>
      <c r="HI171" s="135"/>
      <c r="HJ171" s="135"/>
      <c r="HK171" s="135"/>
      <c r="HL171" s="135"/>
      <c r="HM171" s="135"/>
      <c r="HN171" s="135"/>
      <c r="HO171" s="135"/>
      <c r="HP171" s="135"/>
      <c r="HQ171" s="135"/>
      <c r="HR171" s="135"/>
      <c r="HS171" s="135"/>
      <c r="HT171" s="135"/>
      <c r="HU171" s="135"/>
      <c r="HV171" s="135"/>
      <c r="HW171" s="135"/>
      <c r="HX171" s="135"/>
      <c r="HY171" s="135"/>
      <c r="HZ171" s="135"/>
      <c r="IA171" s="135"/>
      <c r="IB171" s="135"/>
      <c r="IC171" s="135"/>
      <c r="ID171" s="135"/>
      <c r="IE171" s="135"/>
    </row>
    <row r="172" spans="1:239" s="2" customFormat="1" ht="25.5">
      <c r="A172" s="67">
        <v>47</v>
      </c>
      <c r="B172" s="140" t="s">
        <v>98</v>
      </c>
      <c r="C172" s="7" t="s">
        <v>88</v>
      </c>
      <c r="D172" s="141"/>
      <c r="E172" s="62">
        <f>((1.2*0.3*2.5+0.5*0.5*2.5)*2-(0.53+0.06+0.06)*(0.53+0.06+0.06)*3.14*0.3*2)*2</f>
        <v>4.5080199999999992</v>
      </c>
      <c r="F172" s="62"/>
      <c r="G172" s="62"/>
      <c r="H172" s="62"/>
      <c r="I172" s="62"/>
      <c r="J172" s="62"/>
      <c r="K172" s="54"/>
      <c r="L172" s="62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  <c r="HU172" s="10"/>
      <c r="HV172" s="10"/>
      <c r="HW172" s="10"/>
      <c r="HX172" s="10"/>
      <c r="HY172" s="10"/>
      <c r="HZ172" s="10"/>
      <c r="IA172" s="10"/>
      <c r="IB172" s="10"/>
      <c r="IC172" s="10"/>
      <c r="ID172" s="10"/>
      <c r="IE172" s="10"/>
    </row>
    <row r="173" spans="1:239" s="4" customFormat="1">
      <c r="A173" s="8"/>
      <c r="B173" s="79"/>
      <c r="C173" s="8" t="s">
        <v>43</v>
      </c>
      <c r="D173" s="142"/>
      <c r="E173" s="64">
        <f>E172/100</f>
        <v>4.5080199999999994E-2</v>
      </c>
      <c r="F173" s="5"/>
      <c r="G173" s="5"/>
      <c r="H173" s="5"/>
      <c r="I173" s="5"/>
      <c r="J173" s="5"/>
      <c r="K173" s="50"/>
      <c r="L173" s="5"/>
      <c r="M173" s="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</row>
    <row r="174" spans="1:239" s="2" customFormat="1">
      <c r="A174" s="7"/>
      <c r="B174" s="71" t="s">
        <v>23</v>
      </c>
      <c r="C174" s="52" t="s">
        <v>18</v>
      </c>
      <c r="D174" s="5">
        <v>660</v>
      </c>
      <c r="E174" s="5">
        <f>E173*D174</f>
        <v>29.752931999999998</v>
      </c>
      <c r="F174" s="5"/>
      <c r="G174" s="5"/>
      <c r="H174" s="3"/>
      <c r="I174" s="5">
        <f>E174*H174</f>
        <v>0</v>
      </c>
      <c r="J174" s="5"/>
      <c r="K174" s="5"/>
      <c r="L174" s="5">
        <f t="shared" ref="L174:L184" si="18">G174+I174+K174</f>
        <v>0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</row>
    <row r="175" spans="1:239" s="2" customFormat="1">
      <c r="A175" s="7"/>
      <c r="B175" s="143" t="s">
        <v>99</v>
      </c>
      <c r="C175" s="144" t="s">
        <v>19</v>
      </c>
      <c r="D175" s="5">
        <v>9.6</v>
      </c>
      <c r="E175" s="5">
        <f>ROUND(E173*D175,2)</f>
        <v>0.43</v>
      </c>
      <c r="F175" s="5"/>
      <c r="G175" s="5"/>
      <c r="H175" s="5"/>
      <c r="I175" s="5"/>
      <c r="J175" s="5"/>
      <c r="K175" s="145">
        <f>E175*J175</f>
        <v>0</v>
      </c>
      <c r="L175" s="5">
        <f t="shared" si="18"/>
        <v>0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</row>
    <row r="176" spans="1:239" s="2" customFormat="1">
      <c r="A176" s="7"/>
      <c r="B176" s="73" t="s">
        <v>28</v>
      </c>
      <c r="C176" s="8" t="s">
        <v>0</v>
      </c>
      <c r="D176" s="5">
        <v>39.9</v>
      </c>
      <c r="E176" s="5">
        <f>D176*E173</f>
        <v>1.7986999799999996</v>
      </c>
      <c r="F176" s="51"/>
      <c r="G176" s="51"/>
      <c r="H176" s="51"/>
      <c r="I176" s="3"/>
      <c r="J176" s="5"/>
      <c r="K176" s="5">
        <f>E176*J176</f>
        <v>0</v>
      </c>
      <c r="L176" s="5">
        <f t="shared" si="18"/>
        <v>0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</row>
    <row r="177" spans="1:239" s="9" customFormat="1">
      <c r="A177" s="7"/>
      <c r="B177" s="73" t="s">
        <v>100</v>
      </c>
      <c r="C177" s="8" t="s">
        <v>101</v>
      </c>
      <c r="D177" s="146">
        <v>1160</v>
      </c>
      <c r="E177" s="5">
        <f>E173*D177</f>
        <v>52.29303199999999</v>
      </c>
      <c r="F177" s="5"/>
      <c r="G177" s="3">
        <f t="shared" ref="G177:G184" si="19">E177*F177</f>
        <v>0</v>
      </c>
      <c r="H177" s="5"/>
      <c r="I177" s="5"/>
      <c r="J177" s="3"/>
      <c r="K177" s="5"/>
      <c r="L177" s="5">
        <f t="shared" si="18"/>
        <v>0</v>
      </c>
      <c r="M177" s="2"/>
    </row>
    <row r="178" spans="1:239" s="2" customFormat="1">
      <c r="A178" s="7"/>
      <c r="B178" s="73" t="s">
        <v>102</v>
      </c>
      <c r="C178" s="8" t="s">
        <v>101</v>
      </c>
      <c r="D178" s="5">
        <v>193</v>
      </c>
      <c r="E178" s="5">
        <f>D178*E173</f>
        <v>8.7004785999999985</v>
      </c>
      <c r="F178" s="5"/>
      <c r="G178" s="3">
        <f t="shared" si="19"/>
        <v>0</v>
      </c>
      <c r="H178" s="3"/>
      <c r="I178" s="3"/>
      <c r="J178" s="5"/>
      <c r="K178" s="5"/>
      <c r="L178" s="5">
        <f t="shared" si="18"/>
        <v>0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</row>
    <row r="179" spans="1:239" s="2" customFormat="1">
      <c r="A179" s="7"/>
      <c r="B179" s="73" t="s">
        <v>103</v>
      </c>
      <c r="C179" s="8" t="s">
        <v>30</v>
      </c>
      <c r="D179" s="5">
        <v>101.5</v>
      </c>
      <c r="E179" s="5">
        <f>D179*E173</f>
        <v>4.575640299999999</v>
      </c>
      <c r="F179" s="5"/>
      <c r="G179" s="3">
        <f t="shared" si="19"/>
        <v>0</v>
      </c>
      <c r="H179" s="3"/>
      <c r="I179" s="3"/>
      <c r="J179" s="5"/>
      <c r="K179" s="5"/>
      <c r="L179" s="5">
        <f t="shared" si="18"/>
        <v>0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</row>
    <row r="180" spans="1:239" s="2" customFormat="1">
      <c r="A180" s="7"/>
      <c r="B180" s="143" t="s">
        <v>104</v>
      </c>
      <c r="C180" s="8" t="s">
        <v>30</v>
      </c>
      <c r="D180" s="5">
        <v>2.4700000000000002</v>
      </c>
      <c r="E180" s="3">
        <f>D180*E173</f>
        <v>0.11134809399999999</v>
      </c>
      <c r="F180" s="5"/>
      <c r="G180" s="3">
        <f t="shared" si="19"/>
        <v>0</v>
      </c>
      <c r="H180" s="3"/>
      <c r="I180" s="3"/>
      <c r="J180" s="5"/>
      <c r="K180" s="5"/>
      <c r="L180" s="5">
        <f t="shared" si="18"/>
        <v>0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</row>
    <row r="181" spans="1:239" s="2" customFormat="1">
      <c r="A181" s="7"/>
      <c r="B181" s="143" t="s">
        <v>105</v>
      </c>
      <c r="C181" s="147" t="s">
        <v>30</v>
      </c>
      <c r="D181" s="5">
        <f>7.4+0.53</f>
        <v>7.9300000000000006</v>
      </c>
      <c r="E181" s="5">
        <f>E173*D181</f>
        <v>0.35748598599999998</v>
      </c>
      <c r="F181" s="5"/>
      <c r="G181" s="145">
        <f t="shared" si="19"/>
        <v>0</v>
      </c>
      <c r="H181" s="5"/>
      <c r="I181" s="5"/>
      <c r="J181" s="5"/>
      <c r="K181" s="5"/>
      <c r="L181" s="5">
        <f t="shared" si="18"/>
        <v>0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</row>
    <row r="182" spans="1:239" s="2" customFormat="1">
      <c r="A182" s="7"/>
      <c r="B182" s="143" t="s">
        <v>106</v>
      </c>
      <c r="C182" s="147" t="s">
        <v>30</v>
      </c>
      <c r="D182" s="5">
        <v>4.68</v>
      </c>
      <c r="E182" s="5">
        <f>E173*D182</f>
        <v>0.21097533599999996</v>
      </c>
      <c r="F182" s="5"/>
      <c r="G182" s="145">
        <f t="shared" si="19"/>
        <v>0</v>
      </c>
      <c r="H182" s="5"/>
      <c r="I182" s="5"/>
      <c r="J182" s="5"/>
      <c r="K182" s="5"/>
      <c r="L182" s="5">
        <f t="shared" si="18"/>
        <v>0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</row>
    <row r="183" spans="1:239" s="2" customFormat="1">
      <c r="A183" s="7"/>
      <c r="B183" s="143" t="s">
        <v>107</v>
      </c>
      <c r="C183" s="147" t="s">
        <v>32</v>
      </c>
      <c r="D183" s="5">
        <v>39</v>
      </c>
      <c r="E183" s="5">
        <f>E173*D183</f>
        <v>1.7581277999999998</v>
      </c>
      <c r="F183" s="5"/>
      <c r="G183" s="145">
        <f t="shared" si="19"/>
        <v>0</v>
      </c>
      <c r="H183" s="5"/>
      <c r="I183" s="5"/>
      <c r="J183" s="5"/>
      <c r="K183" s="5"/>
      <c r="L183" s="5">
        <f t="shared" si="18"/>
        <v>0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</row>
    <row r="184" spans="1:239" s="2" customFormat="1">
      <c r="A184" s="7"/>
      <c r="B184" s="73" t="s">
        <v>95</v>
      </c>
      <c r="C184" s="8" t="s">
        <v>0</v>
      </c>
      <c r="D184" s="5">
        <v>156</v>
      </c>
      <c r="E184" s="5">
        <f>D184*E173</f>
        <v>7.0325111999999992</v>
      </c>
      <c r="F184" s="3"/>
      <c r="G184" s="3">
        <f t="shared" si="19"/>
        <v>0</v>
      </c>
      <c r="H184" s="3"/>
      <c r="I184" s="3"/>
      <c r="J184" s="5"/>
      <c r="K184" s="5"/>
      <c r="L184" s="5">
        <f t="shared" si="18"/>
        <v>0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</row>
    <row r="185" spans="1:239" s="1" customFormat="1">
      <c r="A185" s="6"/>
      <c r="B185" s="148"/>
      <c r="C185" s="8"/>
      <c r="D185" s="146"/>
      <c r="E185" s="5"/>
      <c r="F185" s="5"/>
      <c r="G185" s="5"/>
      <c r="H185" s="5"/>
      <c r="I185" s="5"/>
      <c r="J185" s="3"/>
      <c r="K185" s="5"/>
      <c r="L185" s="5"/>
      <c r="M185" s="2"/>
      <c r="N185" s="1">
        <f>371*2</f>
        <v>742</v>
      </c>
    </row>
    <row r="186" spans="1:239" s="21" customFormat="1">
      <c r="A186" s="19"/>
      <c r="B186" s="105" t="s">
        <v>86</v>
      </c>
      <c r="C186" s="20"/>
      <c r="D186" s="20"/>
      <c r="E186" s="20"/>
      <c r="F186" s="20"/>
      <c r="G186" s="19"/>
      <c r="H186" s="20"/>
      <c r="I186" s="19"/>
      <c r="J186" s="20"/>
      <c r="K186" s="19"/>
      <c r="L186" s="19"/>
    </row>
    <row r="187" spans="1:239" s="2" customFormat="1">
      <c r="A187" s="55"/>
      <c r="B187" s="56" t="s">
        <v>85</v>
      </c>
      <c r="C187" s="55"/>
      <c r="D187" s="57"/>
      <c r="E187" s="51"/>
      <c r="F187" s="51"/>
      <c r="G187" s="51"/>
      <c r="H187" s="51"/>
      <c r="I187" s="51"/>
      <c r="J187" s="51"/>
      <c r="K187" s="51"/>
      <c r="L187" s="51"/>
    </row>
    <row r="188" spans="1:239" s="4" customFormat="1">
      <c r="A188" s="55"/>
      <c r="B188" s="58"/>
      <c r="C188" s="59"/>
      <c r="D188" s="60"/>
      <c r="E188" s="3"/>
      <c r="F188" s="3"/>
      <c r="G188" s="3"/>
      <c r="H188" s="3"/>
      <c r="I188" s="3"/>
      <c r="J188" s="3"/>
      <c r="K188" s="3"/>
      <c r="L188" s="3"/>
    </row>
    <row r="189" spans="1:239" s="2" customFormat="1" ht="18.75" customHeight="1">
      <c r="A189" s="6">
        <v>1</v>
      </c>
      <c r="B189" s="101" t="s">
        <v>55</v>
      </c>
      <c r="C189" s="7" t="s">
        <v>30</v>
      </c>
      <c r="D189" s="62"/>
      <c r="E189" s="62">
        <f>41*1*1</f>
        <v>41</v>
      </c>
      <c r="F189" s="5"/>
      <c r="G189" s="5"/>
      <c r="H189" s="5"/>
      <c r="I189" s="5"/>
      <c r="J189" s="5"/>
      <c r="K189" s="5"/>
      <c r="L189" s="62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</row>
    <row r="190" spans="1:239" s="4" customFormat="1">
      <c r="A190" s="8"/>
      <c r="B190" s="79"/>
      <c r="C190" s="8" t="s">
        <v>39</v>
      </c>
      <c r="D190" s="5"/>
      <c r="E190" s="78">
        <f>E189/1000</f>
        <v>4.1000000000000002E-2</v>
      </c>
      <c r="F190" s="5"/>
      <c r="G190" s="5"/>
      <c r="H190" s="5"/>
      <c r="I190" s="5"/>
      <c r="J190" s="5"/>
      <c r="K190" s="5"/>
      <c r="L190" s="5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</row>
    <row r="191" spans="1:239" s="2" customFormat="1">
      <c r="A191" s="6"/>
      <c r="B191" s="102" t="s">
        <v>51</v>
      </c>
      <c r="C191" s="52" t="s">
        <v>18</v>
      </c>
      <c r="D191" s="5">
        <v>19.100000000000001</v>
      </c>
      <c r="E191" s="5">
        <f>D191*E190</f>
        <v>0.78310000000000013</v>
      </c>
      <c r="F191" s="5"/>
      <c r="G191" s="5"/>
      <c r="H191" s="5"/>
      <c r="I191" s="5"/>
      <c r="J191" s="5"/>
      <c r="K191" s="5">
        <f>E191*J191</f>
        <v>0</v>
      </c>
      <c r="L191" s="5">
        <f>G191+I191+K191</f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</row>
    <row r="192" spans="1:239" s="2" customFormat="1">
      <c r="A192" s="6"/>
      <c r="B192" s="102"/>
      <c r="C192" s="52"/>
      <c r="D192" s="5"/>
      <c r="E192" s="5"/>
      <c r="F192" s="5"/>
      <c r="G192" s="5"/>
      <c r="H192" s="5"/>
      <c r="I192" s="5"/>
      <c r="J192" s="5"/>
      <c r="K192" s="5"/>
      <c r="L192" s="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</row>
    <row r="193" spans="1:239" s="2" customFormat="1" ht="17.25" customHeight="1">
      <c r="A193" s="6">
        <v>2</v>
      </c>
      <c r="B193" s="101" t="s">
        <v>52</v>
      </c>
      <c r="C193" s="7" t="s">
        <v>30</v>
      </c>
      <c r="D193" s="62"/>
      <c r="E193" s="62">
        <f>E189</f>
        <v>41</v>
      </c>
      <c r="F193" s="5"/>
      <c r="G193" s="5"/>
      <c r="H193" s="5"/>
      <c r="I193" s="5"/>
      <c r="J193" s="5"/>
      <c r="K193" s="5"/>
      <c r="L193" s="62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</row>
    <row r="194" spans="1:239" s="4" customFormat="1">
      <c r="A194" s="8"/>
      <c r="B194" s="79"/>
      <c r="C194" s="8" t="s">
        <v>39</v>
      </c>
      <c r="D194" s="5"/>
      <c r="E194" s="78">
        <f>E193/1000</f>
        <v>4.1000000000000002E-2</v>
      </c>
      <c r="F194" s="5"/>
      <c r="G194" s="5"/>
      <c r="H194" s="5"/>
      <c r="I194" s="5"/>
      <c r="J194" s="5"/>
      <c r="K194" s="5"/>
      <c r="L194" s="5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</row>
    <row r="195" spans="1:239" s="2" customFormat="1">
      <c r="A195" s="6"/>
      <c r="B195" s="102" t="s">
        <v>42</v>
      </c>
      <c r="C195" s="52" t="s">
        <v>18</v>
      </c>
      <c r="D195" s="5">
        <v>13.2</v>
      </c>
      <c r="E195" s="5">
        <f>D195*E194</f>
        <v>0.54120000000000001</v>
      </c>
      <c r="F195" s="5"/>
      <c r="G195" s="5"/>
      <c r="H195" s="5"/>
      <c r="I195" s="5">
        <f>E195*H195</f>
        <v>0</v>
      </c>
      <c r="J195" s="5"/>
      <c r="K195" s="5"/>
      <c r="L195" s="5">
        <f>G195+I195+K195</f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</row>
    <row r="196" spans="1:239" s="2" customFormat="1">
      <c r="A196" s="6"/>
      <c r="B196" s="103" t="s">
        <v>28</v>
      </c>
      <c r="C196" s="8" t="s">
        <v>0</v>
      </c>
      <c r="D196" s="5">
        <v>2.1</v>
      </c>
      <c r="E196" s="81">
        <f>D196*E194</f>
        <v>8.610000000000001E-2</v>
      </c>
      <c r="F196" s="5"/>
      <c r="G196" s="5"/>
      <c r="H196" s="5"/>
      <c r="I196" s="5"/>
      <c r="J196" s="5"/>
      <c r="K196" s="5">
        <f>E196*J196</f>
        <v>0</v>
      </c>
      <c r="L196" s="5">
        <f>G196+I196+K196</f>
        <v>0</v>
      </c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82"/>
      <c r="DH196" s="82"/>
      <c r="DI196" s="82"/>
      <c r="DJ196" s="82"/>
      <c r="DK196" s="82"/>
      <c r="DL196" s="82"/>
      <c r="DM196" s="82"/>
      <c r="DN196" s="82"/>
      <c r="DO196" s="82"/>
      <c r="DP196" s="82"/>
      <c r="DQ196" s="82"/>
      <c r="DR196" s="82"/>
      <c r="DS196" s="82"/>
      <c r="DT196" s="82"/>
      <c r="DU196" s="82"/>
      <c r="DV196" s="82"/>
      <c r="DW196" s="82"/>
      <c r="DX196" s="82"/>
      <c r="DY196" s="82"/>
      <c r="DZ196" s="82"/>
      <c r="EA196" s="82"/>
      <c r="EB196" s="82"/>
      <c r="EC196" s="82"/>
      <c r="ED196" s="82"/>
      <c r="EE196" s="82"/>
      <c r="EF196" s="82"/>
      <c r="EG196" s="82"/>
      <c r="EH196" s="82"/>
      <c r="EI196" s="82"/>
      <c r="EJ196" s="82"/>
      <c r="EK196" s="82"/>
      <c r="EL196" s="82"/>
      <c r="EM196" s="82"/>
      <c r="EN196" s="82"/>
      <c r="EO196" s="82"/>
      <c r="EP196" s="82"/>
      <c r="EQ196" s="82"/>
      <c r="ER196" s="82"/>
      <c r="ES196" s="82"/>
      <c r="ET196" s="82"/>
      <c r="EU196" s="82"/>
      <c r="EV196" s="82"/>
      <c r="EW196" s="82"/>
      <c r="EX196" s="82"/>
      <c r="EY196" s="82"/>
      <c r="EZ196" s="82"/>
      <c r="FA196" s="82"/>
      <c r="FB196" s="82"/>
      <c r="FC196" s="82"/>
      <c r="FD196" s="82"/>
      <c r="FE196" s="82"/>
      <c r="FF196" s="82"/>
      <c r="FG196" s="82"/>
      <c r="FH196" s="82"/>
      <c r="FI196" s="82"/>
      <c r="FJ196" s="82"/>
      <c r="FK196" s="82"/>
      <c r="FL196" s="82"/>
      <c r="FM196" s="82"/>
      <c r="FN196" s="82"/>
      <c r="FO196" s="82"/>
      <c r="FP196" s="82"/>
      <c r="FQ196" s="82"/>
      <c r="FR196" s="82"/>
      <c r="FS196" s="82"/>
      <c r="FT196" s="82"/>
      <c r="FU196" s="82"/>
      <c r="FV196" s="82"/>
      <c r="FW196" s="82"/>
      <c r="FX196" s="82"/>
      <c r="FY196" s="82"/>
      <c r="FZ196" s="82"/>
      <c r="GA196" s="82"/>
      <c r="GB196" s="82"/>
      <c r="GC196" s="82"/>
      <c r="GD196" s="82"/>
      <c r="GE196" s="82"/>
      <c r="GF196" s="82"/>
      <c r="GG196" s="82"/>
      <c r="GH196" s="82"/>
      <c r="GI196" s="82"/>
      <c r="GJ196" s="82"/>
      <c r="GK196" s="82"/>
      <c r="GL196" s="82"/>
      <c r="GM196" s="82"/>
      <c r="GN196" s="82"/>
      <c r="GO196" s="82"/>
      <c r="GP196" s="82"/>
      <c r="GQ196" s="82"/>
      <c r="GR196" s="82"/>
      <c r="GS196" s="82"/>
      <c r="GT196" s="82"/>
      <c r="GU196" s="82"/>
      <c r="GV196" s="82"/>
      <c r="GW196" s="82"/>
      <c r="GX196" s="82"/>
      <c r="GY196" s="82"/>
      <c r="GZ196" s="82"/>
      <c r="HA196" s="82"/>
      <c r="HB196" s="82"/>
      <c r="HC196" s="82"/>
      <c r="HD196" s="82"/>
      <c r="HE196" s="82"/>
      <c r="HF196" s="82"/>
      <c r="HG196" s="82"/>
      <c r="HH196" s="82"/>
      <c r="HI196" s="82"/>
      <c r="HJ196" s="82"/>
      <c r="HK196" s="82"/>
      <c r="HL196" s="82"/>
      <c r="HM196" s="82"/>
      <c r="HN196" s="82"/>
      <c r="HO196" s="82"/>
      <c r="HP196" s="82"/>
      <c r="HQ196" s="82"/>
      <c r="HR196" s="82"/>
      <c r="HS196" s="82"/>
      <c r="HT196" s="82"/>
      <c r="HU196" s="82"/>
      <c r="HV196" s="82"/>
      <c r="HW196" s="82"/>
      <c r="HX196" s="82"/>
      <c r="HY196" s="82"/>
      <c r="HZ196" s="82"/>
      <c r="IA196" s="82"/>
      <c r="IB196" s="82"/>
      <c r="IC196" s="82"/>
      <c r="ID196" s="82"/>
      <c r="IE196" s="82"/>
    </row>
    <row r="197" spans="1:239" s="2" customFormat="1">
      <c r="A197" s="6"/>
      <c r="B197" s="103" t="s">
        <v>53</v>
      </c>
      <c r="C197" s="80" t="s">
        <v>30</v>
      </c>
      <c r="D197" s="5">
        <v>102</v>
      </c>
      <c r="E197" s="5">
        <f>D197*E194</f>
        <v>4.1820000000000004</v>
      </c>
      <c r="F197" s="5"/>
      <c r="G197" s="3"/>
      <c r="H197" s="3"/>
      <c r="I197" s="3"/>
      <c r="J197" s="5"/>
      <c r="K197" s="5">
        <f>E197*J197</f>
        <v>0</v>
      </c>
      <c r="L197" s="5">
        <f>G197+I197+K197</f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</row>
    <row r="198" spans="1:239" s="2" customFormat="1">
      <c r="A198" s="6"/>
      <c r="B198" s="41" t="s">
        <v>54</v>
      </c>
      <c r="C198" s="80" t="s">
        <v>30</v>
      </c>
      <c r="D198" s="5">
        <v>62</v>
      </c>
      <c r="E198" s="5">
        <f>D198*E194</f>
        <v>2.5420000000000003</v>
      </c>
      <c r="F198" s="3"/>
      <c r="G198" s="3">
        <f>E198*F198</f>
        <v>0</v>
      </c>
      <c r="H198" s="3"/>
      <c r="I198" s="3"/>
      <c r="J198" s="5"/>
      <c r="K198" s="5"/>
      <c r="L198" s="5">
        <f>G198+I198+K198</f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</row>
    <row r="199" spans="1:239" s="4" customFormat="1">
      <c r="A199" s="59"/>
      <c r="B199" s="58"/>
      <c r="C199" s="59"/>
      <c r="D199" s="60"/>
      <c r="E199" s="3"/>
      <c r="F199" s="3"/>
      <c r="G199" s="3"/>
      <c r="H199" s="3"/>
      <c r="I199" s="3"/>
      <c r="J199" s="3"/>
      <c r="K199" s="3"/>
      <c r="L199" s="3"/>
    </row>
    <row r="200" spans="1:239" s="77" customFormat="1">
      <c r="A200" s="6">
        <v>3</v>
      </c>
      <c r="B200" s="101" t="s">
        <v>40</v>
      </c>
      <c r="C200" s="7" t="s">
        <v>21</v>
      </c>
      <c r="D200" s="62"/>
      <c r="E200" s="62">
        <f>E193*1.65</f>
        <v>67.649999999999991</v>
      </c>
      <c r="F200" s="62"/>
      <c r="G200" s="62"/>
      <c r="H200" s="62"/>
      <c r="I200" s="62"/>
      <c r="J200" s="51"/>
      <c r="K200" s="62"/>
      <c r="L200" s="62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</row>
    <row r="201" spans="1:239" s="4" customFormat="1">
      <c r="A201" s="7"/>
      <c r="B201" s="79"/>
      <c r="C201" s="8"/>
      <c r="D201" s="5"/>
      <c r="E201" s="5"/>
      <c r="F201" s="5"/>
      <c r="G201" s="5"/>
      <c r="H201" s="5"/>
      <c r="I201" s="5"/>
      <c r="J201" s="3"/>
      <c r="K201" s="5"/>
      <c r="L201" s="5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</row>
    <row r="202" spans="1:239" s="4" customFormat="1">
      <c r="A202" s="7"/>
      <c r="B202" s="104" t="s">
        <v>41</v>
      </c>
      <c r="C202" s="8" t="s">
        <v>21</v>
      </c>
      <c r="D202" s="5">
        <v>1</v>
      </c>
      <c r="E202" s="5">
        <f>D202*E200</f>
        <v>67.649999999999991</v>
      </c>
      <c r="F202" s="5"/>
      <c r="G202" s="5"/>
      <c r="H202" s="5"/>
      <c r="I202" s="5"/>
      <c r="J202" s="63"/>
      <c r="K202" s="5">
        <f>E202*J202</f>
        <v>0</v>
      </c>
      <c r="L202" s="5">
        <f>G202+I202+K202</f>
        <v>0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</row>
    <row r="203" spans="1:239" s="4" customFormat="1">
      <c r="A203" s="8"/>
      <c r="B203" s="79"/>
      <c r="C203" s="8"/>
      <c r="D203" s="5"/>
      <c r="E203" s="5"/>
      <c r="F203" s="5"/>
      <c r="G203" s="5"/>
      <c r="H203" s="5"/>
      <c r="I203" s="5"/>
      <c r="J203" s="3"/>
      <c r="K203" s="5"/>
      <c r="L203" s="5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</row>
    <row r="204" spans="1:239" s="2" customFormat="1" ht="25.5">
      <c r="A204" s="67">
        <v>1</v>
      </c>
      <c r="B204" s="106" t="s">
        <v>35</v>
      </c>
      <c r="C204" s="61" t="s">
        <v>17</v>
      </c>
      <c r="D204" s="68"/>
      <c r="E204" s="107">
        <v>457.68</v>
      </c>
      <c r="F204" s="51"/>
      <c r="G204" s="69"/>
      <c r="H204" s="69"/>
      <c r="I204" s="51"/>
      <c r="J204" s="51"/>
      <c r="K204" s="51"/>
      <c r="L204" s="51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  <c r="DH204" s="70"/>
      <c r="DI204" s="70"/>
      <c r="DJ204" s="70"/>
      <c r="DK204" s="70"/>
      <c r="DL204" s="70"/>
      <c r="DM204" s="70"/>
      <c r="DN204" s="70"/>
      <c r="DO204" s="70"/>
      <c r="DP204" s="70"/>
      <c r="DQ204" s="70"/>
      <c r="DR204" s="70"/>
      <c r="DS204" s="70"/>
      <c r="DT204" s="70"/>
      <c r="DU204" s="70"/>
      <c r="DV204" s="70"/>
      <c r="DW204" s="70"/>
      <c r="DX204" s="70"/>
      <c r="DY204" s="70"/>
      <c r="DZ204" s="70"/>
      <c r="EA204" s="70"/>
      <c r="EB204" s="70"/>
      <c r="EC204" s="70"/>
      <c r="ED204" s="70"/>
      <c r="EE204" s="70"/>
      <c r="EF204" s="70"/>
      <c r="EG204" s="70"/>
      <c r="EH204" s="70"/>
      <c r="EI204" s="70"/>
      <c r="EJ204" s="70"/>
      <c r="EK204" s="70"/>
      <c r="EL204" s="70"/>
      <c r="EM204" s="70"/>
      <c r="EN204" s="70"/>
      <c r="EO204" s="70"/>
      <c r="EP204" s="70"/>
      <c r="EQ204" s="70"/>
      <c r="ER204" s="70"/>
      <c r="ES204" s="70"/>
      <c r="ET204" s="70"/>
      <c r="EU204" s="70"/>
      <c r="EV204" s="70"/>
      <c r="EW204" s="70"/>
      <c r="EX204" s="70"/>
      <c r="EY204" s="70"/>
      <c r="EZ204" s="70"/>
      <c r="FA204" s="70"/>
      <c r="FB204" s="70"/>
      <c r="FC204" s="70"/>
      <c r="FD204" s="70"/>
      <c r="FE204" s="70"/>
      <c r="FF204" s="70"/>
      <c r="FG204" s="70"/>
      <c r="FH204" s="70"/>
      <c r="FI204" s="70"/>
      <c r="FJ204" s="70"/>
      <c r="FK204" s="70"/>
      <c r="FL204" s="70"/>
      <c r="FM204" s="70"/>
      <c r="FN204" s="70"/>
      <c r="FO204" s="70"/>
      <c r="FP204" s="70"/>
      <c r="FQ204" s="70"/>
      <c r="FR204" s="70"/>
      <c r="FS204" s="70"/>
      <c r="FT204" s="70"/>
      <c r="FU204" s="70"/>
      <c r="FV204" s="70"/>
      <c r="FW204" s="70"/>
      <c r="FX204" s="70"/>
      <c r="FY204" s="70"/>
      <c r="FZ204" s="70"/>
      <c r="GA204" s="70"/>
      <c r="GB204" s="70"/>
      <c r="GC204" s="70"/>
      <c r="GD204" s="70"/>
      <c r="GE204" s="70"/>
      <c r="GF204" s="70"/>
      <c r="GG204" s="70"/>
      <c r="GH204" s="70"/>
      <c r="GI204" s="70"/>
      <c r="GJ204" s="70"/>
      <c r="GK204" s="70"/>
      <c r="GL204" s="70"/>
      <c r="GM204" s="70"/>
      <c r="GN204" s="70"/>
      <c r="GO204" s="70"/>
      <c r="GP204" s="70"/>
      <c r="GQ204" s="70"/>
      <c r="GR204" s="70"/>
      <c r="GS204" s="70"/>
      <c r="GT204" s="70"/>
      <c r="GU204" s="70"/>
      <c r="GV204" s="70"/>
      <c r="GW204" s="70"/>
      <c r="GX204" s="70"/>
      <c r="GY204" s="70"/>
      <c r="GZ204" s="70"/>
      <c r="HA204" s="70"/>
      <c r="HB204" s="70"/>
      <c r="HC204" s="70"/>
      <c r="HD204" s="70"/>
      <c r="HE204" s="70"/>
      <c r="HF204" s="70"/>
      <c r="HG204" s="70"/>
      <c r="HH204" s="70"/>
      <c r="HI204" s="70"/>
      <c r="HJ204" s="70"/>
      <c r="HK204" s="70"/>
    </row>
    <row r="205" spans="1:239" s="4" customFormat="1">
      <c r="A205" s="52"/>
      <c r="B205" s="108"/>
      <c r="C205" s="52" t="s">
        <v>22</v>
      </c>
      <c r="D205" s="109"/>
      <c r="E205" s="110">
        <f>E204/1000</f>
        <v>0.45768000000000003</v>
      </c>
      <c r="F205" s="3"/>
      <c r="G205" s="109"/>
      <c r="H205" s="109"/>
      <c r="I205" s="3"/>
      <c r="J205" s="3"/>
      <c r="K205" s="3"/>
      <c r="L205" s="3"/>
    </row>
    <row r="206" spans="1:239" s="2" customFormat="1">
      <c r="A206" s="7"/>
      <c r="B206" s="102" t="s">
        <v>23</v>
      </c>
      <c r="C206" s="52" t="s">
        <v>18</v>
      </c>
      <c r="D206" s="5">
        <v>32.1</v>
      </c>
      <c r="E206" s="5">
        <f>E205*D206</f>
        <v>14.691528000000002</v>
      </c>
      <c r="F206" s="3"/>
      <c r="G206" s="111"/>
      <c r="H206" s="3"/>
      <c r="I206" s="5">
        <f>E206*H206</f>
        <v>0</v>
      </c>
      <c r="J206" s="5"/>
      <c r="K206" s="5"/>
      <c r="L206" s="5">
        <f>G206+I206+K206</f>
        <v>0</v>
      </c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5"/>
      <c r="FG206" s="65"/>
      <c r="FH206" s="65"/>
      <c r="FI206" s="65"/>
      <c r="FJ206" s="65"/>
      <c r="FK206" s="65"/>
      <c r="FL206" s="65"/>
      <c r="FM206" s="65"/>
      <c r="FN206" s="65"/>
      <c r="FO206" s="65"/>
      <c r="FP206" s="65"/>
      <c r="FQ206" s="65"/>
      <c r="FR206" s="65"/>
      <c r="FS206" s="65"/>
      <c r="FT206" s="65"/>
      <c r="FU206" s="65"/>
      <c r="FV206" s="65"/>
      <c r="FW206" s="65"/>
      <c r="FX206" s="65"/>
      <c r="FY206" s="65"/>
      <c r="FZ206" s="65"/>
      <c r="GA206" s="65"/>
      <c r="GB206" s="65"/>
      <c r="GC206" s="65"/>
      <c r="GD206" s="65"/>
      <c r="GE206" s="65"/>
      <c r="GF206" s="65"/>
      <c r="GG206" s="65"/>
      <c r="GH206" s="65"/>
      <c r="GI206" s="65"/>
      <c r="GJ206" s="65"/>
      <c r="GK206" s="65"/>
      <c r="GL206" s="65"/>
      <c r="GM206" s="65"/>
      <c r="GN206" s="65"/>
      <c r="GO206" s="65"/>
      <c r="GP206" s="65"/>
      <c r="GQ206" s="65"/>
      <c r="GR206" s="65"/>
      <c r="GS206" s="65"/>
      <c r="GT206" s="65"/>
      <c r="GU206" s="65"/>
      <c r="GV206" s="65"/>
      <c r="GW206" s="65"/>
      <c r="GX206" s="65"/>
      <c r="GY206" s="65"/>
      <c r="GZ206" s="65"/>
      <c r="HA206" s="65"/>
      <c r="HB206" s="65"/>
      <c r="HC206" s="65"/>
      <c r="HD206" s="65"/>
      <c r="HE206" s="65"/>
      <c r="HF206" s="65"/>
      <c r="HG206" s="65"/>
      <c r="HH206" s="65"/>
      <c r="HI206" s="65"/>
      <c r="HJ206" s="65"/>
      <c r="HK206" s="65"/>
      <c r="HL206" s="65"/>
      <c r="HM206" s="65"/>
      <c r="HN206" s="65"/>
      <c r="HO206" s="65"/>
      <c r="HP206" s="65"/>
      <c r="HQ206" s="65"/>
      <c r="HR206" s="65"/>
      <c r="HS206" s="65"/>
      <c r="HT206" s="65"/>
      <c r="HU206" s="65"/>
      <c r="HV206" s="65"/>
      <c r="HW206" s="65"/>
      <c r="HX206" s="65"/>
      <c r="HY206" s="65"/>
      <c r="HZ206" s="65"/>
      <c r="IA206" s="65"/>
      <c r="IB206" s="65"/>
      <c r="IC206" s="65"/>
      <c r="ID206" s="65"/>
      <c r="IE206" s="65"/>
    </row>
    <row r="207" spans="1:239" s="2" customFormat="1">
      <c r="A207" s="7"/>
      <c r="B207" s="102" t="s">
        <v>24</v>
      </c>
      <c r="C207" s="52" t="s">
        <v>19</v>
      </c>
      <c r="D207" s="5">
        <v>0.71</v>
      </c>
      <c r="E207" s="5">
        <f>D207*E205</f>
        <v>0.32495279999999999</v>
      </c>
      <c r="F207" s="3"/>
      <c r="G207" s="111"/>
      <c r="H207" s="111"/>
      <c r="I207" s="3"/>
      <c r="J207" s="3"/>
      <c r="K207" s="5">
        <f>E207*J207</f>
        <v>0</v>
      </c>
      <c r="L207" s="5">
        <f>G207+I207+K207</f>
        <v>0</v>
      </c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  <c r="EN207" s="65"/>
      <c r="EO207" s="65"/>
      <c r="EP207" s="65"/>
      <c r="EQ207" s="65"/>
      <c r="ER207" s="65"/>
      <c r="ES207" s="65"/>
      <c r="ET207" s="65"/>
      <c r="EU207" s="65"/>
      <c r="EV207" s="65"/>
      <c r="EW207" s="65"/>
      <c r="EX207" s="65"/>
      <c r="EY207" s="65"/>
      <c r="EZ207" s="65"/>
      <c r="FA207" s="65"/>
      <c r="FB207" s="65"/>
      <c r="FC207" s="65"/>
      <c r="FD207" s="65"/>
      <c r="FE207" s="65"/>
      <c r="FF207" s="65"/>
      <c r="FG207" s="65"/>
      <c r="FH207" s="65"/>
      <c r="FI207" s="65"/>
      <c r="FJ207" s="65"/>
      <c r="FK207" s="65"/>
      <c r="FL207" s="65"/>
      <c r="FM207" s="65"/>
      <c r="FN207" s="65"/>
      <c r="FO207" s="65"/>
      <c r="FP207" s="65"/>
      <c r="FQ207" s="65"/>
      <c r="FR207" s="65"/>
      <c r="FS207" s="65"/>
      <c r="FT207" s="65"/>
      <c r="FU207" s="65"/>
      <c r="FV207" s="65"/>
      <c r="FW207" s="65"/>
      <c r="FX207" s="65"/>
      <c r="FY207" s="65"/>
      <c r="FZ207" s="65"/>
      <c r="GA207" s="65"/>
      <c r="GB207" s="65"/>
      <c r="GC207" s="65"/>
      <c r="GD207" s="65"/>
      <c r="GE207" s="65"/>
      <c r="GF207" s="65"/>
      <c r="GG207" s="65"/>
      <c r="GH207" s="65"/>
      <c r="GI207" s="65"/>
      <c r="GJ207" s="65"/>
      <c r="GK207" s="65"/>
      <c r="GL207" s="65"/>
      <c r="GM207" s="65"/>
      <c r="GN207" s="65"/>
      <c r="GO207" s="65"/>
      <c r="GP207" s="65"/>
      <c r="GQ207" s="65"/>
      <c r="GR207" s="65"/>
      <c r="GS207" s="65"/>
      <c r="GT207" s="65"/>
      <c r="GU207" s="65"/>
      <c r="GV207" s="65"/>
      <c r="GW207" s="65"/>
      <c r="GX207" s="65"/>
      <c r="GY207" s="65"/>
      <c r="GZ207" s="65"/>
      <c r="HA207" s="65"/>
      <c r="HB207" s="65"/>
      <c r="HC207" s="65"/>
      <c r="HD207" s="65"/>
      <c r="HE207" s="65"/>
      <c r="HF207" s="65"/>
      <c r="HG207" s="65"/>
      <c r="HH207" s="65"/>
      <c r="HI207" s="65"/>
      <c r="HJ207" s="65"/>
      <c r="HK207" s="65"/>
      <c r="HL207" s="65"/>
      <c r="HM207" s="65"/>
      <c r="HN207" s="65"/>
      <c r="HO207" s="65"/>
      <c r="HP207" s="65"/>
      <c r="HQ207" s="65"/>
      <c r="HR207" s="65"/>
      <c r="HS207" s="65"/>
      <c r="HT207" s="65"/>
      <c r="HU207" s="65"/>
      <c r="HV207" s="65"/>
      <c r="HW207" s="65"/>
      <c r="HX207" s="65"/>
      <c r="HY207" s="65"/>
      <c r="HZ207" s="65"/>
      <c r="IA207" s="65"/>
      <c r="IB207" s="65"/>
      <c r="IC207" s="65"/>
      <c r="ID207" s="65"/>
      <c r="IE207" s="65"/>
    </row>
    <row r="208" spans="1:239" s="2" customFormat="1">
      <c r="A208" s="7"/>
      <c r="B208" s="102" t="s">
        <v>25</v>
      </c>
      <c r="C208" s="52" t="s">
        <v>19</v>
      </c>
      <c r="D208" s="5">
        <v>3.88</v>
      </c>
      <c r="E208" s="5">
        <f>E205*D208</f>
        <v>1.7757984</v>
      </c>
      <c r="F208" s="3"/>
      <c r="G208" s="111"/>
      <c r="H208" s="111"/>
      <c r="I208" s="3"/>
      <c r="J208" s="3"/>
      <c r="K208" s="5">
        <f>E208*J208</f>
        <v>0</v>
      </c>
      <c r="L208" s="5">
        <f>G208+I208+K208</f>
        <v>0</v>
      </c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5"/>
      <c r="FG208" s="65"/>
      <c r="FH208" s="65"/>
      <c r="FI208" s="65"/>
      <c r="FJ208" s="65"/>
      <c r="FK208" s="65"/>
      <c r="FL208" s="65"/>
      <c r="FM208" s="65"/>
      <c r="FN208" s="65"/>
      <c r="FO208" s="65"/>
      <c r="FP208" s="65"/>
      <c r="FQ208" s="65"/>
      <c r="FR208" s="65"/>
      <c r="FS208" s="65"/>
      <c r="FT208" s="65"/>
      <c r="FU208" s="65"/>
      <c r="FV208" s="65"/>
      <c r="FW208" s="65"/>
      <c r="FX208" s="65"/>
      <c r="FY208" s="65"/>
      <c r="FZ208" s="65"/>
      <c r="GA208" s="65"/>
      <c r="GB208" s="65"/>
      <c r="GC208" s="65"/>
      <c r="GD208" s="65"/>
      <c r="GE208" s="65"/>
      <c r="GF208" s="65"/>
      <c r="GG208" s="65"/>
      <c r="GH208" s="65"/>
      <c r="GI208" s="65"/>
      <c r="GJ208" s="65"/>
      <c r="GK208" s="65"/>
      <c r="GL208" s="65"/>
      <c r="GM208" s="65"/>
      <c r="GN208" s="65"/>
      <c r="GO208" s="65"/>
      <c r="GP208" s="65"/>
      <c r="GQ208" s="65"/>
      <c r="GR208" s="65"/>
      <c r="GS208" s="65"/>
      <c r="GT208" s="65"/>
      <c r="GU208" s="65"/>
      <c r="GV208" s="65"/>
      <c r="GW208" s="65"/>
      <c r="GX208" s="65"/>
      <c r="GY208" s="65"/>
      <c r="GZ208" s="65"/>
      <c r="HA208" s="65"/>
      <c r="HB208" s="65"/>
      <c r="HC208" s="65"/>
      <c r="HD208" s="65"/>
      <c r="HE208" s="65"/>
      <c r="HF208" s="65"/>
      <c r="HG208" s="65"/>
      <c r="HH208" s="65"/>
      <c r="HI208" s="65"/>
      <c r="HJ208" s="65"/>
      <c r="HK208" s="65"/>
      <c r="HL208" s="65"/>
      <c r="HM208" s="65"/>
      <c r="HN208" s="65"/>
      <c r="HO208" s="65"/>
      <c r="HP208" s="65"/>
      <c r="HQ208" s="65"/>
      <c r="HR208" s="65"/>
      <c r="HS208" s="65"/>
      <c r="HT208" s="65"/>
      <c r="HU208" s="65"/>
      <c r="HV208" s="65"/>
      <c r="HW208" s="65"/>
      <c r="HX208" s="65"/>
      <c r="HY208" s="65"/>
      <c r="HZ208" s="65"/>
      <c r="IA208" s="65"/>
      <c r="IB208" s="65"/>
      <c r="IC208" s="65"/>
      <c r="ID208" s="65"/>
      <c r="IE208" s="65"/>
    </row>
    <row r="209" spans="1:239" s="2" customFormat="1">
      <c r="A209" s="7"/>
      <c r="B209" s="102" t="s">
        <v>26</v>
      </c>
      <c r="C209" s="52" t="s">
        <v>19</v>
      </c>
      <c r="D209" s="5">
        <v>6.16</v>
      </c>
      <c r="E209" s="5">
        <f>D209*E205</f>
        <v>2.8193088000000004</v>
      </c>
      <c r="F209" s="3"/>
      <c r="G209" s="111"/>
      <c r="H209" s="111"/>
      <c r="I209" s="3"/>
      <c r="J209" s="3"/>
      <c r="K209" s="5">
        <f t="shared" ref="K209:K211" si="20">E209*J209</f>
        <v>0</v>
      </c>
      <c r="L209" s="5">
        <f t="shared" ref="L209:L211" si="21">G209+I209+K209</f>
        <v>0</v>
      </c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  <c r="EN209" s="65"/>
      <c r="EO209" s="65"/>
      <c r="EP209" s="65"/>
      <c r="EQ209" s="65"/>
      <c r="ER209" s="65"/>
      <c r="ES209" s="65"/>
      <c r="ET209" s="65"/>
      <c r="EU209" s="65"/>
      <c r="EV209" s="65"/>
      <c r="EW209" s="65"/>
      <c r="EX209" s="65"/>
      <c r="EY209" s="65"/>
      <c r="EZ209" s="65"/>
      <c r="FA209" s="65"/>
      <c r="FB209" s="65"/>
      <c r="FC209" s="65"/>
      <c r="FD209" s="65"/>
      <c r="FE209" s="65"/>
      <c r="FF209" s="65"/>
      <c r="FG209" s="65"/>
      <c r="FH209" s="65"/>
      <c r="FI209" s="65"/>
      <c r="FJ209" s="65"/>
      <c r="FK209" s="65"/>
      <c r="FL209" s="65"/>
      <c r="FM209" s="65"/>
      <c r="FN209" s="65"/>
      <c r="FO209" s="65"/>
      <c r="FP209" s="65"/>
      <c r="FQ209" s="65"/>
      <c r="FR209" s="65"/>
      <c r="FS209" s="65"/>
      <c r="FT209" s="65"/>
      <c r="FU209" s="65"/>
      <c r="FV209" s="65"/>
      <c r="FW209" s="65"/>
      <c r="FX209" s="65"/>
      <c r="FY209" s="65"/>
      <c r="FZ209" s="65"/>
      <c r="GA209" s="65"/>
      <c r="GB209" s="65"/>
      <c r="GC209" s="65"/>
      <c r="GD209" s="65"/>
      <c r="GE209" s="65"/>
      <c r="GF209" s="65"/>
      <c r="GG209" s="65"/>
      <c r="GH209" s="65"/>
      <c r="GI209" s="65"/>
      <c r="GJ209" s="65"/>
      <c r="GK209" s="65"/>
      <c r="GL209" s="65"/>
      <c r="GM209" s="65"/>
      <c r="GN209" s="65"/>
      <c r="GO209" s="65"/>
      <c r="GP209" s="65"/>
      <c r="GQ209" s="65"/>
      <c r="GR209" s="65"/>
      <c r="GS209" s="65"/>
      <c r="GT209" s="65"/>
      <c r="GU209" s="65"/>
      <c r="GV209" s="65"/>
      <c r="GW209" s="65"/>
      <c r="GX209" s="65"/>
      <c r="GY209" s="65"/>
      <c r="GZ209" s="65"/>
      <c r="HA209" s="65"/>
      <c r="HB209" s="65"/>
      <c r="HC209" s="65"/>
      <c r="HD209" s="65"/>
      <c r="HE209" s="65"/>
      <c r="HF209" s="65"/>
      <c r="HG209" s="65"/>
      <c r="HH209" s="65"/>
      <c r="HI209" s="65"/>
      <c r="HJ209" s="65"/>
      <c r="HK209" s="65"/>
      <c r="HL209" s="65"/>
      <c r="HM209" s="65"/>
      <c r="HN209" s="65"/>
      <c r="HO209" s="65"/>
      <c r="HP209" s="65"/>
      <c r="HQ209" s="65"/>
      <c r="HR209" s="65"/>
      <c r="HS209" s="65"/>
      <c r="HT209" s="65"/>
      <c r="HU209" s="65"/>
      <c r="HV209" s="65"/>
      <c r="HW209" s="65"/>
      <c r="HX209" s="65"/>
      <c r="HY209" s="65"/>
      <c r="HZ209" s="65"/>
      <c r="IA209" s="65"/>
      <c r="IB209" s="65"/>
      <c r="IC209" s="65"/>
      <c r="ID209" s="65"/>
      <c r="IE209" s="65"/>
    </row>
    <row r="210" spans="1:239" s="2" customFormat="1">
      <c r="A210" s="7"/>
      <c r="B210" s="102" t="s">
        <v>27</v>
      </c>
      <c r="C210" s="52" t="s">
        <v>19</v>
      </c>
      <c r="D210" s="5">
        <v>4.53</v>
      </c>
      <c r="E210" s="3">
        <f>D210*E205</f>
        <v>2.0732904000000003</v>
      </c>
      <c r="F210" s="3"/>
      <c r="G210" s="111"/>
      <c r="H210" s="111"/>
      <c r="I210" s="3"/>
      <c r="J210" s="3"/>
      <c r="K210" s="5">
        <f t="shared" si="20"/>
        <v>0</v>
      </c>
      <c r="L210" s="5">
        <f t="shared" si="21"/>
        <v>0</v>
      </c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  <c r="EN210" s="65"/>
      <c r="EO210" s="65"/>
      <c r="EP210" s="65"/>
      <c r="EQ210" s="65"/>
      <c r="ER210" s="65"/>
      <c r="ES210" s="65"/>
      <c r="ET210" s="65"/>
      <c r="EU210" s="65"/>
      <c r="EV210" s="65"/>
      <c r="EW210" s="65"/>
      <c r="EX210" s="65"/>
      <c r="EY210" s="65"/>
      <c r="EZ210" s="65"/>
      <c r="FA210" s="65"/>
      <c r="FB210" s="65"/>
      <c r="FC210" s="65"/>
      <c r="FD210" s="65"/>
      <c r="FE210" s="65"/>
      <c r="FF210" s="65"/>
      <c r="FG210" s="65"/>
      <c r="FH210" s="65"/>
      <c r="FI210" s="65"/>
      <c r="FJ210" s="65"/>
      <c r="FK210" s="65"/>
      <c r="FL210" s="65"/>
      <c r="FM210" s="65"/>
      <c r="FN210" s="65"/>
      <c r="FO210" s="65"/>
      <c r="FP210" s="65"/>
      <c r="FQ210" s="65"/>
      <c r="FR210" s="65"/>
      <c r="FS210" s="65"/>
      <c r="FT210" s="65"/>
      <c r="FU210" s="65"/>
      <c r="FV210" s="65"/>
      <c r="FW210" s="65"/>
      <c r="FX210" s="65"/>
      <c r="FY210" s="65"/>
      <c r="FZ210" s="65"/>
      <c r="GA210" s="65"/>
      <c r="GB210" s="65"/>
      <c r="GC210" s="65"/>
      <c r="GD210" s="65"/>
      <c r="GE210" s="65"/>
      <c r="GF210" s="65"/>
      <c r="GG210" s="65"/>
      <c r="GH210" s="65"/>
      <c r="GI210" s="65"/>
      <c r="GJ210" s="65"/>
      <c r="GK210" s="65"/>
      <c r="GL210" s="65"/>
      <c r="GM210" s="65"/>
      <c r="GN210" s="65"/>
      <c r="GO210" s="65"/>
      <c r="GP210" s="65"/>
      <c r="GQ210" s="65"/>
      <c r="GR210" s="65"/>
      <c r="GS210" s="65"/>
      <c r="GT210" s="65"/>
      <c r="GU210" s="65"/>
      <c r="GV210" s="65"/>
      <c r="GW210" s="65"/>
      <c r="GX210" s="65"/>
      <c r="GY210" s="65"/>
      <c r="GZ210" s="65"/>
      <c r="HA210" s="65"/>
      <c r="HB210" s="65"/>
      <c r="HC210" s="65"/>
      <c r="HD210" s="65"/>
      <c r="HE210" s="65"/>
      <c r="HF210" s="65"/>
      <c r="HG210" s="65"/>
      <c r="HH210" s="65"/>
      <c r="HI210" s="65"/>
      <c r="HJ210" s="65"/>
      <c r="HK210" s="65"/>
      <c r="HL210" s="65"/>
      <c r="HM210" s="65"/>
      <c r="HN210" s="65"/>
      <c r="HO210" s="65"/>
      <c r="HP210" s="65"/>
      <c r="HQ210" s="65"/>
      <c r="HR210" s="65"/>
      <c r="HS210" s="65"/>
      <c r="HT210" s="65"/>
      <c r="HU210" s="65"/>
      <c r="HV210" s="65"/>
      <c r="HW210" s="65"/>
      <c r="HX210" s="65"/>
      <c r="HY210" s="65"/>
      <c r="HZ210" s="65"/>
      <c r="IA210" s="65"/>
      <c r="IB210" s="65"/>
      <c r="IC210" s="65"/>
      <c r="ID210" s="65"/>
      <c r="IE210" s="65"/>
    </row>
    <row r="211" spans="1:239" s="2" customFormat="1">
      <c r="A211" s="7"/>
      <c r="B211" s="102" t="s">
        <v>20</v>
      </c>
      <c r="C211" s="52" t="s">
        <v>19</v>
      </c>
      <c r="D211" s="5">
        <v>2.0699999999999998</v>
      </c>
      <c r="E211" s="3">
        <f>D211*E205</f>
        <v>0.94739759999999995</v>
      </c>
      <c r="F211" s="3"/>
      <c r="G211" s="111"/>
      <c r="H211" s="111"/>
      <c r="I211" s="3"/>
      <c r="J211" s="3"/>
      <c r="K211" s="5">
        <f t="shared" si="20"/>
        <v>0</v>
      </c>
      <c r="L211" s="5">
        <f t="shared" si="21"/>
        <v>0</v>
      </c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5"/>
      <c r="FG211" s="65"/>
      <c r="FH211" s="65"/>
      <c r="FI211" s="65"/>
      <c r="FJ211" s="65"/>
      <c r="FK211" s="65"/>
      <c r="FL211" s="65"/>
      <c r="FM211" s="65"/>
      <c r="FN211" s="65"/>
      <c r="FO211" s="65"/>
      <c r="FP211" s="65"/>
      <c r="FQ211" s="65"/>
      <c r="FR211" s="65"/>
      <c r="FS211" s="65"/>
      <c r="FT211" s="65"/>
      <c r="FU211" s="65"/>
      <c r="FV211" s="65"/>
      <c r="FW211" s="65"/>
      <c r="FX211" s="65"/>
      <c r="FY211" s="65"/>
      <c r="FZ211" s="65"/>
      <c r="GA211" s="65"/>
      <c r="GB211" s="65"/>
      <c r="GC211" s="65"/>
      <c r="GD211" s="65"/>
      <c r="GE211" s="65"/>
      <c r="GF211" s="65"/>
      <c r="GG211" s="65"/>
      <c r="GH211" s="65"/>
      <c r="GI211" s="65"/>
      <c r="GJ211" s="65"/>
      <c r="GK211" s="65"/>
      <c r="GL211" s="65"/>
      <c r="GM211" s="65"/>
      <c r="GN211" s="65"/>
      <c r="GO211" s="65"/>
      <c r="GP211" s="65"/>
      <c r="GQ211" s="65"/>
      <c r="GR211" s="65"/>
      <c r="GS211" s="65"/>
      <c r="GT211" s="65"/>
      <c r="GU211" s="65"/>
      <c r="GV211" s="65"/>
      <c r="GW211" s="65"/>
      <c r="GX211" s="65"/>
      <c r="GY211" s="65"/>
      <c r="GZ211" s="65"/>
      <c r="HA211" s="65"/>
      <c r="HB211" s="65"/>
      <c r="HC211" s="65"/>
      <c r="HD211" s="65"/>
      <c r="HE211" s="65"/>
      <c r="HF211" s="65"/>
      <c r="HG211" s="65"/>
      <c r="HH211" s="65"/>
      <c r="HI211" s="65"/>
      <c r="HJ211" s="65"/>
      <c r="HK211" s="65"/>
      <c r="HL211" s="65"/>
      <c r="HM211" s="65"/>
      <c r="HN211" s="65"/>
      <c r="HO211" s="65"/>
      <c r="HP211" s="65"/>
      <c r="HQ211" s="65"/>
      <c r="HR211" s="65"/>
      <c r="HS211" s="65"/>
      <c r="HT211" s="65"/>
      <c r="HU211" s="65"/>
      <c r="HV211" s="65"/>
      <c r="HW211" s="65"/>
      <c r="HX211" s="65"/>
      <c r="HY211" s="65"/>
      <c r="HZ211" s="65"/>
      <c r="IA211" s="65"/>
      <c r="IB211" s="65"/>
      <c r="IC211" s="65"/>
      <c r="ID211" s="65"/>
      <c r="IE211" s="65"/>
    </row>
    <row r="212" spans="1:239" s="2" customFormat="1">
      <c r="A212" s="6"/>
      <c r="B212" s="103" t="s">
        <v>28</v>
      </c>
      <c r="C212" s="8" t="s">
        <v>0</v>
      </c>
      <c r="D212" s="5">
        <v>1.02</v>
      </c>
      <c r="E212" s="3">
        <f>D212*E205</f>
        <v>0.46683360000000002</v>
      </c>
      <c r="F212" s="51"/>
      <c r="G212" s="51"/>
      <c r="H212" s="51"/>
      <c r="I212" s="3"/>
      <c r="J212" s="5"/>
      <c r="K212" s="5">
        <f>E212*J212</f>
        <v>0</v>
      </c>
      <c r="L212" s="5">
        <f>G212+I212+K212</f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</row>
    <row r="213" spans="1:239" s="2" customFormat="1">
      <c r="A213" s="7"/>
      <c r="B213" s="104" t="s">
        <v>29</v>
      </c>
      <c r="C213" s="52" t="s">
        <v>30</v>
      </c>
      <c r="D213" s="5">
        <v>66</v>
      </c>
      <c r="E213" s="5">
        <f>D213*E205</f>
        <v>30.206880000000002</v>
      </c>
      <c r="F213" s="3"/>
      <c r="G213" s="5">
        <f>E213*F213</f>
        <v>0</v>
      </c>
      <c r="H213" s="5"/>
      <c r="I213" s="5"/>
      <c r="J213" s="5"/>
      <c r="K213" s="5"/>
      <c r="L213" s="5">
        <f>G213+I213+K213</f>
        <v>0</v>
      </c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  <c r="FZ213" s="65"/>
      <c r="GA213" s="65"/>
      <c r="GB213" s="65"/>
      <c r="GC213" s="65"/>
      <c r="GD213" s="65"/>
      <c r="GE213" s="65"/>
      <c r="GF213" s="65"/>
      <c r="GG213" s="65"/>
      <c r="GH213" s="65"/>
      <c r="GI213" s="65"/>
      <c r="GJ213" s="65"/>
      <c r="GK213" s="65"/>
      <c r="GL213" s="65"/>
      <c r="GM213" s="65"/>
      <c r="GN213" s="65"/>
      <c r="GO213" s="65"/>
      <c r="GP213" s="65"/>
      <c r="GQ213" s="65"/>
      <c r="GR213" s="65"/>
      <c r="GS213" s="65"/>
      <c r="GT213" s="65"/>
      <c r="GU213" s="65"/>
      <c r="GV213" s="65"/>
      <c r="GW213" s="65"/>
      <c r="GX213" s="65"/>
      <c r="GY213" s="65"/>
      <c r="GZ213" s="65"/>
      <c r="HA213" s="65"/>
      <c r="HB213" s="65"/>
      <c r="HC213" s="65"/>
      <c r="HD213" s="65"/>
      <c r="HE213" s="65"/>
      <c r="HF213" s="65"/>
      <c r="HG213" s="65"/>
      <c r="HH213" s="65"/>
      <c r="HI213" s="65"/>
      <c r="HJ213" s="65"/>
      <c r="HK213" s="65"/>
      <c r="HL213" s="65"/>
      <c r="HM213" s="65"/>
      <c r="HN213" s="65"/>
      <c r="HO213" s="65"/>
      <c r="HP213" s="65"/>
      <c r="HQ213" s="65"/>
      <c r="HR213" s="65"/>
      <c r="HS213" s="65"/>
      <c r="HT213" s="65"/>
      <c r="HU213" s="65"/>
      <c r="HV213" s="65"/>
      <c r="HW213" s="65"/>
      <c r="HX213" s="65"/>
      <c r="HY213" s="65"/>
      <c r="HZ213" s="65"/>
      <c r="IA213" s="65"/>
      <c r="IB213" s="65"/>
      <c r="IC213" s="65"/>
      <c r="ID213" s="65"/>
      <c r="IE213" s="65"/>
    </row>
    <row r="214" spans="1:239" s="2" customFormat="1">
      <c r="A214" s="7"/>
      <c r="B214" s="71" t="s">
        <v>36</v>
      </c>
      <c r="C214" s="52" t="s">
        <v>30</v>
      </c>
      <c r="D214" s="5">
        <v>15</v>
      </c>
      <c r="E214" s="5">
        <f>D214*E205</f>
        <v>6.8652000000000006</v>
      </c>
      <c r="F214" s="3"/>
      <c r="G214" s="5">
        <f>E214*F214</f>
        <v>0</v>
      </c>
      <c r="H214" s="5"/>
      <c r="I214" s="5"/>
      <c r="J214" s="5"/>
      <c r="K214" s="5"/>
      <c r="L214" s="5">
        <f t="shared" ref="L214" si="22">G214+I214+K214</f>
        <v>0</v>
      </c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  <c r="GB214" s="65"/>
      <c r="GC214" s="65"/>
      <c r="GD214" s="65"/>
      <c r="GE214" s="65"/>
      <c r="GF214" s="65"/>
      <c r="GG214" s="65"/>
      <c r="GH214" s="65"/>
      <c r="GI214" s="65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65"/>
      <c r="HM214" s="65"/>
      <c r="HN214" s="65"/>
      <c r="HO214" s="65"/>
      <c r="HP214" s="65"/>
      <c r="HQ214" s="65"/>
      <c r="HR214" s="65"/>
      <c r="HS214" s="65"/>
      <c r="HT214" s="65"/>
      <c r="HU214" s="65"/>
      <c r="HV214" s="65"/>
      <c r="HW214" s="65"/>
      <c r="HX214" s="65"/>
      <c r="HY214" s="65"/>
      <c r="HZ214" s="65"/>
      <c r="IA214" s="65"/>
      <c r="IB214" s="65"/>
      <c r="IC214" s="65"/>
      <c r="ID214" s="65"/>
      <c r="IE214" s="65"/>
    </row>
    <row r="215" spans="1:239" s="4" customFormat="1">
      <c r="A215" s="8"/>
      <c r="B215" s="104"/>
      <c r="C215" s="52"/>
      <c r="D215" s="5"/>
      <c r="E215" s="5"/>
      <c r="F215" s="3"/>
      <c r="G215" s="5"/>
      <c r="H215" s="5"/>
      <c r="I215" s="5"/>
      <c r="J215" s="5"/>
      <c r="K215" s="5"/>
      <c r="L215" s="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5"/>
      <c r="FL215" s="65"/>
      <c r="FM215" s="65"/>
      <c r="FN215" s="65"/>
      <c r="FO215" s="65"/>
      <c r="FP215" s="65"/>
      <c r="FQ215" s="65"/>
      <c r="FR215" s="65"/>
      <c r="FS215" s="65"/>
      <c r="FT215" s="65"/>
      <c r="FU215" s="65"/>
      <c r="FV215" s="65"/>
      <c r="FW215" s="65"/>
      <c r="FX215" s="65"/>
      <c r="FY215" s="65"/>
      <c r="FZ215" s="65"/>
      <c r="GA215" s="65"/>
      <c r="GB215" s="65"/>
      <c r="GC215" s="65"/>
      <c r="GD215" s="65"/>
      <c r="GE215" s="65"/>
      <c r="GF215" s="65"/>
      <c r="GG215" s="65"/>
      <c r="GH215" s="65"/>
      <c r="GI215" s="65"/>
      <c r="GJ215" s="65"/>
      <c r="GK215" s="65"/>
      <c r="GL215" s="65"/>
      <c r="GM215" s="65"/>
      <c r="GN215" s="65"/>
      <c r="GO215" s="65"/>
      <c r="GP215" s="65"/>
      <c r="GQ215" s="65"/>
      <c r="GR215" s="65"/>
      <c r="GS215" s="65"/>
      <c r="GT215" s="65"/>
      <c r="GU215" s="65"/>
      <c r="GV215" s="65"/>
      <c r="GW215" s="65"/>
      <c r="GX215" s="65"/>
      <c r="GY215" s="65"/>
      <c r="GZ215" s="65"/>
      <c r="HA215" s="65"/>
      <c r="HB215" s="65"/>
      <c r="HC215" s="65"/>
      <c r="HD215" s="65"/>
      <c r="HE215" s="65"/>
      <c r="HF215" s="65"/>
      <c r="HG215" s="65"/>
      <c r="HH215" s="65"/>
      <c r="HI215" s="65"/>
      <c r="HJ215" s="65"/>
      <c r="HK215" s="65"/>
      <c r="HL215" s="65"/>
      <c r="HM215" s="65"/>
      <c r="HN215" s="65"/>
      <c r="HO215" s="65"/>
      <c r="HP215" s="65"/>
      <c r="HQ215" s="65"/>
      <c r="HR215" s="65"/>
      <c r="HS215" s="65"/>
      <c r="HT215" s="65"/>
      <c r="HU215" s="65"/>
      <c r="HV215" s="65"/>
      <c r="HW215" s="65"/>
      <c r="HX215" s="65"/>
      <c r="HY215" s="65"/>
      <c r="HZ215" s="65"/>
      <c r="IA215" s="65"/>
      <c r="IB215" s="65"/>
      <c r="IC215" s="65"/>
      <c r="ID215" s="65"/>
      <c r="IE215" s="65"/>
    </row>
    <row r="216" spans="1:239" s="2" customFormat="1" ht="13.5" customHeight="1">
      <c r="A216" s="7">
        <v>2</v>
      </c>
      <c r="B216" s="101" t="s">
        <v>31</v>
      </c>
      <c r="C216" s="7" t="s">
        <v>32</v>
      </c>
      <c r="D216" s="8"/>
      <c r="E216" s="112">
        <v>411.91199999999998</v>
      </c>
      <c r="F216" s="62"/>
      <c r="G216" s="111"/>
      <c r="H216" s="62"/>
      <c r="I216" s="62"/>
      <c r="J216" s="111"/>
      <c r="K216" s="62"/>
      <c r="L216" s="5"/>
    </row>
    <row r="217" spans="1:239" s="2" customFormat="1" ht="13.5" customHeight="1">
      <c r="A217" s="7"/>
      <c r="B217" s="114"/>
      <c r="C217" s="52" t="s">
        <v>22</v>
      </c>
      <c r="D217" s="109"/>
      <c r="E217" s="64">
        <f>E216/1000</f>
        <v>0.411912</v>
      </c>
      <c r="F217" s="115"/>
      <c r="G217" s="115"/>
      <c r="H217" s="115"/>
      <c r="I217" s="115"/>
      <c r="J217" s="115"/>
      <c r="K217" s="115"/>
      <c r="L217" s="115"/>
    </row>
    <row r="218" spans="1:239" s="2" customFormat="1" ht="13.5" customHeight="1">
      <c r="A218" s="7"/>
      <c r="B218" s="116" t="s">
        <v>44</v>
      </c>
      <c r="C218" s="52" t="s">
        <v>18</v>
      </c>
      <c r="D218" s="5">
        <v>42.9</v>
      </c>
      <c r="E218" s="5">
        <f>D218*E217</f>
        <v>17.671024799999998</v>
      </c>
      <c r="F218" s="5"/>
      <c r="G218" s="111"/>
      <c r="H218" s="5"/>
      <c r="I218" s="5">
        <f>E218*H218</f>
        <v>0</v>
      </c>
      <c r="J218" s="5"/>
      <c r="K218" s="5"/>
      <c r="L218" s="5">
        <f t="shared" ref="L218:L225" si="23">G218+I218+K218</f>
        <v>0</v>
      </c>
    </row>
    <row r="219" spans="1:239" s="2" customFormat="1" ht="13.5" customHeight="1">
      <c r="A219" s="7"/>
      <c r="B219" s="71" t="s">
        <v>58</v>
      </c>
      <c r="C219" s="52" t="s">
        <v>19</v>
      </c>
      <c r="D219" s="5">
        <v>2.69</v>
      </c>
      <c r="E219" s="5">
        <f>D219*E217</f>
        <v>1.10804328</v>
      </c>
      <c r="F219" s="5"/>
      <c r="G219" s="111"/>
      <c r="H219" s="5"/>
      <c r="I219" s="5"/>
      <c r="J219" s="3"/>
      <c r="K219" s="5">
        <f>E219*J219</f>
        <v>0</v>
      </c>
      <c r="L219" s="5">
        <f t="shared" si="23"/>
        <v>0</v>
      </c>
    </row>
    <row r="220" spans="1:239" s="2" customFormat="1" ht="13.5" customHeight="1">
      <c r="A220" s="7"/>
      <c r="B220" s="71" t="s">
        <v>59</v>
      </c>
      <c r="C220" s="52" t="s">
        <v>19</v>
      </c>
      <c r="D220" s="5">
        <v>7.6</v>
      </c>
      <c r="E220" s="5">
        <f>D220*E217</f>
        <v>3.1305312000000001</v>
      </c>
      <c r="F220" s="5"/>
      <c r="G220" s="111"/>
      <c r="H220" s="5"/>
      <c r="I220" s="5"/>
      <c r="J220" s="3"/>
      <c r="K220" s="5">
        <f>E220*J220</f>
        <v>0</v>
      </c>
      <c r="L220" s="5">
        <f t="shared" si="23"/>
        <v>0</v>
      </c>
    </row>
    <row r="221" spans="1:239" s="2" customFormat="1" ht="13.5" customHeight="1">
      <c r="A221" s="7"/>
      <c r="B221" s="71" t="s">
        <v>27</v>
      </c>
      <c r="C221" s="52" t="s">
        <v>19</v>
      </c>
      <c r="D221" s="5">
        <v>7.4</v>
      </c>
      <c r="E221" s="3">
        <f>D221*E217</f>
        <v>3.0481488000000003</v>
      </c>
      <c r="F221" s="5"/>
      <c r="G221" s="111"/>
      <c r="H221" s="5"/>
      <c r="I221" s="5"/>
      <c r="J221" s="3"/>
      <c r="K221" s="5">
        <f>E221*J221</f>
        <v>0</v>
      </c>
      <c r="L221" s="5">
        <f t="shared" si="23"/>
        <v>0</v>
      </c>
    </row>
    <row r="222" spans="1:239" s="2" customFormat="1" ht="13.5" customHeight="1">
      <c r="A222" s="7"/>
      <c r="B222" s="73" t="s">
        <v>60</v>
      </c>
      <c r="C222" s="52" t="s">
        <v>19</v>
      </c>
      <c r="D222" s="5">
        <v>0.41</v>
      </c>
      <c r="E222" s="5">
        <f>D222*E217</f>
        <v>0.16888391999999999</v>
      </c>
      <c r="F222" s="5"/>
      <c r="G222" s="111"/>
      <c r="H222" s="5"/>
      <c r="I222" s="5"/>
      <c r="J222" s="3"/>
      <c r="K222" s="5">
        <f>E222*J222</f>
        <v>0</v>
      </c>
      <c r="L222" s="5">
        <f t="shared" si="23"/>
        <v>0</v>
      </c>
    </row>
    <row r="223" spans="1:239" s="2" customFormat="1" ht="13.5" customHeight="1">
      <c r="A223" s="7"/>
      <c r="B223" s="71" t="s">
        <v>61</v>
      </c>
      <c r="C223" s="52" t="s">
        <v>19</v>
      </c>
      <c r="D223" s="5">
        <v>1.48</v>
      </c>
      <c r="E223" s="3">
        <f>D223*E217</f>
        <v>0.60962976000000002</v>
      </c>
      <c r="F223" s="5"/>
      <c r="G223" s="111"/>
      <c r="H223" s="5"/>
      <c r="I223" s="5"/>
      <c r="J223" s="3"/>
      <c r="K223" s="5">
        <f>E223*J223</f>
        <v>0</v>
      </c>
      <c r="L223" s="5">
        <f t="shared" si="23"/>
        <v>0</v>
      </c>
    </row>
    <row r="224" spans="1:239" s="2" customFormat="1" ht="13.5" customHeight="1">
      <c r="A224" s="7"/>
      <c r="B224" s="73" t="s">
        <v>62</v>
      </c>
      <c r="C224" s="52" t="s">
        <v>30</v>
      </c>
      <c r="D224" s="5">
        <f>149-2*12.4</f>
        <v>124.2</v>
      </c>
      <c r="E224" s="3">
        <f>D224*E217</f>
        <v>51.159470400000004</v>
      </c>
      <c r="F224" s="5"/>
      <c r="G224" s="5">
        <f>F224*E224</f>
        <v>0</v>
      </c>
      <c r="H224" s="5"/>
      <c r="I224" s="5"/>
      <c r="J224" s="5"/>
      <c r="K224" s="5"/>
      <c r="L224" s="5">
        <f t="shared" si="23"/>
        <v>0</v>
      </c>
    </row>
    <row r="225" spans="1:12" s="2" customFormat="1" ht="13.5" customHeight="1">
      <c r="A225" s="7"/>
      <c r="B225" s="71" t="s">
        <v>63</v>
      </c>
      <c r="C225" s="52" t="s">
        <v>30</v>
      </c>
      <c r="D225" s="117">
        <v>11</v>
      </c>
      <c r="E225" s="5">
        <f>D225*E217</f>
        <v>4.5310319999999997</v>
      </c>
      <c r="F225" s="3"/>
      <c r="G225" s="5">
        <f>E225*F225</f>
        <v>0</v>
      </c>
      <c r="H225" s="5"/>
      <c r="I225" s="5"/>
      <c r="J225" s="5"/>
      <c r="K225" s="5"/>
      <c r="L225" s="5">
        <f t="shared" si="23"/>
        <v>0</v>
      </c>
    </row>
    <row r="226" spans="1:12" s="2" customFormat="1" ht="13.5" customHeight="1">
      <c r="A226" s="7"/>
      <c r="B226" s="114"/>
      <c r="C226" s="113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1:12" s="2" customFormat="1" ht="13.5" customHeight="1">
      <c r="A227" s="7">
        <v>3</v>
      </c>
      <c r="B227" s="101" t="s">
        <v>64</v>
      </c>
      <c r="C227" s="7" t="s">
        <v>32</v>
      </c>
      <c r="D227" s="8"/>
      <c r="E227" s="112">
        <v>343.26</v>
      </c>
      <c r="F227" s="62"/>
      <c r="G227" s="62"/>
      <c r="H227" s="62"/>
      <c r="I227" s="62"/>
      <c r="J227" s="62"/>
      <c r="K227" s="62"/>
      <c r="L227" s="5"/>
    </row>
    <row r="228" spans="1:12" s="2" customFormat="1" ht="13.5" customHeight="1">
      <c r="A228" s="7"/>
      <c r="B228" s="114"/>
      <c r="C228" s="52" t="s">
        <v>22</v>
      </c>
      <c r="D228" s="109"/>
      <c r="E228" s="64">
        <f>E227/1000</f>
        <v>0.34326000000000001</v>
      </c>
      <c r="F228" s="115"/>
      <c r="G228" s="115"/>
      <c r="H228" s="115"/>
      <c r="I228" s="115"/>
      <c r="J228" s="115"/>
      <c r="K228" s="115"/>
      <c r="L228" s="115"/>
    </row>
    <row r="229" spans="1:12" s="2" customFormat="1" ht="13.5" customHeight="1">
      <c r="A229" s="7"/>
      <c r="B229" s="116" t="s">
        <v>44</v>
      </c>
      <c r="C229" s="52" t="s">
        <v>18</v>
      </c>
      <c r="D229" s="5">
        <f>405-4*4.64</f>
        <v>386.44</v>
      </c>
      <c r="E229" s="5">
        <f>D229*E228</f>
        <v>132.64939440000001</v>
      </c>
      <c r="F229" s="5"/>
      <c r="G229" s="5"/>
      <c r="H229" s="5"/>
      <c r="I229" s="5">
        <f>E229*H229</f>
        <v>0</v>
      </c>
      <c r="J229" s="5"/>
      <c r="K229" s="5"/>
      <c r="L229" s="5">
        <f t="shared" ref="L229" si="24">G229+I229+K229</f>
        <v>0</v>
      </c>
    </row>
    <row r="230" spans="1:12" s="2" customFormat="1" ht="13.5" customHeight="1">
      <c r="A230" s="7"/>
      <c r="B230" s="31" t="s">
        <v>20</v>
      </c>
      <c r="C230" s="52" t="s">
        <v>19</v>
      </c>
      <c r="D230" s="5">
        <v>22.6</v>
      </c>
      <c r="E230" s="5">
        <f>D230*E228</f>
        <v>7.7576760000000009</v>
      </c>
      <c r="F230" s="5"/>
      <c r="G230" s="5"/>
      <c r="H230" s="5"/>
      <c r="I230" s="5"/>
      <c r="J230" s="5"/>
      <c r="K230" s="5">
        <f t="shared" ref="K230:K231" si="25">E230*J230</f>
        <v>0</v>
      </c>
      <c r="L230" s="5">
        <f>G230+I230+K230</f>
        <v>0</v>
      </c>
    </row>
    <row r="231" spans="1:12" s="2" customFormat="1" ht="13.5" customHeight="1">
      <c r="A231" s="7"/>
      <c r="B231" s="72" t="s">
        <v>65</v>
      </c>
      <c r="C231" s="80" t="s">
        <v>0</v>
      </c>
      <c r="D231" s="5">
        <f>13.5-4*0.1</f>
        <v>13.1</v>
      </c>
      <c r="E231" s="3">
        <f>D231*E228</f>
        <v>4.4967059999999996</v>
      </c>
      <c r="F231" s="81"/>
      <c r="G231" s="63"/>
      <c r="H231" s="63"/>
      <c r="I231" s="81"/>
      <c r="J231" s="109"/>
      <c r="K231" s="5">
        <f t="shared" si="25"/>
        <v>0</v>
      </c>
      <c r="L231" s="5">
        <f>G231+I231+K231</f>
        <v>0</v>
      </c>
    </row>
    <row r="232" spans="1:12" s="2" customFormat="1" ht="13.5" customHeight="1">
      <c r="A232" s="7"/>
      <c r="B232" s="31" t="s">
        <v>66</v>
      </c>
      <c r="C232" s="8" t="s">
        <v>30</v>
      </c>
      <c r="D232" s="5">
        <f>204-4*10.2</f>
        <v>163.19999999999999</v>
      </c>
      <c r="E232" s="5">
        <f>D232*E228</f>
        <v>56.020032</v>
      </c>
      <c r="F232" s="5"/>
      <c r="G232" s="5">
        <f>F232*E232</f>
        <v>0</v>
      </c>
      <c r="H232" s="5"/>
      <c r="I232" s="5"/>
      <c r="J232" s="5"/>
      <c r="K232" s="5"/>
      <c r="L232" s="5">
        <f>G232+I232+K232</f>
        <v>0</v>
      </c>
    </row>
    <row r="233" spans="1:12" s="2" customFormat="1" ht="13.5" customHeight="1">
      <c r="A233" s="7"/>
      <c r="B233" s="79" t="s">
        <v>67</v>
      </c>
      <c r="C233" s="118" t="s">
        <v>21</v>
      </c>
      <c r="D233" s="76">
        <f>(0.23-4*0.01)/1000</f>
        <v>1.9000000000000001E-4</v>
      </c>
      <c r="E233" s="119">
        <f>D233*E227</f>
        <v>6.5219399999999997E-2</v>
      </c>
      <c r="F233" s="5"/>
      <c r="G233" s="5">
        <f t="shared" ref="G233:G236" si="26">F233*E233</f>
        <v>0</v>
      </c>
      <c r="H233" s="5"/>
      <c r="I233" s="5"/>
      <c r="J233" s="5"/>
      <c r="K233" s="5"/>
      <c r="L233" s="5">
        <f t="shared" ref="L233:L238" si="27">G233+I233+K233</f>
        <v>0</v>
      </c>
    </row>
    <row r="234" spans="1:12" s="2" customFormat="1" ht="13.5" customHeight="1">
      <c r="A234" s="7"/>
      <c r="B234" s="79" t="s">
        <v>68</v>
      </c>
      <c r="C234" s="118" t="s">
        <v>30</v>
      </c>
      <c r="D234" s="5">
        <v>40</v>
      </c>
      <c r="E234" s="3">
        <f>D234*E228</f>
        <v>13.730399999999999</v>
      </c>
      <c r="F234" s="5"/>
      <c r="G234" s="5">
        <f t="shared" si="26"/>
        <v>0</v>
      </c>
      <c r="H234" s="5"/>
      <c r="I234" s="5"/>
      <c r="J234" s="5"/>
      <c r="K234" s="5"/>
      <c r="L234" s="5">
        <f t="shared" si="27"/>
        <v>0</v>
      </c>
    </row>
    <row r="235" spans="1:12" s="2" customFormat="1" ht="13.5" customHeight="1">
      <c r="A235" s="7"/>
      <c r="B235" s="79" t="s">
        <v>69</v>
      </c>
      <c r="C235" s="118" t="s">
        <v>32</v>
      </c>
      <c r="D235" s="5">
        <f>11.7-4*0.59</f>
        <v>9.34</v>
      </c>
      <c r="E235" s="3">
        <f>D235*E228</f>
        <v>3.2060484000000002</v>
      </c>
      <c r="F235" s="5"/>
      <c r="G235" s="5">
        <f t="shared" si="26"/>
        <v>0</v>
      </c>
      <c r="H235" s="5"/>
      <c r="I235" s="5"/>
      <c r="J235" s="5"/>
      <c r="K235" s="5"/>
      <c r="L235" s="5">
        <f t="shared" si="27"/>
        <v>0</v>
      </c>
    </row>
    <row r="236" spans="1:12" s="2" customFormat="1" ht="13.5" customHeight="1">
      <c r="A236" s="7"/>
      <c r="B236" s="79" t="s">
        <v>70</v>
      </c>
      <c r="C236" s="118" t="s">
        <v>0</v>
      </c>
      <c r="D236" s="5">
        <f>6.4-4*0.19</f>
        <v>5.6400000000000006</v>
      </c>
      <c r="E236" s="3">
        <f>D236*E228</f>
        <v>1.9359864000000002</v>
      </c>
      <c r="F236" s="5"/>
      <c r="G236" s="5">
        <f t="shared" si="26"/>
        <v>0</v>
      </c>
      <c r="H236" s="5"/>
      <c r="I236" s="5"/>
      <c r="J236" s="5"/>
      <c r="K236" s="5"/>
      <c r="L236" s="5">
        <f t="shared" si="27"/>
        <v>0</v>
      </c>
    </row>
    <row r="237" spans="1:12" s="2" customFormat="1" ht="13.5" customHeight="1">
      <c r="A237" s="7"/>
      <c r="B237" s="79" t="s">
        <v>63</v>
      </c>
      <c r="C237" s="118" t="s">
        <v>30</v>
      </c>
      <c r="D237" s="5">
        <v>178</v>
      </c>
      <c r="E237" s="3">
        <f>D237*E228</f>
        <v>61.100280000000005</v>
      </c>
      <c r="F237" s="3"/>
      <c r="G237" s="5">
        <f>E237*F237</f>
        <v>0</v>
      </c>
      <c r="H237" s="5"/>
      <c r="I237" s="5"/>
      <c r="J237" s="5"/>
      <c r="K237" s="5"/>
      <c r="L237" s="5">
        <f t="shared" si="27"/>
        <v>0</v>
      </c>
    </row>
    <row r="238" spans="1:12" s="2" customFormat="1" ht="13.5" customHeight="1">
      <c r="A238" s="7"/>
      <c r="B238" s="31" t="s">
        <v>71</v>
      </c>
      <c r="C238" s="8" t="s">
        <v>21</v>
      </c>
      <c r="D238" s="5" t="s">
        <v>72</v>
      </c>
      <c r="E238" s="76">
        <f>114.42*2.06/1000</f>
        <v>0.23570520000000003</v>
      </c>
      <c r="F238" s="5"/>
      <c r="G238" s="5">
        <f>F238*E238</f>
        <v>0</v>
      </c>
      <c r="H238" s="5"/>
      <c r="I238" s="5"/>
      <c r="J238" s="5"/>
      <c r="K238" s="5"/>
      <c r="L238" s="5">
        <f t="shared" si="27"/>
        <v>0</v>
      </c>
    </row>
    <row r="239" spans="1:12" s="2" customFormat="1" ht="13.5" customHeight="1">
      <c r="A239" s="7"/>
      <c r="B239" s="114"/>
      <c r="C239" s="113"/>
      <c r="D239" s="115"/>
      <c r="E239" s="5"/>
      <c r="F239" s="115"/>
      <c r="G239" s="115"/>
      <c r="H239" s="115"/>
      <c r="I239" s="115"/>
      <c r="J239" s="115"/>
      <c r="K239" s="115"/>
      <c r="L239" s="115"/>
    </row>
    <row r="240" spans="1:12" s="2" customFormat="1" ht="13.5" customHeight="1">
      <c r="A240" s="7" t="s">
        <v>73</v>
      </c>
      <c r="B240" s="101" t="s">
        <v>74</v>
      </c>
      <c r="C240" s="120" t="s">
        <v>32</v>
      </c>
      <c r="D240" s="8"/>
      <c r="E240" s="112">
        <f>E227</f>
        <v>343.26</v>
      </c>
      <c r="F240" s="62"/>
      <c r="G240" s="62"/>
      <c r="H240" s="62"/>
      <c r="I240" s="62"/>
      <c r="J240" s="62"/>
      <c r="K240" s="62"/>
      <c r="L240" s="5"/>
    </row>
    <row r="241" spans="1:239" s="2" customFormat="1" ht="13.5" customHeight="1">
      <c r="A241" s="8"/>
      <c r="B241" s="8"/>
      <c r="C241" s="52" t="s">
        <v>22</v>
      </c>
      <c r="D241" s="109"/>
      <c r="E241" s="64">
        <f>E240/1000</f>
        <v>0.34326000000000001</v>
      </c>
      <c r="F241" s="5"/>
      <c r="G241" s="5"/>
      <c r="H241" s="5"/>
      <c r="I241" s="5"/>
      <c r="J241" s="5"/>
      <c r="K241" s="5"/>
      <c r="L241" s="5"/>
    </row>
    <row r="242" spans="1:239" s="2" customFormat="1" ht="13.5" customHeight="1">
      <c r="A242" s="7"/>
      <c r="B242" s="116" t="s">
        <v>44</v>
      </c>
      <c r="C242" s="52" t="s">
        <v>18</v>
      </c>
      <c r="D242" s="5">
        <v>11.7</v>
      </c>
      <c r="E242" s="5">
        <f>D242*E241</f>
        <v>4.0161419999999994</v>
      </c>
      <c r="F242" s="5"/>
      <c r="G242" s="5"/>
      <c r="H242" s="5"/>
      <c r="I242" s="5">
        <f>E242*H242</f>
        <v>0</v>
      </c>
      <c r="J242" s="5"/>
      <c r="K242" s="5"/>
      <c r="L242" s="5">
        <f t="shared" ref="L242:L243" si="28">G242+I242+K242</f>
        <v>0</v>
      </c>
    </row>
    <row r="243" spans="1:239" s="122" customFormat="1" ht="13.5" customHeight="1">
      <c r="A243" s="121"/>
      <c r="B243" s="31" t="s">
        <v>75</v>
      </c>
      <c r="C243" s="8" t="s">
        <v>21</v>
      </c>
      <c r="D243" s="5">
        <f>11*0.222</f>
        <v>2.4420000000000002</v>
      </c>
      <c r="E243" s="64">
        <f>D243*E241</f>
        <v>0.83824092000000006</v>
      </c>
      <c r="F243" s="5"/>
      <c r="G243" s="5">
        <f>F243*E243</f>
        <v>0</v>
      </c>
      <c r="H243" s="5"/>
      <c r="I243" s="5"/>
      <c r="J243" s="5"/>
      <c r="K243" s="5"/>
      <c r="L243" s="5">
        <f t="shared" si="28"/>
        <v>0</v>
      </c>
    </row>
    <row r="244" spans="1:239" s="122" customFormat="1" ht="13.5" customHeight="1">
      <c r="A244" s="121"/>
      <c r="B244" s="31" t="s">
        <v>76</v>
      </c>
      <c r="C244" s="8" t="s">
        <v>77</v>
      </c>
      <c r="D244" s="5">
        <f>4*1000</f>
        <v>4000</v>
      </c>
      <c r="E244" s="5">
        <f>ROUND(D244*E241,0)</f>
        <v>1373</v>
      </c>
      <c r="F244" s="5"/>
      <c r="G244" s="5">
        <f>F244*E244</f>
        <v>0</v>
      </c>
      <c r="H244" s="5"/>
      <c r="I244" s="5"/>
      <c r="J244" s="5"/>
      <c r="K244" s="5"/>
      <c r="L244" s="5">
        <f>G244+I244+K244</f>
        <v>0</v>
      </c>
    </row>
    <row r="245" spans="1:239" s="2" customFormat="1" ht="13.5" customHeight="1">
      <c r="A245" s="7"/>
      <c r="B245" s="114"/>
      <c r="C245" s="113"/>
      <c r="D245" s="115"/>
      <c r="E245" s="5"/>
      <c r="F245" s="115"/>
      <c r="G245" s="115"/>
      <c r="H245" s="115"/>
      <c r="I245" s="115"/>
      <c r="J245" s="115"/>
      <c r="K245" s="115"/>
      <c r="L245" s="115"/>
    </row>
    <row r="246" spans="1:239" s="2" customFormat="1" ht="13.5" customHeight="1">
      <c r="A246" s="7">
        <v>4</v>
      </c>
      <c r="B246" s="101" t="s">
        <v>78</v>
      </c>
      <c r="C246" s="120" t="s">
        <v>79</v>
      </c>
      <c r="D246" s="8"/>
      <c r="E246" s="112">
        <f>1426.14/3377.7*E227</f>
        <v>144.93200000000002</v>
      </c>
      <c r="F246" s="62"/>
      <c r="G246" s="62"/>
      <c r="H246" s="62"/>
      <c r="I246" s="62"/>
      <c r="J246" s="62"/>
      <c r="K246" s="62"/>
      <c r="L246" s="5"/>
    </row>
    <row r="247" spans="1:239" s="2" customFormat="1" ht="13.5" customHeight="1">
      <c r="A247" s="8"/>
      <c r="B247" s="8"/>
      <c r="C247" s="8" t="s">
        <v>80</v>
      </c>
      <c r="D247" s="5"/>
      <c r="E247" s="64">
        <f>E246/100</f>
        <v>1.4493200000000002</v>
      </c>
      <c r="F247" s="5"/>
      <c r="G247" s="5"/>
      <c r="H247" s="5"/>
      <c r="I247" s="5"/>
      <c r="J247" s="5"/>
      <c r="K247" s="5"/>
      <c r="L247" s="5"/>
    </row>
    <row r="248" spans="1:239" s="2" customFormat="1" ht="13.5" customHeight="1">
      <c r="A248" s="7"/>
      <c r="B248" s="116" t="s">
        <v>44</v>
      </c>
      <c r="C248" s="52" t="s">
        <v>18</v>
      </c>
      <c r="D248" s="5">
        <v>7.7</v>
      </c>
      <c r="E248" s="5">
        <f>D248*E247</f>
        <v>11.159764000000001</v>
      </c>
      <c r="F248" s="5"/>
      <c r="G248" s="5"/>
      <c r="H248" s="5"/>
      <c r="I248" s="5">
        <f>E248*H248</f>
        <v>0</v>
      </c>
      <c r="J248" s="5"/>
      <c r="K248" s="5"/>
      <c r="L248" s="5">
        <f t="shared" ref="L248:L250" si="29">G248+I248+K248</f>
        <v>0</v>
      </c>
    </row>
    <row r="249" spans="1:239" s="2" customFormat="1" ht="13.5" customHeight="1">
      <c r="A249" s="7"/>
      <c r="B249" s="79" t="s">
        <v>81</v>
      </c>
      <c r="C249" s="52" t="s">
        <v>19</v>
      </c>
      <c r="D249" s="5">
        <v>1.67</v>
      </c>
      <c r="E249" s="5">
        <f>D249*E247</f>
        <v>2.4203644</v>
      </c>
      <c r="F249" s="5"/>
      <c r="G249" s="5"/>
      <c r="H249" s="5"/>
      <c r="I249" s="5"/>
      <c r="J249" s="5"/>
      <c r="K249" s="5">
        <f t="shared" ref="K249:K250" si="30">E249*J249</f>
        <v>0</v>
      </c>
      <c r="L249" s="5">
        <f t="shared" si="29"/>
        <v>0</v>
      </c>
    </row>
    <row r="250" spans="1:239" s="2" customFormat="1" ht="13.5" customHeight="1">
      <c r="A250" s="7"/>
      <c r="B250" s="123" t="s">
        <v>65</v>
      </c>
      <c r="C250" s="80" t="s">
        <v>0</v>
      </c>
      <c r="D250" s="5">
        <v>6.37</v>
      </c>
      <c r="E250" s="5">
        <f>D250*E247</f>
        <v>9.2321684000000008</v>
      </c>
      <c r="F250" s="5"/>
      <c r="G250" s="5"/>
      <c r="H250" s="5"/>
      <c r="I250" s="5"/>
      <c r="J250" s="109"/>
      <c r="K250" s="5">
        <f t="shared" si="30"/>
        <v>0</v>
      </c>
      <c r="L250" s="5">
        <f t="shared" si="29"/>
        <v>0</v>
      </c>
    </row>
    <row r="251" spans="1:239" s="2" customFormat="1" ht="13.5" customHeight="1">
      <c r="A251" s="7"/>
      <c r="B251" s="79" t="s">
        <v>82</v>
      </c>
      <c r="C251" s="118" t="s">
        <v>30</v>
      </c>
      <c r="D251" s="5">
        <v>1</v>
      </c>
      <c r="E251" s="5">
        <f>D251*E247</f>
        <v>1.4493200000000002</v>
      </c>
      <c r="F251" s="5"/>
      <c r="G251" s="5">
        <f>F251*E251</f>
        <v>0</v>
      </c>
      <c r="H251" s="5"/>
      <c r="I251" s="5"/>
      <c r="J251" s="5"/>
      <c r="K251" s="5"/>
      <c r="L251" s="5">
        <f>G251+I251+K251</f>
        <v>0</v>
      </c>
    </row>
    <row r="252" spans="1:239" s="2" customFormat="1" ht="13.5" customHeight="1">
      <c r="A252" s="7"/>
      <c r="B252" s="79" t="s">
        <v>83</v>
      </c>
      <c r="C252" s="118" t="s">
        <v>21</v>
      </c>
      <c r="D252" s="5">
        <v>0.06</v>
      </c>
      <c r="E252" s="3">
        <f>D252*E247</f>
        <v>8.69592E-2</v>
      </c>
      <c r="F252" s="5"/>
      <c r="G252" s="5">
        <f t="shared" ref="G252:G253" si="31">F252*E252</f>
        <v>0</v>
      </c>
      <c r="H252" s="5"/>
      <c r="I252" s="5"/>
      <c r="J252" s="5"/>
      <c r="K252" s="5"/>
      <c r="L252" s="5">
        <f t="shared" ref="L252:L254" si="32">G252+I252+K252</f>
        <v>0</v>
      </c>
    </row>
    <row r="253" spans="1:239" s="2" customFormat="1" ht="13.5" customHeight="1">
      <c r="A253" s="7"/>
      <c r="B253" s="79" t="s">
        <v>67</v>
      </c>
      <c r="C253" s="118" t="s">
        <v>21</v>
      </c>
      <c r="D253" s="5">
        <v>0.04</v>
      </c>
      <c r="E253" s="3">
        <f>D253*E247</f>
        <v>5.7972800000000005E-2</v>
      </c>
      <c r="F253" s="5"/>
      <c r="G253" s="5">
        <f t="shared" si="31"/>
        <v>0</v>
      </c>
      <c r="H253" s="5"/>
      <c r="I253" s="5"/>
      <c r="J253" s="5"/>
      <c r="K253" s="5"/>
      <c r="L253" s="5">
        <f t="shared" si="32"/>
        <v>0</v>
      </c>
    </row>
    <row r="254" spans="1:239" s="2" customFormat="1" ht="13.5" customHeight="1">
      <c r="A254" s="7"/>
      <c r="B254" s="71" t="s">
        <v>63</v>
      </c>
      <c r="C254" s="52" t="s">
        <v>30</v>
      </c>
      <c r="D254" s="117">
        <v>6.2</v>
      </c>
      <c r="E254" s="5">
        <f>D254*E247</f>
        <v>8.9857840000000007</v>
      </c>
      <c r="F254" s="3"/>
      <c r="G254" s="5">
        <f>E254*F254</f>
        <v>0</v>
      </c>
      <c r="H254" s="5"/>
      <c r="I254" s="5"/>
      <c r="J254" s="5"/>
      <c r="K254" s="5"/>
      <c r="L254" s="5">
        <f t="shared" si="32"/>
        <v>0</v>
      </c>
    </row>
    <row r="255" spans="1:239" s="2" customFormat="1" ht="13.5" customHeight="1">
      <c r="A255" s="7"/>
      <c r="B255" s="114"/>
      <c r="C255" s="113"/>
      <c r="D255" s="115"/>
      <c r="E255" s="5"/>
      <c r="F255" s="115"/>
      <c r="G255" s="115"/>
      <c r="H255" s="115"/>
      <c r="I255" s="115"/>
      <c r="J255" s="115"/>
      <c r="K255" s="115"/>
      <c r="L255" s="115"/>
    </row>
    <row r="256" spans="1:239" s="2" customFormat="1" ht="25.5">
      <c r="A256" s="67">
        <v>7</v>
      </c>
      <c r="B256" s="74" t="s">
        <v>34</v>
      </c>
      <c r="C256" s="7" t="s">
        <v>32</v>
      </c>
      <c r="D256" s="62"/>
      <c r="E256" s="62">
        <v>114.42</v>
      </c>
      <c r="F256" s="62"/>
      <c r="G256" s="62"/>
      <c r="H256" s="62"/>
      <c r="I256" s="62"/>
      <c r="J256" s="62"/>
      <c r="K256" s="62"/>
      <c r="L256" s="62"/>
      <c r="M256" s="75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</row>
    <row r="257" spans="1:239" s="4" customFormat="1">
      <c r="A257" s="7"/>
      <c r="B257" s="31"/>
      <c r="C257" s="8" t="s">
        <v>22</v>
      </c>
      <c r="D257" s="5"/>
      <c r="E257" s="64">
        <f>E256/1000</f>
        <v>0.11442000000000001</v>
      </c>
      <c r="F257" s="5"/>
      <c r="G257" s="5"/>
      <c r="H257" s="5"/>
      <c r="I257" s="5"/>
      <c r="J257" s="50"/>
      <c r="K257" s="5"/>
      <c r="L257" s="5"/>
      <c r="M257" s="75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</row>
    <row r="258" spans="1:239" s="2" customFormat="1">
      <c r="A258" s="6"/>
      <c r="B258" s="71" t="s">
        <v>23</v>
      </c>
      <c r="C258" s="52" t="s">
        <v>18</v>
      </c>
      <c r="D258" s="5">
        <v>31.7</v>
      </c>
      <c r="E258" s="5">
        <f>D258*E257</f>
        <v>3.6271140000000002</v>
      </c>
      <c r="F258" s="5"/>
      <c r="G258" s="5"/>
      <c r="H258" s="5"/>
      <c r="I258" s="5">
        <f>E258*H258</f>
        <v>0</v>
      </c>
      <c r="J258" s="5"/>
      <c r="K258" s="5"/>
      <c r="L258" s="5">
        <f t="shared" ref="L258:L264" si="33">G258+I258+K258</f>
        <v>0</v>
      </c>
      <c r="M258" s="7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</row>
    <row r="259" spans="1:239" s="2" customFormat="1">
      <c r="A259" s="6"/>
      <c r="B259" s="71" t="s">
        <v>25</v>
      </c>
      <c r="C259" s="52" t="s">
        <v>19</v>
      </c>
      <c r="D259" s="50">
        <v>3.51</v>
      </c>
      <c r="E259" s="5">
        <f>E257*D259</f>
        <v>0.40161419999999998</v>
      </c>
      <c r="F259" s="5"/>
      <c r="G259" s="69"/>
      <c r="H259" s="5"/>
      <c r="I259" s="5"/>
      <c r="J259" s="3"/>
      <c r="K259" s="5">
        <f>E259*J259</f>
        <v>0</v>
      </c>
      <c r="L259" s="5">
        <f t="shared" si="33"/>
        <v>0</v>
      </c>
      <c r="M259" s="75"/>
      <c r="N259" s="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</row>
    <row r="260" spans="1:239" s="2" customFormat="1">
      <c r="A260" s="6"/>
      <c r="B260" s="71" t="s">
        <v>26</v>
      </c>
      <c r="C260" s="52" t="s">
        <v>19</v>
      </c>
      <c r="D260" s="50">
        <v>11</v>
      </c>
      <c r="E260" s="5">
        <f>D260*E257</f>
        <v>1.2586200000000001</v>
      </c>
      <c r="F260" s="5"/>
      <c r="G260" s="69"/>
      <c r="H260" s="5"/>
      <c r="I260" s="5"/>
      <c r="J260" s="3"/>
      <c r="K260" s="5">
        <f>E260*J260</f>
        <v>0</v>
      </c>
      <c r="L260" s="5">
        <f t="shared" si="33"/>
        <v>0</v>
      </c>
      <c r="M260" s="75"/>
      <c r="N260" s="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</row>
    <row r="261" spans="1:239" s="2" customFormat="1">
      <c r="A261" s="6"/>
      <c r="B261" s="73" t="s">
        <v>33</v>
      </c>
      <c r="C261" s="52" t="s">
        <v>19</v>
      </c>
      <c r="D261" s="50">
        <v>0.45</v>
      </c>
      <c r="E261" s="5">
        <f>D261*E257</f>
        <v>5.1489000000000007E-2</v>
      </c>
      <c r="F261" s="5"/>
      <c r="G261" s="69"/>
      <c r="H261" s="5"/>
      <c r="I261" s="5"/>
      <c r="J261" s="3"/>
      <c r="K261" s="5">
        <f>E261*J261</f>
        <v>0</v>
      </c>
      <c r="L261" s="5">
        <f t="shared" si="33"/>
        <v>0</v>
      </c>
      <c r="M261" s="75"/>
      <c r="N261" s="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</row>
    <row r="262" spans="1:239" s="2" customFormat="1">
      <c r="A262" s="6"/>
      <c r="B262" s="71" t="s">
        <v>20</v>
      </c>
      <c r="C262" s="52" t="s">
        <v>19</v>
      </c>
      <c r="D262" s="50">
        <v>0.97</v>
      </c>
      <c r="E262" s="3">
        <f>D262*E257</f>
        <v>0.1109874</v>
      </c>
      <c r="F262" s="5"/>
      <c r="G262" s="69"/>
      <c r="H262" s="5"/>
      <c r="I262" s="5"/>
      <c r="J262" s="3"/>
      <c r="K262" s="5">
        <f>E262*J262</f>
        <v>0</v>
      </c>
      <c r="L262" s="5">
        <f t="shared" si="33"/>
        <v>0</v>
      </c>
      <c r="M262" s="75"/>
      <c r="N262" s="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</row>
    <row r="263" spans="1:239" s="2" customFormat="1">
      <c r="A263" s="6"/>
      <c r="B263" s="31" t="s">
        <v>29</v>
      </c>
      <c r="C263" s="8" t="s">
        <v>30</v>
      </c>
      <c r="D263" s="5">
        <f>124+9*12.4</f>
        <v>235.60000000000002</v>
      </c>
      <c r="E263" s="5">
        <f>D263*E257</f>
        <v>26.957352000000004</v>
      </c>
      <c r="F263" s="3"/>
      <c r="G263" s="5">
        <f>E263*F263</f>
        <v>0</v>
      </c>
      <c r="H263" s="5"/>
      <c r="I263" s="5"/>
      <c r="J263" s="5"/>
      <c r="K263" s="5"/>
      <c r="L263" s="5">
        <f t="shared" si="33"/>
        <v>0</v>
      </c>
      <c r="M263" s="75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</row>
    <row r="264" spans="1:239" s="2" customFormat="1">
      <c r="A264" s="6"/>
      <c r="B264" s="71" t="s">
        <v>36</v>
      </c>
      <c r="C264" s="52" t="s">
        <v>30</v>
      </c>
      <c r="D264" s="50">
        <v>7</v>
      </c>
      <c r="E264" s="5">
        <f>D264*E257</f>
        <v>0.8009400000000001</v>
      </c>
      <c r="F264" s="3"/>
      <c r="G264" s="5">
        <f>E264*F264</f>
        <v>0</v>
      </c>
      <c r="H264" s="5"/>
      <c r="I264" s="5"/>
      <c r="J264" s="5"/>
      <c r="K264" s="5"/>
      <c r="L264" s="5">
        <f t="shared" si="33"/>
        <v>0</v>
      </c>
      <c r="M264" s="75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</row>
    <row r="265" spans="1:239" s="2" customFormat="1">
      <c r="A265" s="6"/>
      <c r="B265" s="71"/>
      <c r="C265" s="52"/>
      <c r="D265" s="50"/>
      <c r="E265" s="5"/>
      <c r="F265" s="3"/>
      <c r="G265" s="5"/>
      <c r="H265" s="5"/>
      <c r="I265" s="5"/>
      <c r="J265" s="5"/>
      <c r="K265" s="5"/>
      <c r="L265" s="5"/>
      <c r="M265" s="12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</row>
    <row r="266" spans="1:239" s="2" customFormat="1">
      <c r="A266" s="32"/>
      <c r="B266" s="32" t="s">
        <v>9</v>
      </c>
      <c r="C266" s="32"/>
      <c r="D266" s="33"/>
      <c r="E266" s="33"/>
      <c r="F266" s="33"/>
      <c r="G266" s="33">
        <f>SUM(G13:G265)</f>
        <v>0</v>
      </c>
      <c r="H266" s="33"/>
      <c r="I266" s="33">
        <f>SUM(I13:I265)</f>
        <v>0</v>
      </c>
      <c r="J266" s="33"/>
      <c r="K266" s="33">
        <f>SUM(K13:K265)</f>
        <v>0</v>
      </c>
      <c r="L266" s="33">
        <f>SUM(L13:L265)</f>
        <v>0</v>
      </c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</row>
    <row r="267" spans="1:239" s="2" customFormat="1">
      <c r="A267" s="32"/>
      <c r="B267" s="35"/>
      <c r="C267" s="36"/>
      <c r="D267" s="36"/>
      <c r="E267" s="36"/>
      <c r="F267" s="36"/>
      <c r="G267" s="36"/>
      <c r="H267" s="33"/>
      <c r="I267" s="33"/>
      <c r="J267" s="33"/>
      <c r="K267" s="33"/>
      <c r="L267" s="36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</row>
    <row r="268" spans="1:239" s="1" customFormat="1">
      <c r="A268" s="34"/>
      <c r="B268" s="37" t="s">
        <v>132</v>
      </c>
      <c r="C268" s="38" t="s">
        <v>133</v>
      </c>
      <c r="D268" s="36"/>
      <c r="E268" s="36"/>
      <c r="F268" s="36"/>
      <c r="G268" s="36"/>
      <c r="H268" s="36"/>
      <c r="I268" s="36"/>
      <c r="J268" s="36"/>
      <c r="K268" s="36"/>
      <c r="L268" s="36" t="e">
        <f>G266*C268</f>
        <v>#VALUE!</v>
      </c>
    </row>
    <row r="269" spans="1:239" s="30" customFormat="1">
      <c r="A269" s="34"/>
      <c r="B269" s="39" t="s">
        <v>9</v>
      </c>
      <c r="C269" s="38"/>
      <c r="D269" s="36"/>
      <c r="E269" s="36"/>
      <c r="F269" s="36"/>
      <c r="G269" s="36"/>
      <c r="H269" s="36"/>
      <c r="I269" s="36"/>
      <c r="J269" s="36"/>
      <c r="K269" s="36"/>
      <c r="L269" s="36" t="e">
        <f>SUM(L266:L268)</f>
        <v>#VALUE!</v>
      </c>
    </row>
    <row r="270" spans="1:239" s="42" customFormat="1">
      <c r="A270" s="40"/>
      <c r="B270" s="41" t="s">
        <v>13</v>
      </c>
      <c r="C270" s="38" t="s">
        <v>133</v>
      </c>
      <c r="D270" s="36"/>
      <c r="E270" s="36"/>
      <c r="F270" s="36"/>
      <c r="G270" s="36"/>
      <c r="H270" s="36"/>
      <c r="I270" s="36"/>
      <c r="J270" s="36"/>
      <c r="K270" s="36"/>
      <c r="L270" s="36" t="e">
        <f>L269*C270</f>
        <v>#VALUE!</v>
      </c>
    </row>
    <row r="271" spans="1:239" s="42" customFormat="1">
      <c r="A271" s="40"/>
      <c r="B271" s="39" t="s">
        <v>9</v>
      </c>
      <c r="C271" s="38"/>
      <c r="D271" s="36"/>
      <c r="E271" s="36"/>
      <c r="F271" s="36"/>
      <c r="G271" s="36"/>
      <c r="H271" s="36"/>
      <c r="I271" s="36"/>
      <c r="J271" s="36"/>
      <c r="K271" s="36"/>
      <c r="L271" s="36" t="e">
        <f>SUM(L269:L270)</f>
        <v>#VALUE!</v>
      </c>
    </row>
    <row r="272" spans="1:239" s="42" customFormat="1">
      <c r="A272" s="40"/>
      <c r="B272" s="41" t="s">
        <v>14</v>
      </c>
      <c r="C272" s="38" t="s">
        <v>133</v>
      </c>
      <c r="D272" s="36"/>
      <c r="E272" s="36"/>
      <c r="F272" s="36"/>
      <c r="G272" s="36"/>
      <c r="H272" s="36"/>
      <c r="I272" s="36"/>
      <c r="J272" s="36"/>
      <c r="K272" s="36"/>
      <c r="L272" s="36" t="e">
        <f>L271*C272</f>
        <v>#VALUE!</v>
      </c>
    </row>
    <row r="273" spans="1:12" s="45" customFormat="1">
      <c r="A273" s="43"/>
      <c r="B273" s="39" t="s">
        <v>9</v>
      </c>
      <c r="C273" s="44"/>
      <c r="D273" s="33"/>
      <c r="E273" s="33"/>
      <c r="F273" s="33"/>
      <c r="G273" s="33"/>
      <c r="H273" s="33"/>
      <c r="I273" s="33"/>
      <c r="J273" s="33"/>
      <c r="K273" s="33"/>
      <c r="L273" s="36" t="e">
        <f>SUM(L271:L272)</f>
        <v>#VALUE!</v>
      </c>
    </row>
    <row r="274" spans="1:12" s="42" customFormat="1">
      <c r="A274" s="40"/>
      <c r="B274" s="41" t="s">
        <v>15</v>
      </c>
      <c r="C274" s="38">
        <v>0.03</v>
      </c>
      <c r="D274" s="36"/>
      <c r="E274" s="36"/>
      <c r="F274" s="36"/>
      <c r="G274" s="36"/>
      <c r="H274" s="36"/>
      <c r="I274" s="36"/>
      <c r="J274" s="36"/>
      <c r="K274" s="36"/>
      <c r="L274" s="36" t="e">
        <f>L273*C274</f>
        <v>#VALUE!</v>
      </c>
    </row>
    <row r="275" spans="1:12" s="42" customFormat="1">
      <c r="A275" s="40"/>
      <c r="B275" s="39" t="s">
        <v>9</v>
      </c>
      <c r="C275" s="38"/>
      <c r="D275" s="36"/>
      <c r="E275" s="36"/>
      <c r="F275" s="36"/>
      <c r="G275" s="36"/>
      <c r="H275" s="36"/>
      <c r="I275" s="36"/>
      <c r="J275" s="36"/>
      <c r="K275" s="36"/>
      <c r="L275" s="36" t="e">
        <f>SUM(L273:L274)</f>
        <v>#VALUE!</v>
      </c>
    </row>
    <row r="276" spans="1:12" s="42" customFormat="1">
      <c r="A276" s="40"/>
      <c r="B276" s="46" t="s">
        <v>37</v>
      </c>
      <c r="C276" s="47">
        <v>0.02</v>
      </c>
      <c r="D276" s="36"/>
      <c r="E276" s="36"/>
      <c r="F276" s="36"/>
      <c r="G276" s="36"/>
      <c r="H276" s="36"/>
      <c r="I276" s="36"/>
      <c r="J276" s="36"/>
      <c r="K276" s="36"/>
      <c r="L276" s="36">
        <f>I266*C276</f>
        <v>0</v>
      </c>
    </row>
    <row r="277" spans="1:12" s="42" customFormat="1">
      <c r="A277" s="40"/>
      <c r="B277" s="48" t="s">
        <v>9</v>
      </c>
      <c r="C277" s="49"/>
      <c r="D277" s="36"/>
      <c r="E277" s="36"/>
      <c r="F277" s="36"/>
      <c r="G277" s="36"/>
      <c r="H277" s="36"/>
      <c r="I277" s="36"/>
      <c r="J277" s="36"/>
      <c r="K277" s="36"/>
      <c r="L277" s="36" t="e">
        <f>SUM(L275:L276)</f>
        <v>#VALUE!</v>
      </c>
    </row>
    <row r="278" spans="1:12" s="42" customFormat="1">
      <c r="A278" s="40"/>
      <c r="B278" s="41" t="s">
        <v>16</v>
      </c>
      <c r="C278" s="38">
        <v>0.18</v>
      </c>
      <c r="D278" s="36"/>
      <c r="E278" s="36"/>
      <c r="F278" s="36"/>
      <c r="G278" s="36"/>
      <c r="H278" s="36"/>
      <c r="I278" s="36"/>
      <c r="J278" s="36"/>
      <c r="K278" s="36"/>
      <c r="L278" s="36" t="e">
        <f>L277*C278</f>
        <v>#VALUE!</v>
      </c>
    </row>
    <row r="279" spans="1:12" s="42" customFormat="1">
      <c r="A279" s="40"/>
      <c r="B279" s="41"/>
      <c r="C279" s="38"/>
      <c r="D279" s="36"/>
      <c r="E279" s="36"/>
      <c r="F279" s="36"/>
      <c r="G279" s="36"/>
      <c r="H279" s="36"/>
      <c r="I279" s="36"/>
      <c r="J279" s="36"/>
      <c r="K279" s="36"/>
      <c r="L279" s="36"/>
    </row>
    <row r="280" spans="1:12" s="42" customFormat="1">
      <c r="A280" s="40"/>
      <c r="B280" s="32" t="s">
        <v>9</v>
      </c>
      <c r="C280" s="38"/>
      <c r="D280" s="36"/>
      <c r="E280" s="36"/>
      <c r="F280" s="36"/>
      <c r="G280" s="36"/>
      <c r="H280" s="36"/>
      <c r="I280" s="36"/>
      <c r="J280" s="36"/>
      <c r="K280" s="36"/>
      <c r="L280" s="33" t="e">
        <f>SUM(L277:L279)</f>
        <v>#VALUE!</v>
      </c>
    </row>
  </sheetData>
  <protectedRanges>
    <protectedRange sqref="D23:D25" name="Range1_1_1_2_1_1_1_1"/>
    <protectedRange sqref="D203" name="Range1_1_1_2_1_1_1_2"/>
    <protectedRange sqref="D200" name="Range1_1_1_2_1_1_1_1_1_1_1"/>
    <protectedRange sqref="D201:D202" name="Range1_1_1_2_1_1_2_1_1_1"/>
    <protectedRange sqref="D172:D185" name="Range1_1_1_2_4_1_1_2"/>
    <protectedRange sqref="D97" name="Range1_1_1_2_1_1_1_1_1_2_1"/>
    <protectedRange sqref="D89:D90" name="Range1_1_1_2_2_3_1_2_1"/>
    <protectedRange sqref="D116 D101 D106" name="Range1_1_1_2_2_1_1_1"/>
    <protectedRange sqref="M108:M109 M112:M115" name="Range1_1_1_2_2_3_1_1_1_1"/>
    <protectedRange sqref="D108:D115 D121:D122 M108:M109 M112:M115" name="Range1_1_1_2_2_1_2_1_1_1_1_1"/>
    <protectedRange sqref="M117:M119 M123:M125" name="Range1_1_1_2_2_1_2_1"/>
    <protectedRange sqref="M123:M125 D117:D119 M117:M119 D123:D125" name="Range1_1_1_2_2_1_1_1_1_2"/>
    <protectedRange sqref="D120" name="Range1_1_1_2_2_1_2_1_1_2_1"/>
    <protectedRange sqref="D98:D100" name="Range1_1_1_2_1_1_2_2_1_1"/>
    <protectedRange sqref="D89:D93" name="Range1_1_1_2_4_1_1_1_1"/>
    <protectedRange sqref="D127" name="Range1_1_1_2_2_3_1_3"/>
    <protectedRange sqref="D127" name="Range1_1_1_2_4_1_1_3"/>
    <protectedRange sqref="D126 D142:D144" name="Range1_1_1_2_1_1_2_1_2"/>
    <protectedRange sqref="D141" name="Range1_1_1_2_1_1_1_1_1_1_1_1"/>
  </protectedRanges>
  <autoFilter ref="A1:L280"/>
  <mergeCells count="13">
    <mergeCell ref="M20:N20"/>
    <mergeCell ref="J7:K7"/>
    <mergeCell ref="L7:L8"/>
    <mergeCell ref="A2:L2"/>
    <mergeCell ref="A4:L4"/>
    <mergeCell ref="J5:K5"/>
    <mergeCell ref="A7:A8"/>
    <mergeCell ref="B7:B8"/>
    <mergeCell ref="C7:C8"/>
    <mergeCell ref="D7:E7"/>
    <mergeCell ref="F7:G7"/>
    <mergeCell ref="H7:I7"/>
    <mergeCell ref="A3:L3"/>
  </mergeCells>
  <conditionalFormatting sqref="B175:L175 B180 B181:L183">
    <cfRule type="cellIs" dxfId="0" priority="1" stopIfTrue="1" operator="equal">
      <formula>8223.307275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კორექტ</vt:lpstr>
      <vt:lpstr>კორექტ!Print_Area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2020-03-25T08:04:57Z</dcterms:modified>
</cp:coreProperties>
</file>