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923" activeTab="2"/>
  </bookViews>
  <sheets>
    <sheet name="KREB" sheetId="1" r:id="rId1"/>
    <sheet name="N2" sheetId="2" r:id="rId2"/>
    <sheet name="2-1 " sheetId="3" r:id="rId3"/>
    <sheet name="2-2 " sheetId="4" r:id="rId4"/>
    <sheet name="2-3 " sheetId="5" r:id="rId5"/>
    <sheet name="2-4 " sheetId="6" r:id="rId6"/>
    <sheet name="N3" sheetId="7" r:id="rId7"/>
    <sheet name="N4" sheetId="8" r:id="rId8"/>
  </sheets>
  <definedNames>
    <definedName name="_xlnm._FilterDatabase" localSheetId="2" hidden="1">'2-1 '!$A$7:$IT$192</definedName>
    <definedName name="_xlnm._FilterDatabase" localSheetId="3" hidden="1">'2-2 '!$A$9:$IT$226</definedName>
    <definedName name="_xlnm._FilterDatabase" localSheetId="4" hidden="1">'2-3 '!$A$7:$IU$56</definedName>
    <definedName name="_xlnm._FilterDatabase" localSheetId="5" hidden="1">'2-4 '!$A$7:$IU$74</definedName>
    <definedName name="_xlnm._FilterDatabase" localSheetId="6" hidden="1">'N3'!$A$9:$IU$39</definedName>
    <definedName name="_xlnm._FilterDatabase" localSheetId="7" hidden="1">'N4'!$A$7:$IT$48</definedName>
    <definedName name="_xlnm.Print_Area" localSheetId="2">'2-1 '!$A$1:$M$206</definedName>
    <definedName name="_xlnm.Print_Area" localSheetId="3">'2-2 '!$A$1:$M$231</definedName>
    <definedName name="_xlnm.Print_Area" localSheetId="4">'2-3 '!$A$1:$M$68</definedName>
    <definedName name="_xlnm.Print_Area" localSheetId="5">'2-4 '!$A$1:$M$86</definedName>
    <definedName name="_xlnm.Print_Area" localSheetId="0">'KREB'!$A$1:$D$20</definedName>
    <definedName name="_xlnm.Print_Area" localSheetId="1">'N2'!$A$1:$D$19</definedName>
    <definedName name="_xlnm.Print_Area" localSheetId="6">'N3'!$A$1:$M$52</definedName>
    <definedName name="_xlnm.Print_Area" localSheetId="7">'N4'!$A$1:$M$62</definedName>
    <definedName name="_xlnm.Print_Titles" localSheetId="4">'2-3 '!$7:$7</definedName>
    <definedName name="_xlnm.Print_Titles" localSheetId="5">'2-4 '!$7:$7</definedName>
  </definedNames>
  <calcPr fullCalcOnLoad="1"/>
</workbook>
</file>

<file path=xl/sharedStrings.xml><?xml version="1.0" encoding="utf-8"?>
<sst xmlns="http://schemas.openxmlformats.org/spreadsheetml/2006/main" count="1558" uniqueCount="476">
  <si>
    <t>#</t>
  </si>
  <si>
    <t>jami</t>
  </si>
  <si>
    <t>raodenoba</t>
  </si>
  <si>
    <t>sul</t>
  </si>
  <si>
    <t>k/sT</t>
  </si>
  <si>
    <t>lari</t>
  </si>
  <si>
    <t>m/sT</t>
  </si>
  <si>
    <t>sxva manqanebi</t>
  </si>
  <si>
    <t>kg</t>
  </si>
  <si>
    <t>sxva masalebi</t>
  </si>
  <si>
    <t>cal</t>
  </si>
  <si>
    <t>sabazro</t>
  </si>
  <si>
    <t>grZ,m</t>
  </si>
  <si>
    <t>saxarjTaRricxvo mogeba</t>
  </si>
  <si>
    <t>Sida kanalizacia</t>
  </si>
  <si>
    <t>safiTxni</t>
  </si>
  <si>
    <t>fasadis saRebavi</t>
  </si>
  <si>
    <t>8-591-2</t>
  </si>
  <si>
    <t>8-402-2</t>
  </si>
  <si>
    <t>m</t>
  </si>
  <si>
    <t>RorRi</t>
  </si>
  <si>
    <t>wyali</t>
  </si>
  <si>
    <t>zedmeti miwis gazidva              a/TviTmclelebiT nayarSi</t>
  </si>
  <si>
    <t>qviSa</t>
  </si>
  <si>
    <t>c</t>
  </si>
  <si>
    <t>masala</t>
  </si>
  <si>
    <t>xelfasi</t>
  </si>
  <si>
    <t>erT. fasi</t>
  </si>
  <si>
    <t>kac/sT</t>
  </si>
  <si>
    <t>manqanebi</t>
  </si>
  <si>
    <t>kac-sT</t>
  </si>
  <si>
    <t>cali</t>
  </si>
  <si>
    <t>NN</t>
  </si>
  <si>
    <r>
      <t xml:space="preserve">gafas. </t>
    </r>
    <r>
      <rPr>
        <sz val="10"/>
        <rFont val="Arial"/>
        <family val="2"/>
      </rPr>
      <t>N</t>
    </r>
  </si>
  <si>
    <t>samuSao</t>
  </si>
  <si>
    <t>ganz.</t>
  </si>
  <si>
    <t>manqana-meqanizmebi da transporti</t>
  </si>
  <si>
    <t>norm. erT.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</si>
  <si>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</si>
  <si>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</si>
  <si>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</si>
  <si>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</si>
  <si>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</si>
  <si>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</si>
  <si>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</si>
  <si>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</si>
  <si>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</si>
  <si>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</si>
  <si>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</si>
  <si>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</si>
  <si>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Sromis danaxarji</t>
  </si>
  <si>
    <t>grZ.m</t>
  </si>
  <si>
    <t xml:space="preserve">Sromis danaxarjebi </t>
  </si>
  <si>
    <t xml:space="preserve">sxva manqana  </t>
  </si>
  <si>
    <t>sxva masala</t>
  </si>
  <si>
    <t>17-4-1</t>
  </si>
  <si>
    <t>16-6-1</t>
  </si>
  <si>
    <t>kanalizaciis plastmasis mili d=50mm</t>
  </si>
  <si>
    <t>sxva manqana</t>
  </si>
  <si>
    <t>samagri</t>
  </si>
  <si>
    <t>16-6-2</t>
  </si>
  <si>
    <t>kanalizaciis plastmasis mili  d=100mm</t>
  </si>
  <si>
    <t>SromiTi resursebi</t>
  </si>
  <si>
    <t xml:space="preserve">jami </t>
  </si>
  <si>
    <t>SromiTi danaxarji</t>
  </si>
  <si>
    <t>samSeneblo manqanebi</t>
  </si>
  <si>
    <t>normativis nomeri da Sifri</t>
  </si>
  <si>
    <t>tona</t>
  </si>
  <si>
    <t>wyalsadenis  gare qseli</t>
  </si>
  <si>
    <t>norm.erT.</t>
  </si>
  <si>
    <t>m3</t>
  </si>
  <si>
    <t>l</t>
  </si>
  <si>
    <t>man</t>
  </si>
  <si>
    <t>15_14_1</t>
  </si>
  <si>
    <t>m2</t>
  </si>
  <si>
    <t xml:space="preserve">sxva manqana </t>
  </si>
  <si>
    <t>11-20-3</t>
  </si>
  <si>
    <t>webo</t>
  </si>
  <si>
    <r>
      <t>m</t>
    </r>
    <r>
      <rPr>
        <vertAlign val="superscript"/>
        <sz val="10"/>
        <rFont val="AcadNusx"/>
        <family val="0"/>
      </rPr>
      <t>2</t>
    </r>
  </si>
  <si>
    <t xml:space="preserve">kedlebis mopirkeTeba keramikuli filebiT </t>
  </si>
  <si>
    <t>15-168-7</t>
  </si>
  <si>
    <t xml:space="preserve">wyalemulsiuri saRebavi </t>
  </si>
  <si>
    <t>kedlebis SefiTxvna da maRalxarisxovani SeRebva wyalemulsiuri saRebaviT</t>
  </si>
  <si>
    <t xml:space="preserve">yvela Tavebis jami </t>
  </si>
  <si>
    <t>zednadebi xarjebi</t>
  </si>
  <si>
    <t>danaxarjis dasaxeleba</t>
  </si>
  <si>
    <t>Rirebuleba (lari)</t>
  </si>
  <si>
    <t>Sida el. samontaJo samuSaoebi</t>
  </si>
  <si>
    <t>saxarjTaRricxvo Rirebuleba:</t>
  </si>
  <si>
    <t>obieqturi xarjTaRricxva #2</t>
  </si>
  <si>
    <t xml:space="preserve">metaloplastikis karebi </t>
  </si>
  <si>
    <t xml:space="preserve">cementis xsnari </t>
  </si>
  <si>
    <t>zednadebi xarjebi santeqnikuri samuSaoebisaTvis</t>
  </si>
  <si>
    <t xml:space="preserve">mogeba </t>
  </si>
  <si>
    <t xml:space="preserve">    lokalur-resursuli xarjTaRricxva #2-1</t>
  </si>
  <si>
    <t xml:space="preserve">    lokalur-resursuli xarjTaRricxva #2-3</t>
  </si>
  <si>
    <t xml:space="preserve">    lokalur-resursuli xarjTaRricxva #2-4</t>
  </si>
  <si>
    <r>
      <t>m</t>
    </r>
    <r>
      <rPr>
        <vertAlign val="superscript"/>
        <sz val="10"/>
        <rFont val="AcadNusx"/>
        <family val="0"/>
      </rPr>
      <t>3</t>
    </r>
  </si>
  <si>
    <t>sul obieqtis xarjTaRricxviT</t>
  </si>
  <si>
    <t xml:space="preserve">Sromis danaxarji </t>
  </si>
  <si>
    <t>rigiTi #</t>
  </si>
  <si>
    <t>xarjT. nomeri</t>
  </si>
  <si>
    <t>saerTo saxarjTaRricxvo Rirebuleba</t>
  </si>
  <si>
    <t>samuSaoebis da xarjebis dasaxeleba</t>
  </si>
  <si>
    <t>mSeneblobis Rirebulebis nakrebi saxarjTaRricxvo angariSi</t>
  </si>
  <si>
    <t>ZiriTadi daniSnulebis obieqtebi</t>
  </si>
  <si>
    <r>
      <t xml:space="preserve">ob. xarj </t>
    </r>
    <r>
      <rPr>
        <sz val="11"/>
        <rFont val="Arial"/>
        <family val="2"/>
      </rPr>
      <t>N</t>
    </r>
    <r>
      <rPr>
        <sz val="11"/>
        <rFont val="AcadNusx"/>
        <family val="0"/>
      </rPr>
      <t>2</t>
    </r>
  </si>
  <si>
    <t>yvela samuSaoebis jami</t>
  </si>
  <si>
    <t>danarCeni xarjebi</t>
  </si>
  <si>
    <t>22-23-1</t>
  </si>
  <si>
    <t>17-1-5</t>
  </si>
  <si>
    <t>kompl.</t>
  </si>
  <si>
    <t>trapi</t>
  </si>
  <si>
    <t xml:space="preserve"> baga-baRis Siga kanalizaciis qselis mowyoba</t>
  </si>
  <si>
    <t>erTeulze</t>
  </si>
  <si>
    <t>15-55-9</t>
  </si>
  <si>
    <t>1-81-3</t>
  </si>
  <si>
    <t xml:space="preserve">qviSis baliSis mowyoba wyalsadenis milis  qveS </t>
  </si>
  <si>
    <t>23-12-1</t>
  </si>
  <si>
    <t xml:space="preserve">Webis gare zedapiris hidroizolacia 2 fena bitumis mastikiT </t>
  </si>
  <si>
    <t>bitumis mastika</t>
  </si>
  <si>
    <t>8-4-7</t>
  </si>
  <si>
    <t>materialuri resursi</t>
  </si>
  <si>
    <t>grZ.m.</t>
  </si>
  <si>
    <t>kub.m.</t>
  </si>
  <si>
    <t>kv.m.</t>
  </si>
  <si>
    <t>gamanawilebeli kolofi</t>
  </si>
  <si>
    <t>Sromis danaxarjebi</t>
  </si>
  <si>
    <t>yalibis fari</t>
  </si>
  <si>
    <t>kv.m</t>
  </si>
  <si>
    <t>8_15_1</t>
  </si>
  <si>
    <t>rulonuri masala "linokromi"  zeda fena</t>
  </si>
  <si>
    <t>webocementi</t>
  </si>
  <si>
    <t>15-52-1.</t>
  </si>
  <si>
    <t>qv/cementis xsnari</t>
  </si>
  <si>
    <t>Sida  kedlebis Selesva cementis xsnariT</t>
  </si>
  <si>
    <t>cementis xsnari 1:3</t>
  </si>
  <si>
    <t xml:space="preserve">keramikuli filebi </t>
  </si>
  <si>
    <t>#2-1</t>
  </si>
  <si>
    <t>#2-2</t>
  </si>
  <si>
    <t>#2-3</t>
  </si>
  <si>
    <t>#2-4</t>
  </si>
  <si>
    <r>
      <t xml:space="preserve">xarj </t>
    </r>
    <r>
      <rPr>
        <sz val="11"/>
        <rFont val="Arial"/>
        <family val="2"/>
      </rPr>
      <t>N</t>
    </r>
    <r>
      <rPr>
        <sz val="11"/>
        <rFont val="AcadNusx"/>
        <family val="0"/>
      </rPr>
      <t>1</t>
    </r>
  </si>
  <si>
    <t>gare wyalsadenis qseli</t>
  </si>
  <si>
    <t>11_1_6</t>
  </si>
  <si>
    <t>ც</t>
  </si>
  <si>
    <t>demontaJis samuSaoebi</t>
  </si>
  <si>
    <t>safuZveli</t>
  </si>
  <si>
    <t xml:space="preserve">laminatis iataki </t>
  </si>
  <si>
    <t>11-8-1;    11-8-2</t>
  </si>
  <si>
    <t>iatakze cementis moWimva sisq. 30mm</t>
  </si>
  <si>
    <t xml:space="preserve">SromiTi resursebi </t>
  </si>
  <si>
    <t>sxva xarjebi</t>
  </si>
  <si>
    <t>11-27-4.</t>
  </si>
  <si>
    <t>lursmani</t>
  </si>
  <si>
    <t>laminirebuli plintusi</t>
  </si>
  <si>
    <t>laminirebuli iatakis qveS sagebi 2mm</t>
  </si>
  <si>
    <t>bitumis mastika (praimeri)</t>
  </si>
  <si>
    <t>airi</t>
  </si>
  <si>
    <t>sxva xarjebi 0,03+0,03=</t>
  </si>
  <si>
    <t xml:space="preserve">qviSa-cementis xsnari m-75 </t>
  </si>
  <si>
    <t>fasadis kedlebis lesva qv/cementis  xsnariT</t>
  </si>
  <si>
    <t>pigmenti</t>
  </si>
  <si>
    <t>fasadis grunti</t>
  </si>
  <si>
    <t>fasadis safiTxni</t>
  </si>
  <si>
    <t>metaloplastikis erTalaTiani karebis montaJi TeTri feris</t>
  </si>
  <si>
    <t>9-14-5  miyen.</t>
  </si>
  <si>
    <t>gafas. N</t>
  </si>
  <si>
    <r>
      <t>muxli plastmasis  d=50mm 90</t>
    </r>
    <r>
      <rPr>
        <vertAlign val="superscript"/>
        <sz val="10"/>
        <rFont val="AcadNusx"/>
        <family val="0"/>
      </rPr>
      <t>0</t>
    </r>
  </si>
  <si>
    <t>17-3-3</t>
  </si>
  <si>
    <t>mowyobiloba</t>
  </si>
  <si>
    <t>kompl</t>
  </si>
  <si>
    <t>plasmasis fasonuri nawilebis mowyoba</t>
  </si>
  <si>
    <r>
      <t>muxli plastmasis  d=110mm 90</t>
    </r>
    <r>
      <rPr>
        <vertAlign val="superscript"/>
        <sz val="10"/>
        <rFont val="AcadNusx"/>
        <family val="0"/>
      </rPr>
      <t>0</t>
    </r>
  </si>
  <si>
    <t>16-24-3.</t>
  </si>
  <si>
    <r>
      <t xml:space="preserve">milebis dasamagrebeli caluRi </t>
    </r>
    <r>
      <rPr>
        <sz val="10"/>
        <rFont val="Cambria"/>
        <family val="1"/>
      </rPr>
      <t>d=25</t>
    </r>
  </si>
  <si>
    <t>proeqtiT</t>
  </si>
  <si>
    <r>
      <t xml:space="preserve">milis Rirebuleba </t>
    </r>
    <r>
      <rPr>
        <sz val="10"/>
        <rFont val="Cambria"/>
        <family val="1"/>
      </rPr>
      <t>d</t>
    </r>
    <r>
      <rPr>
        <sz val="10"/>
        <rFont val="AcadNusx"/>
        <family val="0"/>
      </rPr>
      <t>=25mm</t>
    </r>
  </si>
  <si>
    <t>16-24-2.</t>
  </si>
  <si>
    <r>
      <t xml:space="preserve">milebis dasamagrebeli caluRi </t>
    </r>
    <r>
      <rPr>
        <sz val="10"/>
        <rFont val="Cambria"/>
        <family val="1"/>
      </rPr>
      <t>d=20</t>
    </r>
  </si>
  <si>
    <r>
      <t xml:space="preserve">milis Rirebuleba </t>
    </r>
    <r>
      <rPr>
        <sz val="10"/>
        <rFont val="Cambria"/>
        <family val="1"/>
      </rPr>
      <t>d</t>
    </r>
    <r>
      <rPr>
        <sz val="10"/>
        <rFont val="AcadNusx"/>
        <family val="0"/>
      </rPr>
      <t>=20mm</t>
    </r>
  </si>
  <si>
    <r>
      <t xml:space="preserve">milebis dasamagrebeli caluRi </t>
    </r>
    <r>
      <rPr>
        <sz val="10"/>
        <rFont val="Cambria"/>
        <family val="1"/>
      </rPr>
      <t>d=32</t>
    </r>
  </si>
  <si>
    <r>
      <t xml:space="preserve">milis Rirebuleba </t>
    </r>
    <r>
      <rPr>
        <sz val="10"/>
        <rFont val="Cambria"/>
        <family val="1"/>
      </rPr>
      <t>d</t>
    </r>
    <r>
      <rPr>
        <sz val="10"/>
        <rFont val="AcadNusx"/>
        <family val="0"/>
      </rPr>
      <t>=32mm</t>
    </r>
  </si>
  <si>
    <t>16-24-4.</t>
  </si>
  <si>
    <t>100kv.m.</t>
  </si>
  <si>
    <t>me-III-e kategoriis gruntis             damuSaveba TxrilSi xeliT</t>
  </si>
  <si>
    <t>1-80-3</t>
  </si>
  <si>
    <t>23-1-1</t>
  </si>
  <si>
    <t>gruntis ukuCayra TxrilSi xeliT</t>
  </si>
  <si>
    <t>materialuri resursebi</t>
  </si>
  <si>
    <t>zednadebi xarjebi montaJze</t>
  </si>
  <si>
    <t>manq/sT</t>
  </si>
  <si>
    <t>normatiuli</t>
  </si>
  <si>
    <t>erT.</t>
  </si>
  <si>
    <t xml:space="preserve">Sida el.momarageba </t>
  </si>
  <si>
    <t>safuZveli: proeqti</t>
  </si>
  <si>
    <t xml:space="preserve">saxarjTaRricxvo Rirebuleba </t>
  </si>
  <si>
    <t xml:space="preserve">samSeneblo manqanebi </t>
  </si>
  <si>
    <t>s a m u S a o s</t>
  </si>
  <si>
    <t>resursi</t>
  </si>
  <si>
    <t>dasaxeleba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</si>
  <si>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</si>
  <si>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</si>
  <si>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</si>
  <si>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</si>
  <si>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</si>
  <si>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</si>
  <si>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</si>
  <si>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</si>
  <si>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</si>
  <si>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</si>
  <si>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</si>
  <si>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</si>
  <si>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</si>
  <si>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</si>
  <si>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8-525-2</t>
  </si>
  <si>
    <t>8-572-2,</t>
  </si>
  <si>
    <t>liTonis karada saketiT</t>
  </si>
  <si>
    <t>8-613-1</t>
  </si>
  <si>
    <t>aqtiuri energiis samfaza mricxveli</t>
  </si>
  <si>
    <t>8-574-33</t>
  </si>
  <si>
    <t>denis transformatori 0,5 sizustis klasis da 300/5a
transformaciis mqone</t>
  </si>
  <si>
    <t>denis transformatori 380v 300/5a</t>
  </si>
  <si>
    <t>kom</t>
  </si>
  <si>
    <t>8-526-2</t>
  </si>
  <si>
    <t>8-525-1</t>
  </si>
  <si>
    <t>furnitura</t>
  </si>
  <si>
    <t>8-591-7</t>
  </si>
  <si>
    <t xml:space="preserve">orpolusiani saStefselo rozeti mesame damamiwebeli kontaqtiT budiT </t>
  </si>
  <si>
    <t>masala:</t>
  </si>
  <si>
    <t xml:space="preserve">amomrTvel/CamrTveli erTklaviSiani budiT </t>
  </si>
  <si>
    <t>8-591-10</t>
  </si>
  <si>
    <t>8-599-4</t>
  </si>
  <si>
    <t>8-414-3</t>
  </si>
  <si>
    <t xml:space="preserve">damiweba, samontaJo masala, kabelebi </t>
  </si>
  <si>
    <t>kabeli spilenZis ormagi izolaciiT kveTiT 3X1,5 kv.mm</t>
  </si>
  <si>
    <t>kabeli spilenZis ormagi izolaciiT kveTiT 3X2,5 kv.mm</t>
  </si>
  <si>
    <t>8-400-2</t>
  </si>
  <si>
    <t>1-80-3.</t>
  </si>
  <si>
    <t>arxis gaTxra damiwebis konturis mosawyobad</t>
  </si>
  <si>
    <t>damiwebis Stangaze glinulas samagri                    8-10mm</t>
  </si>
  <si>
    <t>damiwebis Stangaze ori glinulas samagri 8-10mm</t>
  </si>
  <si>
    <t>1-81-3.</t>
  </si>
  <si>
    <t xml:space="preserve">gruntis ukuCayra </t>
  </si>
  <si>
    <t>satransporto xarjebi masalaze</t>
  </si>
  <si>
    <t xml:space="preserve">saxarjTaRricxvo mogeba </t>
  </si>
  <si>
    <t>ganaTebis fari</t>
  </si>
  <si>
    <t>kabelis montaJi kveTiT 10mm2-mde spilenZis ZarRviT</t>
  </si>
  <si>
    <t>kabelis montaJi kveTiT 10mm2-ze zeviT spilenZis ZarRviT</t>
  </si>
  <si>
    <t>damiwebis salte 40X4 galvanizirebuli</t>
  </si>
  <si>
    <t>satransporto xarjebi masalis Rirebulebidan</t>
  </si>
  <si>
    <t xml:space="preserve"> samSeneblo samuSaoebze romlebic ar aris ganfasebuli sn da w 46-e krebulidan da BЗЕР 88-dan an aRebulia sabazro Rirebuleba xelfasze, SromiT danaxarjebze da manqana meqanizmebze miyenebulia Sromis SezRuduli pirobebis koeficienti  k=1.15</t>
  </si>
  <si>
    <t>VII. gare mosapirkeTebeli samuSaoebi</t>
  </si>
  <si>
    <t>sofel zandukis sajaro skolis reabilitacia</t>
  </si>
  <si>
    <t>sajaro skola</t>
  </si>
  <si>
    <t>Siga civi da cxeli wyalsadenis qselis mowyoba</t>
  </si>
  <si>
    <t>civi da cxeli wylis fasonuri nawilebi da ventilebi plastmasis milebze</t>
  </si>
  <si>
    <t>pirsabanis Semrevi</t>
  </si>
  <si>
    <t>Semrevi</t>
  </si>
  <si>
    <t>18-3-1.</t>
  </si>
  <si>
    <t>wylis el. gamacxelebeli atmori</t>
  </si>
  <si>
    <t>atmori</t>
  </si>
  <si>
    <r>
      <t xml:space="preserve">amerikanka  S/x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>=20</t>
    </r>
  </si>
  <si>
    <t>xelsabani boTliseburi sifoniT, SeZena-montaJi</t>
  </si>
  <si>
    <t>xelsabani boTliseburi sifoniT</t>
  </si>
  <si>
    <r>
      <t xml:space="preserve">limoni  </t>
    </r>
    <r>
      <rPr>
        <sz val="10"/>
        <rFont val="Times New Roman"/>
        <family val="1"/>
      </rPr>
      <t>Ø</t>
    </r>
    <r>
      <rPr>
        <sz val="10"/>
        <rFont val="AcadNusx"/>
        <family val="0"/>
      </rPr>
      <t>50</t>
    </r>
  </si>
  <si>
    <r>
      <t xml:space="preserve">drekadi mili (gofre) </t>
    </r>
    <r>
      <rPr>
        <sz val="10"/>
        <rFont val="Times New Roman"/>
        <family val="1"/>
      </rPr>
      <t>Ø</t>
    </r>
    <r>
      <rPr>
        <sz val="10"/>
        <rFont val="AcadNusx"/>
        <family val="0"/>
      </rPr>
      <t>100</t>
    </r>
  </si>
  <si>
    <t>trapis montaJi d-100mm</t>
  </si>
  <si>
    <t>17-1-10</t>
  </si>
  <si>
    <t>plastmasis trapi d-100mm</t>
  </si>
  <si>
    <t xml:space="preserve">plastmasis gadamyvani 110X50 </t>
  </si>
  <si>
    <t>22-20-1</t>
  </si>
  <si>
    <t>km</t>
  </si>
  <si>
    <t>s.r.f. Tavi   15 p. 5</t>
  </si>
  <si>
    <t>kanalizaciis gare qseli</t>
  </si>
  <si>
    <t>22-8-5</t>
  </si>
  <si>
    <r>
      <t xml:space="preserve">plastmasis gofrirebuli mili </t>
    </r>
    <r>
      <rPr>
        <sz val="10"/>
        <rFont val="Arial"/>
        <family val="2"/>
      </rPr>
      <t xml:space="preserve"> D=150</t>
    </r>
    <r>
      <rPr>
        <sz val="10"/>
        <rFont val="AcadNusx"/>
        <family val="0"/>
      </rPr>
      <t xml:space="preserve"> mm </t>
    </r>
  </si>
  <si>
    <r>
      <t xml:space="preserve">gadasabmeli quro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>=150</t>
    </r>
  </si>
  <si>
    <r>
      <t xml:space="preserve">rbili safeni 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>=150</t>
    </r>
  </si>
  <si>
    <r>
      <t>rk/betonis rgolebi d=1000,</t>
    </r>
    <r>
      <rPr>
        <sz val="10"/>
        <rFont val="Times New Roman"/>
        <family val="1"/>
      </rPr>
      <t xml:space="preserve"> h=0.6</t>
    </r>
    <r>
      <rPr>
        <sz val="10"/>
        <rFont val="AcadNusx"/>
        <family val="0"/>
      </rPr>
      <t xml:space="preserve"> m </t>
    </r>
  </si>
  <si>
    <t>kanalizaciis Wis Ziris fila 1.20X1.20X0.18</t>
  </si>
  <si>
    <t xml:space="preserve">Wis gadaxurvis fila 1.2X1.2 m Tujis mrgvali xufiT </t>
  </si>
  <si>
    <t>23-22-1.</t>
  </si>
  <si>
    <t>arsebul qselTan mierTeba</t>
  </si>
  <si>
    <t>betoni მ-100</t>
  </si>
  <si>
    <t>fasonuri nawilebi da ventilebi plastmasis milebze</t>
  </si>
  <si>
    <t>22-27-1.</t>
  </si>
  <si>
    <t>liTonis mili</t>
  </si>
  <si>
    <t>gadamyvani liTonidan plastmasze  50/32</t>
  </si>
  <si>
    <t>10-20-3.</t>
  </si>
  <si>
    <t>m.d.f.-is karis  Rirebuleba (kompl)</t>
  </si>
  <si>
    <t>11_1_5</t>
  </si>
  <si>
    <t>balastis safuZveli sisqiT 300mm</t>
  </si>
  <si>
    <t>balasti</t>
  </si>
  <si>
    <t>RorRis safuZveli sisqiT 50mm</t>
  </si>
  <si>
    <t>11_7_2</t>
  </si>
  <si>
    <t>qviSiT daTbuneba sisqiT 50mm</t>
  </si>
  <si>
    <t>hidroizolaciis mowyoba 1 fena linokromiT</t>
  </si>
  <si>
    <t>6-1-19.</t>
  </si>
  <si>
    <t>iatakis mon. r/b filis mowyoba</t>
  </si>
  <si>
    <t>a-I klasis armatura  k=1.05</t>
  </si>
  <si>
    <t>yalibis ficari IIIx. 40mm-iani</t>
  </si>
  <si>
    <t>yalibis ficari IIIx. 25-32mm-iani</t>
  </si>
  <si>
    <r>
      <t>betoni ~</t>
    </r>
    <r>
      <rPr>
        <sz val="11"/>
        <rFont val="Calibri"/>
        <family val="2"/>
      </rPr>
      <t>B1</t>
    </r>
    <r>
      <rPr>
        <sz val="10"/>
        <rFont val="AcadNusx"/>
        <family val="0"/>
      </rPr>
      <t>5~</t>
    </r>
  </si>
  <si>
    <t xml:space="preserve">cementis xsnari ~m200~ </t>
  </si>
  <si>
    <t>laminirebuli iataki sisqiT 12mm</t>
  </si>
  <si>
    <t xml:space="preserve">keramogranitis  filebi </t>
  </si>
  <si>
    <t xml:space="preserve">keramogranitis filebis sisqiT 10 mm dageba webocementiT </t>
  </si>
  <si>
    <t>gare fasadze Riobebis amoSeneba betonis msubuqi blokebiT 20X20X40sm, sisqe 20sm</t>
  </si>
  <si>
    <t xml:space="preserve">msubuqi pemza betonis blokebi  </t>
  </si>
  <si>
    <t>Sida kedkebis amoSeneba betonis msubuqi blokebiT 20X20X40sm, sisqe 20sm</t>
  </si>
  <si>
    <t>qviSa-cementis xsnari</t>
  </si>
  <si>
    <t>15-168-7.</t>
  </si>
  <si>
    <t>ferdoebis SeRebva  maRalxarisxovani wyalemulsiuri saRebaviT</t>
  </si>
  <si>
    <t>webovan-zeTovani safiTxni</t>
  </si>
  <si>
    <t>karebis ferdoebis lesva qviSa-cementis xsnariT</t>
  </si>
  <si>
    <t>15-56-1</t>
  </si>
  <si>
    <t>xsnartumbo  3m3/sT</t>
  </si>
  <si>
    <t>15-52-14.</t>
  </si>
  <si>
    <t>karnizebis mowyoba qv/cementis  xsnariT</t>
  </si>
  <si>
    <t>unarSezRudulTa xelsabani boTliseburi sifoniT, SeZena-montaJi</t>
  </si>
  <si>
    <t xml:space="preserve">unarSezRudulTa xelsabani  boTliseburi sifoniT  </t>
  </si>
  <si>
    <t>unarSezRudulTa unitazis Camrecxi avziTa da gofrirebuli miliT SeZena-montaJi</t>
  </si>
  <si>
    <t xml:space="preserve">unarSezRudulTa unitazi Camrecxi avziT, </t>
  </si>
  <si>
    <t>unarSezRudulTa aqsesuarebi</t>
  </si>
  <si>
    <t>17-4-4</t>
  </si>
  <si>
    <t>Turquli unitazis Camrecxi avziTa da gofrirebuli miliT, SeZena-montaJi</t>
  </si>
  <si>
    <t>Turquli unitazi Camrecxi avziT</t>
  </si>
  <si>
    <t>g.f._1</t>
  </si>
  <si>
    <t>kedlis S/m  el. fari 42  avt.  amomrTvelze</t>
  </si>
  <si>
    <t>SemaerTebeli Sina  63a</t>
  </si>
  <si>
    <t>kb</t>
  </si>
  <si>
    <t xml:space="preserve">Semyvani avtomaturi amomrTveli 63a 3polusa </t>
  </si>
  <si>
    <t xml:space="preserve">avtomaturi amomrTveli 63a 3polusa </t>
  </si>
  <si>
    <t xml:space="preserve">avtomaturi amomrTveli 40a 3polusa </t>
  </si>
  <si>
    <t xml:space="preserve">erTfaza avtomati 5a </t>
  </si>
  <si>
    <t>erTfaza avtomati 5a</t>
  </si>
  <si>
    <t>orfaza dacvis dif. amomrTveli 25a</t>
  </si>
  <si>
    <t>g.f._2</t>
  </si>
  <si>
    <t>kedlis S/m  el. fari 28  avt.  amomrTvelze</t>
  </si>
  <si>
    <t xml:space="preserve">Semyvani avtomaturi amomrTveli 40a 3polusa </t>
  </si>
  <si>
    <t>g.f._3</t>
  </si>
  <si>
    <r>
      <t xml:space="preserve">kedlis S/m  el. fari 28  avt.  amomrTvelze.  Semyvanze avtomaturi sampolusiani amomrTveliT nominalur denze </t>
    </r>
    <r>
      <rPr>
        <b/>
        <sz val="12"/>
        <rFont val="Calibri"/>
        <family val="2"/>
      </rPr>
      <t>3P-40A</t>
    </r>
    <r>
      <rPr>
        <b/>
        <sz val="12"/>
        <rFont val="AcadNusx"/>
        <family val="0"/>
      </rPr>
      <t>.</t>
    </r>
    <r>
      <rPr>
        <b/>
        <sz val="11"/>
        <rFont val="AcadNusx"/>
        <family val="0"/>
      </rPr>
      <t xml:space="preserve">
saxazo avtomaturi amomrTvelebiT nominalur denze:                  
erTpolusa:</t>
    </r>
    <r>
      <rPr>
        <b/>
        <sz val="11"/>
        <rFont val="Calibri"/>
        <family val="2"/>
      </rPr>
      <t xml:space="preserve"> 1P-5A</t>
    </r>
    <r>
      <rPr>
        <b/>
        <sz val="11"/>
        <rFont val="AcadNusx"/>
        <family val="0"/>
      </rPr>
      <t xml:space="preserve">-6c;  </t>
    </r>
    <r>
      <rPr>
        <b/>
        <sz val="11"/>
        <rFont val="Calibri"/>
        <family val="2"/>
      </rPr>
      <t>1P-25A-1</t>
    </r>
    <r>
      <rPr>
        <b/>
        <sz val="11"/>
        <rFont val="AcadNusx"/>
        <family val="0"/>
      </rPr>
      <t>c;
dacvis dif. amomrTveli: 2</t>
    </r>
    <r>
      <rPr>
        <b/>
        <sz val="11"/>
        <rFont val="Calibri"/>
        <family val="2"/>
      </rPr>
      <t>P-25A-5</t>
    </r>
    <r>
      <rPr>
        <b/>
        <sz val="11"/>
        <rFont val="AcadNusx"/>
        <family val="0"/>
      </rPr>
      <t>c; SemaerTebeli Sina  63a</t>
    </r>
  </si>
  <si>
    <t xml:space="preserve">erTfaza avtomati 25a </t>
  </si>
  <si>
    <t>g.f._4</t>
  </si>
  <si>
    <t>Stefselis rozeti orpolusiani, mesame damamiwebeli kontaqtiT, 16a-250v</t>
  </si>
  <si>
    <t>sainstalacio (samontaJo) kolofi</t>
  </si>
  <si>
    <t xml:space="preserve">amomrTvel/CamrTveli erTklaviSiani  </t>
  </si>
  <si>
    <t xml:space="preserve">amomrTvel/CamrTveli orklaviSiani  </t>
  </si>
  <si>
    <t>sakleme xundebi  КН-С-8-мм</t>
  </si>
  <si>
    <t>sanaTebi</t>
  </si>
  <si>
    <r>
      <t>amstrongis tipis Weris</t>
    </r>
    <r>
      <rPr>
        <sz val="11"/>
        <rFont val="Calibri"/>
        <family val="2"/>
      </rPr>
      <t xml:space="preserve">  LED </t>
    </r>
    <r>
      <rPr>
        <sz val="10"/>
        <rFont val="AcadNusx"/>
        <family val="0"/>
      </rPr>
      <t>sanaTi 595X595X45mm</t>
    </r>
    <r>
      <rPr>
        <sz val="11"/>
        <rFont val="Calibri"/>
        <family val="2"/>
      </rPr>
      <t xml:space="preserve"> NLP-S1</t>
    </r>
  </si>
  <si>
    <r>
      <t>Weris</t>
    </r>
    <r>
      <rPr>
        <sz val="11"/>
        <rFont val="Calibri"/>
        <family val="2"/>
      </rPr>
      <t xml:space="preserve">   LED  </t>
    </r>
    <r>
      <rPr>
        <sz val="10"/>
        <rFont val="AcadNusx"/>
        <family val="0"/>
      </rPr>
      <t>sanaTi oTxkuTxedi  /kibis ujredi/</t>
    </r>
  </si>
  <si>
    <r>
      <t>Weris tengamZle</t>
    </r>
    <r>
      <rPr>
        <sz val="11"/>
        <rFont val="Calibri"/>
        <family val="2"/>
      </rPr>
      <t xml:space="preserve">  LED  </t>
    </r>
    <r>
      <rPr>
        <sz val="10"/>
        <rFont val="AcadNusx"/>
        <family val="0"/>
      </rPr>
      <t>sanaTi mrgvali</t>
    </r>
  </si>
  <si>
    <r>
      <t xml:space="preserve">kedlis tengamZle milisebri </t>
    </r>
    <r>
      <rPr>
        <sz val="11"/>
        <rFont val="Calibri"/>
        <family val="2"/>
      </rPr>
      <t xml:space="preserve">LED </t>
    </r>
    <r>
      <rPr>
        <sz val="10"/>
        <rFont val="AcadNusx"/>
        <family val="0"/>
      </rPr>
      <t>sanaTi   1X18 vt</t>
    </r>
  </si>
  <si>
    <r>
      <t>kedlis milisebri</t>
    </r>
    <r>
      <rPr>
        <sz val="11"/>
        <rFont val="Calibri"/>
        <family val="2"/>
      </rPr>
      <t xml:space="preserve"> LED </t>
    </r>
    <r>
      <rPr>
        <sz val="10"/>
        <rFont val="AcadNusx"/>
        <family val="0"/>
      </rPr>
      <t>sanaTi  /sw/        1X18 vt</t>
    </r>
  </si>
  <si>
    <r>
      <t xml:space="preserve">samfaza el.mricxveli  6/2standartis yuTiT (arsebuli) 3-220/380v, </t>
    </r>
    <r>
      <rPr>
        <b/>
        <sz val="11"/>
        <color indexed="8"/>
        <rFont val="Calibri"/>
        <family val="2"/>
      </rPr>
      <t>50Hz, 10(60)A.</t>
    </r>
  </si>
  <si>
    <t>kabeli spilenZis ormagi izolaciiT kveTiT 4X1,5 kv.mm</t>
  </si>
  <si>
    <t>kabeli spilenZis ormagi izolaciiT kveTi 4X10+1X6 kv.mm</t>
  </si>
  <si>
    <r>
      <t xml:space="preserve">damiwebis vertikaluri eleqtrodebi (Rero)  </t>
    </r>
    <r>
      <rPr>
        <sz val="11"/>
        <rFont val="AcadNusx"/>
        <family val="0"/>
      </rPr>
      <t>F</t>
    </r>
    <r>
      <rPr>
        <sz val="11"/>
        <rFont val="Calibri"/>
        <family val="2"/>
      </rPr>
      <t>F16-2,5m</t>
    </r>
  </si>
  <si>
    <t xml:space="preserve">    lokalur-resursuli xarjTaRricxva #4</t>
  </si>
  <si>
    <t xml:space="preserve">    lokalur-resursuli xarjTaRricxva #3</t>
  </si>
  <si>
    <r>
      <t xml:space="preserve">xarj </t>
    </r>
    <r>
      <rPr>
        <sz val="11"/>
        <rFont val="Arial"/>
        <family val="2"/>
      </rPr>
      <t>N3</t>
    </r>
  </si>
  <si>
    <r>
      <t xml:space="preserve"> xarj </t>
    </r>
    <r>
      <rPr>
        <sz val="11"/>
        <rFont val="Arial"/>
        <family val="2"/>
      </rPr>
      <t>N4</t>
    </r>
  </si>
  <si>
    <t>Sedgenilia 2019 wlis I kvartlis doneze</t>
  </si>
  <si>
    <t>laminirebuli parketis iatakis sisqiT 12 mm  mowyoba qvesagebiT da  plintusiT</t>
  </si>
  <si>
    <t>I. kedlebis mowyoba</t>
  </si>
  <si>
    <t xml:space="preserve">II. karebebi </t>
  </si>
  <si>
    <t xml:space="preserve"> III. iatakebis mowyoba</t>
  </si>
  <si>
    <t>IV. Sida mosapirkeTebeli samuSaoebi</t>
  </si>
  <si>
    <t>sankvanZSi plastmasis Sekiduli Weris mowyoba TabaSir-muyaos karkasze</t>
  </si>
  <si>
    <t>tualetebis kabinebis mowyoba nestgamZle laminirebuli d.s.p.-Ti qromirebuli liTonis karkasze aqsesuarebiT</t>
  </si>
  <si>
    <t>lokalur-resursuli xarjTaRricxva #2-2</t>
  </si>
  <si>
    <t>Sida civi da cxeli wyalsadeni</t>
  </si>
  <si>
    <t>8-471-4</t>
  </si>
  <si>
    <t>8-472-3</t>
  </si>
  <si>
    <t>20-22-1</t>
  </si>
  <si>
    <t xml:space="preserve">ventilatori gamwovi </t>
  </si>
  <si>
    <t>samSeneblo_saremonto samuSaoebi</t>
  </si>
  <si>
    <t>samSebeblo_saremonto samuSaoebi</t>
  </si>
  <si>
    <r>
      <t>muxli plastmasis  135</t>
    </r>
    <r>
      <rPr>
        <sz val="10"/>
        <rFont val="Times New Roman"/>
        <family val="1"/>
      </rPr>
      <t xml:space="preserve"> º</t>
    </r>
    <r>
      <rPr>
        <sz val="10"/>
        <rFont val="AcadNusx"/>
        <family val="0"/>
      </rPr>
      <t xml:space="preserve"> d=110mm</t>
    </r>
  </si>
  <si>
    <r>
      <t>plastmasis samkapi 90</t>
    </r>
    <r>
      <rPr>
        <sz val="10"/>
        <rFont val="Times New Roman"/>
        <family val="1"/>
      </rPr>
      <t>º</t>
    </r>
    <r>
      <rPr>
        <sz val="10"/>
        <rFont val="AcadNusx"/>
        <family val="0"/>
      </rPr>
      <t xml:space="preserve">  50X50X50</t>
    </r>
  </si>
  <si>
    <r>
      <t>igive  90</t>
    </r>
    <r>
      <rPr>
        <sz val="10"/>
        <rFont val="Times New Roman"/>
        <family val="1"/>
      </rPr>
      <t>º</t>
    </r>
    <r>
      <rPr>
        <sz val="10"/>
        <rFont val="AcadNusx"/>
        <family val="0"/>
      </rPr>
      <t xml:space="preserve">  110X50X110</t>
    </r>
  </si>
  <si>
    <r>
      <t>igive 90</t>
    </r>
    <r>
      <rPr>
        <sz val="10"/>
        <rFont val="Times New Roman"/>
        <family val="1"/>
      </rPr>
      <t>º</t>
    </r>
    <r>
      <rPr>
        <sz val="10"/>
        <rFont val="AcadNusx"/>
        <family val="0"/>
      </rPr>
      <t xml:space="preserve">  110X110X110 mm</t>
    </r>
  </si>
  <si>
    <r>
      <t xml:space="preserve">limoni   </t>
    </r>
    <r>
      <rPr>
        <sz val="10"/>
        <rFont val="Times New Roman"/>
        <family val="1"/>
      </rPr>
      <t>Ø</t>
    </r>
    <r>
      <rPr>
        <sz val="10"/>
        <rFont val="AcadNusx"/>
        <family val="0"/>
      </rPr>
      <t>50</t>
    </r>
  </si>
  <si>
    <r>
      <t xml:space="preserve">revizia  </t>
    </r>
    <r>
      <rPr>
        <sz val="10"/>
        <rFont val="Times New Roman"/>
        <family val="1"/>
      </rPr>
      <t>Ø</t>
    </r>
    <r>
      <rPr>
        <sz val="10"/>
        <rFont val="AcadNusx"/>
        <family val="0"/>
      </rPr>
      <t>100</t>
    </r>
  </si>
  <si>
    <r>
      <t xml:space="preserve">garcmis mili  </t>
    </r>
    <r>
      <rPr>
        <sz val="10"/>
        <rFont val="Times New Roman"/>
        <family val="1"/>
      </rPr>
      <t>Ø</t>
    </r>
    <r>
      <rPr>
        <sz val="10"/>
        <rFont val="AcadNusx"/>
        <family val="0"/>
      </rPr>
      <t>150</t>
    </r>
  </si>
  <si>
    <r>
      <t xml:space="preserve">xufi </t>
    </r>
    <r>
      <rPr>
        <sz val="10"/>
        <rFont val="Times New Roman"/>
        <family val="1"/>
      </rPr>
      <t>Ø</t>
    </r>
    <r>
      <rPr>
        <sz val="10"/>
        <rFont val="AcadNusx"/>
        <family val="0"/>
      </rPr>
      <t>100</t>
    </r>
  </si>
  <si>
    <r>
      <t xml:space="preserve">xufi </t>
    </r>
    <r>
      <rPr>
        <sz val="10"/>
        <rFont val="Times New Roman"/>
        <family val="1"/>
      </rPr>
      <t>Ø5</t>
    </r>
    <r>
      <rPr>
        <sz val="10"/>
        <rFont val="AcadNusx"/>
        <family val="0"/>
      </rPr>
      <t>0</t>
    </r>
  </si>
  <si>
    <t>46-19-3</t>
  </si>
  <si>
    <t>gare kedlebis daxvreta</t>
  </si>
  <si>
    <t>unagiris montaJi</t>
  </si>
  <si>
    <t>unagiri 50X32 mm</t>
  </si>
  <si>
    <t>15-156-4</t>
  </si>
  <si>
    <r>
      <t>amstrongis tipis akumuliatoriani Weris</t>
    </r>
    <r>
      <rPr>
        <sz val="11"/>
        <rFont val="Calibri"/>
        <family val="2"/>
      </rPr>
      <t xml:space="preserve">  LED </t>
    </r>
    <r>
      <rPr>
        <sz val="10"/>
        <rFont val="AcadNusx"/>
        <family val="0"/>
      </rPr>
      <t>sanaTi 3 saaTiani muSaobis reJimiT</t>
    </r>
  </si>
  <si>
    <r>
      <t>Weris akumuliatoriani tengamZle</t>
    </r>
    <r>
      <rPr>
        <sz val="11"/>
        <rFont val="Calibri"/>
        <family val="2"/>
      </rPr>
      <t xml:space="preserve">  LED  6W, IP20, NM, 3h </t>
    </r>
    <r>
      <rPr>
        <sz val="10"/>
        <rFont val="AcadNusx"/>
        <family val="0"/>
      </rPr>
      <t>sanaTi mrgvali 3 saaTiani muSaobis reJimiT</t>
    </r>
  </si>
  <si>
    <r>
      <t xml:space="preserve">Weris akumuliatoriani </t>
    </r>
    <r>
      <rPr>
        <sz val="11"/>
        <rFont val="Calibri"/>
        <family val="2"/>
      </rPr>
      <t xml:space="preserve">   LED  6W, IP20, NM, 3h </t>
    </r>
    <r>
      <rPr>
        <sz val="10"/>
        <rFont val="AcadNusx"/>
        <family val="0"/>
      </rPr>
      <t>sanaTi oTxkuTxedi  /kibis ujredi/ 3 saaTiani muSaobis reJimiT</t>
    </r>
  </si>
  <si>
    <t>ГЭСН  10-05-011-02  gamoyen.</t>
  </si>
  <si>
    <r>
      <t xml:space="preserve">_ profili </t>
    </r>
    <r>
      <rPr>
        <sz val="10"/>
        <rFont val="Times New Roman"/>
        <family val="1"/>
      </rPr>
      <t>CD</t>
    </r>
    <r>
      <rPr>
        <sz val="10"/>
        <rFont val="AcadNusx"/>
        <family val="0"/>
      </rPr>
      <t xml:space="preserve"> 60/27</t>
    </r>
  </si>
  <si>
    <r>
      <t xml:space="preserve">_ </t>
    </r>
    <r>
      <rPr>
        <sz val="10"/>
        <rFont val="Times New Roman"/>
        <family val="1"/>
      </rPr>
      <t>CD</t>
    </r>
    <r>
      <rPr>
        <sz val="10"/>
        <rFont val="AcadNusx"/>
        <family val="0"/>
      </rPr>
      <t xml:space="preserve"> profilis gadasabmeli</t>
    </r>
  </si>
  <si>
    <r>
      <t xml:space="preserve">_ </t>
    </r>
    <r>
      <rPr>
        <sz val="10"/>
        <rFont val="Times New Roman"/>
        <family val="1"/>
      </rPr>
      <t>CD</t>
    </r>
    <r>
      <rPr>
        <sz val="10"/>
        <rFont val="AcadNusx"/>
        <family val="0"/>
      </rPr>
      <t xml:space="preserve"> profilis erTdoniani gadasabmeli</t>
    </r>
  </si>
  <si>
    <r>
      <t xml:space="preserve">_ </t>
    </r>
    <r>
      <rPr>
        <sz val="10"/>
        <rFont val="Times New Roman"/>
        <family val="1"/>
      </rPr>
      <t>CD</t>
    </r>
    <r>
      <rPr>
        <sz val="10"/>
        <rFont val="AcadNusx"/>
        <family val="0"/>
      </rPr>
      <t xml:space="preserve"> profilis anker-swrafsakidi</t>
    </r>
  </si>
  <si>
    <t xml:space="preserve">_ mavTuli yulfiT </t>
  </si>
  <si>
    <t xml:space="preserve">_ pirdapiri sakidi </t>
  </si>
  <si>
    <t>_ gamWedi dubeli</t>
  </si>
  <si>
    <t>_ Surupi  3,5mm</t>
  </si>
  <si>
    <t>_ plastikati</t>
  </si>
  <si>
    <t>_ plastmasis karnizi 4X4 sm</t>
  </si>
  <si>
    <t>_ Sromis danaxarji</t>
  </si>
  <si>
    <t>gare kanalizaciis qseli</t>
  </si>
  <si>
    <t xml:space="preserve">s.n. da w.   1V-2-82      1-12-6.   </t>
  </si>
  <si>
    <t xml:space="preserve">s.n. da w.   1V-2-82      1-23-6   </t>
  </si>
  <si>
    <t>me-III-e kategoriis gruntis damuSaveba eqskavatoriT TxrilSi a/TviTmclelebze  datvirTviT</t>
  </si>
  <si>
    <t>me-III-e kategoriis gruntis damuSaveba TxrilSi eqskavatoriT  cicxvis moculobiT 0,25 kbm adgilze dayriT.</t>
  </si>
  <si>
    <t>eqskavatori cicxvis moculobiT 0,25kbm</t>
  </si>
  <si>
    <t>eqskavatori cicxvis moculobiT 0,25 kbm</t>
  </si>
  <si>
    <t>gruntis ukuCayra TxrilSi buldozeriT</t>
  </si>
  <si>
    <t>buldozeri 59 kvt</t>
  </si>
  <si>
    <t xml:space="preserve">1-31-3.  </t>
  </si>
  <si>
    <t>naxvretebis amovseba სილიკონით</t>
  </si>
  <si>
    <t>ცალი</t>
  </si>
  <si>
    <t>საბაზრო</t>
  </si>
  <si>
    <t>სილიკონი</t>
  </si>
  <si>
    <r>
      <t>m</t>
    </r>
    <r>
      <rPr>
        <b/>
        <vertAlign val="superscript"/>
        <sz val="10"/>
        <rFont val="AcadNusx"/>
        <family val="0"/>
      </rPr>
      <t>3</t>
    </r>
  </si>
  <si>
    <r>
      <t>m</t>
    </r>
    <r>
      <rPr>
        <b/>
        <vertAlign val="superscript"/>
        <sz val="10"/>
        <rFont val="AcadNusx"/>
        <family val="0"/>
      </rPr>
      <t>2</t>
    </r>
  </si>
  <si>
    <t>qq</t>
  </si>
  <si>
    <t>11-3-1</t>
  </si>
  <si>
    <t xml:space="preserve">meqanizmebi </t>
  </si>
  <si>
    <r>
      <t xml:space="preserve">kedlis S/m  el. fari 28  avt.  amomrTvelze.  Semyvanze avtomaturi sampolusiani amomrTveliT nominalur denze </t>
    </r>
    <r>
      <rPr>
        <b/>
        <sz val="12"/>
        <rFont val="Calibri"/>
        <family val="2"/>
      </rPr>
      <t>3P-40A</t>
    </r>
    <r>
      <rPr>
        <b/>
        <sz val="12"/>
        <rFont val="AcadNusx"/>
        <family val="0"/>
      </rPr>
      <t>.</t>
    </r>
    <r>
      <rPr>
        <b/>
        <sz val="11"/>
        <rFont val="AcadNusx"/>
        <family val="0"/>
      </rPr>
      <t xml:space="preserve">
saxazo avtomaturi amomrTvelebiT nominalur denze:                  
erTpolusa:</t>
    </r>
    <r>
      <rPr>
        <b/>
        <sz val="11"/>
        <rFont val="Calibri"/>
        <family val="2"/>
      </rPr>
      <t xml:space="preserve"> 1P-5A</t>
    </r>
    <r>
      <rPr>
        <b/>
        <sz val="11"/>
        <rFont val="AcadNusx"/>
        <family val="0"/>
      </rPr>
      <t>B-7c; 
dacvis dif. amomrTveli: 2</t>
    </r>
    <r>
      <rPr>
        <b/>
        <sz val="11"/>
        <rFont val="Calibri"/>
        <family val="2"/>
      </rPr>
      <t>P-25A-7</t>
    </r>
    <r>
      <rPr>
        <b/>
        <sz val="11"/>
        <rFont val="AcadNusx"/>
        <family val="0"/>
      </rPr>
      <t>c; SemaerTebeli Sina  63a</t>
    </r>
  </si>
  <si>
    <r>
      <t>amstrongis tipis Weris</t>
    </r>
    <r>
      <rPr>
        <b/>
        <sz val="11"/>
        <rFont val="Calibri"/>
        <family val="2"/>
      </rPr>
      <t xml:space="preserve">  LED </t>
    </r>
    <r>
      <rPr>
        <b/>
        <sz val="10"/>
        <rFont val="AcadNusx"/>
        <family val="0"/>
      </rPr>
      <t xml:space="preserve">sanaTebis montaJi </t>
    </r>
  </si>
  <si>
    <r>
      <t>Weris</t>
    </r>
    <r>
      <rPr>
        <b/>
        <sz val="11"/>
        <rFont val="Calibri"/>
        <family val="2"/>
      </rPr>
      <t xml:space="preserve">   LED  </t>
    </r>
    <r>
      <rPr>
        <b/>
        <sz val="10"/>
        <rFont val="AcadNusx"/>
        <family val="0"/>
      </rPr>
      <t>sanaTi oTxkuTxedi  /kibis ujredi/</t>
    </r>
  </si>
  <si>
    <r>
      <t>Weris tengamZle</t>
    </r>
    <r>
      <rPr>
        <b/>
        <sz val="11"/>
        <rFont val="Calibri"/>
        <family val="2"/>
      </rPr>
      <t xml:space="preserve">  LED  </t>
    </r>
    <r>
      <rPr>
        <b/>
        <sz val="10"/>
        <rFont val="AcadNusx"/>
        <family val="0"/>
      </rPr>
      <t>sanaTi mrgvali</t>
    </r>
  </si>
  <si>
    <r>
      <t xml:space="preserve">kedlis  tengamZle milisebri </t>
    </r>
    <r>
      <rPr>
        <b/>
        <sz val="11"/>
        <rFont val="Calibri"/>
        <family val="2"/>
      </rPr>
      <t xml:space="preserve">LED </t>
    </r>
    <r>
      <rPr>
        <b/>
        <sz val="10"/>
        <rFont val="AcadNusx"/>
        <family val="0"/>
      </rPr>
      <t>sanaTi   1X18 vt</t>
    </r>
  </si>
  <si>
    <r>
      <t>kedlis milisebri</t>
    </r>
    <r>
      <rPr>
        <b/>
        <sz val="11"/>
        <rFont val="Calibri"/>
        <family val="2"/>
      </rPr>
      <t xml:space="preserve"> LED </t>
    </r>
    <r>
      <rPr>
        <b/>
        <sz val="10"/>
        <rFont val="AcadNusx"/>
        <family val="0"/>
      </rPr>
      <t>sanaTi  /sw/        1X18 vt</t>
    </r>
  </si>
  <si>
    <r>
      <t xml:space="preserve">sveli wertilis gamwovi  ventilatori  </t>
    </r>
    <r>
      <rPr>
        <b/>
        <sz val="10"/>
        <rFont val="Times New Roman"/>
        <family val="1"/>
      </rPr>
      <t>L</t>
    </r>
    <r>
      <rPr>
        <b/>
        <sz val="10"/>
        <rFont val="AcadNusx"/>
        <family val="0"/>
      </rPr>
      <t>=100 m3/sT</t>
    </r>
  </si>
  <si>
    <r>
      <t>100 m</t>
    </r>
    <r>
      <rPr>
        <b/>
        <vertAlign val="superscript"/>
        <sz val="10"/>
        <rFont val="AcadNusx"/>
        <family val="0"/>
      </rPr>
      <t>3</t>
    </r>
  </si>
  <si>
    <r>
      <t xml:space="preserve">damiwebis vertikaluri eleqtrodebi (Rero)  </t>
    </r>
    <r>
      <rPr>
        <b/>
        <sz val="11"/>
        <rFont val="AcadNusx"/>
        <family val="0"/>
      </rPr>
      <t>F</t>
    </r>
    <r>
      <rPr>
        <b/>
        <sz val="11"/>
        <rFont val="Calibri"/>
        <family val="2"/>
      </rPr>
      <t>F16-2,5m</t>
    </r>
  </si>
  <si>
    <r>
      <t>wyalsadenis polipripilenis mili</t>
    </r>
    <r>
      <rPr>
        <b/>
        <sz val="10"/>
        <rFont val="Cambria"/>
        <family val="1"/>
      </rPr>
      <t xml:space="preserve">    d</t>
    </r>
    <r>
      <rPr>
        <b/>
        <sz val="10"/>
        <rFont val="AcadNusx"/>
        <family val="0"/>
      </rPr>
      <t>=20</t>
    </r>
  </si>
  <si>
    <r>
      <t>wyalsadenis polipripilenis mili</t>
    </r>
    <r>
      <rPr>
        <b/>
        <sz val="10"/>
        <rFont val="Cambria"/>
        <family val="1"/>
      </rPr>
      <t xml:space="preserve">    d</t>
    </r>
    <r>
      <rPr>
        <b/>
        <sz val="10"/>
        <rFont val="AcadNusx"/>
        <family val="0"/>
      </rPr>
      <t>=25</t>
    </r>
  </si>
  <si>
    <r>
      <t>wyalsadenis polipripilenis mili</t>
    </r>
    <r>
      <rPr>
        <b/>
        <sz val="10"/>
        <rFont val="Cambria"/>
        <family val="1"/>
      </rPr>
      <t xml:space="preserve">    d</t>
    </r>
    <r>
      <rPr>
        <b/>
        <sz val="10"/>
        <rFont val="AcadNusx"/>
        <family val="0"/>
      </rPr>
      <t>=32</t>
    </r>
  </si>
  <si>
    <r>
      <t xml:space="preserve">polipropilenis samkapi  </t>
    </r>
    <r>
      <rPr>
        <b/>
        <sz val="10"/>
        <rFont val="Times New Roman"/>
        <family val="1"/>
      </rPr>
      <t>d</t>
    </r>
    <r>
      <rPr>
        <b/>
        <sz val="10"/>
        <rFont val="AcadNusx"/>
        <family val="0"/>
      </rPr>
      <t xml:space="preserve"> 20X20X20</t>
    </r>
  </si>
  <si>
    <r>
      <t xml:space="preserve">polipropilenis samkapi  </t>
    </r>
    <r>
      <rPr>
        <b/>
        <sz val="10"/>
        <rFont val="Times New Roman"/>
        <family val="1"/>
      </rPr>
      <t>d</t>
    </r>
    <r>
      <rPr>
        <b/>
        <sz val="10"/>
        <rFont val="AcadNusx"/>
        <family val="0"/>
      </rPr>
      <t xml:space="preserve"> 25X20X25</t>
    </r>
  </si>
  <si>
    <r>
      <t xml:space="preserve">polipropilenis samkapi  </t>
    </r>
    <r>
      <rPr>
        <b/>
        <sz val="10"/>
        <rFont val="Times New Roman"/>
        <family val="1"/>
      </rPr>
      <t>d</t>
    </r>
    <r>
      <rPr>
        <b/>
        <sz val="10"/>
        <rFont val="AcadNusx"/>
        <family val="0"/>
      </rPr>
      <t xml:space="preserve"> 32X25X32</t>
    </r>
  </si>
  <si>
    <r>
      <t xml:space="preserve">polipropilenis quro  </t>
    </r>
    <r>
      <rPr>
        <b/>
        <sz val="10"/>
        <rFont val="Times New Roman"/>
        <family val="1"/>
      </rPr>
      <t>d=</t>
    </r>
    <r>
      <rPr>
        <b/>
        <sz val="10"/>
        <rFont val="AcadNusx"/>
        <family val="0"/>
      </rPr>
      <t>20</t>
    </r>
  </si>
  <si>
    <r>
      <t xml:space="preserve">polipropilenis quro  </t>
    </r>
    <r>
      <rPr>
        <b/>
        <sz val="10"/>
        <rFont val="Times New Roman"/>
        <family val="1"/>
      </rPr>
      <t>d=</t>
    </r>
    <r>
      <rPr>
        <b/>
        <sz val="10"/>
        <rFont val="AcadNusx"/>
        <family val="0"/>
      </rPr>
      <t>25</t>
    </r>
  </si>
  <si>
    <r>
      <t xml:space="preserve">polipropilenis quro  </t>
    </r>
    <r>
      <rPr>
        <b/>
        <sz val="10"/>
        <rFont val="Times New Roman"/>
        <family val="1"/>
      </rPr>
      <t>d=32</t>
    </r>
  </si>
  <si>
    <r>
      <t xml:space="preserve">polipropilenis muxli  </t>
    </r>
    <r>
      <rPr>
        <b/>
        <sz val="10"/>
        <rFont val="Times New Roman"/>
        <family val="1"/>
      </rPr>
      <t>d=</t>
    </r>
    <r>
      <rPr>
        <b/>
        <sz val="10"/>
        <rFont val="AcadNusx"/>
        <family val="0"/>
      </rPr>
      <t>20</t>
    </r>
  </si>
  <si>
    <r>
      <t xml:space="preserve">polipropilenis muxli  </t>
    </r>
    <r>
      <rPr>
        <b/>
        <sz val="10"/>
        <rFont val="Times New Roman"/>
        <family val="1"/>
      </rPr>
      <t>d=</t>
    </r>
    <r>
      <rPr>
        <b/>
        <sz val="10"/>
        <rFont val="AcadNusx"/>
        <family val="0"/>
      </rPr>
      <t>25</t>
    </r>
  </si>
  <si>
    <r>
      <t xml:space="preserve">polipropilenis muxli  </t>
    </r>
    <r>
      <rPr>
        <b/>
        <sz val="10"/>
        <rFont val="Times New Roman"/>
        <family val="1"/>
      </rPr>
      <t>d=32</t>
    </r>
  </si>
  <si>
    <r>
      <t xml:space="preserve">gadamyvani   </t>
    </r>
    <r>
      <rPr>
        <b/>
        <sz val="10"/>
        <rFont val="Times New Roman"/>
        <family val="1"/>
      </rPr>
      <t>d</t>
    </r>
    <r>
      <rPr>
        <b/>
        <sz val="10"/>
        <rFont val="AcadNusx"/>
        <family val="0"/>
      </rPr>
      <t xml:space="preserve"> 25X20</t>
    </r>
  </si>
  <si>
    <r>
      <t xml:space="preserve">gadamyvani   </t>
    </r>
    <r>
      <rPr>
        <b/>
        <sz val="10"/>
        <rFont val="Times New Roman"/>
        <family val="1"/>
      </rPr>
      <t>d</t>
    </r>
    <r>
      <rPr>
        <b/>
        <sz val="10"/>
        <rFont val="AcadNusx"/>
        <family val="0"/>
      </rPr>
      <t xml:space="preserve"> 32X25</t>
    </r>
  </si>
  <si>
    <r>
      <t xml:space="preserve">ventili arko </t>
    </r>
    <r>
      <rPr>
        <b/>
        <sz val="10"/>
        <rFont val="Times New Roman"/>
        <family val="1"/>
      </rPr>
      <t>d</t>
    </r>
    <r>
      <rPr>
        <b/>
        <sz val="10"/>
        <rFont val="AcadNusx"/>
        <family val="0"/>
      </rPr>
      <t>=15mm</t>
    </r>
  </si>
  <si>
    <r>
      <t xml:space="preserve">Cibuxi </t>
    </r>
    <r>
      <rPr>
        <b/>
        <sz val="10"/>
        <rFont val="Times New Roman"/>
        <family val="1"/>
      </rPr>
      <t>d</t>
    </r>
    <r>
      <rPr>
        <b/>
        <sz val="10"/>
        <rFont val="AcadNusx"/>
        <family val="0"/>
      </rPr>
      <t>=20mm</t>
    </r>
  </si>
  <si>
    <r>
      <t xml:space="preserve">ventili  </t>
    </r>
    <r>
      <rPr>
        <b/>
        <sz val="10"/>
        <rFont val="Times New Roman"/>
        <family val="1"/>
      </rPr>
      <t>d</t>
    </r>
    <r>
      <rPr>
        <b/>
        <sz val="10"/>
        <rFont val="AcadNusx"/>
        <family val="0"/>
      </rPr>
      <t>=32mm</t>
    </r>
  </si>
  <si>
    <r>
      <t xml:space="preserve">drekadi mili </t>
    </r>
    <r>
      <rPr>
        <b/>
        <sz val="10"/>
        <rFont val="Times New Roman"/>
        <family val="1"/>
      </rPr>
      <t>d</t>
    </r>
    <r>
      <rPr>
        <b/>
        <sz val="10"/>
        <rFont val="AcadNusx"/>
        <family val="0"/>
      </rPr>
      <t xml:space="preserve">=15,  </t>
    </r>
    <r>
      <rPr>
        <b/>
        <sz val="10"/>
        <rFont val="Times New Roman"/>
        <family val="1"/>
      </rPr>
      <t>L</t>
    </r>
    <r>
      <rPr>
        <b/>
        <sz val="10"/>
        <rFont val="AcadNusx"/>
        <family val="0"/>
      </rPr>
      <t>=0.6m</t>
    </r>
  </si>
  <si>
    <r>
      <t xml:space="preserve">garecxva dezinfeqciiT </t>
    </r>
    <r>
      <rPr>
        <b/>
        <sz val="10"/>
        <rFont val="Times New Roman"/>
        <family val="1"/>
      </rPr>
      <t>Ø</t>
    </r>
    <r>
      <rPr>
        <b/>
        <sz val="10"/>
        <rFont val="AcadNusx"/>
        <family val="0"/>
      </rPr>
      <t>50 mm-mde milebisaTvis  (hidravlikuri gamocda Sedis milebis mowyobis samuSaoebSi)</t>
    </r>
  </si>
  <si>
    <r>
      <t xml:space="preserve">kanalizaciis plastmasis gofrirebuli milis </t>
    </r>
    <r>
      <rPr>
        <b/>
        <sz val="10"/>
        <rFont val="Arial"/>
        <family val="2"/>
      </rPr>
      <t xml:space="preserve"> D=150</t>
    </r>
    <r>
      <rPr>
        <b/>
        <sz val="10"/>
        <rFont val="AcadNusx"/>
        <family val="0"/>
      </rPr>
      <t xml:space="preserve"> mm mowyoba </t>
    </r>
  </si>
  <si>
    <r>
      <t xml:space="preserve">wyalsadenis rk/betonis anakrebi wriuli Wis mowyoba Tujis xufiT </t>
    </r>
    <r>
      <rPr>
        <b/>
        <sz val="10"/>
        <rFont val="Academy-RUS"/>
        <family val="2"/>
      </rPr>
      <t>D</t>
    </r>
    <r>
      <rPr>
        <b/>
        <sz val="10"/>
        <rFont val="AcadNusx"/>
        <family val="0"/>
      </rPr>
      <t xml:space="preserve">=1000 </t>
    </r>
    <r>
      <rPr>
        <b/>
        <sz val="10"/>
        <rFont val="Academy-RUS"/>
        <family val="2"/>
      </rPr>
      <t>H</t>
    </r>
    <r>
      <rPr>
        <b/>
        <sz val="10"/>
        <rFont val="AcadNusx"/>
        <family val="0"/>
      </rPr>
      <t>=0.6 m (2 Wa)</t>
    </r>
  </si>
  <si>
    <r>
      <t xml:space="preserve">kedlis S/m  el. fari 42  avt.  amomrTvelze.  Semyvanze avtomaturi sampolusiani amomrTveliT nominalur denze </t>
    </r>
    <r>
      <rPr>
        <b/>
        <sz val="10"/>
        <rFont val="Calibri"/>
        <family val="2"/>
      </rPr>
      <t>3P-63A</t>
    </r>
    <r>
      <rPr>
        <b/>
        <sz val="10"/>
        <rFont val="AcadNusx"/>
        <family val="0"/>
      </rPr>
      <t>.
saxazo avtomaturi amomrTvelebiT nominalur denze:                  sampolusa: 3</t>
    </r>
    <r>
      <rPr>
        <b/>
        <sz val="10"/>
        <rFont val="Calibri"/>
        <family val="2"/>
      </rPr>
      <t>P-40A</t>
    </r>
    <r>
      <rPr>
        <b/>
        <sz val="10"/>
        <rFont val="AcadNusx"/>
        <family val="0"/>
      </rPr>
      <t>B-4c; 
erTpolusa:</t>
    </r>
    <r>
      <rPr>
        <b/>
        <sz val="10"/>
        <rFont val="Calibri"/>
        <family val="2"/>
      </rPr>
      <t xml:space="preserve"> 1P-5A</t>
    </r>
    <r>
      <rPr>
        <b/>
        <sz val="10"/>
        <rFont val="AcadNusx"/>
        <family val="0"/>
      </rPr>
      <t>B-5c; 
dacvis dif. amomrTveli: 2</t>
    </r>
    <r>
      <rPr>
        <b/>
        <sz val="10"/>
        <rFont val="Calibri"/>
        <family val="2"/>
      </rPr>
      <t>P-25A-4</t>
    </r>
    <r>
      <rPr>
        <b/>
        <sz val="10"/>
        <rFont val="AcadNusx"/>
        <family val="0"/>
      </rPr>
      <t>c; SemaerTebeli Sina  63a</t>
    </r>
  </si>
  <si>
    <t xml:space="preserve">m.d.f.-is erTalaTiani karis mowyoba 1c </t>
  </si>
  <si>
    <t xml:space="preserve">m.d.f.-is oralaTiani karis mowyoba 4c </t>
  </si>
  <si>
    <t>keramogranitis iataki</t>
  </si>
  <si>
    <t xml:space="preserve">iatakze cementis moWimva sisq. 30mm, </t>
  </si>
  <si>
    <t>fasadis kedlebis SeRebva fasadis Ria feris saRebaviT (ral 9001)</t>
  </si>
  <si>
    <t>СНиП  IV-2-82 15-164-8</t>
  </si>
  <si>
    <t xml:space="preserve"> ფოლადის ელემენტების შეღებვა ანტიკოროზიული საღებავით</t>
  </si>
  <si>
    <t>მ2</t>
  </si>
  <si>
    <t>SromiTi resursi</t>
  </si>
  <si>
    <t>საღებავი ანტიკოროზიული</t>
  </si>
  <si>
    <t>კგ</t>
  </si>
  <si>
    <t>ოლოფა</t>
  </si>
  <si>
    <t>სხვა მასალა</t>
  </si>
  <si>
    <t>ლარი</t>
  </si>
  <si>
    <t>3%</t>
  </si>
  <si>
    <t>gauTvaliswinebeli samuSaoebi da danaxarjeb</t>
  </si>
  <si>
    <t>%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</si>
</sst>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_-* #,##0.00_р_._-;\-* #,##0.00_р_._-;_-* &quot;-&quot;??_р_._-;_-@_-"/>
    <numFmt numFmtId="181" formatCode="0.0"/>
    <numFmt numFmtId="182" formatCode="0.000"/>
    <numFmt numFmtId="183" formatCode="0.0000"/>
    <numFmt numFmtId="184" formatCode="_(* #,##0.00_);_(* \(#,##0.00\);_(* &quot;-&quot;???_);_(@_)"/>
    <numFmt numFmtId="185" formatCode="#,##0.0"/>
    <numFmt numFmtId="186" formatCode="[$-409]dddd\,\ mmmm\ d\,\ yyyy"/>
    <numFmt numFmtId="187" formatCode="0.00000"/>
    <numFmt numFmtId="188" formatCode="[$-409]h:mm:ss\ AM/PM"/>
    <numFmt numFmtId="189" formatCode="#,##0.000"/>
    <numFmt numFmtId="190" formatCode="[$-437]yyyy\ &quot;წლის&quot;\ dd\ mm\,\ dddd"/>
    <numFmt numFmtId="191" formatCode="0.00;;;@"/>
    <numFmt numFmtId="192" formatCode="_-* #,##0.0_р_._-;\-* #,##0.0_р_._-;_-* &quot;-&quot;??_р_._-;_-@_-"/>
    <numFmt numFmtId="193" formatCode="#,##0.0000"/>
  </numFmts>
  <fonts count="98">
    <font>
      <sz val="10"/>
      <name val="Arial"/>
      <family val="0"/>
    </font>
    <font>
      <sz val="11"/>
      <color indexed="8"/>
      <name val="Calibri"/>
      <family val="2"/>
    </font>
    <font>
      <sz val="12"/>
      <name val="AcadNusx"/>
      <family val="0"/>
    </font>
    <font>
      <u val="single"/>
      <sz val="12"/>
      <name val="AcadNusx"/>
      <family val="0"/>
    </font>
    <font>
      <b/>
      <sz val="12"/>
      <name val="AcadNusx"/>
      <family val="0"/>
    </font>
    <font>
      <b/>
      <sz val="11"/>
      <name val="AcadNusx"/>
      <family val="0"/>
    </font>
    <font>
      <sz val="10"/>
      <name val="AcadNusx"/>
      <family val="0"/>
    </font>
    <font>
      <sz val="10"/>
      <name val="Arial Cyr"/>
      <family val="2"/>
    </font>
    <font>
      <sz val="10"/>
      <name val="Helv"/>
      <family val="0"/>
    </font>
    <font>
      <sz val="10"/>
      <name val="Arial CYR"/>
      <family val="0"/>
    </font>
    <font>
      <sz val="11"/>
      <name val="AcadNusx"/>
      <family val="0"/>
    </font>
    <font>
      <sz val="9"/>
      <name val="AcadNusx"/>
      <family val="0"/>
    </font>
    <font>
      <b/>
      <sz val="10"/>
      <name val="AcadNusx"/>
      <family val="0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AcadNusx"/>
      <family val="0"/>
    </font>
    <font>
      <b/>
      <sz val="11"/>
      <name val="LitNusx"/>
      <family val="2"/>
    </font>
    <font>
      <sz val="11"/>
      <name val="LitNusx"/>
      <family val="2"/>
    </font>
    <font>
      <sz val="11"/>
      <name val="Arial Cyr"/>
      <family val="0"/>
    </font>
    <font>
      <sz val="11"/>
      <name val="Arial"/>
      <family val="2"/>
    </font>
    <font>
      <b/>
      <sz val="10"/>
      <name val="Helv"/>
      <family val="0"/>
    </font>
    <font>
      <sz val="11"/>
      <color indexed="8"/>
      <name val="LitNusx"/>
      <family val="2"/>
    </font>
    <font>
      <sz val="10"/>
      <color indexed="8"/>
      <name val="Tahoma"/>
      <family val="2"/>
    </font>
    <font>
      <u val="single"/>
      <sz val="9"/>
      <color indexed="8"/>
      <name val="Tahoma"/>
      <family val="2"/>
    </font>
    <font>
      <b/>
      <sz val="10"/>
      <color indexed="8"/>
      <name val="LitNusx"/>
      <family val="2"/>
    </font>
    <font>
      <b/>
      <sz val="11"/>
      <color indexed="8"/>
      <name val="LitNusx"/>
      <family val="2"/>
    </font>
    <font>
      <sz val="10"/>
      <color indexed="23"/>
      <name val="LitNusx"/>
      <family val="2"/>
    </font>
    <font>
      <sz val="10"/>
      <name val="Grigolia"/>
      <family val="0"/>
    </font>
    <font>
      <b/>
      <sz val="9"/>
      <name val="AcadNusx"/>
      <family val="0"/>
    </font>
    <font>
      <sz val="12"/>
      <name val="Grigolia"/>
      <family val="0"/>
    </font>
    <font>
      <sz val="11"/>
      <name val="Times New Roman"/>
      <family val="1"/>
    </font>
    <font>
      <u val="single"/>
      <sz val="11"/>
      <name val="AcadNusx"/>
      <family val="0"/>
    </font>
    <font>
      <b/>
      <sz val="14"/>
      <name val="AcadNusx"/>
      <family val="0"/>
    </font>
    <font>
      <sz val="11"/>
      <color indexed="8"/>
      <name val="AcadNusx"/>
      <family val="0"/>
    </font>
    <font>
      <b/>
      <u val="single"/>
      <sz val="10"/>
      <name val="AcadNusx"/>
      <family val="0"/>
    </font>
    <font>
      <sz val="10"/>
      <color indexed="8"/>
      <name val="AcadNusx"/>
      <family val="0"/>
    </font>
    <font>
      <sz val="11"/>
      <name val="Arachveulebrivi Thin"/>
      <family val="2"/>
    </font>
    <font>
      <sz val="12"/>
      <name val="Arachveulebrivi Thin"/>
      <family val="2"/>
    </font>
    <font>
      <sz val="10"/>
      <name val="Cambria"/>
      <family val="1"/>
    </font>
    <font>
      <b/>
      <sz val="10"/>
      <color indexed="8"/>
      <name val="AcadNusx"/>
      <family val="0"/>
    </font>
    <font>
      <b/>
      <sz val="9"/>
      <color indexed="8"/>
      <name val="AcadNusx"/>
      <family val="0"/>
    </font>
    <font>
      <b/>
      <sz val="11"/>
      <color indexed="8"/>
      <name val="AcadNusx"/>
      <family val="0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Sylfaen"/>
      <family val="1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LitNusx"/>
      <family val="2"/>
    </font>
    <font>
      <sz val="10"/>
      <name val="LitNusx"/>
      <family val="2"/>
    </font>
    <font>
      <b/>
      <vertAlign val="superscript"/>
      <sz val="10"/>
      <name val="AcadNusx"/>
      <family val="0"/>
    </font>
    <font>
      <b/>
      <sz val="10"/>
      <name val="Cambria"/>
      <family val="1"/>
    </font>
    <font>
      <b/>
      <sz val="10"/>
      <name val="Arial"/>
      <family val="2"/>
    </font>
    <font>
      <b/>
      <sz val="10"/>
      <name val="Academy-RUS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7"/>
      <name val="AcadNusx"/>
      <family val="0"/>
    </font>
    <font>
      <sz val="10"/>
      <color indexed="8"/>
      <name val="Calibri"/>
      <family val="2"/>
    </font>
    <font>
      <b/>
      <sz val="11"/>
      <color indexed="8"/>
      <name val="Sylfae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6100"/>
      <name val="AcadNusx"/>
      <family val="0"/>
    </font>
    <font>
      <sz val="10"/>
      <color theme="1"/>
      <name val="Calibri"/>
      <family val="2"/>
    </font>
    <font>
      <b/>
      <sz val="11"/>
      <color theme="1"/>
      <name val="AcadNusx"/>
      <family val="0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11"/>
      <color theme="1"/>
      <name val="AcadNusx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2" borderId="0" applyNumberFormat="0" applyBorder="0" applyAlignment="0" applyProtection="0"/>
    <xf numFmtId="0" fontId="1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5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7" borderId="0" applyNumberFormat="0" applyBorder="0" applyAlignment="0" applyProtection="0"/>
    <xf numFmtId="0" fontId="78" fillId="28" borderId="1" applyNumberFormat="0" applyAlignment="0" applyProtection="0"/>
    <xf numFmtId="0" fontId="7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31" borderId="1" applyNumberFormat="0" applyAlignment="0" applyProtection="0"/>
    <xf numFmtId="0" fontId="86" fillId="0" borderId="6" applyNumberFormat="0" applyFill="0" applyAlignment="0" applyProtection="0"/>
    <xf numFmtId="0" fontId="8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5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33" borderId="7" applyNumberFormat="0" applyFont="0" applyAlignment="0" applyProtection="0"/>
    <xf numFmtId="0" fontId="88" fillId="28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</cellStyleXfs>
  <cellXfs count="6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 vertical="center" indent="1"/>
    </xf>
    <xf numFmtId="3" fontId="21" fillId="0" borderId="0" xfId="75" applyNumberFormat="1" applyFont="1" applyFill="1" applyAlignment="1">
      <alignment horizontal="center" vertical="center" wrapText="1"/>
      <protection/>
    </xf>
    <xf numFmtId="3" fontId="26" fillId="0" borderId="0" xfId="75" applyNumberFormat="1" applyFont="1" applyFill="1" applyBorder="1" applyAlignment="1">
      <alignment horizontal="center" vertical="center" wrapText="1"/>
      <protection/>
    </xf>
    <xf numFmtId="3" fontId="26" fillId="0" borderId="0" xfId="75" applyNumberFormat="1" applyFont="1" applyFill="1" applyAlignment="1">
      <alignment horizontal="center" vertical="center" wrapText="1"/>
      <protection/>
    </xf>
    <xf numFmtId="3" fontId="21" fillId="0" borderId="0" xfId="75" applyNumberFormat="1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49" fontId="2" fillId="0" borderId="0" xfId="100" applyNumberFormat="1" applyFont="1" applyAlignment="1">
      <alignment horizontal="center" vertical="center" wrapText="1"/>
      <protection/>
    </xf>
    <xf numFmtId="49" fontId="29" fillId="0" borderId="0" xfId="100" applyNumberFormat="1" applyFont="1" applyAlignment="1">
      <alignment horizontal="center" vertical="center" wrapText="1"/>
      <protection/>
    </xf>
    <xf numFmtId="49" fontId="2" fillId="0" borderId="10" xfId="100" applyNumberFormat="1" applyFont="1" applyBorder="1" applyAlignment="1">
      <alignment horizontal="center" vertical="center" wrapText="1"/>
      <protection/>
    </xf>
    <xf numFmtId="49" fontId="2" fillId="0" borderId="10" xfId="100" applyNumberFormat="1" applyFont="1" applyBorder="1" applyAlignment="1">
      <alignment horizontal="left" vertical="center" wrapText="1"/>
      <protection/>
    </xf>
    <xf numFmtId="49" fontId="4" fillId="0" borderId="10" xfId="100" applyNumberFormat="1" applyFont="1" applyBorder="1" applyAlignment="1">
      <alignment horizontal="left" vertical="center" wrapText="1"/>
      <protection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 indent="1"/>
    </xf>
    <xf numFmtId="181" fontId="4" fillId="0" borderId="0" xfId="0" applyNumberFormat="1" applyFont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 indent="6"/>
    </xf>
    <xf numFmtId="0" fontId="10" fillId="0" borderId="0" xfId="0" applyFont="1" applyAlignment="1">
      <alignment horizontal="left" vertical="top"/>
    </xf>
    <xf numFmtId="182" fontId="10" fillId="0" borderId="0" xfId="0" applyNumberFormat="1" applyFont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2" fillId="0" borderId="0" xfId="0" applyFont="1" applyAlignment="1">
      <alignment/>
    </xf>
    <xf numFmtId="0" fontId="5" fillId="0" borderId="0" xfId="0" applyFont="1" applyAlignment="1">
      <alignment horizontal="left" indent="8"/>
    </xf>
    <xf numFmtId="0" fontId="5" fillId="0" borderId="0" xfId="0" applyFont="1" applyAlignment="1">
      <alignment horizontal="left" indent="4"/>
    </xf>
    <xf numFmtId="49" fontId="10" fillId="0" borderId="0" xfId="0" applyNumberFormat="1" applyFont="1" applyBorder="1" applyAlignment="1">
      <alignment horizontal="left" vertical="center" indent="1"/>
    </xf>
    <xf numFmtId="0" fontId="10" fillId="0" borderId="0" xfId="0" applyFont="1" applyAlignment="1">
      <alignment horizontal="left" vertical="top" indent="10"/>
    </xf>
    <xf numFmtId="182" fontId="10" fillId="0" borderId="0" xfId="0" applyNumberFormat="1" applyFont="1" applyAlignment="1">
      <alignment horizontal="left" indent="4"/>
    </xf>
    <xf numFmtId="0" fontId="31" fillId="0" borderId="0" xfId="0" applyFont="1" applyAlignment="1">
      <alignment horizontal="left" indent="5"/>
    </xf>
    <xf numFmtId="0" fontId="10" fillId="0" borderId="0" xfId="0" applyFont="1" applyAlignment="1">
      <alignment horizontal="left" indent="1"/>
    </xf>
    <xf numFmtId="49" fontId="10" fillId="0" borderId="0" xfId="0" applyNumberFormat="1" applyFont="1" applyBorder="1" applyAlignment="1">
      <alignment horizontal="left" indent="7"/>
    </xf>
    <xf numFmtId="0" fontId="10" fillId="0" borderId="0" xfId="0" applyFont="1" applyBorder="1" applyAlignment="1">
      <alignment horizontal="left" vertical="top" indent="7"/>
    </xf>
    <xf numFmtId="0" fontId="10" fillId="0" borderId="0" xfId="0" applyFont="1" applyAlignment="1">
      <alignment horizontal="left" indent="7"/>
    </xf>
    <xf numFmtId="0" fontId="31" fillId="0" borderId="0" xfId="0" applyFont="1" applyAlignment="1">
      <alignment horizontal="left" indent="12"/>
    </xf>
    <xf numFmtId="0" fontId="10" fillId="0" borderId="0" xfId="0" applyFont="1" applyAlignment="1">
      <alignment horizontal="left" indent="12"/>
    </xf>
    <xf numFmtId="49" fontId="10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indent="11"/>
    </xf>
    <xf numFmtId="0" fontId="10" fillId="0" borderId="0" xfId="0" applyFont="1" applyBorder="1" applyAlignment="1">
      <alignment horizontal="left" vertical="top" indent="11"/>
    </xf>
    <xf numFmtId="0" fontId="10" fillId="0" borderId="0" xfId="0" applyFont="1" applyAlignment="1">
      <alignment horizontal="left" indent="11"/>
    </xf>
    <xf numFmtId="49" fontId="10" fillId="0" borderId="0" xfId="0" applyNumberFormat="1" applyFont="1" applyBorder="1" applyAlignment="1">
      <alignment horizontal="left" indent="2"/>
    </xf>
    <xf numFmtId="0" fontId="10" fillId="0" borderId="0" xfId="0" applyFont="1" applyAlignment="1">
      <alignment horizontal="left" indent="2"/>
    </xf>
    <xf numFmtId="2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9" fontId="4" fillId="0" borderId="0" xfId="100" applyNumberFormat="1" applyFont="1" applyBorder="1" applyAlignment="1">
      <alignment horizontal="center" vertical="center" wrapText="1"/>
      <protection/>
    </xf>
    <xf numFmtId="4" fontId="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3" fontId="22" fillId="0" borderId="0" xfId="75" applyNumberFormat="1" applyFont="1" applyFill="1" applyAlignment="1">
      <alignment horizontal="right" vertical="center" wrapText="1"/>
      <protection/>
    </xf>
    <xf numFmtId="3" fontId="23" fillId="0" borderId="0" xfId="75" applyNumberFormat="1" applyFont="1" applyFill="1" applyAlignment="1">
      <alignment horizontal="center" vertical="center" wrapText="1"/>
      <protection/>
    </xf>
    <xf numFmtId="3" fontId="24" fillId="0" borderId="0" xfId="75" applyNumberFormat="1" applyFont="1" applyFill="1" applyAlignment="1">
      <alignment horizontal="center" vertical="center" wrapText="1"/>
      <protection/>
    </xf>
    <xf numFmtId="3" fontId="24" fillId="0" borderId="0" xfId="75" applyNumberFormat="1" applyFont="1" applyFill="1" applyBorder="1" applyAlignment="1">
      <alignment horizontal="center" vertical="center" wrapText="1"/>
      <protection/>
    </xf>
    <xf numFmtId="3" fontId="25" fillId="0" borderId="0" xfId="75" applyNumberFormat="1" applyFont="1" applyFill="1" applyBorder="1" applyAlignment="1">
      <alignment horizontal="center" vertical="center" wrapText="1"/>
      <protection/>
    </xf>
    <xf numFmtId="3" fontId="25" fillId="0" borderId="0" xfId="75" applyNumberFormat="1" applyFont="1" applyFill="1" applyAlignment="1">
      <alignment horizontal="center" vertical="center" wrapText="1"/>
      <protection/>
    </xf>
    <xf numFmtId="3" fontId="33" fillId="0" borderId="10" xfId="75" applyNumberFormat="1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182" fontId="6" fillId="34" borderId="10" xfId="0" applyNumberFormat="1" applyFont="1" applyFill="1" applyBorder="1" applyAlignment="1">
      <alignment horizontal="center" vertical="center"/>
    </xf>
    <xf numFmtId="2" fontId="6" fillId="34" borderId="10" xfId="108" applyNumberFormat="1" applyFont="1" applyFill="1" applyBorder="1" applyAlignment="1">
      <alignment horizontal="center" vertical="center"/>
      <protection/>
    </xf>
    <xf numFmtId="2" fontId="6" fillId="34" borderId="10" xfId="0" applyNumberFormat="1" applyFont="1" applyFill="1" applyBorder="1" applyAlignment="1">
      <alignment horizontal="center" vertical="center"/>
    </xf>
    <xf numFmtId="0" fontId="36" fillId="34" borderId="0" xfId="0" applyFont="1" applyFill="1" applyBorder="1" applyAlignment="1">
      <alignment horizontal="center"/>
    </xf>
    <xf numFmtId="2" fontId="6" fillId="34" borderId="0" xfId="0" applyNumberFormat="1" applyFont="1" applyFill="1" applyAlignment="1">
      <alignment horizontal="center" vertical="center"/>
    </xf>
    <xf numFmtId="0" fontId="6" fillId="34" borderId="10" xfId="0" applyFont="1" applyFill="1" applyBorder="1" applyAlignment="1">
      <alignment horizontal="left" vertical="center"/>
    </xf>
    <xf numFmtId="183" fontId="6" fillId="34" borderId="10" xfId="0" applyNumberFormat="1" applyFont="1" applyFill="1" applyBorder="1" applyAlignment="1">
      <alignment horizontal="center" vertical="center"/>
    </xf>
    <xf numFmtId="0" fontId="37" fillId="34" borderId="0" xfId="0" applyFont="1" applyFill="1" applyBorder="1" applyAlignment="1">
      <alignment horizontal="center"/>
    </xf>
    <xf numFmtId="182" fontId="6" fillId="34" borderId="10" xfId="0" applyNumberFormat="1" applyFont="1" applyFill="1" applyBorder="1" applyAlignment="1">
      <alignment horizontal="center" vertical="center" wrapText="1"/>
    </xf>
    <xf numFmtId="183" fontId="6" fillId="34" borderId="10" xfId="0" applyNumberFormat="1" applyFont="1" applyFill="1" applyBorder="1" applyAlignment="1">
      <alignment horizontal="center" vertical="center" wrapText="1"/>
    </xf>
    <xf numFmtId="2" fontId="6" fillId="34" borderId="10" xfId="108" applyNumberFormat="1" applyFont="1" applyFill="1" applyBorder="1" applyAlignment="1">
      <alignment horizontal="center" vertical="center" wrapText="1"/>
      <protection/>
    </xf>
    <xf numFmtId="2" fontId="6" fillId="34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6" fillId="34" borderId="10" xfId="108" applyFont="1" applyFill="1" applyBorder="1" applyAlignment="1">
      <alignment horizontal="center" vertical="center"/>
      <protection/>
    </xf>
    <xf numFmtId="0" fontId="36" fillId="34" borderId="0" xfId="0" applyFont="1" applyFill="1" applyAlignment="1">
      <alignment horizont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" fontId="5" fillId="0" borderId="10" xfId="0" applyNumberFormat="1" applyFont="1" applyBorder="1" applyAlignment="1">
      <alignment horizontal="center" vertical="center"/>
    </xf>
    <xf numFmtId="49" fontId="6" fillId="0" borderId="10" xfId="100" applyNumberFormat="1" applyFont="1" applyBorder="1" applyAlignment="1">
      <alignment horizontal="center" vertical="center" wrapText="1"/>
      <protection/>
    </xf>
    <xf numFmtId="2" fontId="6" fillId="34" borderId="10" xfId="44" applyNumberFormat="1" applyFont="1" applyFill="1" applyBorder="1" applyAlignment="1" applyProtection="1">
      <alignment horizontal="center" vertical="center" wrapText="1"/>
      <protection locked="0"/>
    </xf>
    <xf numFmtId="3" fontId="39" fillId="0" borderId="11" xfId="75" applyNumberFormat="1" applyFont="1" applyFill="1" applyBorder="1" applyAlignment="1">
      <alignment horizontal="center" vertical="center" wrapText="1"/>
      <protection/>
    </xf>
    <xf numFmtId="3" fontId="40" fillId="0" borderId="10" xfId="75" applyNumberFormat="1" applyFont="1" applyFill="1" applyBorder="1" applyAlignment="1">
      <alignment horizontal="center" vertical="center" wrapText="1"/>
      <protection/>
    </xf>
    <xf numFmtId="3" fontId="41" fillId="0" borderId="10" xfId="75" applyNumberFormat="1" applyFont="1" applyFill="1" applyBorder="1" applyAlignment="1">
      <alignment horizontal="center" vertical="center" wrapText="1"/>
      <protection/>
    </xf>
    <xf numFmtId="3" fontId="41" fillId="0" borderId="12" xfId="75" applyNumberFormat="1" applyFont="1" applyFill="1" applyBorder="1" applyAlignment="1">
      <alignment horizontal="center" vertical="center" wrapText="1"/>
      <protection/>
    </xf>
    <xf numFmtId="3" fontId="33" fillId="0" borderId="13" xfId="75" applyNumberFormat="1" applyFont="1" applyFill="1" applyBorder="1" applyAlignment="1">
      <alignment horizontal="left" vertical="center" wrapText="1"/>
      <protection/>
    </xf>
    <xf numFmtId="3" fontId="41" fillId="0" borderId="10" xfId="75" applyNumberFormat="1" applyFont="1" applyFill="1" applyBorder="1" applyAlignment="1">
      <alignment horizontal="right" vertical="center" wrapText="1"/>
      <protection/>
    </xf>
    <xf numFmtId="4" fontId="10" fillId="0" borderId="10" xfId="75" applyNumberFormat="1" applyFont="1" applyFill="1" applyBorder="1" applyAlignment="1">
      <alignment horizontal="center" vertical="center" wrapText="1"/>
      <protection/>
    </xf>
    <xf numFmtId="4" fontId="41" fillId="0" borderId="10" xfId="75" applyNumberFormat="1" applyFont="1" applyFill="1" applyBorder="1" applyAlignment="1">
      <alignment horizontal="center" vertical="center" wrapText="1"/>
      <protection/>
    </xf>
    <xf numFmtId="0" fontId="6" fillId="34" borderId="10" xfId="106" applyFont="1" applyFill="1" applyBorder="1" applyAlignment="1">
      <alignment horizontal="left" vertical="center"/>
      <protection/>
    </xf>
    <xf numFmtId="0" fontId="6" fillId="34" borderId="0" xfId="0" applyFont="1" applyFill="1" applyAlignment="1">
      <alignment vertical="center"/>
    </xf>
    <xf numFmtId="0" fontId="6" fillId="34" borderId="10" xfId="0" applyFont="1" applyFill="1" applyBorder="1" applyAlignment="1" applyProtection="1">
      <alignment vertical="center" wrapText="1"/>
      <protection locked="0"/>
    </xf>
    <xf numFmtId="0" fontId="6" fillId="34" borderId="0" xfId="77" applyFont="1" applyFill="1" applyAlignment="1">
      <alignment horizontal="center" vertical="center"/>
      <protection/>
    </xf>
    <xf numFmtId="0" fontId="6" fillId="34" borderId="0" xfId="77" applyFont="1" applyFill="1" applyBorder="1" applyAlignment="1">
      <alignment horizontal="center" vertical="center"/>
      <protection/>
    </xf>
    <xf numFmtId="0" fontId="6" fillId="34" borderId="0" xfId="111" applyFont="1" applyFill="1" applyAlignment="1">
      <alignment vertical="center"/>
      <protection/>
    </xf>
    <xf numFmtId="0" fontId="6" fillId="34" borderId="0" xfId="111" applyFont="1" applyFill="1" applyAlignment="1">
      <alignment horizontal="center" vertical="center"/>
      <protection/>
    </xf>
    <xf numFmtId="0" fontId="6" fillId="34" borderId="0" xfId="114" applyFont="1" applyFill="1" applyAlignment="1">
      <alignment horizontal="right" vertical="center"/>
      <protection/>
    </xf>
    <xf numFmtId="0" fontId="6" fillId="34" borderId="0" xfId="114" applyFont="1" applyFill="1" applyAlignment="1">
      <alignment horizontal="center" vertical="center"/>
      <protection/>
    </xf>
    <xf numFmtId="0" fontId="6" fillId="34" borderId="0" xfId="77" applyFont="1" applyFill="1" applyBorder="1" applyAlignment="1">
      <alignment horizontal="center" vertical="center" wrapText="1"/>
      <protection/>
    </xf>
    <xf numFmtId="0" fontId="6" fillId="34" borderId="14" xfId="111" applyFont="1" applyFill="1" applyBorder="1" applyAlignment="1">
      <alignment horizontal="center" vertical="center"/>
      <protection/>
    </xf>
    <xf numFmtId="0" fontId="6" fillId="34" borderId="15" xfId="111" applyFont="1" applyFill="1" applyBorder="1" applyAlignment="1">
      <alignment horizontal="center" vertical="center"/>
      <protection/>
    </xf>
    <xf numFmtId="0" fontId="6" fillId="34" borderId="16" xfId="111" applyFont="1" applyFill="1" applyBorder="1" applyAlignment="1">
      <alignment horizontal="center" vertical="center"/>
      <protection/>
    </xf>
    <xf numFmtId="0" fontId="6" fillId="34" borderId="10" xfId="111" applyFont="1" applyFill="1" applyBorder="1" applyAlignment="1">
      <alignment horizontal="center" vertical="center" wrapText="1"/>
      <protection/>
    </xf>
    <xf numFmtId="0" fontId="6" fillId="34" borderId="13" xfId="111" applyFont="1" applyFill="1" applyBorder="1" applyAlignment="1">
      <alignment horizontal="center" vertical="center"/>
      <protection/>
    </xf>
    <xf numFmtId="0" fontId="6" fillId="34" borderId="10" xfId="111" applyFont="1" applyFill="1" applyBorder="1" applyAlignment="1">
      <alignment horizontal="center" vertical="center"/>
      <protection/>
    </xf>
    <xf numFmtId="0" fontId="6" fillId="34" borderId="12" xfId="111" applyFont="1" applyFill="1" applyBorder="1" applyAlignment="1">
      <alignment horizontal="center" vertical="center"/>
      <protection/>
    </xf>
    <xf numFmtId="2" fontId="6" fillId="34" borderId="10" xfId="71" applyNumberFormat="1" applyFont="1" applyFill="1" applyBorder="1" applyAlignment="1">
      <alignment horizontal="center" vertical="center"/>
      <protection/>
    </xf>
    <xf numFmtId="0" fontId="6" fillId="34" borderId="10" xfId="112" applyFont="1" applyFill="1" applyBorder="1" applyAlignment="1">
      <alignment horizontal="center" vertical="center"/>
      <protection/>
    </xf>
    <xf numFmtId="2" fontId="6" fillId="34" borderId="10" xfId="112" applyNumberFormat="1" applyFont="1" applyFill="1" applyBorder="1" applyAlignment="1">
      <alignment horizontal="center" vertical="center" wrapText="1"/>
      <protection/>
    </xf>
    <xf numFmtId="0" fontId="6" fillId="34" borderId="10" xfId="63" applyFont="1" applyFill="1" applyBorder="1" applyAlignment="1">
      <alignment horizontal="center" vertical="center"/>
      <protection/>
    </xf>
    <xf numFmtId="0" fontId="6" fillId="34" borderId="10" xfId="63" applyFont="1" applyFill="1" applyBorder="1" applyAlignment="1">
      <alignment horizontal="center" vertical="center" wrapText="1"/>
      <protection/>
    </xf>
    <xf numFmtId="0" fontId="6" fillId="34" borderId="10" xfId="63" applyFont="1" applyFill="1" applyBorder="1" applyAlignment="1">
      <alignment horizontal="left" vertical="center" wrapText="1"/>
      <protection/>
    </xf>
    <xf numFmtId="2" fontId="6" fillId="34" borderId="10" xfId="63" applyNumberFormat="1" applyFont="1" applyFill="1" applyBorder="1" applyAlignment="1">
      <alignment horizontal="center" vertical="center"/>
      <protection/>
    </xf>
    <xf numFmtId="0" fontId="6" fillId="34" borderId="10" xfId="107" applyFont="1" applyFill="1" applyBorder="1" applyAlignment="1">
      <alignment horizontal="center" vertical="center"/>
      <protection/>
    </xf>
    <xf numFmtId="0" fontId="6" fillId="34" borderId="10" xfId="106" applyFont="1" applyFill="1" applyBorder="1" applyAlignment="1">
      <alignment horizontal="center" vertical="center"/>
      <protection/>
    </xf>
    <xf numFmtId="17" fontId="6" fillId="34" borderId="10" xfId="106" applyNumberFormat="1" applyFont="1" applyFill="1" applyBorder="1" applyAlignment="1">
      <alignment horizontal="center" vertical="center" wrapText="1"/>
      <protection/>
    </xf>
    <xf numFmtId="2" fontId="6" fillId="34" borderId="10" xfId="106" applyNumberFormat="1" applyFont="1" applyFill="1" applyBorder="1" applyAlignment="1">
      <alignment horizontal="center" vertical="center"/>
      <protection/>
    </xf>
    <xf numFmtId="181" fontId="6" fillId="34" borderId="10" xfId="106" applyNumberFormat="1" applyFont="1" applyFill="1" applyBorder="1" applyAlignment="1">
      <alignment horizontal="center" vertical="center"/>
      <protection/>
    </xf>
    <xf numFmtId="181" fontId="6" fillId="34" borderId="10" xfId="63" applyNumberFormat="1" applyFont="1" applyFill="1" applyBorder="1" applyAlignment="1">
      <alignment horizontal="center" vertical="center"/>
      <protection/>
    </xf>
    <xf numFmtId="0" fontId="12" fillId="34" borderId="10" xfId="63" applyFont="1" applyFill="1" applyBorder="1" applyAlignment="1">
      <alignment horizontal="center" vertical="center" wrapText="1"/>
      <protection/>
    </xf>
    <xf numFmtId="0" fontId="6" fillId="34" borderId="10" xfId="77" applyFont="1" applyFill="1" applyBorder="1" applyAlignment="1">
      <alignment horizontal="center" vertical="center" wrapText="1"/>
      <protection/>
    </xf>
    <xf numFmtId="0" fontId="6" fillId="34" borderId="10" xfId="77" applyFont="1" applyFill="1" applyBorder="1" applyAlignment="1">
      <alignment horizontal="left" vertical="center" wrapText="1"/>
      <protection/>
    </xf>
    <xf numFmtId="0" fontId="6" fillId="34" borderId="10" xfId="77" applyNumberFormat="1" applyFont="1" applyFill="1" applyBorder="1" applyAlignment="1">
      <alignment horizontal="center" vertical="center" wrapText="1"/>
      <protection/>
    </xf>
    <xf numFmtId="2" fontId="6" fillId="34" borderId="10" xfId="77" applyNumberFormat="1" applyFont="1" applyFill="1" applyBorder="1" applyAlignment="1">
      <alignment horizontal="center" vertical="center" wrapText="1"/>
      <protection/>
    </xf>
    <xf numFmtId="0" fontId="0" fillId="34" borderId="0" xfId="0" applyFill="1" applyAlignment="1">
      <alignment vertical="center"/>
    </xf>
    <xf numFmtId="0" fontId="92" fillId="34" borderId="10" xfId="54" applyNumberFormat="1" applyFont="1" applyFill="1" applyBorder="1" applyAlignment="1">
      <alignment horizontal="center" vertical="center" wrapText="1"/>
    </xf>
    <xf numFmtId="0" fontId="6" fillId="34" borderId="10" xfId="110" applyFont="1" applyFill="1" applyBorder="1" applyAlignment="1">
      <alignment horizontal="center" vertical="center"/>
      <protection/>
    </xf>
    <xf numFmtId="0" fontId="6" fillId="34" borderId="10" xfId="106" applyFont="1" applyFill="1" applyBorder="1" applyAlignment="1">
      <alignment horizontal="center" vertical="center" wrapText="1"/>
      <protection/>
    </xf>
    <xf numFmtId="0" fontId="6" fillId="34" borderId="10" xfId="106" applyFont="1" applyFill="1" applyBorder="1" applyAlignment="1">
      <alignment horizontal="left" vertical="center" wrapText="1"/>
      <protection/>
    </xf>
    <xf numFmtId="182" fontId="6" fillId="34" borderId="10" xfId="106" applyNumberFormat="1" applyFont="1" applyFill="1" applyBorder="1" applyAlignment="1">
      <alignment horizontal="center" vertical="center" wrapText="1"/>
      <protection/>
    </xf>
    <xf numFmtId="181" fontId="6" fillId="34" borderId="10" xfId="106" applyNumberFormat="1" applyFont="1" applyFill="1" applyBorder="1" applyAlignment="1">
      <alignment horizontal="center" vertical="center" wrapText="1"/>
      <protection/>
    </xf>
    <xf numFmtId="2" fontId="6" fillId="34" borderId="10" xfId="106" applyNumberFormat="1" applyFont="1" applyFill="1" applyBorder="1" applyAlignment="1">
      <alignment horizontal="center" vertical="center" wrapText="1"/>
      <protection/>
    </xf>
    <xf numFmtId="0" fontId="2" fillId="34" borderId="0" xfId="106" applyFont="1" applyFill="1" applyBorder="1" applyAlignment="1">
      <alignment horizontal="center" vertical="center" wrapText="1"/>
      <protection/>
    </xf>
    <xf numFmtId="0" fontId="2" fillId="34" borderId="0" xfId="106" applyFont="1" applyFill="1" applyBorder="1" applyAlignment="1">
      <alignment horizontal="center"/>
      <protection/>
    </xf>
    <xf numFmtId="0" fontId="2" fillId="34" borderId="0" xfId="106" applyFont="1" applyFill="1" applyAlignment="1">
      <alignment horizontal="center"/>
      <protection/>
    </xf>
    <xf numFmtId="0" fontId="10" fillId="34" borderId="0" xfId="106" applyFont="1" applyFill="1" applyAlignment="1">
      <alignment horizontal="center"/>
      <protection/>
    </xf>
    <xf numFmtId="2" fontId="6" fillId="34" borderId="0" xfId="71" applyNumberFormat="1" applyFont="1" applyFill="1" applyAlignment="1">
      <alignment horizontal="center" vertical="center" wrapText="1"/>
      <protection/>
    </xf>
    <xf numFmtId="183" fontId="6" fillId="34" borderId="10" xfId="106" applyNumberFormat="1" applyFont="1" applyFill="1" applyBorder="1" applyAlignment="1">
      <alignment horizontal="center" vertical="center"/>
      <protection/>
    </xf>
    <xf numFmtId="0" fontId="6" fillId="34" borderId="10" xfId="130" applyFont="1" applyFill="1" applyBorder="1" applyAlignment="1">
      <alignment horizontal="center" vertical="center"/>
      <protection/>
    </xf>
    <xf numFmtId="0" fontId="6" fillId="34" borderId="10" xfId="130" applyFont="1" applyFill="1" applyBorder="1" applyAlignment="1">
      <alignment horizontal="center" vertical="center" wrapText="1"/>
      <protection/>
    </xf>
    <xf numFmtId="1" fontId="6" fillId="34" borderId="10" xfId="106" applyNumberFormat="1" applyFont="1" applyFill="1" applyBorder="1" applyAlignment="1">
      <alignment horizontal="center" vertical="center" wrapText="1"/>
      <protection/>
    </xf>
    <xf numFmtId="1" fontId="6" fillId="34" borderId="10" xfId="112" applyNumberFormat="1" applyFont="1" applyFill="1" applyBorder="1" applyAlignment="1">
      <alignment horizontal="center" vertical="center" wrapText="1"/>
      <protection/>
    </xf>
    <xf numFmtId="1" fontId="6" fillId="34" borderId="10" xfId="106" applyNumberFormat="1" applyFont="1" applyFill="1" applyBorder="1" applyAlignment="1">
      <alignment horizontal="center" vertical="center"/>
      <protection/>
    </xf>
    <xf numFmtId="2" fontId="6" fillId="34" borderId="10" xfId="112" applyNumberFormat="1" applyFont="1" applyFill="1" applyBorder="1" applyAlignment="1">
      <alignment horizontal="center" vertical="center"/>
      <protection/>
    </xf>
    <xf numFmtId="0" fontId="6" fillId="34" borderId="0" xfId="106" applyFont="1" applyFill="1" applyAlignment="1">
      <alignment horizontal="center" vertical="center" wrapText="1"/>
      <protection/>
    </xf>
    <xf numFmtId="0" fontId="6" fillId="34" borderId="0" xfId="106" applyFont="1" applyFill="1" applyAlignment="1">
      <alignment horizontal="center"/>
      <protection/>
    </xf>
    <xf numFmtId="182" fontId="6" fillId="34" borderId="10" xfId="106" applyNumberFormat="1" applyFont="1" applyFill="1" applyBorder="1" applyAlignment="1">
      <alignment horizontal="center" vertical="center"/>
      <protection/>
    </xf>
    <xf numFmtId="0" fontId="6" fillId="34" borderId="0" xfId="106" applyFont="1" applyFill="1" applyAlignment="1">
      <alignment horizontal="center" vertical="center"/>
      <protection/>
    </xf>
    <xf numFmtId="0" fontId="12" fillId="34" borderId="10" xfId="77" applyFont="1" applyFill="1" applyBorder="1" applyAlignment="1">
      <alignment horizontal="center" vertical="center"/>
      <protection/>
    </xf>
    <xf numFmtId="0" fontId="12" fillId="34" borderId="10" xfId="77" applyFont="1" applyFill="1" applyBorder="1" applyAlignment="1">
      <alignment horizontal="center" vertical="center" wrapText="1"/>
      <protection/>
    </xf>
    <xf numFmtId="182" fontId="12" fillId="34" borderId="10" xfId="77" applyNumberFormat="1" applyFont="1" applyFill="1" applyBorder="1" applyAlignment="1">
      <alignment horizontal="center" vertical="center"/>
      <protection/>
    </xf>
    <xf numFmtId="0" fontId="12" fillId="34" borderId="10" xfId="63" applyFont="1" applyFill="1" applyBorder="1" applyAlignment="1">
      <alignment horizontal="center" vertical="center"/>
      <protection/>
    </xf>
    <xf numFmtId="9" fontId="12" fillId="34" borderId="10" xfId="119" applyFont="1" applyFill="1" applyBorder="1" applyAlignment="1">
      <alignment horizontal="center" vertical="center"/>
    </xf>
    <xf numFmtId="182" fontId="12" fillId="34" borderId="10" xfId="63" applyNumberFormat="1" applyFont="1" applyFill="1" applyBorder="1" applyAlignment="1">
      <alignment horizontal="center" vertical="center"/>
      <protection/>
    </xf>
    <xf numFmtId="2" fontId="12" fillId="34" borderId="10" xfId="63" applyNumberFormat="1" applyFont="1" applyFill="1" applyBorder="1" applyAlignment="1">
      <alignment horizontal="center" vertical="center"/>
      <protection/>
    </xf>
    <xf numFmtId="9" fontId="12" fillId="34" borderId="10" xfId="77" applyNumberFormat="1" applyFont="1" applyFill="1" applyBorder="1" applyAlignment="1">
      <alignment horizontal="center" vertical="center"/>
      <protection/>
    </xf>
    <xf numFmtId="9" fontId="12" fillId="34" borderId="10" xfId="77" applyNumberFormat="1" applyFont="1" applyFill="1" applyBorder="1" applyAlignment="1">
      <alignment horizontal="center" vertical="center" wrapText="1"/>
      <protection/>
    </xf>
    <xf numFmtId="182" fontId="12" fillId="34" borderId="10" xfId="77" applyNumberFormat="1" applyFont="1" applyFill="1" applyBorder="1" applyAlignment="1">
      <alignment horizontal="center" vertical="center" wrapText="1"/>
      <protection/>
    </xf>
    <xf numFmtId="0" fontId="6" fillId="34" borderId="0" xfId="0" applyFont="1" applyFill="1" applyAlignment="1">
      <alignment/>
    </xf>
    <xf numFmtId="0" fontId="37" fillId="34" borderId="0" xfId="77" applyFont="1" applyFill="1" applyBorder="1" applyAlignment="1">
      <alignment horizontal="center" vertical="center"/>
      <protection/>
    </xf>
    <xf numFmtId="0" fontId="37" fillId="34" borderId="0" xfId="77" applyFont="1" applyFill="1" applyBorder="1" applyAlignment="1">
      <alignment horizontal="center" vertical="center" wrapText="1"/>
      <protection/>
    </xf>
    <xf numFmtId="0" fontId="36" fillId="34" borderId="0" xfId="77" applyFont="1" applyFill="1" applyBorder="1" applyAlignment="1">
      <alignment horizontal="center" vertical="center"/>
      <protection/>
    </xf>
    <xf numFmtId="17" fontId="6" fillId="34" borderId="10" xfId="106" applyNumberFormat="1" applyFont="1" applyFill="1" applyBorder="1" applyAlignment="1">
      <alignment horizontal="center" vertical="center"/>
      <protection/>
    </xf>
    <xf numFmtId="2" fontId="12" fillId="34" borderId="10" xfId="77" applyNumberFormat="1" applyFont="1" applyFill="1" applyBorder="1" applyAlignment="1">
      <alignment horizontal="center" vertical="center"/>
      <protection/>
    </xf>
    <xf numFmtId="2" fontId="12" fillId="34" borderId="10" xfId="111" applyNumberFormat="1" applyFont="1" applyFill="1" applyBorder="1" applyAlignment="1">
      <alignment horizontal="center" vertical="center"/>
      <protection/>
    </xf>
    <xf numFmtId="2" fontId="12" fillId="34" borderId="10" xfId="77" applyNumberFormat="1" applyFont="1" applyFill="1" applyBorder="1" applyAlignment="1">
      <alignment horizontal="center" vertical="center" wrapText="1"/>
      <protection/>
    </xf>
    <xf numFmtId="2" fontId="12" fillId="34" borderId="10" xfId="111" applyNumberFormat="1" applyFont="1" applyFill="1" applyBorder="1" applyAlignment="1">
      <alignment horizontal="center" vertical="center" wrapText="1"/>
      <protection/>
    </xf>
    <xf numFmtId="2" fontId="12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 wrapText="1"/>
    </xf>
    <xf numFmtId="0" fontId="10" fillId="34" borderId="0" xfId="0" applyFont="1" applyFill="1" applyAlignment="1">
      <alignment horizontal="center" vertical="center"/>
    </xf>
    <xf numFmtId="0" fontId="10" fillId="34" borderId="0" xfId="0" applyFont="1" applyFill="1" applyBorder="1" applyAlignment="1">
      <alignment horizontal="left" vertical="center" indent="1"/>
    </xf>
    <xf numFmtId="0" fontId="5" fillId="34" borderId="0" xfId="75" applyNumberFormat="1" applyFont="1" applyFill="1" applyBorder="1" applyAlignment="1">
      <alignment horizontal="center" vertical="top" wrapText="1"/>
      <protection/>
    </xf>
    <xf numFmtId="0" fontId="5" fillId="34" borderId="0" xfId="75" applyNumberFormat="1" applyFont="1" applyFill="1" applyBorder="1" applyAlignment="1">
      <alignment horizontal="center" vertical="center" wrapText="1"/>
      <protection/>
    </xf>
    <xf numFmtId="0" fontId="6" fillId="34" borderId="10" xfId="75" applyFont="1" applyFill="1" applyBorder="1" applyAlignment="1" quotePrefix="1">
      <alignment horizontal="center" vertical="center" wrapText="1"/>
      <protection/>
    </xf>
    <xf numFmtId="0" fontId="6" fillId="34" borderId="10" xfId="75" applyNumberFormat="1" applyFont="1" applyFill="1" applyBorder="1" applyAlignment="1" quotePrefix="1">
      <alignment horizontal="center" vertical="center" wrapText="1"/>
      <protection/>
    </xf>
    <xf numFmtId="49" fontId="6" fillId="34" borderId="10" xfId="75" applyNumberFormat="1" applyFont="1" applyFill="1" applyBorder="1" applyAlignment="1" quotePrefix="1">
      <alignment horizontal="center" vertical="center" wrapText="1"/>
      <protection/>
    </xf>
    <xf numFmtId="1" fontId="6" fillId="34" borderId="10" xfId="75" applyNumberFormat="1" applyFont="1" applyFill="1" applyBorder="1" applyAlignment="1" quotePrefix="1">
      <alignment horizontal="center" vertical="center" wrapText="1"/>
      <protection/>
    </xf>
    <xf numFmtId="0" fontId="6" fillId="34" borderId="10" xfId="75" applyFont="1" applyFill="1" applyBorder="1" applyAlignment="1">
      <alignment horizontal="center" vertical="center"/>
      <protection/>
    </xf>
    <xf numFmtId="0" fontId="12" fillId="34" borderId="10" xfId="75" applyFont="1" applyFill="1" applyBorder="1" applyAlignment="1">
      <alignment horizontal="center" vertical="center"/>
      <protection/>
    </xf>
    <xf numFmtId="0" fontId="6" fillId="34" borderId="10" xfId="75" applyFont="1" applyFill="1" applyBorder="1" applyAlignment="1">
      <alignment vertical="center"/>
      <protection/>
    </xf>
    <xf numFmtId="0" fontId="6" fillId="34" borderId="10" xfId="74" applyFont="1" applyFill="1" applyBorder="1" applyAlignment="1">
      <alignment horizontal="left" vertical="center" wrapText="1"/>
      <protection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 quotePrefix="1">
      <alignment horizontal="center" vertical="center" wrapText="1"/>
    </xf>
    <xf numFmtId="2" fontId="6" fillId="34" borderId="10" xfId="75" applyNumberFormat="1" applyFont="1" applyFill="1" applyBorder="1" applyAlignment="1">
      <alignment horizontal="center" vertical="center"/>
      <protection/>
    </xf>
    <xf numFmtId="4" fontId="6" fillId="34" borderId="10" xfId="127" applyNumberFormat="1" applyFont="1" applyFill="1" applyBorder="1" applyAlignment="1">
      <alignment horizontal="center" vertical="center"/>
      <protection/>
    </xf>
    <xf numFmtId="0" fontId="12" fillId="34" borderId="10" xfId="75" applyFont="1" applyFill="1" applyBorder="1" applyAlignment="1">
      <alignment vertical="center"/>
      <protection/>
    </xf>
    <xf numFmtId="2" fontId="12" fillId="34" borderId="10" xfId="0" applyNumberFormat="1" applyFont="1" applyFill="1" applyBorder="1" applyAlignment="1">
      <alignment horizontal="center" vertical="center" wrapText="1"/>
    </xf>
    <xf numFmtId="0" fontId="6" fillId="34" borderId="11" xfId="75" applyFont="1" applyFill="1" applyBorder="1" applyAlignment="1">
      <alignment vertical="center" wrapText="1"/>
      <protection/>
    </xf>
    <xf numFmtId="0" fontId="6" fillId="34" borderId="11" xfId="75" applyFont="1" applyFill="1" applyBorder="1" applyAlignment="1">
      <alignment horizontal="center" vertical="center" wrapText="1"/>
      <protection/>
    </xf>
    <xf numFmtId="0" fontId="12" fillId="34" borderId="11" xfId="75" applyFont="1" applyFill="1" applyBorder="1" applyAlignment="1">
      <alignment horizontal="center" vertical="center" wrapText="1"/>
      <protection/>
    </xf>
    <xf numFmtId="2" fontId="34" fillId="34" borderId="10" xfId="75" applyNumberFormat="1" applyFont="1" applyFill="1" applyBorder="1" applyAlignment="1">
      <alignment horizontal="center" vertical="center"/>
      <protection/>
    </xf>
    <xf numFmtId="181" fontId="6" fillId="34" borderId="10" xfId="75" applyNumberFormat="1" applyFont="1" applyFill="1" applyBorder="1" applyAlignment="1">
      <alignment horizontal="center" vertical="center"/>
      <protection/>
    </xf>
    <xf numFmtId="182" fontId="6" fillId="34" borderId="10" xfId="75" applyNumberFormat="1" applyFont="1" applyFill="1" applyBorder="1" applyAlignment="1">
      <alignment horizontal="center" vertical="center"/>
      <protection/>
    </xf>
    <xf numFmtId="0" fontId="6" fillId="34" borderId="17" xfId="75" applyFont="1" applyFill="1" applyBorder="1" applyAlignment="1">
      <alignment horizontal="center" vertical="center"/>
      <protection/>
    </xf>
    <xf numFmtId="2" fontId="12" fillId="34" borderId="10" xfId="75" applyNumberFormat="1" applyFont="1" applyFill="1" applyBorder="1" applyAlignment="1">
      <alignment horizontal="center" vertical="center"/>
      <protection/>
    </xf>
    <xf numFmtId="0" fontId="12" fillId="34" borderId="10" xfId="75" applyFont="1" applyFill="1" applyBorder="1" applyAlignment="1">
      <alignment horizontal="center" vertical="center" wrapText="1"/>
      <protection/>
    </xf>
    <xf numFmtId="0" fontId="12" fillId="34" borderId="10" xfId="75" applyFont="1" applyFill="1" applyBorder="1" applyAlignment="1">
      <alignment horizontal="left" vertical="center" wrapText="1"/>
      <protection/>
    </xf>
    <xf numFmtId="0" fontId="6" fillId="34" borderId="10" xfId="44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10" xfId="75" applyFont="1" applyFill="1" applyBorder="1" applyAlignment="1">
      <alignment vertical="center" wrapText="1"/>
      <protection/>
    </xf>
    <xf numFmtId="9" fontId="12" fillId="34" borderId="10" xfId="75" applyNumberFormat="1" applyFont="1" applyFill="1" applyBorder="1" applyAlignment="1">
      <alignment horizontal="center" vertical="center"/>
      <protection/>
    </xf>
    <xf numFmtId="0" fontId="12" fillId="34" borderId="10" xfId="75" applyFont="1" applyFill="1" applyBorder="1" applyAlignment="1">
      <alignment horizontal="left" vertical="center"/>
      <protection/>
    </xf>
    <xf numFmtId="0" fontId="17" fillId="34" borderId="0" xfId="75" applyFont="1" applyFill="1">
      <alignment/>
      <protection/>
    </xf>
    <xf numFmtId="0" fontId="17" fillId="34" borderId="0" xfId="75" applyFont="1" applyFill="1" applyAlignment="1">
      <alignment horizontal="center" vertical="center"/>
      <protection/>
    </xf>
    <xf numFmtId="3" fontId="33" fillId="0" borderId="0" xfId="75" applyNumberFormat="1" applyFont="1" applyFill="1" applyAlignment="1">
      <alignment horizontal="center" vertical="center" wrapText="1"/>
      <protection/>
    </xf>
    <xf numFmtId="2" fontId="12" fillId="34" borderId="0" xfId="114" applyNumberFormat="1" applyFont="1" applyFill="1" applyAlignment="1">
      <alignment horizontal="center" vertical="center"/>
      <protection/>
    </xf>
    <xf numFmtId="3" fontId="41" fillId="0" borderId="11" xfId="75" applyNumberFormat="1" applyFont="1" applyFill="1" applyBorder="1" applyAlignment="1">
      <alignment horizontal="center" vertical="center" wrapText="1"/>
      <protection/>
    </xf>
    <xf numFmtId="2" fontId="6" fillId="34" borderId="10" xfId="74" applyNumberFormat="1" applyFont="1" applyFill="1" applyBorder="1" applyAlignment="1">
      <alignment horizontal="center" vertical="center" wrapText="1"/>
      <protection/>
    </xf>
    <xf numFmtId="2" fontId="6" fillId="34" borderId="10" xfId="107" applyNumberFormat="1" applyFont="1" applyFill="1" applyBorder="1" applyAlignment="1">
      <alignment horizontal="center" vertical="center" wrapText="1"/>
      <protection/>
    </xf>
    <xf numFmtId="2" fontId="6" fillId="34" borderId="10" xfId="107" applyNumberFormat="1" applyFont="1" applyFill="1" applyBorder="1" applyAlignment="1">
      <alignment horizontal="center" vertical="center"/>
      <protection/>
    </xf>
    <xf numFmtId="0" fontId="6" fillId="34" borderId="0" xfId="75" applyFont="1" applyFill="1" applyAlignment="1">
      <alignment horizontal="left" vertical="center" wrapText="1"/>
      <protection/>
    </xf>
    <xf numFmtId="0" fontId="5" fillId="34" borderId="13" xfId="111" applyFont="1" applyFill="1" applyBorder="1" applyAlignment="1">
      <alignment horizontal="center" vertical="center"/>
      <protection/>
    </xf>
    <xf numFmtId="0" fontId="47" fillId="34" borderId="10" xfId="0" applyFont="1" applyFill="1" applyBorder="1" applyAlignment="1">
      <alignment horizontal="center" vertical="center"/>
    </xf>
    <xf numFmtId="49" fontId="48" fillId="34" borderId="10" xfId="0" applyNumberFormat="1" applyFont="1" applyFill="1" applyBorder="1" applyAlignment="1">
      <alignment horizontal="center" vertical="center" wrapText="1"/>
    </xf>
    <xf numFmtId="49" fontId="6" fillId="34" borderId="10" xfId="75" applyNumberFormat="1" applyFont="1" applyFill="1" applyBorder="1" applyAlignment="1">
      <alignment horizontal="center" vertical="center" wrapText="1"/>
      <protection/>
    </xf>
    <xf numFmtId="2" fontId="6" fillId="34" borderId="10" xfId="44" applyNumberFormat="1" applyFont="1" applyFill="1" applyBorder="1" applyAlignment="1">
      <alignment horizontal="center" vertical="center" wrapText="1"/>
    </xf>
    <xf numFmtId="1" fontId="6" fillId="34" borderId="10" xfId="44" applyNumberFormat="1" applyFont="1" applyFill="1" applyBorder="1" applyAlignment="1" applyProtection="1">
      <alignment horizontal="center" vertical="center" wrapText="1"/>
      <protection locked="0"/>
    </xf>
    <xf numFmtId="3" fontId="17" fillId="0" borderId="0" xfId="75" applyNumberFormat="1" applyFont="1" applyFill="1" applyBorder="1" applyAlignment="1">
      <alignment horizontal="center" vertical="center" wrapText="1"/>
      <protection/>
    </xf>
    <xf numFmtId="3" fontId="49" fillId="0" borderId="0" xfId="75" applyNumberFormat="1" applyFont="1" applyFill="1" applyBorder="1" applyAlignment="1">
      <alignment horizontal="center" vertical="center" wrapText="1"/>
      <protection/>
    </xf>
    <xf numFmtId="3" fontId="16" fillId="0" borderId="0" xfId="75" applyNumberFormat="1" applyFont="1" applyFill="1" applyBorder="1" applyAlignment="1">
      <alignment horizontal="center" vertical="center" wrapText="1"/>
      <protection/>
    </xf>
    <xf numFmtId="3" fontId="50" fillId="0" borderId="0" xfId="75" applyNumberFormat="1" applyFont="1" applyFill="1" applyBorder="1" applyAlignment="1">
      <alignment horizontal="center" vertical="center" wrapText="1"/>
      <protection/>
    </xf>
    <xf numFmtId="182" fontId="12" fillId="34" borderId="10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left" vertical="center" wrapText="1"/>
    </xf>
    <xf numFmtId="182" fontId="12" fillId="34" borderId="10" xfId="0" applyNumberFormat="1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right" vertical="center" wrapText="1"/>
    </xf>
    <xf numFmtId="0" fontId="12" fillId="34" borderId="10" xfId="120" applyFont="1" applyFill="1" applyBorder="1" applyAlignment="1">
      <alignment horizontal="center" vertical="center" wrapText="1"/>
      <protection/>
    </xf>
    <xf numFmtId="0" fontId="12" fillId="34" borderId="16" xfId="0" applyFont="1" applyFill="1" applyBorder="1" applyAlignment="1">
      <alignment horizontal="center" vertical="center" wrapText="1"/>
    </xf>
    <xf numFmtId="14" fontId="12" fillId="34" borderId="10" xfId="0" applyNumberFormat="1" applyFont="1" applyFill="1" applyBorder="1" applyAlignment="1">
      <alignment horizontal="center" vertical="center" wrapText="1"/>
    </xf>
    <xf numFmtId="4" fontId="12" fillId="34" borderId="10" xfId="127" applyNumberFormat="1" applyFont="1" applyFill="1" applyBorder="1" applyAlignment="1">
      <alignment horizontal="center" vertical="center"/>
      <protection/>
    </xf>
    <xf numFmtId="0" fontId="12" fillId="34" borderId="10" xfId="0" applyFont="1" applyFill="1" applyBorder="1" applyAlignment="1" quotePrefix="1">
      <alignment horizontal="center" vertical="center" wrapText="1"/>
    </xf>
    <xf numFmtId="0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183" fontId="12" fillId="34" borderId="10" xfId="0" applyNumberFormat="1" applyFont="1" applyFill="1" applyBorder="1" applyAlignment="1">
      <alignment horizontal="center" vertical="center"/>
    </xf>
    <xf numFmtId="0" fontId="12" fillId="34" borderId="10" xfId="63" applyFont="1" applyFill="1" applyBorder="1" applyAlignment="1">
      <alignment horizontal="left" vertical="center" wrapText="1"/>
      <protection/>
    </xf>
    <xf numFmtId="0" fontId="12" fillId="34" borderId="10" xfId="106" applyFont="1" applyFill="1" applyBorder="1" applyAlignment="1">
      <alignment horizontal="center" vertical="center"/>
      <protection/>
    </xf>
    <xf numFmtId="0" fontId="12" fillId="34" borderId="10" xfId="77" applyFont="1" applyFill="1" applyBorder="1" applyAlignment="1">
      <alignment horizontal="left" vertical="center" wrapText="1"/>
      <protection/>
    </xf>
    <xf numFmtId="0" fontId="39" fillId="34" borderId="10" xfId="77" applyFont="1" applyFill="1" applyBorder="1" applyAlignment="1">
      <alignment horizontal="center" vertical="center" wrapText="1"/>
      <protection/>
    </xf>
    <xf numFmtId="181" fontId="12" fillId="34" borderId="10" xfId="41" applyNumberFormat="1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12" fillId="34" borderId="10" xfId="106" applyFont="1" applyFill="1" applyBorder="1" applyAlignment="1">
      <alignment horizontal="center" vertical="center" wrapText="1"/>
      <protection/>
    </xf>
    <xf numFmtId="0" fontId="12" fillId="34" borderId="10" xfId="106" applyFont="1" applyFill="1" applyBorder="1" applyAlignment="1">
      <alignment horizontal="left" vertical="center" wrapText="1"/>
      <protection/>
    </xf>
    <xf numFmtId="182" fontId="12" fillId="34" borderId="10" xfId="106" applyNumberFormat="1" applyFont="1" applyFill="1" applyBorder="1" applyAlignment="1">
      <alignment horizontal="center" vertical="center" wrapText="1"/>
      <protection/>
    </xf>
    <xf numFmtId="181" fontId="12" fillId="34" borderId="10" xfId="106" applyNumberFormat="1" applyFont="1" applyFill="1" applyBorder="1" applyAlignment="1">
      <alignment horizontal="center" vertical="center" wrapText="1"/>
      <protection/>
    </xf>
    <xf numFmtId="2" fontId="12" fillId="34" borderId="10" xfId="106" applyNumberFormat="1" applyFont="1" applyFill="1" applyBorder="1" applyAlignment="1">
      <alignment horizontal="center" vertical="center" wrapText="1"/>
      <protection/>
    </xf>
    <xf numFmtId="0" fontId="12" fillId="34" borderId="10" xfId="130" applyFont="1" applyFill="1" applyBorder="1" applyAlignment="1">
      <alignment horizontal="center" vertical="center"/>
      <protection/>
    </xf>
    <xf numFmtId="2" fontId="6" fillId="34" borderId="10" xfId="77" applyNumberFormat="1" applyFont="1" applyFill="1" applyBorder="1" applyAlignment="1">
      <alignment horizontal="center" vertical="center"/>
      <protection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 vertical="center"/>
    </xf>
    <xf numFmtId="0" fontId="10" fillId="34" borderId="0" xfId="75" applyFont="1" applyFill="1" applyAlignment="1">
      <alignment vertical="center" wrapText="1"/>
      <protection/>
    </xf>
    <xf numFmtId="0" fontId="10" fillId="34" borderId="0" xfId="75" applyFont="1" applyFill="1" applyAlignment="1">
      <alignment horizontal="center" vertical="center" wrapText="1"/>
      <protection/>
    </xf>
    <xf numFmtId="0" fontId="18" fillId="34" borderId="0" xfId="75" applyFont="1" applyFill="1">
      <alignment/>
      <protection/>
    </xf>
    <xf numFmtId="0" fontId="6" fillId="34" borderId="0" xfId="75" applyFont="1" applyFill="1" applyAlignment="1">
      <alignment vertical="center" wrapText="1"/>
      <protection/>
    </xf>
    <xf numFmtId="0" fontId="36" fillId="34" borderId="0" xfId="0" applyFont="1" applyFill="1" applyAlignment="1">
      <alignment/>
    </xf>
    <xf numFmtId="14" fontId="12" fillId="34" borderId="10" xfId="0" applyNumberFormat="1" applyFont="1" applyFill="1" applyBorder="1" applyAlignment="1">
      <alignment horizontal="center" vertical="center"/>
    </xf>
    <xf numFmtId="0" fontId="36" fillId="34" borderId="0" xfId="0" applyFont="1" applyFill="1" applyAlignment="1">
      <alignment vertical="center" wrapText="1"/>
    </xf>
    <xf numFmtId="0" fontId="6" fillId="34" borderId="0" xfId="0" applyFont="1" applyFill="1" applyAlignment="1">
      <alignment horizontal="center" vertical="center" wrapText="1"/>
    </xf>
    <xf numFmtId="0" fontId="6" fillId="34" borderId="10" xfId="77" applyFont="1" applyFill="1" applyBorder="1" applyAlignment="1">
      <alignment horizontal="center" vertical="center"/>
      <protection/>
    </xf>
    <xf numFmtId="0" fontId="10" fillId="34" borderId="0" xfId="0" applyFont="1" applyFill="1" applyAlignment="1">
      <alignment/>
    </xf>
    <xf numFmtId="0" fontId="10" fillId="34" borderId="0" xfId="75" applyFont="1" applyFill="1" applyAlignment="1">
      <alignment vertical="top" wrapText="1"/>
      <protection/>
    </xf>
    <xf numFmtId="2" fontId="17" fillId="34" borderId="0" xfId="75" applyNumberFormat="1" applyFont="1" applyFill="1">
      <alignment/>
      <protection/>
    </xf>
    <xf numFmtId="0" fontId="8" fillId="34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36" fillId="34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wrapText="1"/>
    </xf>
    <xf numFmtId="0" fontId="8" fillId="34" borderId="0" xfId="0" applyFont="1" applyFill="1" applyBorder="1" applyAlignment="1">
      <alignment/>
    </xf>
    <xf numFmtId="182" fontId="36" fillId="34" borderId="0" xfId="0" applyNumberFormat="1" applyFont="1" applyFill="1" applyAlignment="1">
      <alignment/>
    </xf>
    <xf numFmtId="0" fontId="14" fillId="34" borderId="0" xfId="0" applyFont="1" applyFill="1" applyAlignment="1">
      <alignment vertical="center"/>
    </xf>
    <xf numFmtId="0" fontId="13" fillId="34" borderId="0" xfId="0" applyFont="1" applyFill="1" applyAlignment="1">
      <alignment/>
    </xf>
    <xf numFmtId="189" fontId="6" fillId="34" borderId="10" xfId="127" applyNumberFormat="1" applyFont="1" applyFill="1" applyBorder="1" applyAlignment="1">
      <alignment horizontal="center" vertical="center"/>
      <protection/>
    </xf>
    <xf numFmtId="0" fontId="13" fillId="34" borderId="0" xfId="0" applyFont="1" applyFill="1" applyAlignment="1">
      <alignment vertical="center"/>
    </xf>
    <xf numFmtId="0" fontId="12" fillId="34" borderId="10" xfId="44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0" fillId="34" borderId="0" xfId="0" applyFont="1" applyFill="1" applyBorder="1" applyAlignment="1">
      <alignment horizontal="center"/>
    </xf>
    <xf numFmtId="0" fontId="10" fillId="34" borderId="0" xfId="0" applyFont="1" applyFill="1" applyAlignment="1">
      <alignment horizontal="center"/>
    </xf>
    <xf numFmtId="0" fontId="37" fillId="34" borderId="0" xfId="0" applyFont="1" applyFill="1" applyAlignment="1">
      <alignment horizontal="center"/>
    </xf>
    <xf numFmtId="0" fontId="37" fillId="34" borderId="1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0" fillId="34" borderId="0" xfId="125" applyFont="1" applyFill="1" applyBorder="1" applyAlignment="1">
      <alignment horizontal="center" vertical="center"/>
      <protection/>
    </xf>
    <xf numFmtId="0" fontId="20" fillId="34" borderId="0" xfId="0" applyFont="1" applyFill="1" applyAlignment="1">
      <alignment vertical="center"/>
    </xf>
    <xf numFmtId="49" fontId="2" fillId="34" borderId="0" xfId="0" applyNumberFormat="1" applyFont="1" applyFill="1" applyAlignment="1">
      <alignment vertical="center" wrapText="1"/>
    </xf>
    <xf numFmtId="0" fontId="2" fillId="34" borderId="0" xfId="0" applyFont="1" applyFill="1" applyBorder="1" applyAlignment="1">
      <alignment horizontal="left" vertical="center" indent="1"/>
    </xf>
    <xf numFmtId="0" fontId="9" fillId="34" borderId="0" xfId="75" applyFont="1" applyFill="1">
      <alignment/>
      <protection/>
    </xf>
    <xf numFmtId="0" fontId="6" fillId="34" borderId="10" xfId="0" applyFont="1" applyFill="1" applyBorder="1" applyAlignment="1">
      <alignment horizontal="center"/>
    </xf>
    <xf numFmtId="2" fontId="6" fillId="34" borderId="10" xfId="105" applyNumberFormat="1" applyFont="1" applyFill="1" applyBorder="1" applyAlignment="1">
      <alignment horizontal="center" vertical="center"/>
      <protection/>
    </xf>
    <xf numFmtId="0" fontId="6" fillId="34" borderId="0" xfId="0" applyFont="1" applyFill="1" applyAlignment="1">
      <alignment horizontal="center"/>
    </xf>
    <xf numFmtId="0" fontId="28" fillId="34" borderId="10" xfId="0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 wrapText="1"/>
    </xf>
    <xf numFmtId="2" fontId="12" fillId="34" borderId="10" xfId="105" applyNumberFormat="1" applyFont="1" applyFill="1" applyBorder="1" applyAlignment="1">
      <alignment horizontal="center" vertical="center"/>
      <protection/>
    </xf>
    <xf numFmtId="0" fontId="12" fillId="34" borderId="18" xfId="0" applyFont="1" applyFill="1" applyBorder="1" applyAlignment="1" quotePrefix="1">
      <alignment horizontal="center" vertical="center" wrapText="1"/>
    </xf>
    <xf numFmtId="0" fontId="12" fillId="34" borderId="17" xfId="0" applyFont="1" applyFill="1" applyBorder="1" applyAlignment="1" quotePrefix="1">
      <alignment horizontal="center" vertical="center" wrapText="1"/>
    </xf>
    <xf numFmtId="0" fontId="12" fillId="34" borderId="10" xfId="74" applyFont="1" applyFill="1" applyBorder="1" applyAlignment="1">
      <alignment horizontal="center" vertical="center" wrapText="1"/>
      <protection/>
    </xf>
    <xf numFmtId="49" fontId="12" fillId="34" borderId="10" xfId="74" applyNumberFormat="1" applyFont="1" applyFill="1" applyBorder="1" applyAlignment="1">
      <alignment horizontal="center" vertical="center" wrapText="1"/>
      <protection/>
    </xf>
    <xf numFmtId="181" fontId="12" fillId="34" borderId="10" xfId="74" applyNumberFormat="1" applyFont="1" applyFill="1" applyBorder="1" applyAlignment="1">
      <alignment horizontal="center" vertical="center" wrapText="1"/>
      <protection/>
    </xf>
    <xf numFmtId="182" fontId="12" fillId="34" borderId="10" xfId="74" applyNumberFormat="1" applyFont="1" applyFill="1" applyBorder="1" applyAlignment="1">
      <alignment horizontal="center" vertical="center" wrapText="1"/>
      <protection/>
    </xf>
    <xf numFmtId="0" fontId="27" fillId="34" borderId="0" xfId="74" applyFont="1" applyFill="1" applyBorder="1">
      <alignment/>
      <protection/>
    </xf>
    <xf numFmtId="0" fontId="29" fillId="34" borderId="0" xfId="74" applyFont="1" applyFill="1" applyBorder="1">
      <alignment/>
      <protection/>
    </xf>
    <xf numFmtId="0" fontId="10" fillId="34" borderId="0" xfId="75" applyFont="1" applyFill="1">
      <alignment/>
      <protection/>
    </xf>
    <xf numFmtId="0" fontId="6" fillId="34" borderId="10" xfId="74" applyFont="1" applyFill="1" applyBorder="1" applyAlignment="1">
      <alignment horizontal="center" vertical="center" wrapText="1"/>
      <protection/>
    </xf>
    <xf numFmtId="181" fontId="6" fillId="34" borderId="10" xfId="74" applyNumberFormat="1" applyFont="1" applyFill="1" applyBorder="1" applyAlignment="1">
      <alignment horizontal="center" vertical="center" wrapText="1"/>
      <protection/>
    </xf>
    <xf numFmtId="49" fontId="6" fillId="34" borderId="10" xfId="74" applyNumberFormat="1" applyFont="1" applyFill="1" applyBorder="1" applyAlignment="1">
      <alignment horizontal="center" vertical="center" wrapText="1"/>
      <protection/>
    </xf>
    <xf numFmtId="2" fontId="6" fillId="34" borderId="0" xfId="0" applyNumberFormat="1" applyFont="1" applyFill="1" applyAlignment="1">
      <alignment horizontal="center" vertical="center" wrapText="1"/>
    </xf>
    <xf numFmtId="0" fontId="6" fillId="34" borderId="0" xfId="0" applyFont="1" applyFill="1" applyBorder="1" applyAlignment="1">
      <alignment horizontal="center"/>
    </xf>
    <xf numFmtId="0" fontId="6" fillId="34" borderId="0" xfId="75" applyFont="1" applyFill="1" applyBorder="1" applyAlignment="1">
      <alignment vertical="center"/>
      <protection/>
    </xf>
    <xf numFmtId="0" fontId="14" fillId="34" borderId="10" xfId="75" applyFont="1" applyFill="1" applyBorder="1" applyAlignment="1">
      <alignment horizontal="center" vertical="center" wrapText="1"/>
      <protection/>
    </xf>
    <xf numFmtId="9" fontId="12" fillId="34" borderId="10" xfId="75" applyNumberFormat="1" applyFont="1" applyFill="1" applyBorder="1" applyAlignment="1">
      <alignment horizontal="center" vertical="center" wrapText="1"/>
      <protection/>
    </xf>
    <xf numFmtId="0" fontId="6" fillId="34" borderId="0" xfId="75" applyFont="1" applyFill="1" applyAlignment="1">
      <alignment vertical="center"/>
      <protection/>
    </xf>
    <xf numFmtId="0" fontId="12" fillId="34" borderId="0" xfId="75" applyFont="1" applyFill="1" applyBorder="1" applyAlignment="1">
      <alignment horizontal="center" vertical="center" wrapText="1"/>
      <protection/>
    </xf>
    <xf numFmtId="0" fontId="12" fillId="34" borderId="0" xfId="0" applyFont="1" applyFill="1" applyBorder="1" applyAlignment="1">
      <alignment horizontal="left" vertical="center" wrapText="1"/>
    </xf>
    <xf numFmtId="2" fontId="12" fillId="34" borderId="0" xfId="0" applyNumberFormat="1" applyFont="1" applyFill="1" applyBorder="1" applyAlignment="1">
      <alignment horizontal="center" vertical="center"/>
    </xf>
    <xf numFmtId="0" fontId="6" fillId="34" borderId="0" xfId="75" applyFont="1" applyFill="1" applyBorder="1" applyAlignment="1">
      <alignment horizontal="center" vertical="center" wrapText="1"/>
      <protection/>
    </xf>
    <xf numFmtId="0" fontId="6" fillId="34" borderId="0" xfId="75" applyFont="1" applyFill="1" applyBorder="1" applyAlignment="1">
      <alignment horizontal="left" vertical="center" wrapText="1"/>
      <protection/>
    </xf>
    <xf numFmtId="0" fontId="6" fillId="34" borderId="0" xfId="75" applyNumberFormat="1" applyFont="1" applyFill="1" applyBorder="1" applyAlignment="1">
      <alignment horizontal="center" vertical="center" wrapText="1"/>
      <protection/>
    </xf>
    <xf numFmtId="1" fontId="6" fillId="34" borderId="0" xfId="75" applyNumberFormat="1" applyFont="1" applyFill="1" applyBorder="1" applyAlignment="1">
      <alignment horizontal="center" vertical="center" wrapText="1"/>
      <protection/>
    </xf>
    <xf numFmtId="1" fontId="10" fillId="34" borderId="0" xfId="75" applyNumberFormat="1" applyFont="1" applyFill="1">
      <alignment/>
      <protection/>
    </xf>
    <xf numFmtId="0" fontId="2" fillId="34" borderId="0" xfId="0" applyFont="1" applyFill="1" applyBorder="1" applyAlignment="1">
      <alignment horizontal="left" vertical="center"/>
    </xf>
    <xf numFmtId="0" fontId="7" fillId="34" borderId="0" xfId="75" applyFont="1" applyFill="1">
      <alignment/>
      <protection/>
    </xf>
    <xf numFmtId="0" fontId="6" fillId="34" borderId="11" xfId="75" applyFont="1" applyFill="1" applyBorder="1" applyAlignment="1" quotePrefix="1">
      <alignment horizontal="center" vertical="center" wrapText="1"/>
      <protection/>
    </xf>
    <xf numFmtId="0" fontId="12" fillId="34" borderId="10" xfId="75" applyFont="1" applyFill="1" applyBorder="1" applyAlignment="1" quotePrefix="1">
      <alignment horizontal="center" vertical="center" wrapText="1"/>
      <protection/>
    </xf>
    <xf numFmtId="0" fontId="12" fillId="34" borderId="11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49" fontId="6" fillId="34" borderId="17" xfId="0" applyNumberFormat="1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2" fontId="12" fillId="34" borderId="10" xfId="74" applyNumberFormat="1" applyFont="1" applyFill="1" applyBorder="1" applyAlignment="1">
      <alignment horizontal="center" vertical="center" wrapText="1"/>
      <protection/>
    </xf>
    <xf numFmtId="0" fontId="6" fillId="34" borderId="10" xfId="82" applyFont="1" applyFill="1" applyBorder="1" applyAlignment="1" quotePrefix="1">
      <alignment horizontal="center" vertical="center" wrapText="1"/>
      <protection/>
    </xf>
    <xf numFmtId="0" fontId="12" fillId="34" borderId="10" xfId="82" applyFont="1" applyFill="1" applyBorder="1" applyAlignment="1" quotePrefix="1">
      <alignment horizontal="center" vertical="center" wrapText="1"/>
      <protection/>
    </xf>
    <xf numFmtId="0" fontId="6" fillId="34" borderId="10" xfId="82" applyNumberFormat="1" applyFont="1" applyFill="1" applyBorder="1" applyAlignment="1" quotePrefix="1">
      <alignment horizontal="center" vertical="top" wrapText="1"/>
      <protection/>
    </xf>
    <xf numFmtId="49" fontId="6" fillId="34" borderId="10" xfId="82" applyNumberFormat="1" applyFont="1" applyFill="1" applyBorder="1" applyAlignment="1" quotePrefix="1">
      <alignment horizontal="center" vertical="top" wrapText="1"/>
      <protection/>
    </xf>
    <xf numFmtId="2" fontId="6" fillId="34" borderId="10" xfId="82" applyNumberFormat="1" applyFont="1" applyFill="1" applyBorder="1" applyAlignment="1" quotePrefix="1">
      <alignment horizontal="center" vertical="top" wrapText="1"/>
      <protection/>
    </xf>
    <xf numFmtId="0" fontId="10" fillId="34" borderId="0" xfId="82" applyFont="1" applyFill="1" applyAlignment="1">
      <alignment vertical="top" wrapText="1"/>
      <protection/>
    </xf>
    <xf numFmtId="0" fontId="12" fillId="34" borderId="10" xfId="82" applyFont="1" applyFill="1" applyBorder="1" applyAlignment="1">
      <alignment horizontal="center" vertical="center" wrapText="1"/>
      <protection/>
    </xf>
    <xf numFmtId="49" fontId="12" fillId="34" borderId="10" xfId="82" applyNumberFormat="1" applyFont="1" applyFill="1" applyBorder="1" applyAlignment="1">
      <alignment horizontal="center" vertical="center" wrapText="1"/>
      <protection/>
    </xf>
    <xf numFmtId="0" fontId="6" fillId="34" borderId="0" xfId="82" applyFont="1" applyFill="1">
      <alignment/>
      <protection/>
    </xf>
    <xf numFmtId="0" fontId="6" fillId="34" borderId="10" xfId="82" applyFont="1" applyFill="1" applyBorder="1" applyAlignment="1">
      <alignment horizontal="center" vertical="center" wrapText="1"/>
      <protection/>
    </xf>
    <xf numFmtId="49" fontId="6" fillId="34" borderId="10" xfId="82" applyNumberFormat="1" applyFont="1" applyFill="1" applyBorder="1" applyAlignment="1">
      <alignment horizontal="center" vertical="center" wrapText="1"/>
      <protection/>
    </xf>
    <xf numFmtId="182" fontId="6" fillId="34" borderId="10" xfId="74" applyNumberFormat="1" applyFont="1" applyFill="1" applyBorder="1" applyAlignment="1">
      <alignment horizontal="center" vertical="center" wrapText="1"/>
      <protection/>
    </xf>
    <xf numFmtId="0" fontId="6" fillId="34" borderId="0" xfId="0" applyFont="1" applyFill="1" applyAlignment="1">
      <alignment wrapText="1"/>
    </xf>
    <xf numFmtId="0" fontId="12" fillId="34" borderId="10" xfId="82" applyFont="1" applyFill="1" applyBorder="1" applyAlignment="1">
      <alignment horizontal="left" vertical="center" wrapText="1"/>
      <protection/>
    </xf>
    <xf numFmtId="0" fontId="12" fillId="34" borderId="10" xfId="82" applyNumberFormat="1" applyFont="1" applyFill="1" applyBorder="1" applyAlignment="1">
      <alignment horizontal="center" vertical="center" wrapText="1"/>
      <protection/>
    </xf>
    <xf numFmtId="2" fontId="12" fillId="34" borderId="10" xfId="82" applyNumberFormat="1" applyFont="1" applyFill="1" applyBorder="1" applyAlignment="1">
      <alignment horizontal="center" vertical="center" wrapText="1"/>
      <protection/>
    </xf>
    <xf numFmtId="2" fontId="12" fillId="34" borderId="10" xfId="74" applyNumberFormat="1" applyFont="1" applyFill="1" applyBorder="1" applyAlignment="1">
      <alignment horizontal="center" vertical="center"/>
      <protection/>
    </xf>
    <xf numFmtId="0" fontId="10" fillId="34" borderId="0" xfId="82" applyFont="1" applyFill="1" applyAlignment="1">
      <alignment vertical="center"/>
      <protection/>
    </xf>
    <xf numFmtId="0" fontId="10" fillId="34" borderId="0" xfId="82" applyFont="1" applyFill="1" applyAlignment="1">
      <alignment vertical="top"/>
      <protection/>
    </xf>
    <xf numFmtId="0" fontId="10" fillId="34" borderId="0" xfId="82" applyFont="1" applyFill="1">
      <alignment/>
      <protection/>
    </xf>
    <xf numFmtId="0" fontId="10" fillId="34" borderId="0" xfId="75" applyFont="1" applyFill="1" applyAlignment="1">
      <alignment vertical="center"/>
      <protection/>
    </xf>
    <xf numFmtId="0" fontId="6" fillId="34" borderId="0" xfId="0" applyFont="1" applyFill="1" applyBorder="1" applyAlignment="1">
      <alignment horizontal="left" vertical="center"/>
    </xf>
    <xf numFmtId="0" fontId="12" fillId="34" borderId="0" xfId="75" applyNumberFormat="1" applyFont="1" applyFill="1" applyBorder="1" applyAlignment="1">
      <alignment horizontal="center" vertical="center" wrapText="1"/>
      <protection/>
    </xf>
    <xf numFmtId="49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left"/>
    </xf>
    <xf numFmtId="181" fontId="2" fillId="34" borderId="0" xfId="0" applyNumberFormat="1" applyFont="1" applyFill="1" applyAlignment="1">
      <alignment horizontal="left" vertical="center"/>
    </xf>
    <xf numFmtId="49" fontId="2" fillId="34" borderId="0" xfId="0" applyNumberFormat="1" applyFont="1" applyFill="1" applyAlignment="1">
      <alignment horizontal="left" vertical="center" indent="1"/>
    </xf>
    <xf numFmtId="0" fontId="2" fillId="34" borderId="0" xfId="0" applyFont="1" applyFill="1" applyAlignment="1">
      <alignment horizontal="left"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 horizontal="left" vertical="center" indent="9"/>
    </xf>
    <xf numFmtId="2" fontId="2" fillId="34" borderId="0" xfId="0" applyNumberFormat="1" applyFont="1" applyFill="1" applyAlignment="1">
      <alignment horizontal="left"/>
    </xf>
    <xf numFmtId="0" fontId="7" fillId="34" borderId="0" xfId="75" applyFont="1" applyFill="1" applyAlignment="1">
      <alignment horizontal="center" vertical="center"/>
      <protection/>
    </xf>
    <xf numFmtId="0" fontId="6" fillId="34" borderId="10" xfId="75" applyFont="1" applyFill="1" applyBorder="1" applyAlignment="1" quotePrefix="1">
      <alignment horizontal="center" vertical="top" wrapText="1"/>
      <protection/>
    </xf>
    <xf numFmtId="0" fontId="6" fillId="34" borderId="10" xfId="75" applyNumberFormat="1" applyFont="1" applyFill="1" applyBorder="1" applyAlignment="1" quotePrefix="1">
      <alignment horizontal="center" vertical="top" wrapText="1"/>
      <protection/>
    </xf>
    <xf numFmtId="49" fontId="6" fillId="34" borderId="10" xfId="75" applyNumberFormat="1" applyFont="1" applyFill="1" applyBorder="1" applyAlignment="1" quotePrefix="1">
      <alignment horizontal="center" vertical="top" wrapText="1"/>
      <protection/>
    </xf>
    <xf numFmtId="1" fontId="6" fillId="34" borderId="10" xfId="75" applyNumberFormat="1" applyFont="1" applyFill="1" applyBorder="1" applyAlignment="1" quotePrefix="1">
      <alignment horizontal="center" vertical="top" wrapText="1"/>
      <protection/>
    </xf>
    <xf numFmtId="0" fontId="6" fillId="34" borderId="0" xfId="75" applyFont="1" applyFill="1" applyAlignment="1">
      <alignment vertical="top" wrapText="1"/>
      <protection/>
    </xf>
    <xf numFmtId="2" fontId="2" fillId="34" borderId="0" xfId="0" applyNumberFormat="1" applyFont="1" applyFill="1" applyAlignment="1">
      <alignment wrapText="1"/>
    </xf>
    <xf numFmtId="49" fontId="6" fillId="34" borderId="10" xfId="0" applyNumberFormat="1" applyFont="1" applyFill="1" applyBorder="1" applyAlignment="1">
      <alignment vertical="center" wrapText="1"/>
    </xf>
    <xf numFmtId="0" fontId="2" fillId="34" borderId="0" xfId="0" applyFont="1" applyFill="1" applyAlignment="1">
      <alignment horizontal="center" vertical="center" wrapText="1"/>
    </xf>
    <xf numFmtId="49" fontId="6" fillId="34" borderId="10" xfId="0" applyNumberFormat="1" applyFont="1" applyFill="1" applyBorder="1" applyAlignment="1">
      <alignment wrapText="1"/>
    </xf>
    <xf numFmtId="187" fontId="6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" vertical="center" wrapText="1"/>
    </xf>
    <xf numFmtId="49" fontId="2" fillId="34" borderId="0" xfId="0" applyNumberFormat="1" applyFont="1" applyFill="1" applyBorder="1" applyAlignment="1">
      <alignment horizontal="center" vertical="top" wrapText="1"/>
    </xf>
    <xf numFmtId="181" fontId="2" fillId="34" borderId="0" xfId="0" applyNumberFormat="1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right" wrapText="1"/>
    </xf>
    <xf numFmtId="0" fontId="2" fillId="34" borderId="0" xfId="0" applyFont="1" applyFill="1" applyBorder="1" applyAlignment="1">
      <alignment wrapText="1"/>
    </xf>
    <xf numFmtId="181" fontId="2" fillId="34" borderId="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right" vertical="center" wrapText="1"/>
    </xf>
    <xf numFmtId="49" fontId="2" fillId="34" borderId="0" xfId="0" applyNumberFormat="1" applyFont="1" applyFill="1" applyBorder="1" applyAlignment="1">
      <alignment wrapText="1"/>
    </xf>
    <xf numFmtId="0" fontId="2" fillId="34" borderId="0" xfId="0" applyFont="1" applyFill="1" applyBorder="1" applyAlignment="1">
      <alignment vertical="center" wrapText="1"/>
    </xf>
    <xf numFmtId="2" fontId="2" fillId="34" borderId="0" xfId="0" applyNumberFormat="1" applyFont="1" applyFill="1" applyBorder="1" applyAlignment="1">
      <alignment horizontal="center" vertical="center" wrapText="1"/>
    </xf>
    <xf numFmtId="181" fontId="2" fillId="34" borderId="0" xfId="0" applyNumberFormat="1" applyFont="1" applyFill="1" applyBorder="1" applyAlignment="1">
      <alignment horizontal="center" wrapText="1"/>
    </xf>
    <xf numFmtId="49" fontId="2" fillId="34" borderId="0" xfId="0" applyNumberFormat="1" applyFont="1" applyFill="1" applyBorder="1" applyAlignment="1">
      <alignment horizontal="center" wrapText="1"/>
    </xf>
    <xf numFmtId="49" fontId="2" fillId="34" borderId="0" xfId="0" applyNumberFormat="1" applyFont="1" applyFill="1" applyBorder="1" applyAlignment="1">
      <alignment horizontal="center" vertical="center" wrapText="1"/>
    </xf>
    <xf numFmtId="182" fontId="2" fillId="34" borderId="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center" vertical="center" wrapText="1"/>
    </xf>
    <xf numFmtId="49" fontId="2" fillId="34" borderId="0" xfId="0" applyNumberFormat="1" applyFont="1" applyFill="1" applyBorder="1" applyAlignment="1">
      <alignment horizontal="left" wrapText="1"/>
    </xf>
    <xf numFmtId="0" fontId="2" fillId="34" borderId="0" xfId="0" applyFont="1" applyFill="1" applyBorder="1" applyAlignment="1">
      <alignment horizontal="right" vertical="center"/>
    </xf>
    <xf numFmtId="0" fontId="2" fillId="34" borderId="0" xfId="0" applyFont="1" applyFill="1" applyBorder="1" applyAlignment="1">
      <alignment/>
    </xf>
    <xf numFmtId="1" fontId="2" fillId="34" borderId="0" xfId="0" applyNumberFormat="1" applyFont="1" applyFill="1" applyBorder="1" applyAlignment="1">
      <alignment horizontal="center" vertical="center"/>
    </xf>
    <xf numFmtId="1" fontId="2" fillId="34" borderId="0" xfId="0" applyNumberFormat="1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/>
    </xf>
    <xf numFmtId="0" fontId="2" fillId="34" borderId="15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right" vertical="center" wrapText="1"/>
    </xf>
    <xf numFmtId="49" fontId="6" fillId="34" borderId="10" xfId="0" applyNumberFormat="1" applyFont="1" applyFill="1" applyBorder="1" applyAlignment="1">
      <alignment horizontal="center" wrapText="1"/>
    </xf>
    <xf numFmtId="0" fontId="12" fillId="34" borderId="10" xfId="0" applyFont="1" applyFill="1" applyBorder="1" applyAlignment="1">
      <alignment horizontal="right" wrapText="1"/>
    </xf>
    <xf numFmtId="0" fontId="6" fillId="34" borderId="10" xfId="0" applyFont="1" applyFill="1" applyBorder="1" applyAlignment="1">
      <alignment horizontal="right" wrapText="1"/>
    </xf>
    <xf numFmtId="2" fontId="6" fillId="34" borderId="10" xfId="0" applyNumberFormat="1" applyFont="1" applyFill="1" applyBorder="1" applyAlignment="1">
      <alignment wrapText="1"/>
    </xf>
    <xf numFmtId="49" fontId="6" fillId="34" borderId="10" xfId="0" applyNumberFormat="1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left" vertical="center" wrapText="1"/>
    </xf>
    <xf numFmtId="182" fontId="6" fillId="34" borderId="11" xfId="0" applyNumberFormat="1" applyFont="1" applyFill="1" applyBorder="1" applyAlignment="1">
      <alignment horizontal="center" vertical="center" wrapText="1"/>
    </xf>
    <xf numFmtId="2" fontId="6" fillId="34" borderId="11" xfId="0" applyNumberFormat="1" applyFont="1" applyFill="1" applyBorder="1" applyAlignment="1">
      <alignment horizontal="center" vertical="center" wrapText="1"/>
    </xf>
    <xf numFmtId="187" fontId="6" fillId="34" borderId="11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right" wrapText="1"/>
    </xf>
    <xf numFmtId="2" fontId="6" fillId="34" borderId="19" xfId="0" applyNumberFormat="1" applyFont="1" applyFill="1" applyBorder="1" applyAlignment="1">
      <alignment horizontal="center"/>
    </xf>
    <xf numFmtId="0" fontId="12" fillId="34" borderId="0" xfId="0" applyFont="1" applyFill="1" applyAlignment="1">
      <alignment vertical="center"/>
    </xf>
    <xf numFmtId="0" fontId="12" fillId="34" borderId="0" xfId="0" applyFont="1" applyFill="1" applyAlignment="1">
      <alignment horizontal="center" vertical="center"/>
    </xf>
    <xf numFmtId="0" fontId="6" fillId="34" borderId="0" xfId="62" applyFont="1" applyFill="1">
      <alignment/>
      <protection/>
    </xf>
    <xf numFmtId="0" fontId="10" fillId="34" borderId="0" xfId="62" applyFont="1" applyFill="1">
      <alignment/>
      <protection/>
    </xf>
    <xf numFmtId="0" fontId="10" fillId="34" borderId="0" xfId="62" applyFont="1" applyFill="1" applyBorder="1">
      <alignment/>
      <protection/>
    </xf>
    <xf numFmtId="0" fontId="6" fillId="34" borderId="0" xfId="0" applyFont="1" applyFill="1" applyAlignment="1">
      <alignment horizontal="center" vertical="center"/>
    </xf>
    <xf numFmtId="0" fontId="6" fillId="34" borderId="10" xfId="75" applyFont="1" applyFill="1" applyBorder="1" applyAlignment="1">
      <alignment horizontal="center" vertical="center" wrapText="1"/>
      <protection/>
    </xf>
    <xf numFmtId="2" fontId="6" fillId="34" borderId="10" xfId="75" applyNumberFormat="1" applyFont="1" applyFill="1" applyBorder="1" applyAlignment="1">
      <alignment horizontal="center" vertical="center" wrapText="1"/>
      <protection/>
    </xf>
    <xf numFmtId="0" fontId="6" fillId="34" borderId="10" xfId="75" applyNumberFormat="1" applyFont="1" applyFill="1" applyBorder="1" applyAlignment="1">
      <alignment horizontal="center" vertical="center" wrapText="1"/>
      <protection/>
    </xf>
    <xf numFmtId="0" fontId="6" fillId="34" borderId="0" xfId="75" applyFont="1" applyFill="1" applyAlignment="1">
      <alignment horizontal="center" vertical="center" wrapText="1"/>
      <protection/>
    </xf>
    <xf numFmtId="0" fontId="16" fillId="34" borderId="0" xfId="75" applyFont="1" applyFill="1" applyBorder="1" applyAlignment="1">
      <alignment horizontal="left"/>
      <protection/>
    </xf>
    <xf numFmtId="0" fontId="6" fillId="34" borderId="17" xfId="111" applyFont="1" applyFill="1" applyBorder="1" applyAlignment="1">
      <alignment horizontal="center" vertical="center" wrapText="1"/>
      <protection/>
    </xf>
    <xf numFmtId="0" fontId="6" fillId="34" borderId="18" xfId="111" applyFont="1" applyFill="1" applyBorder="1" applyAlignment="1">
      <alignment horizontal="center" vertical="center" wrapText="1"/>
      <protection/>
    </xf>
    <xf numFmtId="0" fontId="2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181" fontId="12" fillId="34" borderId="10" xfId="0" applyNumberFormat="1" applyFont="1" applyFill="1" applyBorder="1" applyAlignment="1">
      <alignment horizontal="center" vertical="center"/>
    </xf>
    <xf numFmtId="4" fontId="14" fillId="34" borderId="0" xfId="0" applyNumberFormat="1" applyFont="1" applyFill="1" applyAlignment="1">
      <alignment vertical="center"/>
    </xf>
    <xf numFmtId="0" fontId="6" fillId="34" borderId="0" xfId="77" applyFont="1" applyFill="1" applyBorder="1" applyAlignment="1">
      <alignment horizontal="center"/>
      <protection/>
    </xf>
    <xf numFmtId="0" fontId="6" fillId="34" borderId="0" xfId="77" applyFont="1" applyFill="1" applyAlignment="1">
      <alignment horizontal="center"/>
      <protection/>
    </xf>
    <xf numFmtId="0" fontId="6" fillId="34" borderId="0" xfId="63" applyFont="1" applyFill="1" applyBorder="1" applyAlignment="1">
      <alignment horizontal="center"/>
      <protection/>
    </xf>
    <xf numFmtId="0" fontId="6" fillId="34" borderId="0" xfId="63" applyFont="1" applyFill="1" applyAlignment="1">
      <alignment horizontal="center"/>
      <protection/>
    </xf>
    <xf numFmtId="0" fontId="6" fillId="34" borderId="0" xfId="63" applyFont="1" applyFill="1" applyBorder="1" applyAlignment="1">
      <alignment horizontal="center" vertical="center"/>
      <protection/>
    </xf>
    <xf numFmtId="0" fontId="6" fillId="34" borderId="0" xfId="63" applyFont="1" applyFill="1" applyAlignment="1">
      <alignment horizontal="center" vertical="center"/>
      <protection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0" xfId="77" applyFont="1" applyFill="1" applyBorder="1" applyAlignment="1" quotePrefix="1">
      <alignment horizontal="center" vertical="center" wrapText="1"/>
      <protection/>
    </xf>
    <xf numFmtId="0" fontId="6" fillId="34" borderId="10" xfId="77" applyFont="1" applyFill="1" applyBorder="1" applyAlignment="1">
      <alignment vertical="center" wrapText="1"/>
      <protection/>
    </xf>
    <xf numFmtId="0" fontId="35" fillId="34" borderId="10" xfId="77" applyFont="1" applyFill="1" applyBorder="1" applyAlignment="1">
      <alignment horizontal="center" vertical="center" wrapText="1"/>
      <protection/>
    </xf>
    <xf numFmtId="181" fontId="6" fillId="34" borderId="10" xfId="77" applyNumberFormat="1" applyFont="1" applyFill="1" applyBorder="1" applyAlignment="1">
      <alignment horizontal="center" vertical="center" wrapText="1"/>
      <protection/>
    </xf>
    <xf numFmtId="0" fontId="12" fillId="34" borderId="10" xfId="130" applyFont="1" applyFill="1" applyBorder="1" applyAlignment="1">
      <alignment horizontal="center" vertical="center" wrapText="1"/>
      <protection/>
    </xf>
    <xf numFmtId="182" fontId="12" fillId="34" borderId="10" xfId="130" applyNumberFormat="1" applyFont="1" applyFill="1" applyBorder="1" applyAlignment="1">
      <alignment horizontal="center" vertical="center" wrapText="1"/>
      <protection/>
    </xf>
    <xf numFmtId="181" fontId="12" fillId="34" borderId="10" xfId="130" applyNumberFormat="1" applyFont="1" applyFill="1" applyBorder="1" applyAlignment="1">
      <alignment horizontal="center" vertical="center" wrapText="1"/>
      <protection/>
    </xf>
    <xf numFmtId="2" fontId="6" fillId="34" borderId="10" xfId="130" applyNumberFormat="1" applyFont="1" applyFill="1" applyBorder="1" applyAlignment="1">
      <alignment horizontal="center" vertical="center" wrapText="1"/>
      <protection/>
    </xf>
    <xf numFmtId="1" fontId="6" fillId="34" borderId="10" xfId="130" applyNumberFormat="1" applyFont="1" applyFill="1" applyBorder="1" applyAlignment="1">
      <alignment horizontal="center" vertical="center" wrapText="1"/>
      <protection/>
    </xf>
    <xf numFmtId="1" fontId="6" fillId="34" borderId="10" xfId="107" applyNumberFormat="1" applyFont="1" applyFill="1" applyBorder="1" applyAlignment="1">
      <alignment horizontal="center" vertical="center" wrapText="1"/>
      <protection/>
    </xf>
    <xf numFmtId="0" fontId="36" fillId="34" borderId="0" xfId="130" applyFont="1" applyFill="1" applyAlignment="1">
      <alignment horizontal="center" vertical="center" wrapText="1"/>
      <protection/>
    </xf>
    <xf numFmtId="182" fontId="6" fillId="34" borderId="10" xfId="130" applyNumberFormat="1" applyFont="1" applyFill="1" applyBorder="1" applyAlignment="1">
      <alignment horizontal="center" vertical="center"/>
      <protection/>
    </xf>
    <xf numFmtId="2" fontId="6" fillId="34" borderId="10" xfId="130" applyNumberFormat="1" applyFont="1" applyFill="1" applyBorder="1" applyAlignment="1">
      <alignment horizontal="center" vertical="center"/>
      <protection/>
    </xf>
    <xf numFmtId="0" fontId="36" fillId="34" borderId="0" xfId="130" applyFont="1" applyFill="1" applyAlignment="1">
      <alignment horizontal="center"/>
      <protection/>
    </xf>
    <xf numFmtId="183" fontId="6" fillId="34" borderId="10" xfId="130" applyNumberFormat="1" applyFont="1" applyFill="1" applyBorder="1" applyAlignment="1">
      <alignment horizontal="center" vertical="center"/>
      <protection/>
    </xf>
    <xf numFmtId="181" fontId="6" fillId="34" borderId="10" xfId="130" applyNumberFormat="1" applyFont="1" applyFill="1" applyBorder="1" applyAlignment="1">
      <alignment horizontal="center" vertical="center"/>
      <protection/>
    </xf>
    <xf numFmtId="2" fontId="36" fillId="34" borderId="0" xfId="130" applyNumberFormat="1" applyFont="1" applyFill="1" applyAlignment="1">
      <alignment horizontal="center"/>
      <protection/>
    </xf>
    <xf numFmtId="182" fontId="12" fillId="34" borderId="10" xfId="130" applyNumberFormat="1" applyFont="1" applyFill="1" applyBorder="1" applyAlignment="1">
      <alignment horizontal="center" vertical="center"/>
      <protection/>
    </xf>
    <xf numFmtId="181" fontId="12" fillId="34" borderId="10" xfId="130" applyNumberFormat="1" applyFont="1" applyFill="1" applyBorder="1" applyAlignment="1">
      <alignment horizontal="center" vertical="center"/>
      <protection/>
    </xf>
    <xf numFmtId="1" fontId="6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36" fillId="34" borderId="0" xfId="130" applyFont="1" applyFill="1" applyAlignment="1">
      <alignment horizontal="center" vertical="center"/>
      <protection/>
    </xf>
    <xf numFmtId="0" fontId="39" fillId="34" borderId="10" xfId="0" applyFont="1" applyFill="1" applyBorder="1" applyAlignment="1">
      <alignment horizontal="center" vertical="center" wrapText="1"/>
    </xf>
    <xf numFmtId="2" fontId="35" fillId="34" borderId="10" xfId="0" applyNumberFormat="1" applyFont="1" applyFill="1" applyBorder="1" applyAlignment="1">
      <alignment horizontal="center" vertical="center" wrapText="1"/>
    </xf>
    <xf numFmtId="0" fontId="44" fillId="34" borderId="0" xfId="0" applyFont="1" applyFill="1" applyAlignment="1">
      <alignment wrapText="1"/>
    </xf>
    <xf numFmtId="0" fontId="44" fillId="34" borderId="0" xfId="0" applyFont="1" applyFill="1" applyAlignment="1">
      <alignment horizontal="center" vertical="center" wrapText="1"/>
    </xf>
    <xf numFmtId="0" fontId="35" fillId="34" borderId="10" xfId="0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0" fontId="12" fillId="34" borderId="10" xfId="133" applyFont="1" applyFill="1" applyBorder="1" applyAlignment="1">
      <alignment horizontal="center" vertical="center" wrapText="1"/>
      <protection/>
    </xf>
    <xf numFmtId="0" fontId="39" fillId="34" borderId="10" xfId="0" applyFont="1" applyFill="1" applyBorder="1" applyAlignment="1">
      <alignment horizontal="left" vertical="center" wrapText="1"/>
    </xf>
    <xf numFmtId="4" fontId="12" fillId="34" borderId="10" xfId="133" applyNumberFormat="1" applyFont="1" applyFill="1" applyBorder="1" applyAlignment="1">
      <alignment horizontal="center" vertical="center" wrapText="1"/>
      <protection/>
    </xf>
    <xf numFmtId="3" fontId="39" fillId="34" borderId="10" xfId="0" applyNumberFormat="1" applyFont="1" applyFill="1" applyBorder="1" applyAlignment="1">
      <alignment horizontal="center" vertical="center" wrapText="1"/>
    </xf>
    <xf numFmtId="4" fontId="6" fillId="34" borderId="10" xfId="133" applyNumberFormat="1" applyFont="1" applyFill="1" applyBorder="1" applyAlignment="1">
      <alignment horizontal="center" vertical="center" wrapText="1"/>
      <protection/>
    </xf>
    <xf numFmtId="0" fontId="9" fillId="34" borderId="0" xfId="133" applyFont="1" applyFill="1" applyAlignment="1">
      <alignment horizontal="center" vertical="center"/>
      <protection/>
    </xf>
    <xf numFmtId="0" fontId="9" fillId="34" borderId="0" xfId="133" applyFont="1" applyFill="1" applyAlignment="1">
      <alignment vertical="center"/>
      <protection/>
    </xf>
    <xf numFmtId="0" fontId="93" fillId="34" borderId="0" xfId="0" applyFont="1" applyFill="1" applyAlignment="1">
      <alignment vertical="center"/>
    </xf>
    <xf numFmtId="0" fontId="6" fillId="34" borderId="10" xfId="133" applyFont="1" applyFill="1" applyBorder="1" applyAlignment="1">
      <alignment horizontal="center" vertical="center" wrapText="1"/>
      <protection/>
    </xf>
    <xf numFmtId="0" fontId="35" fillId="34" borderId="10" xfId="0" applyFont="1" applyFill="1" applyBorder="1" applyAlignment="1">
      <alignment horizontal="left" vertical="center" wrapText="1"/>
    </xf>
    <xf numFmtId="0" fontId="35" fillId="34" borderId="10" xfId="0" applyFont="1" applyFill="1" applyBorder="1" applyAlignment="1">
      <alignment horizontal="center" vertical="center" wrapText="1"/>
    </xf>
    <xf numFmtId="4" fontId="35" fillId="34" borderId="10" xfId="0" applyNumberFormat="1" applyFont="1" applyFill="1" applyBorder="1" applyAlignment="1">
      <alignment horizontal="center" vertical="center" wrapText="1"/>
    </xf>
    <xf numFmtId="4" fontId="6" fillId="34" borderId="10" xfId="133" applyNumberFormat="1" applyFont="1" applyFill="1" applyBorder="1" applyAlignment="1">
      <alignment horizontal="center" vertical="center"/>
      <protection/>
    </xf>
    <xf numFmtId="3" fontId="35" fillId="34" borderId="10" xfId="0" applyNumberFormat="1" applyFont="1" applyFill="1" applyBorder="1" applyAlignment="1">
      <alignment horizontal="center" vertical="center" wrapText="1"/>
    </xf>
    <xf numFmtId="2" fontId="93" fillId="34" borderId="0" xfId="0" applyNumberFormat="1" applyFont="1" applyFill="1" applyAlignment="1">
      <alignment vertical="center"/>
    </xf>
    <xf numFmtId="0" fontId="12" fillId="34" borderId="10" xfId="0" applyNumberFormat="1" applyFont="1" applyFill="1" applyBorder="1" applyAlignment="1">
      <alignment horizontal="center" vertical="center" wrapText="1"/>
    </xf>
    <xf numFmtId="2" fontId="6" fillId="34" borderId="16" xfId="0" applyNumberFormat="1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vertical="center" wrapText="1"/>
    </xf>
    <xf numFmtId="189" fontId="12" fillId="34" borderId="10" xfId="13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horizontal="center"/>
    </xf>
    <xf numFmtId="0" fontId="0" fillId="34" borderId="10" xfId="0" applyFill="1" applyBorder="1" applyAlignment="1">
      <alignment vertical="center"/>
    </xf>
    <xf numFmtId="189" fontId="6" fillId="34" borderId="10" xfId="133" applyNumberFormat="1" applyFont="1" applyFill="1" applyBorder="1" applyAlignment="1">
      <alignment horizontal="center" vertical="center" wrapText="1"/>
      <protection/>
    </xf>
    <xf numFmtId="2" fontId="12" fillId="34" borderId="10" xfId="130" applyNumberFormat="1" applyFont="1" applyFill="1" applyBorder="1" applyAlignment="1">
      <alignment horizontal="center" vertical="center"/>
      <protection/>
    </xf>
    <xf numFmtId="1" fontId="6" fillId="34" borderId="10" xfId="130" applyNumberFormat="1" applyFont="1" applyFill="1" applyBorder="1" applyAlignment="1">
      <alignment horizontal="center" vertical="center"/>
      <protection/>
    </xf>
    <xf numFmtId="1" fontId="6" fillId="34" borderId="10" xfId="107" applyNumberFormat="1" applyFont="1" applyFill="1" applyBorder="1" applyAlignment="1">
      <alignment horizontal="center" vertical="center"/>
      <protection/>
    </xf>
    <xf numFmtId="182" fontId="6" fillId="34" borderId="10" xfId="130" applyNumberFormat="1" applyFont="1" applyFill="1" applyBorder="1" applyAlignment="1">
      <alignment horizontal="center" vertical="center" wrapText="1"/>
      <protection/>
    </xf>
    <xf numFmtId="0" fontId="36" fillId="34" borderId="0" xfId="130" applyFont="1" applyFill="1" applyAlignment="1">
      <alignment horizontal="center" vertical="top" wrapText="1"/>
      <protection/>
    </xf>
    <xf numFmtId="0" fontId="11" fillId="34" borderId="10" xfId="133" applyFont="1" applyFill="1" applyBorder="1" applyAlignment="1">
      <alignment horizontal="center" vertical="center" wrapText="1"/>
      <protection/>
    </xf>
    <xf numFmtId="0" fontId="12" fillId="34" borderId="0" xfId="77" applyFont="1" applyFill="1" applyBorder="1" applyAlignment="1">
      <alignment horizontal="center" vertical="center"/>
      <protection/>
    </xf>
    <xf numFmtId="0" fontId="12" fillId="34" borderId="0" xfId="63" applyFont="1" applyFill="1" applyBorder="1" applyAlignment="1">
      <alignment horizontal="center" vertical="center"/>
      <protection/>
    </xf>
    <xf numFmtId="0" fontId="12" fillId="34" borderId="0" xfId="77" applyFont="1" applyFill="1" applyBorder="1" applyAlignment="1">
      <alignment horizontal="center" vertical="center" wrapText="1"/>
      <protection/>
    </xf>
    <xf numFmtId="1" fontId="12" fillId="34" borderId="0" xfId="77" applyNumberFormat="1" applyFont="1" applyFill="1" applyBorder="1" applyAlignment="1">
      <alignment horizontal="center" vertical="center"/>
      <protection/>
    </xf>
    <xf numFmtId="0" fontId="37" fillId="34" borderId="0" xfId="77" applyFont="1" applyFill="1" applyBorder="1" applyAlignment="1">
      <alignment horizontal="center"/>
      <protection/>
    </xf>
    <xf numFmtId="0" fontId="0" fillId="34" borderId="0" xfId="0" applyFill="1" applyAlignment="1">
      <alignment vertical="center" wrapText="1"/>
    </xf>
    <xf numFmtId="0" fontId="2" fillId="34" borderId="0" xfId="97" applyFont="1" applyFill="1" applyBorder="1" applyAlignment="1">
      <alignment horizontal="center" vertical="center" wrapText="1"/>
      <protection/>
    </xf>
    <xf numFmtId="49" fontId="2" fillId="34" borderId="0" xfId="97" applyNumberFormat="1" applyFont="1" applyFill="1" applyBorder="1" applyAlignment="1">
      <alignment horizontal="center" vertical="center" wrapText="1"/>
      <protection/>
    </xf>
    <xf numFmtId="0" fontId="2" fillId="34" borderId="0" xfId="97" applyFont="1" applyFill="1" applyBorder="1" applyAlignment="1">
      <alignment horizontal="left" vertical="center" wrapText="1"/>
      <protection/>
    </xf>
    <xf numFmtId="0" fontId="2" fillId="34" borderId="0" xfId="97" applyFont="1" applyFill="1" applyBorder="1" applyAlignment="1">
      <alignment horizontal="right" vertical="center" wrapText="1"/>
      <protection/>
    </xf>
    <xf numFmtId="2" fontId="2" fillId="34" borderId="0" xfId="97" applyNumberFormat="1" applyFont="1" applyFill="1" applyBorder="1" applyAlignment="1">
      <alignment horizontal="center" vertical="center" wrapText="1"/>
      <protection/>
    </xf>
    <xf numFmtId="0" fontId="2" fillId="34" borderId="0" xfId="97" applyFont="1" applyFill="1" applyBorder="1" applyAlignment="1">
      <alignment vertical="center" wrapText="1"/>
      <protection/>
    </xf>
    <xf numFmtId="181" fontId="2" fillId="34" borderId="0" xfId="97" applyNumberFormat="1" applyFont="1" applyFill="1" applyBorder="1" applyAlignment="1">
      <alignment horizontal="center" vertical="center" wrapText="1"/>
      <protection/>
    </xf>
    <xf numFmtId="0" fontId="2" fillId="34" borderId="0" xfId="97" applyFont="1" applyFill="1" applyAlignment="1">
      <alignment vertical="center" wrapText="1"/>
      <protection/>
    </xf>
    <xf numFmtId="0" fontId="2" fillId="34" borderId="0" xfId="97" applyFont="1" applyFill="1" applyAlignment="1">
      <alignment horizontal="center" vertical="center" wrapText="1"/>
      <protection/>
    </xf>
    <xf numFmtId="0" fontId="2" fillId="34" borderId="0" xfId="97" applyFont="1" applyFill="1" applyAlignment="1">
      <alignment wrapText="1"/>
      <protection/>
    </xf>
    <xf numFmtId="0" fontId="2" fillId="34" borderId="0" xfId="96" applyFont="1" applyFill="1" applyBorder="1" applyAlignment="1">
      <alignment horizontal="center" vertical="center" wrapText="1"/>
      <protection/>
    </xf>
    <xf numFmtId="49" fontId="2" fillId="34" borderId="0" xfId="96" applyNumberFormat="1" applyFont="1" applyFill="1" applyBorder="1" applyAlignment="1">
      <alignment horizontal="center" vertical="center" wrapText="1"/>
      <protection/>
    </xf>
    <xf numFmtId="0" fontId="2" fillId="34" borderId="0" xfId="96" applyFont="1" applyFill="1" applyBorder="1" applyAlignment="1">
      <alignment horizontal="left" vertical="center" wrapText="1"/>
      <protection/>
    </xf>
    <xf numFmtId="0" fontId="2" fillId="34" borderId="0" xfId="96" applyFont="1" applyFill="1" applyBorder="1" applyAlignment="1">
      <alignment horizontal="right" vertical="center" wrapText="1"/>
      <protection/>
    </xf>
    <xf numFmtId="0" fontId="2" fillId="34" borderId="0" xfId="96" applyFont="1" applyFill="1" applyBorder="1" applyAlignment="1">
      <alignment vertical="center" wrapText="1"/>
      <protection/>
    </xf>
    <xf numFmtId="181" fontId="2" fillId="34" borderId="0" xfId="96" applyNumberFormat="1" applyFont="1" applyFill="1" applyBorder="1" applyAlignment="1">
      <alignment horizontal="center" vertical="center" wrapText="1"/>
      <protection/>
    </xf>
    <xf numFmtId="0" fontId="2" fillId="34" borderId="0" xfId="96" applyFont="1" applyFill="1" applyAlignment="1">
      <alignment vertical="center" wrapText="1"/>
      <protection/>
    </xf>
    <xf numFmtId="0" fontId="2" fillId="34" borderId="0" xfId="96" applyFont="1" applyFill="1" applyAlignment="1">
      <alignment horizontal="center" vertical="center" wrapText="1"/>
      <protection/>
    </xf>
    <xf numFmtId="0" fontId="2" fillId="34" borderId="0" xfId="96" applyFont="1" applyFill="1" applyAlignment="1">
      <alignment wrapText="1"/>
      <protection/>
    </xf>
    <xf numFmtId="2" fontId="2" fillId="34" borderId="0" xfId="96" applyNumberFormat="1" applyFont="1" applyFill="1" applyBorder="1" applyAlignment="1">
      <alignment horizontal="center" vertical="center" wrapText="1"/>
      <protection/>
    </xf>
    <xf numFmtId="0" fontId="2" fillId="34" borderId="0" xfId="96" applyFont="1" applyFill="1" applyBorder="1" applyAlignment="1">
      <alignment horizontal="left" vertical="center"/>
      <protection/>
    </xf>
    <xf numFmtId="0" fontId="2" fillId="34" borderId="0" xfId="96" applyFont="1" applyFill="1" applyBorder="1" applyAlignment="1">
      <alignment horizontal="center" vertical="center"/>
      <protection/>
    </xf>
    <xf numFmtId="0" fontId="2" fillId="34" borderId="0" xfId="96" applyFont="1" applyFill="1" applyBorder="1" applyAlignment="1">
      <alignment horizontal="right" vertical="center"/>
      <protection/>
    </xf>
    <xf numFmtId="0" fontId="2" fillId="34" borderId="0" xfId="96" applyFont="1" applyFill="1" applyBorder="1" applyAlignment="1">
      <alignment vertical="center"/>
      <protection/>
    </xf>
    <xf numFmtId="0" fontId="3" fillId="34" borderId="0" xfId="96" applyFont="1" applyFill="1" applyBorder="1" applyAlignment="1">
      <alignment horizontal="center" vertical="center" wrapText="1"/>
      <protection/>
    </xf>
    <xf numFmtId="0" fontId="3" fillId="34" borderId="0" xfId="96" applyFont="1" applyFill="1" applyBorder="1" applyAlignment="1">
      <alignment horizontal="left" vertical="center" wrapText="1"/>
      <protection/>
    </xf>
    <xf numFmtId="1" fontId="2" fillId="34" borderId="0" xfId="96" applyNumberFormat="1" applyFont="1" applyFill="1" applyBorder="1" applyAlignment="1">
      <alignment horizontal="center" vertical="center"/>
      <protection/>
    </xf>
    <xf numFmtId="0" fontId="2" fillId="34" borderId="15" xfId="96" applyFont="1" applyFill="1" applyBorder="1" applyAlignment="1">
      <alignment vertical="center" wrapText="1"/>
      <protection/>
    </xf>
    <xf numFmtId="0" fontId="2" fillId="34" borderId="15" xfId="96" applyFont="1" applyFill="1" applyBorder="1" applyAlignment="1">
      <alignment horizontal="center" vertical="center" wrapText="1"/>
      <protection/>
    </xf>
    <xf numFmtId="0" fontId="2" fillId="34" borderId="15" xfId="96" applyFont="1" applyFill="1" applyBorder="1" applyAlignment="1">
      <alignment wrapText="1"/>
      <protection/>
    </xf>
    <xf numFmtId="0" fontId="2" fillId="34" borderId="14" xfId="96" applyFont="1" applyFill="1" applyBorder="1" applyAlignment="1">
      <alignment vertical="center" wrapText="1"/>
      <protection/>
    </xf>
    <xf numFmtId="0" fontId="2" fillId="34" borderId="14" xfId="96" applyFont="1" applyFill="1" applyBorder="1" applyAlignment="1">
      <alignment horizontal="center" vertical="center" wrapText="1"/>
      <protection/>
    </xf>
    <xf numFmtId="0" fontId="2" fillId="34" borderId="14" xfId="96" applyFont="1" applyFill="1" applyBorder="1" applyAlignment="1">
      <alignment wrapText="1"/>
      <protection/>
    </xf>
    <xf numFmtId="1" fontId="2" fillId="34" borderId="0" xfId="96" applyNumberFormat="1" applyFont="1" applyFill="1" applyBorder="1" applyAlignment="1">
      <alignment horizontal="right" vertical="center"/>
      <protection/>
    </xf>
    <xf numFmtId="0" fontId="2" fillId="34" borderId="0" xfId="96" applyFont="1" applyFill="1" applyAlignment="1">
      <alignment vertical="center"/>
      <protection/>
    </xf>
    <xf numFmtId="0" fontId="2" fillId="34" borderId="0" xfId="96" applyFont="1" applyFill="1" applyAlignment="1">
      <alignment horizontal="center" vertical="center"/>
      <protection/>
    </xf>
    <xf numFmtId="0" fontId="2" fillId="34" borderId="0" xfId="96" applyFont="1" applyFill="1">
      <alignment/>
      <protection/>
    </xf>
    <xf numFmtId="0" fontId="2" fillId="34" borderId="15" xfId="96" applyFont="1" applyFill="1" applyBorder="1" applyAlignment="1">
      <alignment vertical="center"/>
      <protection/>
    </xf>
    <xf numFmtId="0" fontId="2" fillId="34" borderId="15" xfId="96" applyFont="1" applyFill="1" applyBorder="1">
      <alignment/>
      <protection/>
    </xf>
    <xf numFmtId="0" fontId="2" fillId="34" borderId="0" xfId="96" applyFont="1" applyFill="1" applyBorder="1">
      <alignment/>
      <protection/>
    </xf>
    <xf numFmtId="2" fontId="12" fillId="34" borderId="10" xfId="44" applyNumberFormat="1" applyFont="1" applyFill="1" applyBorder="1" applyAlignment="1" applyProtection="1">
      <alignment horizontal="center" vertical="center" wrapText="1"/>
      <protection locked="0"/>
    </xf>
    <xf numFmtId="0" fontId="94" fillId="34" borderId="10" xfId="0" applyFont="1" applyFill="1" applyBorder="1" applyAlignment="1">
      <alignment horizontal="center" vertical="center" wrapText="1"/>
    </xf>
    <xf numFmtId="0" fontId="12" fillId="34" borderId="10" xfId="78" applyFont="1" applyFill="1" applyBorder="1" applyAlignment="1">
      <alignment horizontal="center" vertical="center" wrapText="1"/>
      <protection/>
    </xf>
    <xf numFmtId="0" fontId="95" fillId="34" borderId="12" xfId="0" applyFont="1" applyFill="1" applyBorder="1" applyAlignment="1">
      <alignment horizontal="center" vertical="center" wrapText="1"/>
    </xf>
    <xf numFmtId="0" fontId="95" fillId="34" borderId="16" xfId="0" applyNumberFormat="1" applyFont="1" applyFill="1" applyBorder="1" applyAlignment="1">
      <alignment horizontal="center" vertical="center" wrapText="1"/>
    </xf>
    <xf numFmtId="185" fontId="95" fillId="34" borderId="16" xfId="0" applyNumberFormat="1" applyFont="1" applyFill="1" applyBorder="1" applyAlignment="1">
      <alignment horizontal="center" vertical="center" wrapText="1"/>
    </xf>
    <xf numFmtId="4" fontId="96" fillId="34" borderId="16" xfId="0" applyNumberFormat="1" applyFont="1" applyFill="1" applyBorder="1" applyAlignment="1">
      <alignment horizontal="center" vertical="center" wrapText="1"/>
    </xf>
    <xf numFmtId="4" fontId="96" fillId="34" borderId="10" xfId="0" applyNumberFormat="1" applyFont="1" applyFill="1" applyBorder="1" applyAlignment="1">
      <alignment horizontal="center" vertical="center" wrapText="1"/>
    </xf>
    <xf numFmtId="0" fontId="12" fillId="34" borderId="10" xfId="115" applyNumberFormat="1" applyFont="1" applyFill="1" applyBorder="1" applyAlignment="1" applyProtection="1">
      <alignment horizontal="center" vertical="center" wrapText="1"/>
      <protection/>
    </xf>
    <xf numFmtId="0" fontId="97" fillId="34" borderId="10" xfId="115" applyFont="1" applyFill="1" applyBorder="1" applyAlignment="1">
      <alignment vertical="center" wrapText="1"/>
      <protection/>
    </xf>
    <xf numFmtId="0" fontId="10" fillId="34" borderId="10" xfId="44" applyNumberFormat="1" applyFont="1" applyFill="1" applyBorder="1" applyAlignment="1" applyProtection="1">
      <alignment horizontal="center" vertical="center" wrapText="1"/>
      <protection/>
    </xf>
    <xf numFmtId="0" fontId="10" fillId="34" borderId="10" xfId="109" applyNumberFormat="1" applyFont="1" applyFill="1" applyBorder="1" applyAlignment="1">
      <alignment horizontal="center" vertical="center"/>
      <protection/>
    </xf>
    <xf numFmtId="2" fontId="10" fillId="34" borderId="10" xfId="109" applyNumberFormat="1" applyFont="1" applyFill="1" applyBorder="1" applyAlignment="1">
      <alignment horizontal="center" vertical="center"/>
      <protection/>
    </xf>
    <xf numFmtId="0" fontId="10" fillId="34" borderId="10" xfId="0" applyNumberFormat="1" applyFont="1" applyFill="1" applyBorder="1" applyAlignment="1">
      <alignment horizontal="center" vertical="center" wrapText="1"/>
    </xf>
    <xf numFmtId="0" fontId="10" fillId="34" borderId="12" xfId="44" applyNumberFormat="1" applyFont="1" applyFill="1" applyBorder="1" applyAlignment="1" applyProtection="1">
      <alignment horizontal="center" vertical="center" wrapText="1"/>
      <protection/>
    </xf>
    <xf numFmtId="0" fontId="10" fillId="34" borderId="16" xfId="109" applyNumberFormat="1" applyFont="1" applyFill="1" applyBorder="1" applyAlignment="1">
      <alignment horizontal="center" vertical="center"/>
      <protection/>
    </xf>
    <xf numFmtId="2" fontId="10" fillId="34" borderId="16" xfId="109" applyNumberFormat="1" applyFont="1" applyFill="1" applyBorder="1" applyAlignment="1">
      <alignment horizontal="center" vertical="center"/>
      <protection/>
    </xf>
    <xf numFmtId="182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12" fillId="35" borderId="10" xfId="0" applyFont="1" applyFill="1" applyBorder="1" applyAlignment="1">
      <alignment horizontal="left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left" vertical="center"/>
    </xf>
    <xf numFmtId="0" fontId="12" fillId="36" borderId="10" xfId="74" applyFont="1" applyFill="1" applyBorder="1" applyAlignment="1">
      <alignment horizontal="left" vertical="center" wrapText="1"/>
      <protection/>
    </xf>
    <xf numFmtId="0" fontId="12" fillId="35" borderId="10" xfId="74" applyFont="1" applyFill="1" applyBorder="1" applyAlignment="1">
      <alignment horizontal="left" vertical="center" wrapText="1"/>
      <protection/>
    </xf>
    <xf numFmtId="0" fontId="12" fillId="36" borderId="10" xfId="0" applyFont="1" applyFill="1" applyBorder="1" applyAlignment="1">
      <alignment horizontal="left" vertical="center" wrapText="1"/>
    </xf>
    <xf numFmtId="0" fontId="12" fillId="35" borderId="10" xfId="0" applyFont="1" applyFill="1" applyBorder="1" applyAlignment="1">
      <alignment vertical="center" wrapText="1"/>
    </xf>
    <xf numFmtId="182" fontId="6" fillId="34" borderId="0" xfId="0" applyNumberFormat="1" applyFont="1" applyFill="1" applyAlignment="1">
      <alignment/>
    </xf>
    <xf numFmtId="0" fontId="12" fillId="36" borderId="10" xfId="0" applyFont="1" applyFill="1" applyBorder="1" applyAlignment="1" applyProtection="1">
      <alignment vertical="center" wrapText="1"/>
      <protection locked="0"/>
    </xf>
    <xf numFmtId="0" fontId="12" fillId="36" borderId="10" xfId="0" applyFont="1" applyFill="1" applyBorder="1" applyAlignment="1">
      <alignment vertical="center" wrapText="1"/>
    </xf>
    <xf numFmtId="0" fontId="12" fillId="36" borderId="10" xfId="75" applyFont="1" applyFill="1" applyBorder="1" applyAlignment="1">
      <alignment horizontal="center" vertical="center"/>
      <protection/>
    </xf>
    <xf numFmtId="0" fontId="95" fillId="36" borderId="10" xfId="0" applyFont="1" applyFill="1" applyBorder="1" applyAlignment="1">
      <alignment vertical="center" wrapText="1"/>
    </xf>
    <xf numFmtId="0" fontId="28" fillId="36" borderId="10" xfId="0" applyFont="1" applyFill="1" applyBorder="1" applyAlignment="1">
      <alignment horizontal="center" vertical="center" wrapText="1"/>
    </xf>
    <xf numFmtId="2" fontId="12" fillId="36" borderId="10" xfId="0" applyNumberFormat="1" applyFont="1" applyFill="1" applyBorder="1" applyAlignment="1">
      <alignment horizontal="center" vertical="center"/>
    </xf>
    <xf numFmtId="49" fontId="2" fillId="0" borderId="0" xfId="100" applyNumberFormat="1" applyFont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49" fontId="4" fillId="0" borderId="10" xfId="100" applyNumberFormat="1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3" fontId="33" fillId="0" borderId="0" xfId="75" applyNumberFormat="1" applyFont="1" applyFill="1" applyAlignment="1">
      <alignment horizontal="center" vertical="center" wrapText="1"/>
      <protection/>
    </xf>
    <xf numFmtId="0" fontId="0" fillId="34" borderId="10" xfId="75" applyFont="1" applyFill="1" applyBorder="1" applyAlignment="1">
      <alignment horizontal="center" vertical="center" wrapText="1"/>
      <protection/>
    </xf>
    <xf numFmtId="0" fontId="6" fillId="34" borderId="10" xfId="75" applyFont="1" applyFill="1" applyBorder="1" applyAlignment="1">
      <alignment horizontal="center" vertical="center" wrapText="1"/>
      <protection/>
    </xf>
    <xf numFmtId="0" fontId="6" fillId="34" borderId="10" xfId="75" applyNumberFormat="1" applyFont="1" applyFill="1" applyBorder="1" applyAlignment="1">
      <alignment horizontal="center" vertical="center" wrapText="1"/>
      <protection/>
    </xf>
    <xf numFmtId="0" fontId="16" fillId="34" borderId="0" xfId="75" applyFont="1" applyFill="1" applyBorder="1" applyAlignment="1">
      <alignment horizontal="left"/>
      <protection/>
    </xf>
    <xf numFmtId="2" fontId="6" fillId="34" borderId="10" xfId="75" applyNumberFormat="1" applyFont="1" applyFill="1" applyBorder="1" applyAlignment="1">
      <alignment horizontal="center" vertical="center" wrapText="1"/>
      <protection/>
    </xf>
    <xf numFmtId="0" fontId="6" fillId="34" borderId="20" xfId="75" applyFont="1" applyFill="1" applyBorder="1" applyAlignment="1">
      <alignment horizontal="center" vertical="center" wrapText="1"/>
      <protection/>
    </xf>
    <xf numFmtId="0" fontId="6" fillId="34" borderId="21" xfId="75" applyFont="1" applyFill="1" applyBorder="1" applyAlignment="1">
      <alignment horizontal="center" vertical="center" wrapText="1"/>
      <protection/>
    </xf>
    <xf numFmtId="0" fontId="6" fillId="34" borderId="0" xfId="75" applyFont="1" applyFill="1" applyAlignment="1">
      <alignment horizontal="center" vertical="center" wrapText="1"/>
      <protection/>
    </xf>
    <xf numFmtId="0" fontId="6" fillId="34" borderId="0" xfId="0" applyFont="1" applyFill="1" applyAlignment="1">
      <alignment horizontal="center" vertical="center"/>
    </xf>
    <xf numFmtId="49" fontId="2" fillId="34" borderId="0" xfId="0" applyNumberFormat="1" applyFont="1" applyFill="1" applyAlignment="1">
      <alignment horizontal="center" vertical="center" wrapText="1"/>
    </xf>
    <xf numFmtId="49" fontId="10" fillId="34" borderId="0" xfId="0" applyNumberFormat="1" applyFont="1" applyFill="1" applyAlignment="1">
      <alignment horizontal="center" vertical="center" wrapText="1"/>
    </xf>
    <xf numFmtId="0" fontId="10" fillId="34" borderId="15" xfId="75" applyNumberFormat="1" applyFont="1" applyFill="1" applyBorder="1" applyAlignment="1">
      <alignment horizontal="right" vertical="center" wrapText="1"/>
      <protection/>
    </xf>
    <xf numFmtId="2" fontId="5" fillId="34" borderId="15" xfId="75" applyNumberFormat="1" applyFont="1" applyFill="1" applyBorder="1" applyAlignment="1">
      <alignment horizontal="center" vertical="center" wrapText="1"/>
      <protection/>
    </xf>
    <xf numFmtId="0" fontId="6" fillId="34" borderId="20" xfId="111" applyFont="1" applyFill="1" applyBorder="1" applyAlignment="1">
      <alignment horizontal="center" vertical="center"/>
      <protection/>
    </xf>
    <xf numFmtId="0" fontId="6" fillId="34" borderId="21" xfId="111" applyFont="1" applyFill="1" applyBorder="1" applyAlignment="1">
      <alignment horizontal="center" vertical="center"/>
      <protection/>
    </xf>
    <xf numFmtId="0" fontId="6" fillId="34" borderId="22" xfId="111" applyFont="1" applyFill="1" applyBorder="1" applyAlignment="1">
      <alignment horizontal="center" vertical="center"/>
      <protection/>
    </xf>
    <xf numFmtId="0" fontId="6" fillId="34" borderId="23" xfId="111" applyFont="1" applyFill="1" applyBorder="1" applyAlignment="1">
      <alignment horizontal="center" vertical="center"/>
      <protection/>
    </xf>
    <xf numFmtId="0" fontId="6" fillId="34" borderId="20" xfId="111" applyFont="1" applyFill="1" applyBorder="1" applyAlignment="1">
      <alignment horizontal="center" vertical="center" wrapText="1"/>
      <protection/>
    </xf>
    <xf numFmtId="0" fontId="6" fillId="34" borderId="21" xfId="111" applyFont="1" applyFill="1" applyBorder="1" applyAlignment="1">
      <alignment horizontal="center" vertical="center" wrapText="1"/>
      <protection/>
    </xf>
    <xf numFmtId="0" fontId="6" fillId="34" borderId="22" xfId="111" applyFont="1" applyFill="1" applyBorder="1" applyAlignment="1">
      <alignment horizontal="center" vertical="center" wrapText="1"/>
      <protection/>
    </xf>
    <xf numFmtId="0" fontId="6" fillId="34" borderId="23" xfId="111" applyFont="1" applyFill="1" applyBorder="1" applyAlignment="1">
      <alignment horizontal="center" vertical="center" wrapText="1"/>
      <protection/>
    </xf>
    <xf numFmtId="0" fontId="6" fillId="34" borderId="11" xfId="111" applyFont="1" applyFill="1" applyBorder="1" applyAlignment="1">
      <alignment horizontal="center" vertical="center" wrapText="1"/>
      <protection/>
    </xf>
    <xf numFmtId="0" fontId="6" fillId="34" borderId="17" xfId="111" applyFont="1" applyFill="1" applyBorder="1" applyAlignment="1">
      <alignment horizontal="center" vertical="center" wrapText="1"/>
      <protection/>
    </xf>
    <xf numFmtId="0" fontId="10" fillId="34" borderId="0" xfId="77" applyFont="1" applyFill="1" applyAlignment="1">
      <alignment horizontal="center" vertical="center"/>
      <protection/>
    </xf>
    <xf numFmtId="0" fontId="6" fillId="34" borderId="0" xfId="113" applyFont="1" applyFill="1" applyAlignment="1">
      <alignment horizontal="left" vertical="center"/>
      <protection/>
    </xf>
    <xf numFmtId="0" fontId="6" fillId="34" borderId="11" xfId="111" applyFont="1" applyFill="1" applyBorder="1" applyAlignment="1">
      <alignment horizontal="center" vertical="center"/>
      <protection/>
    </xf>
    <xf numFmtId="0" fontId="6" fillId="34" borderId="18" xfId="111" applyFont="1" applyFill="1" applyBorder="1" applyAlignment="1">
      <alignment horizontal="center" vertical="center"/>
      <protection/>
    </xf>
    <xf numFmtId="0" fontId="6" fillId="34" borderId="17" xfId="111" applyFont="1" applyFill="1" applyBorder="1" applyAlignment="1">
      <alignment horizontal="center" vertical="center"/>
      <protection/>
    </xf>
    <xf numFmtId="0" fontId="6" fillId="34" borderId="18" xfId="111" applyFont="1" applyFill="1" applyBorder="1" applyAlignment="1">
      <alignment horizontal="center" vertical="center" wrapText="1"/>
      <protection/>
    </xf>
    <xf numFmtId="0" fontId="10" fillId="34" borderId="0" xfId="75" applyNumberFormat="1" applyFont="1" applyFill="1" applyBorder="1" applyAlignment="1">
      <alignment horizontal="right" vertical="center" wrapText="1"/>
      <protection/>
    </xf>
    <xf numFmtId="2" fontId="5" fillId="34" borderId="0" xfId="75" applyNumberFormat="1" applyFont="1" applyFill="1" applyBorder="1" applyAlignment="1">
      <alignment horizontal="center" vertical="center" wrapText="1"/>
      <protection/>
    </xf>
    <xf numFmtId="49" fontId="6" fillId="34" borderId="0" xfId="0" applyNumberFormat="1" applyFont="1" applyFill="1" applyAlignment="1">
      <alignment horizontal="center" vertical="center" wrapText="1"/>
    </xf>
    <xf numFmtId="0" fontId="6" fillId="34" borderId="0" xfId="75" applyNumberFormat="1" applyFont="1" applyFill="1" applyBorder="1" applyAlignment="1">
      <alignment horizontal="right" vertical="center" wrapText="1"/>
      <protection/>
    </xf>
    <xf numFmtId="2" fontId="12" fillId="34" borderId="0" xfId="75" applyNumberFormat="1" applyFont="1" applyFill="1" applyBorder="1" applyAlignment="1">
      <alignment horizontal="center" vertical="center" wrapText="1"/>
      <protection/>
    </xf>
    <xf numFmtId="0" fontId="2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</cellXfs>
  <cellStyles count="121">
    <cellStyle name="Normal" xfId="0"/>
    <cellStyle name="20% - Accent1" xfId="15"/>
    <cellStyle name="20% - Accent1 4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Bad 2" xfId="41"/>
    <cellStyle name="Calculation" xfId="42"/>
    <cellStyle name="Check Cell" xfId="43"/>
    <cellStyle name="Comma" xfId="44"/>
    <cellStyle name="Comma [0]" xfId="45"/>
    <cellStyle name="Comma 11 2" xfId="46"/>
    <cellStyle name="Comma 2" xfId="47"/>
    <cellStyle name="Comma 2 2" xfId="48"/>
    <cellStyle name="Comma 51" xfId="49"/>
    <cellStyle name="Comma 6" xfId="50"/>
    <cellStyle name="Currency" xfId="51"/>
    <cellStyle name="Currency [0]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 10" xfId="62"/>
    <cellStyle name="Normal 10 2" xfId="63"/>
    <cellStyle name="Normal 11 2 2" xfId="64"/>
    <cellStyle name="Normal 13 2 3" xfId="65"/>
    <cellStyle name="Normal 13 3 3" xfId="66"/>
    <cellStyle name="Normal 13 3 3 6" xfId="67"/>
    <cellStyle name="Normal 13 5 3 3" xfId="68"/>
    <cellStyle name="Normal 14 3" xfId="69"/>
    <cellStyle name="Normal 14_anakia II etapi.xls sm. defeqturi" xfId="70"/>
    <cellStyle name="Normal 14_axalqalaqis skola " xfId="71"/>
    <cellStyle name="Normal 17" xfId="72"/>
    <cellStyle name="Normal 17 2" xfId="73"/>
    <cellStyle name="Normal 19" xfId="74"/>
    <cellStyle name="Normal 2" xfId="75"/>
    <cellStyle name="Normal 2 10" xfId="76"/>
    <cellStyle name="Normal 2 10 2" xfId="77"/>
    <cellStyle name="Normal 2 11" xfId="78"/>
    <cellStyle name="Normal 2 2" xfId="79"/>
    <cellStyle name="Normal 2 2 2" xfId="80"/>
    <cellStyle name="Normal 2 57 2" xfId="81"/>
    <cellStyle name="Normal 2 9" xfId="82"/>
    <cellStyle name="Normal 29" xfId="83"/>
    <cellStyle name="Normal 3" xfId="84"/>
    <cellStyle name="Normal 3 10" xfId="85"/>
    <cellStyle name="Normal 3 2" xfId="86"/>
    <cellStyle name="Normal 3 2 2" xfId="87"/>
    <cellStyle name="Normal 36 2 2" xfId="88"/>
    <cellStyle name="Normal 36 2 2 3" xfId="89"/>
    <cellStyle name="Normal 38" xfId="90"/>
    <cellStyle name="Normal 38 2" xfId="91"/>
    <cellStyle name="Normal 4" xfId="92"/>
    <cellStyle name="Normal 4 2" xfId="93"/>
    <cellStyle name="Normal 4 3" xfId="94"/>
    <cellStyle name="Normal 47 2" xfId="95"/>
    <cellStyle name="Normal 5" xfId="96"/>
    <cellStyle name="Normal 5 2" xfId="97"/>
    <cellStyle name="Normal 53" xfId="98"/>
    <cellStyle name="Normal 53 2" xfId="99"/>
    <cellStyle name="Normal 6" xfId="100"/>
    <cellStyle name="Normal 6 2" xfId="101"/>
    <cellStyle name="Normal 7" xfId="102"/>
    <cellStyle name="Normal 8" xfId="103"/>
    <cellStyle name="Normal 9 2" xfId="104"/>
    <cellStyle name="Normal_axalqalaqis skola  2" xfId="105"/>
    <cellStyle name="Normal_Book1 2" xfId="106"/>
    <cellStyle name="Normal_gare wyalsadfenigagarini 10" xfId="107"/>
    <cellStyle name="Normal_gare wyalsadfenigagarini 2 2" xfId="108"/>
    <cellStyle name="Normal_gare wyalsadfenigagarini 2_SMSH2008-IIkv ." xfId="109"/>
    <cellStyle name="Normal_gare wyalsadfenigagarini_axmetta #1" xfId="110"/>
    <cellStyle name="Normal_gare wyalsadfenigagarini_ELEQ-08-IIkv" xfId="111"/>
    <cellStyle name="Normal_gare wyalsadfenigagarini_ELEQ10-I" xfId="112"/>
    <cellStyle name="Normal_gare wyalsadfenigagarini_SAN2008=IIkv" xfId="113"/>
    <cellStyle name="Normal_sida wyalsadeni_ELEQ-08-IIkv" xfId="114"/>
    <cellStyle name="Normal_stadion-1" xfId="115"/>
    <cellStyle name="Note" xfId="116"/>
    <cellStyle name="Output" xfId="117"/>
    <cellStyle name="Percent" xfId="118"/>
    <cellStyle name="Percent 2" xfId="119"/>
    <cellStyle name="Style 1" xfId="120"/>
    <cellStyle name="Title" xfId="121"/>
    <cellStyle name="Total" xfId="122"/>
    <cellStyle name="Warning Text" xfId="123"/>
    <cellStyle name="Обычный 2" xfId="124"/>
    <cellStyle name="Обычный 2 2" xfId="125"/>
    <cellStyle name="Обычный 2 3" xfId="126"/>
    <cellStyle name="Обычный 3" xfId="127"/>
    <cellStyle name="Обычный 4" xfId="128"/>
    <cellStyle name="Обычный 4 2" xfId="129"/>
    <cellStyle name="Обычный 4 3" xfId="130"/>
    <cellStyle name="Обычный 5 2 2" xfId="131"/>
    <cellStyle name="Обычный_barat.xarj" xfId="132"/>
    <cellStyle name="Обычный_დემონტაჟი" xfId="133"/>
    <cellStyle name="Стиль 1" xfId="134"/>
  </cellStyles>
  <dxfs count="43"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view="pageBreakPreview" zoomScaleSheetLayoutView="100" zoomScalePageLayoutView="0" workbookViewId="0" topLeftCell="A1">
      <selection activeCell="C15" sqref="C15"/>
    </sheetView>
  </sheetViews>
  <sheetFormatPr defaultColWidth="9.140625" defaultRowHeight="12.75"/>
  <cols>
    <col min="1" max="1" width="6.28125" style="3" customWidth="1"/>
    <col min="2" max="2" width="16.8515625" style="3" customWidth="1"/>
    <col min="3" max="3" width="74.00390625" style="3" customWidth="1"/>
    <col min="4" max="4" width="20.8515625" style="3" customWidth="1"/>
    <col min="5" max="7" width="9.140625" style="1" customWidth="1"/>
    <col min="8" max="8" width="10.421875" style="1" bestFit="1" customWidth="1"/>
    <col min="9" max="16384" width="9.140625" style="1" customWidth="1"/>
  </cols>
  <sheetData>
    <row r="1" spans="2:4" s="17" customFormat="1" ht="28.5" customHeight="1">
      <c r="B1" s="579" t="s">
        <v>104</v>
      </c>
      <c r="C1" s="579"/>
      <c r="D1" s="579"/>
    </row>
    <row r="2" spans="1:4" s="17" customFormat="1" ht="29.25" customHeight="1">
      <c r="A2" s="18"/>
      <c r="B2" s="578" t="s">
        <v>253</v>
      </c>
      <c r="C2" s="578"/>
      <c r="D2" s="578"/>
    </row>
    <row r="3" spans="1:4" s="17" customFormat="1" ht="21.75" customHeight="1">
      <c r="A3" s="580" t="s">
        <v>364</v>
      </c>
      <c r="B3" s="581"/>
      <c r="C3" s="581"/>
      <c r="D3" s="19"/>
    </row>
    <row r="4" spans="1:4" ht="54.75" customHeight="1">
      <c r="A4" s="47" t="s">
        <v>100</v>
      </c>
      <c r="B4" s="9" t="s">
        <v>101</v>
      </c>
      <c r="C4" s="9" t="s">
        <v>103</v>
      </c>
      <c r="D4" s="9" t="s">
        <v>102</v>
      </c>
    </row>
    <row r="5" spans="1:4" ht="16.5">
      <c r="A5" s="23">
        <v>1</v>
      </c>
      <c r="B5" s="23">
        <v>2</v>
      </c>
      <c r="C5" s="23">
        <v>3</v>
      </c>
      <c r="D5" s="23">
        <v>4</v>
      </c>
    </row>
    <row r="6" spans="1:4" ht="20.25" customHeight="1">
      <c r="A6" s="81"/>
      <c r="B6" s="62"/>
      <c r="C6" s="62" t="s">
        <v>105</v>
      </c>
      <c r="D6" s="81"/>
    </row>
    <row r="7" spans="1:4" ht="24.75" customHeight="1">
      <c r="A7" s="62">
        <v>1</v>
      </c>
      <c r="B7" s="9" t="s">
        <v>142</v>
      </c>
      <c r="C7" s="48" t="s">
        <v>146</v>
      </c>
      <c r="D7" s="49">
        <v>0</v>
      </c>
    </row>
    <row r="8" spans="1:4" ht="24.75" customHeight="1">
      <c r="A8" s="62">
        <v>2</v>
      </c>
      <c r="B8" s="9" t="s">
        <v>106</v>
      </c>
      <c r="C8" s="48" t="s">
        <v>254</v>
      </c>
      <c r="D8" s="49">
        <f>'N2'!D12</f>
        <v>0</v>
      </c>
    </row>
    <row r="9" spans="1:4" ht="24.75" customHeight="1">
      <c r="A9" s="62">
        <v>3</v>
      </c>
      <c r="B9" s="9" t="s">
        <v>362</v>
      </c>
      <c r="C9" s="48" t="s">
        <v>143</v>
      </c>
      <c r="D9" s="49">
        <f>'N3'!M46</f>
        <v>0</v>
      </c>
    </row>
    <row r="10" spans="1:4" ht="24.75" customHeight="1">
      <c r="A10" s="62">
        <v>4</v>
      </c>
      <c r="B10" s="9" t="s">
        <v>363</v>
      </c>
      <c r="C10" s="48" t="s">
        <v>409</v>
      </c>
      <c r="D10" s="49">
        <f>'N4'!M55</f>
        <v>0</v>
      </c>
    </row>
    <row r="11" spans="1:4" ht="19.5" customHeight="1">
      <c r="A11" s="62"/>
      <c r="B11" s="9"/>
      <c r="C11" s="48"/>
      <c r="D11" s="49"/>
    </row>
    <row r="12" spans="1:12" ht="28.5" customHeight="1">
      <c r="A12" s="62"/>
      <c r="B12" s="62"/>
      <c r="C12" s="82" t="s">
        <v>107</v>
      </c>
      <c r="D12" s="83">
        <f>SUM(D7:D11)</f>
        <v>0</v>
      </c>
      <c r="H12" s="562"/>
      <c r="J12" s="563"/>
      <c r="L12" s="563"/>
    </row>
    <row r="13" spans="1:4" s="11" customFormat="1" ht="27.75" customHeight="1">
      <c r="A13" s="12"/>
      <c r="B13" s="84" t="s">
        <v>473</v>
      </c>
      <c r="C13" s="13" t="s">
        <v>474</v>
      </c>
      <c r="D13" s="50">
        <f>D12*B13</f>
        <v>0</v>
      </c>
    </row>
    <row r="14" spans="1:4" s="10" customFormat="1" ht="21" customHeight="1">
      <c r="A14" s="12"/>
      <c r="B14" s="12"/>
      <c r="C14" s="14" t="s">
        <v>3</v>
      </c>
      <c r="D14" s="51">
        <f>D12+D13</f>
        <v>0</v>
      </c>
    </row>
    <row r="15" spans="1:4" s="11" customFormat="1" ht="30.75" customHeight="1">
      <c r="A15" s="12"/>
      <c r="B15" s="12"/>
      <c r="C15" s="13"/>
      <c r="D15" s="50">
        <f>D14*0.18</f>
        <v>0</v>
      </c>
    </row>
    <row r="16" spans="1:4" s="10" customFormat="1" ht="28.5" customHeight="1">
      <c r="A16" s="582" t="s">
        <v>98</v>
      </c>
      <c r="B16" s="582"/>
      <c r="C16" s="582"/>
      <c r="D16" s="51">
        <f>D14+D15</f>
        <v>0</v>
      </c>
    </row>
    <row r="17" spans="1:4" s="10" customFormat="1" ht="28.5" customHeight="1">
      <c r="A17" s="52"/>
      <c r="B17" s="52"/>
      <c r="C17" s="52"/>
      <c r="D17" s="53"/>
    </row>
    <row r="18" spans="1:4" s="10" customFormat="1" ht="28.5" customHeight="1">
      <c r="A18" s="52"/>
      <c r="B18" s="52"/>
      <c r="C18" s="52"/>
      <c r="D18" s="53"/>
    </row>
    <row r="19" spans="1:4" s="26" customFormat="1" ht="21">
      <c r="A19" s="25"/>
      <c r="B19" s="583"/>
      <c r="C19" s="583"/>
      <c r="D19" s="583"/>
    </row>
    <row r="20" spans="2:4" ht="20.25" customHeight="1">
      <c r="B20" s="583"/>
      <c r="C20" s="583"/>
      <c r="D20" s="583"/>
    </row>
    <row r="28" spans="2:4" ht="16.5">
      <c r="B28" s="27"/>
      <c r="C28" s="27"/>
      <c r="D28" s="28"/>
    </row>
    <row r="29" spans="1:4" ht="16.5">
      <c r="A29" s="4"/>
      <c r="B29" s="29"/>
      <c r="C29" s="30"/>
      <c r="D29" s="31"/>
    </row>
    <row r="30" spans="1:4" ht="16.5">
      <c r="A30" s="4"/>
      <c r="B30" s="20"/>
      <c r="C30" s="21"/>
      <c r="D30" s="22"/>
    </row>
    <row r="61" spans="1:4" s="26" customFormat="1" ht="21">
      <c r="A61" s="25"/>
      <c r="B61" s="25"/>
      <c r="C61" s="25"/>
      <c r="D61" s="25"/>
    </row>
    <row r="62" spans="2:4" ht="16.5">
      <c r="B62" s="32"/>
      <c r="C62" s="32"/>
      <c r="D62" s="33"/>
    </row>
    <row r="64" spans="2:4" ht="16.5">
      <c r="B64" s="27"/>
      <c r="C64" s="27"/>
      <c r="D64" s="28"/>
    </row>
    <row r="65" spans="1:4" ht="16.5">
      <c r="A65" s="4"/>
      <c r="B65" s="29"/>
      <c r="C65" s="30"/>
      <c r="D65" s="31"/>
    </row>
    <row r="66" spans="1:4" ht="16.5">
      <c r="A66" s="4"/>
      <c r="B66" s="20"/>
      <c r="C66" s="21"/>
      <c r="D66" s="22"/>
    </row>
    <row r="67" spans="2:4" ht="16.5">
      <c r="B67" s="34"/>
      <c r="C67" s="35"/>
      <c r="D67" s="36"/>
    </row>
    <row r="92" spans="3:4" ht="16.5">
      <c r="C92" s="37"/>
      <c r="D92" s="38"/>
    </row>
    <row r="93" spans="1:4" ht="16.5">
      <c r="A93" s="4"/>
      <c r="B93" s="39"/>
      <c r="C93" s="21"/>
      <c r="D93" s="22"/>
    </row>
    <row r="94" spans="1:4" ht="16.5">
      <c r="A94" s="4"/>
      <c r="B94" s="39"/>
      <c r="C94" s="21"/>
      <c r="D94" s="22"/>
    </row>
    <row r="95" spans="1:4" ht="16.5">
      <c r="A95" s="16"/>
      <c r="B95" s="40"/>
      <c r="C95" s="41"/>
      <c r="D95" s="42"/>
    </row>
    <row r="96" spans="3:4" ht="16.5">
      <c r="C96" s="43"/>
      <c r="D96" s="44"/>
    </row>
    <row r="99" ht="16.5">
      <c r="D99" s="45"/>
    </row>
    <row r="100" ht="16.5">
      <c r="D100" s="46"/>
    </row>
    <row r="104" spans="3:4" ht="16.5">
      <c r="C104" s="15"/>
      <c r="D104" s="16"/>
    </row>
    <row r="105" spans="3:4" ht="16.5">
      <c r="C105" s="15"/>
      <c r="D105" s="16"/>
    </row>
    <row r="106" spans="3:4" ht="16.5">
      <c r="C106" s="15"/>
      <c r="D106" s="16"/>
    </row>
    <row r="107" spans="3:4" ht="16.5">
      <c r="C107" s="15"/>
      <c r="D107" s="16"/>
    </row>
    <row r="108" spans="3:4" ht="16.5">
      <c r="C108" s="16"/>
      <c r="D108" s="16"/>
    </row>
    <row r="109" spans="3:4" ht="16.5">
      <c r="C109" s="16"/>
      <c r="D109" s="24"/>
    </row>
    <row r="110" spans="3:4" ht="16.5">
      <c r="C110" s="15"/>
      <c r="D110" s="24"/>
    </row>
  </sheetData>
  <sheetProtection/>
  <mergeCells count="6">
    <mergeCell ref="B2:D2"/>
    <mergeCell ref="B1:D1"/>
    <mergeCell ref="A3:C3"/>
    <mergeCell ref="A16:C16"/>
    <mergeCell ref="B20:D20"/>
    <mergeCell ref="B19:D19"/>
  </mergeCells>
  <printOptions/>
  <pageMargins left="0.907480315" right="0" top="0.393700787401575" bottom="0.393700787401575" header="0.511811023622047" footer="0.51181102362204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DS19"/>
  <sheetViews>
    <sheetView view="pageBreakPreview" zoomScale="124" zoomScaleSheetLayoutView="124" zoomScalePageLayoutView="0" workbookViewId="0" topLeftCell="A1">
      <selection activeCell="A16" sqref="A16:D16"/>
    </sheetView>
  </sheetViews>
  <sheetFormatPr defaultColWidth="9.140625" defaultRowHeight="12.75"/>
  <cols>
    <col min="1" max="1" width="6.7109375" style="5" customWidth="1"/>
    <col min="2" max="2" width="15.28125" style="5" customWidth="1"/>
    <col min="3" max="3" width="74.00390625" style="5" customWidth="1"/>
    <col min="4" max="4" width="24.00390625" style="5" customWidth="1"/>
    <col min="5" max="5" width="16.00390625" style="5" customWidth="1"/>
    <col min="6" max="6" width="9.140625" style="223" customWidth="1"/>
    <col min="7" max="123" width="9.140625" style="8" customWidth="1"/>
    <col min="124" max="16384" width="9.140625" style="5" customWidth="1"/>
  </cols>
  <sheetData>
    <row r="1" spans="1:14" s="2" customFormat="1" ht="36.75" customHeight="1">
      <c r="A1" s="584" t="s">
        <v>253</v>
      </c>
      <c r="B1" s="584"/>
      <c r="C1" s="584"/>
      <c r="D1" s="58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s="2" customFormat="1" ht="21" customHeight="1">
      <c r="A2" s="584" t="s">
        <v>254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</row>
    <row r="3" spans="1:14" s="2" customFormat="1" ht="16.5">
      <c r="A3" s="584" t="s">
        <v>89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</row>
    <row r="4" spans="3:4" ht="15">
      <c r="C4" s="55"/>
      <c r="D4" s="56"/>
    </row>
    <row r="6" spans="1:123" s="57" customFormat="1" ht="42.75" customHeight="1">
      <c r="A6" s="86" t="s">
        <v>0</v>
      </c>
      <c r="B6" s="86"/>
      <c r="C6" s="212" t="s">
        <v>85</v>
      </c>
      <c r="D6" s="88" t="s">
        <v>86</v>
      </c>
      <c r="F6" s="224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</row>
    <row r="7" spans="1:123" s="60" customFormat="1" ht="15.75">
      <c r="A7" s="88"/>
      <c r="B7" s="88"/>
      <c r="C7" s="89"/>
      <c r="D7" s="87"/>
      <c r="E7" s="59"/>
      <c r="F7" s="225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</row>
    <row r="8" spans="1:123" s="7" customFormat="1" ht="23.25" customHeight="1">
      <c r="A8" s="61">
        <v>1</v>
      </c>
      <c r="B8" s="61" t="s">
        <v>138</v>
      </c>
      <c r="C8" s="90" t="s">
        <v>379</v>
      </c>
      <c r="D8" s="92"/>
      <c r="E8" s="5"/>
      <c r="F8" s="22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</row>
    <row r="9" spans="1:4" ht="23.25" customHeight="1">
      <c r="A9" s="61">
        <v>2</v>
      </c>
      <c r="B9" s="61" t="s">
        <v>139</v>
      </c>
      <c r="C9" s="90" t="s">
        <v>87</v>
      </c>
      <c r="D9" s="92"/>
    </row>
    <row r="10" spans="1:123" s="7" customFormat="1" ht="23.25" customHeight="1">
      <c r="A10" s="61">
        <v>3</v>
      </c>
      <c r="B10" s="61" t="s">
        <v>140</v>
      </c>
      <c r="C10" s="90" t="s">
        <v>373</v>
      </c>
      <c r="D10" s="92"/>
      <c r="E10" s="5"/>
      <c r="F10" s="22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</row>
    <row r="11" spans="1:123" s="7" customFormat="1" ht="23.25" customHeight="1">
      <c r="A11" s="61">
        <v>4</v>
      </c>
      <c r="B11" s="61" t="s">
        <v>141</v>
      </c>
      <c r="C11" s="90" t="s">
        <v>14</v>
      </c>
      <c r="D11" s="92"/>
      <c r="E11" s="5"/>
      <c r="F11" s="22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</row>
    <row r="12" spans="1:123" s="60" customFormat="1" ht="26.25" customHeight="1">
      <c r="A12" s="91"/>
      <c r="B12" s="91"/>
      <c r="C12" s="91" t="s">
        <v>1</v>
      </c>
      <c r="D12" s="93">
        <f>SUM(D8:D11)</f>
        <v>0</v>
      </c>
      <c r="F12" s="225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</row>
    <row r="13" spans="1:4" ht="15.75">
      <c r="A13" s="210"/>
      <c r="B13" s="210"/>
      <c r="C13" s="210"/>
      <c r="D13" s="210"/>
    </row>
    <row r="14" spans="1:4" ht="15.75">
      <c r="A14" s="210"/>
      <c r="B14" s="210"/>
      <c r="C14" s="210"/>
      <c r="D14" s="210"/>
    </row>
    <row r="15" spans="1:4" ht="15.75">
      <c r="A15" s="210"/>
      <c r="B15" s="210"/>
      <c r="C15" s="210"/>
      <c r="D15" s="210"/>
    </row>
    <row r="16" spans="1:4" ht="15.75">
      <c r="A16" s="585"/>
      <c r="B16" s="585"/>
      <c r="C16" s="585"/>
      <c r="D16" s="585"/>
    </row>
    <row r="17" spans="1:4" ht="15.75">
      <c r="A17" s="210"/>
      <c r="B17" s="210"/>
      <c r="C17" s="210"/>
      <c r="D17" s="210"/>
    </row>
    <row r="18" spans="1:4" ht="15.75">
      <c r="A18" s="210"/>
      <c r="B18" s="210"/>
      <c r="C18" s="210"/>
      <c r="D18" s="210"/>
    </row>
    <row r="19" spans="1:4" ht="15.75">
      <c r="A19" s="210"/>
      <c r="B19" s="210"/>
      <c r="C19" s="210"/>
      <c r="D19" s="210"/>
    </row>
  </sheetData>
  <sheetProtection/>
  <mergeCells count="14">
    <mergeCell ref="M2:N2"/>
    <mergeCell ref="E3:F3"/>
    <mergeCell ref="G3:H3"/>
    <mergeCell ref="I3:J3"/>
    <mergeCell ref="K3:L3"/>
    <mergeCell ref="M3:N3"/>
    <mergeCell ref="E2:F2"/>
    <mergeCell ref="G2:H2"/>
    <mergeCell ref="I2:J2"/>
    <mergeCell ref="K2:L2"/>
    <mergeCell ref="A1:D1"/>
    <mergeCell ref="A16:D16"/>
    <mergeCell ref="A2:D2"/>
    <mergeCell ref="A3:D3"/>
  </mergeCells>
  <printOptions/>
  <pageMargins left="0.9055118110236221" right="0.2362204724409449" top="0.5118110236220472" bottom="0.7480314960629921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T207"/>
  <sheetViews>
    <sheetView tabSelected="1" view="pageBreakPreview" zoomScaleSheetLayoutView="100" zoomScalePageLayoutView="0" workbookViewId="0" topLeftCell="A19">
      <selection activeCell="D198" sqref="D198"/>
    </sheetView>
  </sheetViews>
  <sheetFormatPr defaultColWidth="9.140625" defaultRowHeight="12.75"/>
  <cols>
    <col min="1" max="1" width="3.7109375" style="208" customWidth="1"/>
    <col min="2" max="2" width="8.7109375" style="209" customWidth="1"/>
    <col min="3" max="3" width="41.28125" style="208" customWidth="1"/>
    <col min="4" max="4" width="7.7109375" style="208" customWidth="1"/>
    <col min="5" max="5" width="8.28125" style="208" customWidth="1"/>
    <col min="6" max="6" width="8.8515625" style="209" customWidth="1"/>
    <col min="7" max="7" width="8.140625" style="209" customWidth="1"/>
    <col min="8" max="8" width="9.140625" style="209" customWidth="1"/>
    <col min="9" max="9" width="7.57421875" style="209" customWidth="1"/>
    <col min="10" max="10" width="8.8515625" style="209" customWidth="1"/>
    <col min="11" max="11" width="6.8515625" style="209" customWidth="1"/>
    <col min="12" max="12" width="9.421875" style="209" customWidth="1"/>
    <col min="13" max="13" width="10.28125" style="209" customWidth="1"/>
    <col min="14" max="17" width="9.140625" style="208" customWidth="1"/>
    <col min="18" max="18" width="9.8515625" style="208" bestFit="1" customWidth="1"/>
    <col min="19" max="16384" width="9.140625" style="208" customWidth="1"/>
  </cols>
  <sheetData>
    <row r="1" spans="1:13" s="253" customFormat="1" ht="24.75" customHeight="1">
      <c r="A1" s="595" t="s">
        <v>253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</row>
    <row r="2" spans="1:13" s="264" customFormat="1" ht="24.75" customHeight="1">
      <c r="A2" s="174"/>
      <c r="B2" s="596" t="s">
        <v>378</v>
      </c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</row>
    <row r="3" spans="1:13" s="264" customFormat="1" ht="27" customHeight="1">
      <c r="A3" s="175"/>
      <c r="B3" s="596" t="s">
        <v>94</v>
      </c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</row>
    <row r="4" spans="1:13" s="265" customFormat="1" ht="27" customHeight="1">
      <c r="A4" s="176"/>
      <c r="B4" s="177"/>
      <c r="C4" s="597" t="s">
        <v>88</v>
      </c>
      <c r="D4" s="597"/>
      <c r="E4" s="597"/>
      <c r="F4" s="597"/>
      <c r="G4" s="597"/>
      <c r="H4" s="597"/>
      <c r="I4" s="597"/>
      <c r="J4" s="597"/>
      <c r="K4" s="598">
        <f>M198</f>
        <v>0</v>
      </c>
      <c r="L4" s="598"/>
      <c r="M4" s="177" t="s">
        <v>5</v>
      </c>
    </row>
    <row r="5" spans="1:13" s="257" customFormat="1" ht="58.5" customHeight="1">
      <c r="A5" s="586" t="s">
        <v>32</v>
      </c>
      <c r="B5" s="587" t="s">
        <v>33</v>
      </c>
      <c r="C5" s="587" t="s">
        <v>34</v>
      </c>
      <c r="D5" s="587" t="s">
        <v>35</v>
      </c>
      <c r="E5" s="591" t="s">
        <v>2</v>
      </c>
      <c r="F5" s="592"/>
      <c r="G5" s="590" t="s">
        <v>25</v>
      </c>
      <c r="H5" s="590"/>
      <c r="I5" s="588" t="s">
        <v>26</v>
      </c>
      <c r="J5" s="588"/>
      <c r="K5" s="588" t="s">
        <v>36</v>
      </c>
      <c r="L5" s="588"/>
      <c r="M5" s="590" t="s">
        <v>1</v>
      </c>
    </row>
    <row r="6" spans="1:13" s="257" customFormat="1" ht="50.25" customHeight="1">
      <c r="A6" s="586"/>
      <c r="B6" s="586"/>
      <c r="C6" s="587"/>
      <c r="D6" s="587"/>
      <c r="E6" s="425" t="s">
        <v>37</v>
      </c>
      <c r="F6" s="425" t="s">
        <v>3</v>
      </c>
      <c r="G6" s="220" t="s">
        <v>27</v>
      </c>
      <c r="H6" s="426" t="s">
        <v>1</v>
      </c>
      <c r="I6" s="427" t="s">
        <v>27</v>
      </c>
      <c r="J6" s="426" t="s">
        <v>1</v>
      </c>
      <c r="K6" s="427" t="s">
        <v>27</v>
      </c>
      <c r="L6" s="426" t="s">
        <v>1</v>
      </c>
      <c r="M6" s="590"/>
    </row>
    <row r="7" spans="1:13" s="265" customFormat="1" ht="15.75">
      <c r="A7" s="178" t="s">
        <v>38</v>
      </c>
      <c r="B7" s="178" t="s">
        <v>39</v>
      </c>
      <c r="C7" s="178" t="s">
        <v>40</v>
      </c>
      <c r="D7" s="179" t="s">
        <v>41</v>
      </c>
      <c r="E7" s="180" t="s">
        <v>42</v>
      </c>
      <c r="F7" s="181" t="s">
        <v>43</v>
      </c>
      <c r="G7" s="179" t="s">
        <v>44</v>
      </c>
      <c r="H7" s="181" t="s">
        <v>45</v>
      </c>
      <c r="I7" s="179" t="s">
        <v>46</v>
      </c>
      <c r="J7" s="181" t="s">
        <v>47</v>
      </c>
      <c r="K7" s="181">
        <v>11</v>
      </c>
      <c r="L7" s="178" t="s">
        <v>48</v>
      </c>
      <c r="M7" s="178" t="s">
        <v>49</v>
      </c>
    </row>
    <row r="8" spans="1:13" ht="23.25" customHeight="1">
      <c r="A8" s="193"/>
      <c r="B8" s="194"/>
      <c r="C8" s="195" t="s">
        <v>366</v>
      </c>
      <c r="D8" s="193"/>
      <c r="E8" s="193"/>
      <c r="F8" s="194"/>
      <c r="G8" s="194"/>
      <c r="H8" s="194"/>
      <c r="I8" s="194"/>
      <c r="J8" s="194"/>
      <c r="K8" s="194"/>
      <c r="L8" s="194"/>
      <c r="M8" s="194"/>
    </row>
    <row r="9" spans="1:13" ht="39.75" customHeight="1">
      <c r="A9" s="183">
        <v>1</v>
      </c>
      <c r="B9" s="183" t="s">
        <v>130</v>
      </c>
      <c r="C9" s="567" t="s">
        <v>308</v>
      </c>
      <c r="D9" s="183" t="s">
        <v>423</v>
      </c>
      <c r="E9" s="183"/>
      <c r="F9" s="200">
        <v>3.5</v>
      </c>
      <c r="G9" s="182"/>
      <c r="H9" s="196"/>
      <c r="I9" s="182"/>
      <c r="J9" s="182"/>
      <c r="K9" s="182"/>
      <c r="L9" s="183"/>
      <c r="M9" s="77"/>
    </row>
    <row r="10" spans="1:14" ht="18.75" customHeight="1">
      <c r="A10" s="182"/>
      <c r="B10" s="186"/>
      <c r="C10" s="185" t="s">
        <v>50</v>
      </c>
      <c r="D10" s="64" t="s">
        <v>4</v>
      </c>
      <c r="E10" s="182">
        <f>3.36</f>
        <v>3.36</v>
      </c>
      <c r="F10" s="197">
        <f>F9*E10</f>
        <v>11.76</v>
      </c>
      <c r="G10" s="182"/>
      <c r="H10" s="189"/>
      <c r="I10" s="77"/>
      <c r="J10" s="77"/>
      <c r="K10" s="77"/>
      <c r="L10" s="77"/>
      <c r="M10" s="77"/>
      <c r="N10" s="266"/>
    </row>
    <row r="11" spans="1:14" ht="18.75" customHeight="1">
      <c r="A11" s="182"/>
      <c r="B11" s="186"/>
      <c r="C11" s="185" t="s">
        <v>29</v>
      </c>
      <c r="D11" s="182" t="s">
        <v>5</v>
      </c>
      <c r="E11" s="182">
        <f>0.92</f>
        <v>0.92</v>
      </c>
      <c r="F11" s="189">
        <f>F9*E11</f>
        <v>3.22</v>
      </c>
      <c r="G11" s="182"/>
      <c r="H11" s="189"/>
      <c r="I11" s="77"/>
      <c r="J11" s="77"/>
      <c r="K11" s="182"/>
      <c r="L11" s="182"/>
      <c r="M11" s="77"/>
      <c r="N11" s="266"/>
    </row>
    <row r="12" spans="1:14" ht="18.75" customHeight="1">
      <c r="A12" s="182"/>
      <c r="B12" s="182"/>
      <c r="C12" s="185" t="s">
        <v>160</v>
      </c>
      <c r="D12" s="182" t="s">
        <v>97</v>
      </c>
      <c r="E12" s="182">
        <v>0.11</v>
      </c>
      <c r="F12" s="189">
        <f>F9*E12</f>
        <v>0.385</v>
      </c>
      <c r="G12" s="182"/>
      <c r="H12" s="189"/>
      <c r="I12" s="182"/>
      <c r="J12" s="182"/>
      <c r="K12" s="182"/>
      <c r="L12" s="182"/>
      <c r="M12" s="77"/>
      <c r="N12" s="266"/>
    </row>
    <row r="13" spans="1:14" ht="18.75" customHeight="1">
      <c r="A13" s="182"/>
      <c r="B13" s="182"/>
      <c r="C13" s="185" t="s">
        <v>309</v>
      </c>
      <c r="D13" s="425" t="s">
        <v>31</v>
      </c>
      <c r="E13" s="182">
        <v>65</v>
      </c>
      <c r="F13" s="189">
        <f>F9*E13</f>
        <v>227.5</v>
      </c>
      <c r="G13" s="182"/>
      <c r="H13" s="189"/>
      <c r="I13" s="182"/>
      <c r="J13" s="182"/>
      <c r="K13" s="198"/>
      <c r="L13" s="182"/>
      <c r="M13" s="77"/>
      <c r="N13" s="266"/>
    </row>
    <row r="14" spans="1:14" ht="18.75" customHeight="1">
      <c r="A14" s="199"/>
      <c r="B14" s="182"/>
      <c r="C14" s="185" t="s">
        <v>9</v>
      </c>
      <c r="D14" s="182" t="s">
        <v>72</v>
      </c>
      <c r="E14" s="182">
        <v>0.16</v>
      </c>
      <c r="F14" s="189">
        <f>F9*E14</f>
        <v>0.56</v>
      </c>
      <c r="G14" s="182"/>
      <c r="H14" s="189"/>
      <c r="I14" s="182"/>
      <c r="J14" s="182"/>
      <c r="K14" s="182"/>
      <c r="L14" s="182"/>
      <c r="M14" s="77"/>
      <c r="N14" s="266"/>
    </row>
    <row r="15" spans="1:14" ht="43.5" customHeight="1">
      <c r="A15" s="183">
        <v>2</v>
      </c>
      <c r="B15" s="183" t="s">
        <v>130</v>
      </c>
      <c r="C15" s="567" t="s">
        <v>310</v>
      </c>
      <c r="D15" s="183" t="s">
        <v>423</v>
      </c>
      <c r="E15" s="183"/>
      <c r="F15" s="200">
        <v>4.2</v>
      </c>
      <c r="G15" s="182"/>
      <c r="H15" s="196"/>
      <c r="I15" s="182"/>
      <c r="J15" s="182"/>
      <c r="K15" s="182"/>
      <c r="L15" s="183"/>
      <c r="M15" s="77"/>
      <c r="N15" s="266"/>
    </row>
    <row r="16" spans="1:14" ht="18.75" customHeight="1">
      <c r="A16" s="182"/>
      <c r="B16" s="186"/>
      <c r="C16" s="185" t="s">
        <v>50</v>
      </c>
      <c r="D16" s="64" t="s">
        <v>4</v>
      </c>
      <c r="E16" s="182">
        <f>3.36</f>
        <v>3.36</v>
      </c>
      <c r="F16" s="197">
        <f>F15*E16</f>
        <v>14.112</v>
      </c>
      <c r="G16" s="182"/>
      <c r="H16" s="189"/>
      <c r="I16" s="77"/>
      <c r="J16" s="77"/>
      <c r="K16" s="77"/>
      <c r="L16" s="77"/>
      <c r="M16" s="77"/>
      <c r="N16" s="266"/>
    </row>
    <row r="17" spans="1:14" ht="18.75" customHeight="1">
      <c r="A17" s="182"/>
      <c r="B17" s="186"/>
      <c r="C17" s="185" t="s">
        <v>29</v>
      </c>
      <c r="D17" s="182" t="s">
        <v>5</v>
      </c>
      <c r="E17" s="182">
        <f>0.92</f>
        <v>0.92</v>
      </c>
      <c r="F17" s="189">
        <f>F15*E17</f>
        <v>3.8640000000000003</v>
      </c>
      <c r="G17" s="182"/>
      <c r="H17" s="189"/>
      <c r="I17" s="77"/>
      <c r="J17" s="77"/>
      <c r="K17" s="182"/>
      <c r="L17" s="182"/>
      <c r="M17" s="77"/>
      <c r="N17" s="266"/>
    </row>
    <row r="18" spans="1:14" ht="18.75" customHeight="1">
      <c r="A18" s="182"/>
      <c r="B18" s="182"/>
      <c r="C18" s="185" t="s">
        <v>160</v>
      </c>
      <c r="D18" s="182" t="s">
        <v>97</v>
      </c>
      <c r="E18" s="182">
        <v>0.11</v>
      </c>
      <c r="F18" s="189">
        <f>F15*E18</f>
        <v>0.462</v>
      </c>
      <c r="G18" s="182"/>
      <c r="H18" s="189"/>
      <c r="I18" s="182"/>
      <c r="J18" s="182"/>
      <c r="K18" s="182"/>
      <c r="L18" s="182"/>
      <c r="M18" s="77"/>
      <c r="N18" s="266"/>
    </row>
    <row r="19" spans="1:14" ht="18.75" customHeight="1">
      <c r="A19" s="182"/>
      <c r="B19" s="182"/>
      <c r="C19" s="185" t="s">
        <v>309</v>
      </c>
      <c r="D19" s="425" t="s">
        <v>31</v>
      </c>
      <c r="E19" s="182">
        <v>65</v>
      </c>
      <c r="F19" s="189">
        <f>F15*E19</f>
        <v>273</v>
      </c>
      <c r="G19" s="182"/>
      <c r="H19" s="189"/>
      <c r="I19" s="182"/>
      <c r="J19" s="182"/>
      <c r="K19" s="198"/>
      <c r="L19" s="182"/>
      <c r="M19" s="77"/>
      <c r="N19" s="266"/>
    </row>
    <row r="20" spans="1:14" ht="18.75" customHeight="1">
      <c r="A20" s="199"/>
      <c r="B20" s="182"/>
      <c r="C20" s="185" t="s">
        <v>9</v>
      </c>
      <c r="D20" s="182" t="s">
        <v>72</v>
      </c>
      <c r="E20" s="182">
        <v>0.16</v>
      </c>
      <c r="F20" s="189">
        <f>F15*E20</f>
        <v>0.672</v>
      </c>
      <c r="G20" s="182"/>
      <c r="H20" s="189"/>
      <c r="I20" s="182"/>
      <c r="J20" s="182"/>
      <c r="K20" s="182"/>
      <c r="L20" s="182"/>
      <c r="M20" s="77"/>
      <c r="N20" s="266"/>
    </row>
    <row r="21" spans="1:14" ht="24.75" customHeight="1">
      <c r="A21" s="187"/>
      <c r="B21" s="187"/>
      <c r="C21" s="191" t="s">
        <v>1</v>
      </c>
      <c r="D21" s="187"/>
      <c r="E21" s="77"/>
      <c r="F21" s="77"/>
      <c r="G21" s="77"/>
      <c r="H21" s="192"/>
      <c r="I21" s="192"/>
      <c r="J21" s="192"/>
      <c r="K21" s="192"/>
      <c r="L21" s="192"/>
      <c r="M21" s="192"/>
      <c r="N21" s="266"/>
    </row>
    <row r="22" spans="1:14" ht="26.25" customHeight="1">
      <c r="A22" s="77" t="s">
        <v>425</v>
      </c>
      <c r="B22" s="201"/>
      <c r="C22" s="201" t="s">
        <v>367</v>
      </c>
      <c r="D22" s="202"/>
      <c r="E22" s="202"/>
      <c r="F22" s="201"/>
      <c r="G22" s="201"/>
      <c r="H22" s="201"/>
      <c r="I22" s="201"/>
      <c r="J22" s="201"/>
      <c r="K22" s="201"/>
      <c r="L22" s="201"/>
      <c r="M22" s="201"/>
      <c r="N22" s="266"/>
    </row>
    <row r="23" spans="1:17" s="267" customFormat="1" ht="46.5" customHeight="1">
      <c r="A23" s="78">
        <v>1</v>
      </c>
      <c r="B23" s="201" t="s">
        <v>166</v>
      </c>
      <c r="C23" s="569" t="s">
        <v>165</v>
      </c>
      <c r="D23" s="78" t="s">
        <v>74</v>
      </c>
      <c r="E23" s="192"/>
      <c r="F23" s="192">
        <v>4</v>
      </c>
      <c r="G23" s="77"/>
      <c r="H23" s="77"/>
      <c r="I23" s="77"/>
      <c r="J23" s="77"/>
      <c r="K23" s="77"/>
      <c r="L23" s="77"/>
      <c r="M23" s="77"/>
      <c r="N23" s="266"/>
      <c r="Q23" s="268"/>
    </row>
    <row r="24" spans="1:17" s="267" customFormat="1" ht="20.25" customHeight="1">
      <c r="A24" s="78"/>
      <c r="B24" s="188"/>
      <c r="C24" s="65" t="s">
        <v>52</v>
      </c>
      <c r="D24" s="64" t="s">
        <v>4</v>
      </c>
      <c r="E24" s="77">
        <v>2.72</v>
      </c>
      <c r="F24" s="77">
        <f>F23*E24</f>
        <v>10.88</v>
      </c>
      <c r="G24" s="77"/>
      <c r="H24" s="77"/>
      <c r="I24" s="77"/>
      <c r="J24" s="77"/>
      <c r="K24" s="77"/>
      <c r="L24" s="77"/>
      <c r="M24" s="77"/>
      <c r="N24" s="266"/>
      <c r="Q24" s="268"/>
    </row>
    <row r="25" spans="1:17" s="267" customFormat="1" ht="20.25" customHeight="1">
      <c r="A25" s="78"/>
      <c r="B25" s="188"/>
      <c r="C25" s="65" t="s">
        <v>90</v>
      </c>
      <c r="D25" s="64" t="s">
        <v>74</v>
      </c>
      <c r="E25" s="77">
        <v>1</v>
      </c>
      <c r="F25" s="77">
        <f>F23*E25</f>
        <v>4</v>
      </c>
      <c r="G25" s="77"/>
      <c r="H25" s="77"/>
      <c r="I25" s="77"/>
      <c r="J25" s="77"/>
      <c r="K25" s="77"/>
      <c r="L25" s="77"/>
      <c r="M25" s="77"/>
      <c r="N25" s="266"/>
      <c r="Q25" s="268"/>
    </row>
    <row r="26" spans="1:17" s="267" customFormat="1" ht="20.25" customHeight="1">
      <c r="A26" s="78"/>
      <c r="B26" s="188"/>
      <c r="C26" s="65" t="s">
        <v>54</v>
      </c>
      <c r="D26" s="64" t="s">
        <v>5</v>
      </c>
      <c r="E26" s="77">
        <v>0.656</v>
      </c>
      <c r="F26" s="77">
        <f>F23*E26</f>
        <v>2.624</v>
      </c>
      <c r="G26" s="77"/>
      <c r="H26" s="77"/>
      <c r="I26" s="77"/>
      <c r="J26" s="77"/>
      <c r="K26" s="77"/>
      <c r="L26" s="77"/>
      <c r="M26" s="77"/>
      <c r="N26" s="266"/>
      <c r="Q26" s="268"/>
    </row>
    <row r="27" spans="1:14" s="269" customFormat="1" ht="32.25" customHeight="1">
      <c r="A27" s="78">
        <v>2</v>
      </c>
      <c r="B27" s="78" t="s">
        <v>289</v>
      </c>
      <c r="C27" s="569" t="s">
        <v>460</v>
      </c>
      <c r="D27" s="78" t="s">
        <v>125</v>
      </c>
      <c r="E27" s="230"/>
      <c r="F27" s="192">
        <v>12.2</v>
      </c>
      <c r="G27" s="214"/>
      <c r="H27" s="214"/>
      <c r="I27" s="214"/>
      <c r="J27" s="214"/>
      <c r="K27" s="77"/>
      <c r="L27" s="77"/>
      <c r="M27" s="77"/>
      <c r="N27" s="266"/>
    </row>
    <row r="28" spans="1:14" s="80" customFormat="1" ht="15.75">
      <c r="A28" s="63"/>
      <c r="B28" s="64"/>
      <c r="C28" s="71" t="s">
        <v>62</v>
      </c>
      <c r="D28" s="63" t="s">
        <v>28</v>
      </c>
      <c r="E28" s="66">
        <v>1.16</v>
      </c>
      <c r="F28" s="66">
        <f>F27*E28</f>
        <v>14.151999999999997</v>
      </c>
      <c r="G28" s="77"/>
      <c r="H28" s="77"/>
      <c r="I28" s="77"/>
      <c r="J28" s="77"/>
      <c r="K28" s="77"/>
      <c r="L28" s="77"/>
      <c r="M28" s="77"/>
      <c r="N28" s="266"/>
    </row>
    <row r="29" spans="1:14" s="80" customFormat="1" ht="15.75">
      <c r="A29" s="63"/>
      <c r="B29" s="64"/>
      <c r="C29" s="71" t="s">
        <v>29</v>
      </c>
      <c r="D29" s="63" t="s">
        <v>5</v>
      </c>
      <c r="E29" s="66">
        <v>0.13</v>
      </c>
      <c r="F29" s="66">
        <f>F27*E29</f>
        <v>1.5859999999999999</v>
      </c>
      <c r="G29" s="215"/>
      <c r="H29" s="215"/>
      <c r="I29" s="215"/>
      <c r="J29" s="215"/>
      <c r="K29" s="68"/>
      <c r="L29" s="68"/>
      <c r="M29" s="77"/>
      <c r="N29" s="266"/>
    </row>
    <row r="30" spans="1:14" s="80" customFormat="1" ht="19.5" customHeight="1">
      <c r="A30" s="63"/>
      <c r="B30" s="64"/>
      <c r="C30" s="71" t="s">
        <v>290</v>
      </c>
      <c r="D30" s="63" t="s">
        <v>125</v>
      </c>
      <c r="E30" s="66">
        <v>1</v>
      </c>
      <c r="F30" s="66">
        <f>F27*E30</f>
        <v>12.2</v>
      </c>
      <c r="G30" s="77"/>
      <c r="H30" s="77"/>
      <c r="I30" s="68"/>
      <c r="J30" s="68"/>
      <c r="K30" s="215"/>
      <c r="L30" s="215"/>
      <c r="M30" s="77"/>
      <c r="N30" s="266"/>
    </row>
    <row r="31" spans="1:14" s="80" customFormat="1" ht="15.75">
      <c r="A31" s="63"/>
      <c r="B31" s="64"/>
      <c r="C31" s="71" t="s">
        <v>152</v>
      </c>
      <c r="D31" s="63" t="s">
        <v>5</v>
      </c>
      <c r="E31" s="72">
        <v>0.0206</v>
      </c>
      <c r="F31" s="66">
        <f>F27*E31</f>
        <v>0.25132</v>
      </c>
      <c r="G31" s="77"/>
      <c r="H31" s="77"/>
      <c r="I31" s="68"/>
      <c r="J31" s="68"/>
      <c r="K31" s="215"/>
      <c r="L31" s="215"/>
      <c r="M31" s="77"/>
      <c r="N31" s="266"/>
    </row>
    <row r="32" spans="1:14" s="269" customFormat="1" ht="39" customHeight="1">
      <c r="A32" s="78">
        <v>2</v>
      </c>
      <c r="B32" s="78" t="s">
        <v>289</v>
      </c>
      <c r="C32" s="569" t="s">
        <v>459</v>
      </c>
      <c r="D32" s="78" t="s">
        <v>125</v>
      </c>
      <c r="E32" s="230"/>
      <c r="F32" s="192">
        <v>2</v>
      </c>
      <c r="G32" s="214"/>
      <c r="H32" s="214"/>
      <c r="I32" s="214"/>
      <c r="J32" s="214"/>
      <c r="K32" s="77"/>
      <c r="L32" s="77"/>
      <c r="M32" s="77"/>
      <c r="N32" s="266"/>
    </row>
    <row r="33" spans="1:14" s="80" customFormat="1" ht="15.75">
      <c r="A33" s="63"/>
      <c r="B33" s="64"/>
      <c r="C33" s="71" t="s">
        <v>62</v>
      </c>
      <c r="D33" s="63" t="s">
        <v>28</v>
      </c>
      <c r="E33" s="66">
        <v>1.16</v>
      </c>
      <c r="F33" s="66">
        <f>F32*E33</f>
        <v>2.32</v>
      </c>
      <c r="G33" s="77"/>
      <c r="H33" s="77"/>
      <c r="I33" s="77"/>
      <c r="J33" s="77"/>
      <c r="K33" s="77"/>
      <c r="L33" s="77"/>
      <c r="M33" s="77"/>
      <c r="N33" s="266"/>
    </row>
    <row r="34" spans="1:14" s="80" customFormat="1" ht="15.75">
      <c r="A34" s="63"/>
      <c r="B34" s="64"/>
      <c r="C34" s="71" t="s">
        <v>29</v>
      </c>
      <c r="D34" s="63" t="s">
        <v>5</v>
      </c>
      <c r="E34" s="66">
        <v>0.13</v>
      </c>
      <c r="F34" s="66">
        <f>F32*E34</f>
        <v>0.26</v>
      </c>
      <c r="G34" s="215"/>
      <c r="H34" s="215"/>
      <c r="I34" s="215"/>
      <c r="J34" s="215"/>
      <c r="K34" s="68"/>
      <c r="L34" s="68"/>
      <c r="M34" s="77"/>
      <c r="N34" s="266"/>
    </row>
    <row r="35" spans="1:14" s="80" customFormat="1" ht="19.5" customHeight="1">
      <c r="A35" s="63"/>
      <c r="B35" s="64"/>
      <c r="C35" s="71" t="s">
        <v>290</v>
      </c>
      <c r="D35" s="63" t="s">
        <v>125</v>
      </c>
      <c r="E35" s="66">
        <v>1</v>
      </c>
      <c r="F35" s="66">
        <f>F32*E35</f>
        <v>2</v>
      </c>
      <c r="G35" s="77"/>
      <c r="H35" s="77"/>
      <c r="I35" s="68"/>
      <c r="J35" s="68"/>
      <c r="K35" s="215"/>
      <c r="L35" s="215"/>
      <c r="M35" s="77"/>
      <c r="N35" s="266"/>
    </row>
    <row r="36" spans="1:14" s="80" customFormat="1" ht="15.75">
      <c r="A36" s="63"/>
      <c r="B36" s="64"/>
      <c r="C36" s="71" t="s">
        <v>152</v>
      </c>
      <c r="D36" s="63" t="s">
        <v>5</v>
      </c>
      <c r="E36" s="72">
        <v>0.0206</v>
      </c>
      <c r="F36" s="66">
        <f>F32*E36</f>
        <v>0.0412</v>
      </c>
      <c r="G36" s="77"/>
      <c r="H36" s="77"/>
      <c r="I36" s="68"/>
      <c r="J36" s="68"/>
      <c r="K36" s="215"/>
      <c r="L36" s="215"/>
      <c r="M36" s="77"/>
      <c r="N36" s="266"/>
    </row>
    <row r="37" spans="1:14" ht="22.5" customHeight="1">
      <c r="A37" s="187"/>
      <c r="B37" s="187"/>
      <c r="C37" s="191" t="s">
        <v>1</v>
      </c>
      <c r="D37" s="187"/>
      <c r="E37" s="77"/>
      <c r="F37" s="77"/>
      <c r="G37" s="77"/>
      <c r="H37" s="192"/>
      <c r="I37" s="192"/>
      <c r="J37" s="192"/>
      <c r="K37" s="192"/>
      <c r="L37" s="192"/>
      <c r="M37" s="192"/>
      <c r="N37" s="266"/>
    </row>
    <row r="38" spans="1:14" ht="27.75" customHeight="1">
      <c r="A38" s="182"/>
      <c r="B38" s="182"/>
      <c r="C38" s="565" t="s">
        <v>368</v>
      </c>
      <c r="D38" s="78"/>
      <c r="E38" s="78"/>
      <c r="F38" s="78"/>
      <c r="G38" s="78"/>
      <c r="H38" s="78"/>
      <c r="I38" s="182"/>
      <c r="J38" s="182"/>
      <c r="K38" s="182"/>
      <c r="L38" s="189"/>
      <c r="M38" s="182"/>
      <c r="N38" s="266"/>
    </row>
    <row r="39" spans="1:14" ht="22.5" customHeight="1">
      <c r="A39" s="187"/>
      <c r="B39" s="187"/>
      <c r="C39" s="565" t="s">
        <v>148</v>
      </c>
      <c r="D39" s="78" t="s">
        <v>129</v>
      </c>
      <c r="E39" s="192"/>
      <c r="F39" s="192">
        <v>141.1</v>
      </c>
      <c r="G39" s="77"/>
      <c r="H39" s="77"/>
      <c r="I39" s="77"/>
      <c r="J39" s="77"/>
      <c r="K39" s="77"/>
      <c r="L39" s="77"/>
      <c r="M39" s="77"/>
      <c r="N39" s="266"/>
    </row>
    <row r="40" spans="1:14" s="270" customFormat="1" ht="33" customHeight="1" hidden="1">
      <c r="A40" s="78">
        <v>1</v>
      </c>
      <c r="B40" s="231" t="s">
        <v>291</v>
      </c>
      <c r="C40" s="564" t="s">
        <v>292</v>
      </c>
      <c r="D40" s="78" t="s">
        <v>423</v>
      </c>
      <c r="E40" s="232"/>
      <c r="F40" s="78">
        <v>0</v>
      </c>
      <c r="G40" s="64"/>
      <c r="H40" s="77"/>
      <c r="I40" s="64"/>
      <c r="J40" s="64"/>
      <c r="K40" s="64"/>
      <c r="L40" s="64"/>
      <c r="M40" s="64"/>
      <c r="N40" s="266"/>
    </row>
    <row r="41" spans="1:14" s="270" customFormat="1" ht="16.5" hidden="1">
      <c r="A41" s="64"/>
      <c r="B41" s="186"/>
      <c r="C41" s="65" t="s">
        <v>64</v>
      </c>
      <c r="D41" s="64" t="s">
        <v>4</v>
      </c>
      <c r="E41" s="64">
        <v>0</v>
      </c>
      <c r="F41" s="78">
        <v>0</v>
      </c>
      <c r="G41" s="64"/>
      <c r="H41" s="77"/>
      <c r="I41" s="77"/>
      <c r="J41" s="77"/>
      <c r="K41" s="77"/>
      <c r="L41" s="77"/>
      <c r="M41" s="77"/>
      <c r="N41" s="266"/>
    </row>
    <row r="42" spans="1:14" s="270" customFormat="1" ht="16.5" hidden="1">
      <c r="A42" s="64"/>
      <c r="B42" s="186"/>
      <c r="C42" s="65" t="s">
        <v>293</v>
      </c>
      <c r="D42" s="64" t="s">
        <v>97</v>
      </c>
      <c r="E42" s="64">
        <v>0</v>
      </c>
      <c r="F42" s="78">
        <v>0</v>
      </c>
      <c r="G42" s="77"/>
      <c r="H42" s="77"/>
      <c r="I42" s="77"/>
      <c r="J42" s="77"/>
      <c r="K42" s="77"/>
      <c r="L42" s="77"/>
      <c r="M42" s="77"/>
      <c r="N42" s="266"/>
    </row>
    <row r="43" spans="1:14" s="69" customFormat="1" ht="19.5" customHeight="1" hidden="1">
      <c r="A43" s="63"/>
      <c r="B43" s="64"/>
      <c r="C43" s="71" t="s">
        <v>152</v>
      </c>
      <c r="D43" s="63" t="s">
        <v>5</v>
      </c>
      <c r="E43" s="64">
        <v>0</v>
      </c>
      <c r="F43" s="78">
        <v>0</v>
      </c>
      <c r="G43" s="77"/>
      <c r="H43" s="77"/>
      <c r="I43" s="77"/>
      <c r="J43" s="77"/>
      <c r="K43" s="77"/>
      <c r="L43" s="77"/>
      <c r="M43" s="77"/>
      <c r="N43" s="266"/>
    </row>
    <row r="44" spans="1:14" s="270" customFormat="1" ht="33" customHeight="1" hidden="1">
      <c r="A44" s="78">
        <v>2</v>
      </c>
      <c r="B44" s="231" t="s">
        <v>144</v>
      </c>
      <c r="C44" s="564" t="s">
        <v>294</v>
      </c>
      <c r="D44" s="78" t="s">
        <v>423</v>
      </c>
      <c r="E44" s="64">
        <v>0</v>
      </c>
      <c r="F44" s="78">
        <v>0</v>
      </c>
      <c r="G44" s="64"/>
      <c r="H44" s="77"/>
      <c r="I44" s="64"/>
      <c r="J44" s="64"/>
      <c r="K44" s="64"/>
      <c r="L44" s="64"/>
      <c r="M44" s="64"/>
      <c r="N44" s="266"/>
    </row>
    <row r="45" spans="1:14" s="270" customFormat="1" ht="16.5" hidden="1">
      <c r="A45" s="64"/>
      <c r="B45" s="186"/>
      <c r="C45" s="65" t="s">
        <v>64</v>
      </c>
      <c r="D45" s="64" t="s">
        <v>4</v>
      </c>
      <c r="E45" s="64">
        <v>0</v>
      </c>
      <c r="F45" s="78">
        <v>0</v>
      </c>
      <c r="G45" s="64"/>
      <c r="H45" s="77"/>
      <c r="I45" s="77"/>
      <c r="J45" s="77"/>
      <c r="K45" s="77"/>
      <c r="L45" s="77"/>
      <c r="M45" s="77"/>
      <c r="N45" s="266"/>
    </row>
    <row r="46" spans="1:14" s="270" customFormat="1" ht="23.25" customHeight="1" hidden="1">
      <c r="A46" s="64"/>
      <c r="B46" s="186"/>
      <c r="C46" s="65" t="s">
        <v>65</v>
      </c>
      <c r="D46" s="64" t="s">
        <v>5</v>
      </c>
      <c r="E46" s="64">
        <v>0</v>
      </c>
      <c r="F46" s="78">
        <v>0</v>
      </c>
      <c r="G46" s="77"/>
      <c r="H46" s="77"/>
      <c r="I46" s="77"/>
      <c r="J46" s="77"/>
      <c r="K46" s="77"/>
      <c r="L46" s="77"/>
      <c r="M46" s="77"/>
      <c r="N46" s="266"/>
    </row>
    <row r="47" spans="1:14" s="270" customFormat="1" ht="16.5" hidden="1">
      <c r="A47" s="64"/>
      <c r="B47" s="186"/>
      <c r="C47" s="65" t="s">
        <v>20</v>
      </c>
      <c r="D47" s="64" t="s">
        <v>97</v>
      </c>
      <c r="E47" s="64">
        <v>0</v>
      </c>
      <c r="F47" s="78">
        <v>0</v>
      </c>
      <c r="G47" s="77"/>
      <c r="H47" s="77"/>
      <c r="I47" s="77"/>
      <c r="J47" s="77"/>
      <c r="K47" s="77"/>
      <c r="L47" s="77"/>
      <c r="M47" s="77"/>
      <c r="N47" s="266"/>
    </row>
    <row r="48" spans="1:14" s="69" customFormat="1" ht="19.5" customHeight="1" hidden="1">
      <c r="A48" s="63"/>
      <c r="B48" s="64"/>
      <c r="C48" s="71" t="s">
        <v>152</v>
      </c>
      <c r="D48" s="63" t="s">
        <v>5</v>
      </c>
      <c r="E48" s="64">
        <v>0</v>
      </c>
      <c r="F48" s="78">
        <v>0</v>
      </c>
      <c r="G48" s="77"/>
      <c r="H48" s="77"/>
      <c r="I48" s="77"/>
      <c r="J48" s="77"/>
      <c r="K48" s="77"/>
      <c r="L48" s="77"/>
      <c r="M48" s="77"/>
      <c r="N48" s="266"/>
    </row>
    <row r="49" spans="1:14" s="270" customFormat="1" ht="33" customHeight="1" hidden="1">
      <c r="A49" s="78">
        <v>3</v>
      </c>
      <c r="B49" s="231" t="s">
        <v>295</v>
      </c>
      <c r="C49" s="564" t="s">
        <v>296</v>
      </c>
      <c r="D49" s="78" t="s">
        <v>423</v>
      </c>
      <c r="E49" s="64">
        <v>0</v>
      </c>
      <c r="F49" s="78">
        <v>0</v>
      </c>
      <c r="G49" s="64"/>
      <c r="H49" s="77"/>
      <c r="I49" s="64"/>
      <c r="J49" s="64"/>
      <c r="K49" s="64"/>
      <c r="L49" s="64"/>
      <c r="M49" s="64"/>
      <c r="N49" s="266"/>
    </row>
    <row r="50" spans="1:14" s="270" customFormat="1" ht="16.5" hidden="1">
      <c r="A50" s="64"/>
      <c r="B50" s="186"/>
      <c r="C50" s="65" t="s">
        <v>64</v>
      </c>
      <c r="D50" s="64" t="s">
        <v>4</v>
      </c>
      <c r="E50" s="64">
        <v>0</v>
      </c>
      <c r="F50" s="78">
        <v>0</v>
      </c>
      <c r="G50" s="64"/>
      <c r="H50" s="77"/>
      <c r="I50" s="77"/>
      <c r="J50" s="77"/>
      <c r="K50" s="77"/>
      <c r="L50" s="77"/>
      <c r="M50" s="77"/>
      <c r="N50" s="266"/>
    </row>
    <row r="51" spans="1:14" s="270" customFormat="1" ht="23.25" customHeight="1" hidden="1">
      <c r="A51" s="64"/>
      <c r="B51" s="186"/>
      <c r="C51" s="65" t="s">
        <v>65</v>
      </c>
      <c r="D51" s="64" t="s">
        <v>5</v>
      </c>
      <c r="E51" s="64">
        <v>0</v>
      </c>
      <c r="F51" s="78">
        <v>0</v>
      </c>
      <c r="G51" s="77"/>
      <c r="H51" s="77"/>
      <c r="I51" s="77"/>
      <c r="J51" s="77"/>
      <c r="K51" s="77"/>
      <c r="L51" s="77"/>
      <c r="M51" s="77"/>
      <c r="N51" s="266"/>
    </row>
    <row r="52" spans="1:14" s="270" customFormat="1" ht="16.5" hidden="1">
      <c r="A52" s="64"/>
      <c r="B52" s="186"/>
      <c r="C52" s="65" t="s">
        <v>23</v>
      </c>
      <c r="D52" s="64" t="s">
        <v>97</v>
      </c>
      <c r="E52" s="64">
        <v>0</v>
      </c>
      <c r="F52" s="78">
        <v>0</v>
      </c>
      <c r="G52" s="77"/>
      <c r="H52" s="77"/>
      <c r="I52" s="77"/>
      <c r="J52" s="77"/>
      <c r="K52" s="77"/>
      <c r="L52" s="77"/>
      <c r="M52" s="77"/>
      <c r="N52" s="266"/>
    </row>
    <row r="53" spans="1:14" s="271" customFormat="1" ht="42" customHeight="1" hidden="1">
      <c r="A53" s="233">
        <v>4</v>
      </c>
      <c r="B53" s="231" t="s">
        <v>426</v>
      </c>
      <c r="C53" s="564" t="s">
        <v>297</v>
      </c>
      <c r="D53" s="78" t="s">
        <v>129</v>
      </c>
      <c r="E53" s="64">
        <v>0</v>
      </c>
      <c r="F53" s="78">
        <v>0</v>
      </c>
      <c r="G53" s="77"/>
      <c r="H53" s="77"/>
      <c r="I53" s="77"/>
      <c r="J53" s="77"/>
      <c r="K53" s="77"/>
      <c r="L53" s="77"/>
      <c r="M53" s="77"/>
      <c r="N53" s="266"/>
    </row>
    <row r="54" spans="1:14" s="271" customFormat="1" ht="21.75" customHeight="1" hidden="1">
      <c r="A54" s="64"/>
      <c r="B54" s="64"/>
      <c r="C54" s="65" t="s">
        <v>99</v>
      </c>
      <c r="D54" s="64" t="s">
        <v>129</v>
      </c>
      <c r="E54" s="64">
        <v>0</v>
      </c>
      <c r="F54" s="78">
        <v>0</v>
      </c>
      <c r="G54" s="77"/>
      <c r="H54" s="77"/>
      <c r="I54" s="77"/>
      <c r="J54" s="77"/>
      <c r="K54" s="77"/>
      <c r="L54" s="77"/>
      <c r="M54" s="77"/>
      <c r="N54" s="266"/>
    </row>
    <row r="55" spans="1:14" s="271" customFormat="1" ht="21.75" customHeight="1" hidden="1">
      <c r="A55" s="64"/>
      <c r="B55" s="186"/>
      <c r="C55" s="65" t="s">
        <v>427</v>
      </c>
      <c r="D55" s="64" t="s">
        <v>5</v>
      </c>
      <c r="E55" s="64">
        <v>0</v>
      </c>
      <c r="F55" s="78">
        <v>0</v>
      </c>
      <c r="G55" s="77"/>
      <c r="H55" s="77"/>
      <c r="I55" s="77"/>
      <c r="J55" s="77"/>
      <c r="K55" s="77"/>
      <c r="L55" s="77"/>
      <c r="M55" s="77"/>
      <c r="N55" s="266"/>
    </row>
    <row r="56" spans="1:14" ht="25.5" customHeight="1" hidden="1">
      <c r="A56" s="182"/>
      <c r="B56" s="186"/>
      <c r="C56" s="65" t="s">
        <v>131</v>
      </c>
      <c r="D56" s="64" t="s">
        <v>78</v>
      </c>
      <c r="E56" s="64">
        <v>0</v>
      </c>
      <c r="F56" s="78">
        <v>0</v>
      </c>
      <c r="G56" s="77"/>
      <c r="H56" s="77"/>
      <c r="I56" s="77"/>
      <c r="J56" s="77"/>
      <c r="K56" s="77"/>
      <c r="L56" s="77"/>
      <c r="M56" s="77"/>
      <c r="N56" s="266"/>
    </row>
    <row r="57" spans="1:14" s="80" customFormat="1" ht="21.75" customHeight="1" hidden="1">
      <c r="A57" s="63"/>
      <c r="B57" s="64"/>
      <c r="C57" s="65" t="s">
        <v>157</v>
      </c>
      <c r="D57" s="63" t="s">
        <v>8</v>
      </c>
      <c r="E57" s="64">
        <v>0</v>
      </c>
      <c r="F57" s="78">
        <v>0</v>
      </c>
      <c r="G57" s="68"/>
      <c r="H57" s="77"/>
      <c r="I57" s="66"/>
      <c r="J57" s="68"/>
      <c r="K57" s="79"/>
      <c r="L57" s="79"/>
      <c r="M57" s="77"/>
      <c r="N57" s="266"/>
    </row>
    <row r="58" spans="1:14" s="80" customFormat="1" ht="21.75" customHeight="1" hidden="1">
      <c r="A58" s="63"/>
      <c r="B58" s="64"/>
      <c r="C58" s="65" t="s">
        <v>158</v>
      </c>
      <c r="D58" s="63" t="s">
        <v>8</v>
      </c>
      <c r="E58" s="64">
        <v>0</v>
      </c>
      <c r="F58" s="78">
        <v>0</v>
      </c>
      <c r="G58" s="68"/>
      <c r="H58" s="77"/>
      <c r="I58" s="68"/>
      <c r="J58" s="68"/>
      <c r="K58" s="79"/>
      <c r="L58" s="79"/>
      <c r="M58" s="77"/>
      <c r="N58" s="266"/>
    </row>
    <row r="59" spans="1:14" s="80" customFormat="1" ht="21.75" customHeight="1" hidden="1">
      <c r="A59" s="63"/>
      <c r="B59" s="64"/>
      <c r="C59" s="65" t="s">
        <v>159</v>
      </c>
      <c r="D59" s="63" t="s">
        <v>5</v>
      </c>
      <c r="E59" s="64">
        <v>0</v>
      </c>
      <c r="F59" s="78">
        <v>0</v>
      </c>
      <c r="G59" s="79"/>
      <c r="H59" s="77"/>
      <c r="I59" s="68"/>
      <c r="J59" s="68"/>
      <c r="K59" s="79"/>
      <c r="L59" s="79"/>
      <c r="M59" s="77"/>
      <c r="N59" s="266"/>
    </row>
    <row r="60" spans="1:14" s="259" customFormat="1" ht="31.5" customHeight="1" hidden="1">
      <c r="A60" s="228">
        <v>5</v>
      </c>
      <c r="B60" s="78" t="s">
        <v>298</v>
      </c>
      <c r="C60" s="566" t="s">
        <v>299</v>
      </c>
      <c r="D60" s="228" t="s">
        <v>124</v>
      </c>
      <c r="E60" s="64">
        <v>0</v>
      </c>
      <c r="F60" s="78">
        <v>0</v>
      </c>
      <c r="G60" s="215"/>
      <c r="H60" s="215"/>
      <c r="I60" s="215"/>
      <c r="J60" s="215"/>
      <c r="K60" s="215"/>
      <c r="L60" s="215"/>
      <c r="M60" s="215"/>
      <c r="N60" s="266"/>
    </row>
    <row r="61" spans="1:14" s="259" customFormat="1" ht="18" customHeight="1" hidden="1">
      <c r="A61" s="63"/>
      <c r="B61" s="64"/>
      <c r="C61" s="71" t="s">
        <v>62</v>
      </c>
      <c r="D61" s="63" t="s">
        <v>124</v>
      </c>
      <c r="E61" s="64">
        <v>0</v>
      </c>
      <c r="F61" s="78">
        <v>0</v>
      </c>
      <c r="G61" s="77"/>
      <c r="H61" s="77"/>
      <c r="I61" s="77"/>
      <c r="J61" s="77"/>
      <c r="K61" s="77"/>
      <c r="L61" s="77"/>
      <c r="M61" s="77"/>
      <c r="N61" s="266"/>
    </row>
    <row r="62" spans="1:14" s="259" customFormat="1" ht="18" customHeight="1" hidden="1">
      <c r="A62" s="63"/>
      <c r="B62" s="64"/>
      <c r="C62" s="71" t="s">
        <v>29</v>
      </c>
      <c r="D62" s="63" t="s">
        <v>5</v>
      </c>
      <c r="E62" s="64">
        <v>0</v>
      </c>
      <c r="F62" s="78">
        <v>0</v>
      </c>
      <c r="G62" s="215"/>
      <c r="H62" s="68"/>
      <c r="I62" s="215"/>
      <c r="J62" s="215"/>
      <c r="K62" s="68"/>
      <c r="L62" s="68"/>
      <c r="M62" s="77"/>
      <c r="N62" s="266"/>
    </row>
    <row r="63" spans="1:16" s="259" customFormat="1" ht="18" customHeight="1" hidden="1">
      <c r="A63" s="63"/>
      <c r="B63" s="64"/>
      <c r="C63" s="71" t="s">
        <v>300</v>
      </c>
      <c r="D63" s="63" t="s">
        <v>67</v>
      </c>
      <c r="E63" s="64">
        <v>0</v>
      </c>
      <c r="F63" s="78">
        <v>0</v>
      </c>
      <c r="G63" s="215"/>
      <c r="H63" s="68"/>
      <c r="I63" s="68"/>
      <c r="J63" s="68"/>
      <c r="K63" s="215"/>
      <c r="L63" s="215"/>
      <c r="M63" s="77"/>
      <c r="N63" s="266"/>
      <c r="P63" s="272"/>
    </row>
    <row r="64" spans="1:14" s="259" customFormat="1" ht="18" customHeight="1" hidden="1">
      <c r="A64" s="63"/>
      <c r="B64" s="64"/>
      <c r="C64" s="71" t="s">
        <v>303</v>
      </c>
      <c r="D64" s="63" t="s">
        <v>124</v>
      </c>
      <c r="E64" s="64">
        <v>0</v>
      </c>
      <c r="F64" s="78">
        <v>0</v>
      </c>
      <c r="G64" s="215"/>
      <c r="H64" s="68"/>
      <c r="I64" s="68"/>
      <c r="J64" s="68"/>
      <c r="K64" s="215"/>
      <c r="L64" s="215"/>
      <c r="M64" s="77"/>
      <c r="N64" s="266"/>
    </row>
    <row r="65" spans="1:14" s="259" customFormat="1" ht="18" customHeight="1" hidden="1">
      <c r="A65" s="63"/>
      <c r="B65" s="64"/>
      <c r="C65" s="71" t="s">
        <v>128</v>
      </c>
      <c r="D65" s="63" t="s">
        <v>125</v>
      </c>
      <c r="E65" s="64">
        <v>0</v>
      </c>
      <c r="F65" s="78">
        <v>0</v>
      </c>
      <c r="G65" s="215"/>
      <c r="H65" s="68"/>
      <c r="I65" s="68"/>
      <c r="J65" s="68"/>
      <c r="K65" s="215"/>
      <c r="L65" s="215"/>
      <c r="M65" s="77"/>
      <c r="N65" s="266"/>
    </row>
    <row r="66" spans="1:14" s="259" customFormat="1" ht="18" customHeight="1" hidden="1">
      <c r="A66" s="63"/>
      <c r="B66" s="64"/>
      <c r="C66" s="71" t="s">
        <v>301</v>
      </c>
      <c r="D66" s="63" t="s">
        <v>124</v>
      </c>
      <c r="E66" s="64">
        <v>0</v>
      </c>
      <c r="F66" s="78">
        <v>0</v>
      </c>
      <c r="G66" s="215"/>
      <c r="H66" s="68"/>
      <c r="I66" s="68"/>
      <c r="J66" s="68"/>
      <c r="K66" s="215"/>
      <c r="L66" s="215"/>
      <c r="M66" s="77"/>
      <c r="N66" s="266"/>
    </row>
    <row r="67" spans="1:14" s="259" customFormat="1" ht="18" customHeight="1" hidden="1">
      <c r="A67" s="63"/>
      <c r="B67" s="64"/>
      <c r="C67" s="71" t="s">
        <v>302</v>
      </c>
      <c r="D67" s="63" t="s">
        <v>124</v>
      </c>
      <c r="E67" s="64">
        <v>0</v>
      </c>
      <c r="F67" s="78">
        <v>0</v>
      </c>
      <c r="G67" s="215"/>
      <c r="H67" s="68"/>
      <c r="I67" s="68"/>
      <c r="J67" s="68"/>
      <c r="K67" s="215"/>
      <c r="L67" s="215"/>
      <c r="M67" s="77"/>
      <c r="N67" s="266"/>
    </row>
    <row r="68" spans="1:14" s="259" customFormat="1" ht="18" customHeight="1" hidden="1">
      <c r="A68" s="63"/>
      <c r="B68" s="64"/>
      <c r="C68" s="71" t="s">
        <v>152</v>
      </c>
      <c r="D68" s="63" t="s">
        <v>5</v>
      </c>
      <c r="E68" s="64">
        <v>0</v>
      </c>
      <c r="F68" s="78">
        <v>0</v>
      </c>
      <c r="G68" s="215"/>
      <c r="H68" s="68"/>
      <c r="I68" s="68"/>
      <c r="J68" s="68"/>
      <c r="K68" s="215"/>
      <c r="L68" s="215"/>
      <c r="M68" s="77"/>
      <c r="N68" s="266"/>
    </row>
    <row r="69" spans="1:14" s="261" customFormat="1" ht="31.5" customHeight="1" hidden="1">
      <c r="A69" s="78">
        <v>6</v>
      </c>
      <c r="B69" s="78" t="s">
        <v>149</v>
      </c>
      <c r="C69" s="564" t="s">
        <v>150</v>
      </c>
      <c r="D69" s="78" t="s">
        <v>129</v>
      </c>
      <c r="E69" s="64">
        <v>0</v>
      </c>
      <c r="F69" s="78">
        <v>0</v>
      </c>
      <c r="G69" s="76"/>
      <c r="H69" s="76"/>
      <c r="I69" s="77"/>
      <c r="J69" s="77"/>
      <c r="K69" s="76"/>
      <c r="L69" s="76"/>
      <c r="M69" s="77"/>
      <c r="N69" s="266"/>
    </row>
    <row r="70" spans="1:14" s="259" customFormat="1" ht="19.5" customHeight="1" hidden="1">
      <c r="A70" s="63"/>
      <c r="B70" s="64"/>
      <c r="C70" s="71" t="s">
        <v>151</v>
      </c>
      <c r="D70" s="63" t="s">
        <v>125</v>
      </c>
      <c r="E70" s="64">
        <v>0</v>
      </c>
      <c r="F70" s="78">
        <v>0</v>
      </c>
      <c r="G70" s="64"/>
      <c r="H70" s="77"/>
      <c r="I70" s="77"/>
      <c r="J70" s="77"/>
      <c r="K70" s="77"/>
      <c r="L70" s="77"/>
      <c r="M70" s="77"/>
      <c r="N70" s="266"/>
    </row>
    <row r="71" spans="1:14" s="259" customFormat="1" ht="19.5" customHeight="1" hidden="1">
      <c r="A71" s="63"/>
      <c r="B71" s="186"/>
      <c r="C71" s="71" t="s">
        <v>29</v>
      </c>
      <c r="D71" s="63" t="s">
        <v>5</v>
      </c>
      <c r="E71" s="64">
        <v>0</v>
      </c>
      <c r="F71" s="78">
        <v>0</v>
      </c>
      <c r="G71" s="67"/>
      <c r="H71" s="67"/>
      <c r="I71" s="67"/>
      <c r="J71" s="67"/>
      <c r="K71" s="68"/>
      <c r="L71" s="68"/>
      <c r="M71" s="68"/>
      <c r="N71" s="266"/>
    </row>
    <row r="72" spans="1:14" s="259" customFormat="1" ht="19.5" customHeight="1" hidden="1">
      <c r="A72" s="63"/>
      <c r="B72" s="64"/>
      <c r="C72" s="71" t="s">
        <v>304</v>
      </c>
      <c r="D72" s="63" t="s">
        <v>124</v>
      </c>
      <c r="E72" s="64">
        <v>0</v>
      </c>
      <c r="F72" s="78">
        <v>0</v>
      </c>
      <c r="G72" s="77"/>
      <c r="H72" s="77"/>
      <c r="I72" s="77"/>
      <c r="J72" s="77"/>
      <c r="K72" s="77"/>
      <c r="L72" s="77"/>
      <c r="M72" s="77"/>
      <c r="N72" s="266"/>
    </row>
    <row r="73" spans="1:14" s="69" customFormat="1" ht="19.5" customHeight="1" hidden="1">
      <c r="A73" s="63"/>
      <c r="B73" s="64"/>
      <c r="C73" s="71" t="s">
        <v>152</v>
      </c>
      <c r="D73" s="63" t="s">
        <v>5</v>
      </c>
      <c r="E73" s="64">
        <v>0</v>
      </c>
      <c r="F73" s="78">
        <v>0</v>
      </c>
      <c r="G73" s="77"/>
      <c r="H73" s="77"/>
      <c r="I73" s="77"/>
      <c r="J73" s="77"/>
      <c r="K73" s="77"/>
      <c r="L73" s="77"/>
      <c r="M73" s="77"/>
      <c r="N73" s="266"/>
    </row>
    <row r="74" spans="1:14" s="273" customFormat="1" ht="40.5" customHeight="1">
      <c r="A74" s="234">
        <v>7</v>
      </c>
      <c r="B74" s="235" t="s">
        <v>153</v>
      </c>
      <c r="C74" s="569" t="s">
        <v>365</v>
      </c>
      <c r="D74" s="78" t="s">
        <v>74</v>
      </c>
      <c r="E74" s="192"/>
      <c r="F74" s="192">
        <v>9.1</v>
      </c>
      <c r="G74" s="77"/>
      <c r="H74" s="77"/>
      <c r="I74" s="77"/>
      <c r="J74" s="77"/>
      <c r="K74" s="77"/>
      <c r="L74" s="77"/>
      <c r="M74" s="77"/>
      <c r="N74" s="266"/>
    </row>
    <row r="75" spans="1:14" s="73" customFormat="1" ht="21" customHeight="1">
      <c r="A75" s="63"/>
      <c r="B75" s="64"/>
      <c r="C75" s="71" t="s">
        <v>62</v>
      </c>
      <c r="D75" s="64" t="s">
        <v>125</v>
      </c>
      <c r="E75" s="66">
        <v>0.536</v>
      </c>
      <c r="F75" s="66">
        <f>F74*E75</f>
        <v>4.8776</v>
      </c>
      <c r="G75" s="64"/>
      <c r="H75" s="77"/>
      <c r="I75" s="77"/>
      <c r="J75" s="77"/>
      <c r="K75" s="77"/>
      <c r="L75" s="77"/>
      <c r="M75" s="77"/>
      <c r="N75" s="266"/>
    </row>
    <row r="76" spans="1:14" s="73" customFormat="1" ht="18.75" customHeight="1">
      <c r="A76" s="63"/>
      <c r="B76" s="186"/>
      <c r="C76" s="71" t="s">
        <v>29</v>
      </c>
      <c r="D76" s="63" t="s">
        <v>5</v>
      </c>
      <c r="E76" s="72">
        <f>0.0365*1.15</f>
        <v>0.04197499999999999</v>
      </c>
      <c r="F76" s="66">
        <f>F74*E76</f>
        <v>0.3819724999999999</v>
      </c>
      <c r="G76" s="67"/>
      <c r="H76" s="67"/>
      <c r="I76" s="67"/>
      <c r="J76" s="67"/>
      <c r="K76" s="68"/>
      <c r="L76" s="68"/>
      <c r="M76" s="77"/>
      <c r="N76" s="266"/>
    </row>
    <row r="77" spans="1:14" s="73" customFormat="1" ht="18.75" customHeight="1">
      <c r="A77" s="63"/>
      <c r="B77" s="64"/>
      <c r="C77" s="71" t="s">
        <v>154</v>
      </c>
      <c r="D77" s="63" t="s">
        <v>8</v>
      </c>
      <c r="E77" s="66">
        <v>0.138</v>
      </c>
      <c r="F77" s="66">
        <f>F74*E77</f>
        <v>1.2558</v>
      </c>
      <c r="G77" s="67"/>
      <c r="H77" s="77"/>
      <c r="I77" s="67"/>
      <c r="J77" s="67"/>
      <c r="K77" s="68"/>
      <c r="L77" s="68"/>
      <c r="M77" s="77"/>
      <c r="N77" s="266"/>
    </row>
    <row r="78" spans="1:14" s="73" customFormat="1" ht="18.75" customHeight="1">
      <c r="A78" s="63"/>
      <c r="B78" s="64"/>
      <c r="C78" s="71" t="s">
        <v>77</v>
      </c>
      <c r="D78" s="63" t="s">
        <v>8</v>
      </c>
      <c r="E78" s="66">
        <v>0.5</v>
      </c>
      <c r="F78" s="66">
        <f>F74*E78</f>
        <v>4.55</v>
      </c>
      <c r="G78" s="68"/>
      <c r="H78" s="77"/>
      <c r="I78" s="68"/>
      <c r="J78" s="68"/>
      <c r="K78" s="67"/>
      <c r="L78" s="67"/>
      <c r="M78" s="77"/>
      <c r="N78" s="266"/>
    </row>
    <row r="79" spans="1:14" s="73" customFormat="1" ht="18.75" customHeight="1">
      <c r="A79" s="63"/>
      <c r="B79" s="64"/>
      <c r="C79" s="71" t="s">
        <v>305</v>
      </c>
      <c r="D79" s="63" t="s">
        <v>125</v>
      </c>
      <c r="E79" s="66">
        <v>1.05</v>
      </c>
      <c r="F79" s="66">
        <f>F74*E79</f>
        <v>9.555</v>
      </c>
      <c r="G79" s="68"/>
      <c r="H79" s="77"/>
      <c r="I79" s="68"/>
      <c r="J79" s="68"/>
      <c r="K79" s="67"/>
      <c r="L79" s="67"/>
      <c r="M79" s="77"/>
      <c r="N79" s="266"/>
    </row>
    <row r="80" spans="1:14" s="73" customFormat="1" ht="18.75" customHeight="1">
      <c r="A80" s="63"/>
      <c r="B80" s="64"/>
      <c r="C80" s="71" t="s">
        <v>155</v>
      </c>
      <c r="D80" s="63" t="s">
        <v>123</v>
      </c>
      <c r="E80" s="66">
        <v>1.07</v>
      </c>
      <c r="F80" s="66">
        <f>F74*1.07</f>
        <v>9.737</v>
      </c>
      <c r="G80" s="68"/>
      <c r="H80" s="77"/>
      <c r="I80" s="68"/>
      <c r="J80" s="68"/>
      <c r="K80" s="67"/>
      <c r="L80" s="67"/>
      <c r="M80" s="77"/>
      <c r="N80" s="266"/>
    </row>
    <row r="81" spans="1:14" s="73" customFormat="1" ht="18.75" customHeight="1">
      <c r="A81" s="63"/>
      <c r="B81" s="64"/>
      <c r="C81" s="65" t="s">
        <v>156</v>
      </c>
      <c r="D81" s="63" t="s">
        <v>125</v>
      </c>
      <c r="E81" s="66">
        <v>1.02</v>
      </c>
      <c r="F81" s="66">
        <f>F74*E81</f>
        <v>9.282</v>
      </c>
      <c r="G81" s="68"/>
      <c r="H81" s="77"/>
      <c r="I81" s="68"/>
      <c r="J81" s="68"/>
      <c r="K81" s="67"/>
      <c r="L81" s="67"/>
      <c r="M81" s="77"/>
      <c r="N81" s="266"/>
    </row>
    <row r="82" spans="1:14" s="73" customFormat="1" ht="23.25" customHeight="1">
      <c r="A82" s="63"/>
      <c r="B82" s="64"/>
      <c r="C82" s="71" t="s">
        <v>152</v>
      </c>
      <c r="D82" s="63" t="s">
        <v>5</v>
      </c>
      <c r="E82" s="66">
        <v>0.107</v>
      </c>
      <c r="F82" s="66">
        <f>F74*E82</f>
        <v>0.9736999999999999</v>
      </c>
      <c r="G82" s="68"/>
      <c r="H82" s="77"/>
      <c r="I82" s="68"/>
      <c r="J82" s="68"/>
      <c r="K82" s="67"/>
      <c r="L82" s="67"/>
      <c r="M82" s="77"/>
      <c r="N82" s="266"/>
    </row>
    <row r="83" spans="1:14" ht="27.75" customHeight="1">
      <c r="A83" s="187"/>
      <c r="B83" s="187"/>
      <c r="C83" s="565" t="s">
        <v>461</v>
      </c>
      <c r="D83" s="78" t="s">
        <v>129</v>
      </c>
      <c r="E83" s="192"/>
      <c r="F83" s="192">
        <v>141.6</v>
      </c>
      <c r="G83" s="77"/>
      <c r="H83" s="77"/>
      <c r="I83" s="77"/>
      <c r="J83" s="77"/>
      <c r="K83" s="77"/>
      <c r="L83" s="77"/>
      <c r="M83" s="77"/>
      <c r="N83" s="266"/>
    </row>
    <row r="84" spans="1:14" s="270" customFormat="1" ht="0.75" customHeight="1">
      <c r="A84" s="78">
        <v>1</v>
      </c>
      <c r="B84" s="231" t="s">
        <v>291</v>
      </c>
      <c r="C84" s="564" t="s">
        <v>292</v>
      </c>
      <c r="D84" s="78" t="s">
        <v>423</v>
      </c>
      <c r="E84" s="232"/>
      <c r="F84" s="78">
        <v>0</v>
      </c>
      <c r="G84" s="64"/>
      <c r="H84" s="77"/>
      <c r="I84" s="64"/>
      <c r="J84" s="64"/>
      <c r="K84" s="64"/>
      <c r="L84" s="64"/>
      <c r="M84" s="64"/>
      <c r="N84" s="266"/>
    </row>
    <row r="85" spans="1:14" s="270" customFormat="1" ht="16.5" hidden="1">
      <c r="A85" s="64"/>
      <c r="B85" s="186"/>
      <c r="C85" s="65" t="s">
        <v>64</v>
      </c>
      <c r="D85" s="64" t="s">
        <v>4</v>
      </c>
      <c r="E85" s="64">
        <f>3.16</f>
        <v>3.16</v>
      </c>
      <c r="F85" s="77">
        <f>F84*E85</f>
        <v>0</v>
      </c>
      <c r="G85" s="64"/>
      <c r="H85" s="77"/>
      <c r="I85" s="77"/>
      <c r="J85" s="77"/>
      <c r="K85" s="77"/>
      <c r="L85" s="77"/>
      <c r="M85" s="77"/>
      <c r="N85" s="266"/>
    </row>
    <row r="86" spans="1:14" s="270" customFormat="1" ht="16.5" hidden="1">
      <c r="A86" s="64"/>
      <c r="B86" s="186"/>
      <c r="C86" s="65" t="s">
        <v>293</v>
      </c>
      <c r="D86" s="64" t="s">
        <v>97</v>
      </c>
      <c r="E86" s="74">
        <v>1.25</v>
      </c>
      <c r="F86" s="77">
        <f>F84*E86</f>
        <v>0</v>
      </c>
      <c r="G86" s="77"/>
      <c r="H86" s="77"/>
      <c r="I86" s="77"/>
      <c r="J86" s="77"/>
      <c r="K86" s="77"/>
      <c r="L86" s="77"/>
      <c r="M86" s="77"/>
      <c r="N86" s="266"/>
    </row>
    <row r="87" spans="1:14" s="69" customFormat="1" ht="19.5" customHeight="1" hidden="1">
      <c r="A87" s="63"/>
      <c r="B87" s="64"/>
      <c r="C87" s="71" t="s">
        <v>152</v>
      </c>
      <c r="D87" s="63" t="s">
        <v>5</v>
      </c>
      <c r="E87" s="72">
        <v>0.01</v>
      </c>
      <c r="F87" s="66">
        <f>F84*E87</f>
        <v>0</v>
      </c>
      <c r="G87" s="77"/>
      <c r="H87" s="77"/>
      <c r="I87" s="77"/>
      <c r="J87" s="77"/>
      <c r="K87" s="77"/>
      <c r="L87" s="77"/>
      <c r="M87" s="77"/>
      <c r="N87" s="266"/>
    </row>
    <row r="88" spans="1:14" s="270" customFormat="1" ht="33" customHeight="1" hidden="1">
      <c r="A88" s="78">
        <v>2</v>
      </c>
      <c r="B88" s="231" t="s">
        <v>144</v>
      </c>
      <c r="C88" s="564" t="s">
        <v>294</v>
      </c>
      <c r="D88" s="78" t="s">
        <v>423</v>
      </c>
      <c r="E88" s="232"/>
      <c r="F88" s="78">
        <v>0</v>
      </c>
      <c r="G88" s="64"/>
      <c r="H88" s="77"/>
      <c r="I88" s="64"/>
      <c r="J88" s="64"/>
      <c r="K88" s="64"/>
      <c r="L88" s="64"/>
      <c r="M88" s="64"/>
      <c r="N88" s="266"/>
    </row>
    <row r="89" spans="1:14" s="270" customFormat="1" ht="16.5" hidden="1">
      <c r="A89" s="64"/>
      <c r="B89" s="186"/>
      <c r="C89" s="65" t="s">
        <v>64</v>
      </c>
      <c r="D89" s="64" t="s">
        <v>4</v>
      </c>
      <c r="E89" s="64">
        <f>3.52</f>
        <v>3.52</v>
      </c>
      <c r="F89" s="77">
        <f>F88*E89</f>
        <v>0</v>
      </c>
      <c r="G89" s="64"/>
      <c r="H89" s="77"/>
      <c r="I89" s="77"/>
      <c r="J89" s="77"/>
      <c r="K89" s="77"/>
      <c r="L89" s="77"/>
      <c r="M89" s="77"/>
      <c r="N89" s="266"/>
    </row>
    <row r="90" spans="1:14" s="270" customFormat="1" ht="23.25" customHeight="1" hidden="1">
      <c r="A90" s="64"/>
      <c r="B90" s="186"/>
      <c r="C90" s="65" t="s">
        <v>65</v>
      </c>
      <c r="D90" s="64" t="s">
        <v>5</v>
      </c>
      <c r="E90" s="74">
        <f>1.06</f>
        <v>1.06</v>
      </c>
      <c r="F90" s="77">
        <f>F88*E90</f>
        <v>0</v>
      </c>
      <c r="G90" s="77"/>
      <c r="H90" s="77"/>
      <c r="I90" s="77"/>
      <c r="J90" s="77"/>
      <c r="K90" s="77"/>
      <c r="L90" s="77"/>
      <c r="M90" s="77"/>
      <c r="N90" s="266"/>
    </row>
    <row r="91" spans="1:14" s="270" customFormat="1" ht="16.5" hidden="1">
      <c r="A91" s="64"/>
      <c r="B91" s="186"/>
      <c r="C91" s="65" t="s">
        <v>20</v>
      </c>
      <c r="D91" s="64" t="s">
        <v>97</v>
      </c>
      <c r="E91" s="74">
        <v>1.24</v>
      </c>
      <c r="F91" s="77">
        <f>F88*E91</f>
        <v>0</v>
      </c>
      <c r="G91" s="77"/>
      <c r="H91" s="77"/>
      <c r="I91" s="77"/>
      <c r="J91" s="77"/>
      <c r="K91" s="77"/>
      <c r="L91" s="77"/>
      <c r="M91" s="77"/>
      <c r="N91" s="266"/>
    </row>
    <row r="92" spans="1:14" s="69" customFormat="1" ht="19.5" customHeight="1" hidden="1">
      <c r="A92" s="63"/>
      <c r="B92" s="64"/>
      <c r="C92" s="71" t="s">
        <v>152</v>
      </c>
      <c r="D92" s="63" t="s">
        <v>5</v>
      </c>
      <c r="E92" s="72">
        <v>0.01</v>
      </c>
      <c r="F92" s="66">
        <f>F88*E92</f>
        <v>0</v>
      </c>
      <c r="G92" s="77"/>
      <c r="H92" s="77"/>
      <c r="I92" s="77"/>
      <c r="J92" s="77"/>
      <c r="K92" s="77"/>
      <c r="L92" s="77"/>
      <c r="M92" s="77"/>
      <c r="N92" s="266"/>
    </row>
    <row r="93" spans="1:14" s="270" customFormat="1" ht="12.75" customHeight="1" hidden="1">
      <c r="A93" s="78">
        <v>3</v>
      </c>
      <c r="B93" s="231" t="s">
        <v>295</v>
      </c>
      <c r="C93" s="564" t="s">
        <v>296</v>
      </c>
      <c r="D93" s="78" t="s">
        <v>423</v>
      </c>
      <c r="E93" s="232"/>
      <c r="F93" s="78">
        <v>0</v>
      </c>
      <c r="G93" s="64"/>
      <c r="H93" s="77"/>
      <c r="I93" s="64"/>
      <c r="J93" s="64"/>
      <c r="K93" s="64"/>
      <c r="L93" s="64"/>
      <c r="M93" s="64"/>
      <c r="N93" s="266"/>
    </row>
    <row r="94" spans="1:14" s="270" customFormat="1" ht="16.5" hidden="1">
      <c r="A94" s="64"/>
      <c r="B94" s="186"/>
      <c r="C94" s="65" t="s">
        <v>64</v>
      </c>
      <c r="D94" s="64" t="s">
        <v>4</v>
      </c>
      <c r="E94" s="64">
        <f>4.1</f>
        <v>4.1</v>
      </c>
      <c r="F94" s="77">
        <f>F93*E94</f>
        <v>0</v>
      </c>
      <c r="G94" s="64"/>
      <c r="H94" s="77"/>
      <c r="I94" s="77"/>
      <c r="J94" s="77"/>
      <c r="K94" s="77"/>
      <c r="L94" s="77"/>
      <c r="M94" s="77"/>
      <c r="N94" s="266"/>
    </row>
    <row r="95" spans="1:14" s="270" customFormat="1" ht="23.25" customHeight="1" hidden="1">
      <c r="A95" s="64"/>
      <c r="B95" s="186"/>
      <c r="C95" s="65" t="s">
        <v>65</v>
      </c>
      <c r="D95" s="64" t="s">
        <v>5</v>
      </c>
      <c r="E95" s="74">
        <f>1.08</f>
        <v>1.08</v>
      </c>
      <c r="F95" s="77">
        <f>F93*E95</f>
        <v>0</v>
      </c>
      <c r="G95" s="77"/>
      <c r="H95" s="77"/>
      <c r="I95" s="77"/>
      <c r="J95" s="77"/>
      <c r="K95" s="77"/>
      <c r="L95" s="77"/>
      <c r="M95" s="77"/>
      <c r="N95" s="266"/>
    </row>
    <row r="96" spans="1:14" s="270" customFormat="1" ht="16.5" hidden="1">
      <c r="A96" s="64"/>
      <c r="B96" s="186"/>
      <c r="C96" s="65" t="s">
        <v>23</v>
      </c>
      <c r="D96" s="64" t="s">
        <v>97</v>
      </c>
      <c r="E96" s="74">
        <v>1.1</v>
      </c>
      <c r="F96" s="77">
        <f>F93*E96</f>
        <v>0</v>
      </c>
      <c r="G96" s="77"/>
      <c r="H96" s="77"/>
      <c r="I96" s="77"/>
      <c r="J96" s="77"/>
      <c r="K96" s="77"/>
      <c r="L96" s="77"/>
      <c r="M96" s="77"/>
      <c r="N96" s="266"/>
    </row>
    <row r="97" spans="1:14" s="271" customFormat="1" ht="42" customHeight="1" hidden="1">
      <c r="A97" s="233">
        <v>4</v>
      </c>
      <c r="B97" s="231" t="s">
        <v>426</v>
      </c>
      <c r="C97" s="564" t="s">
        <v>297</v>
      </c>
      <c r="D97" s="78" t="s">
        <v>129</v>
      </c>
      <c r="E97" s="192"/>
      <c r="F97" s="192">
        <v>0</v>
      </c>
      <c r="G97" s="77"/>
      <c r="H97" s="77"/>
      <c r="I97" s="77"/>
      <c r="J97" s="77"/>
      <c r="K97" s="77"/>
      <c r="L97" s="77"/>
      <c r="M97" s="77"/>
      <c r="N97" s="266"/>
    </row>
    <row r="98" spans="1:14" s="271" customFormat="1" ht="21.75" customHeight="1" hidden="1">
      <c r="A98" s="64"/>
      <c r="B98" s="64"/>
      <c r="C98" s="65" t="s">
        <v>99</v>
      </c>
      <c r="D98" s="64" t="s">
        <v>129</v>
      </c>
      <c r="E98" s="77">
        <v>0.312</v>
      </c>
      <c r="F98" s="77">
        <f>E98*F97</f>
        <v>0</v>
      </c>
      <c r="G98" s="77"/>
      <c r="H98" s="77"/>
      <c r="I98" s="77"/>
      <c r="J98" s="77"/>
      <c r="K98" s="77"/>
      <c r="L98" s="77"/>
      <c r="M98" s="77"/>
      <c r="N98" s="266"/>
    </row>
    <row r="99" spans="1:14" s="271" customFormat="1" ht="21.75" customHeight="1" hidden="1">
      <c r="A99" s="64"/>
      <c r="B99" s="186"/>
      <c r="C99" s="65" t="s">
        <v>427</v>
      </c>
      <c r="D99" s="64" t="s">
        <v>5</v>
      </c>
      <c r="E99" s="77">
        <v>0.0138</v>
      </c>
      <c r="F99" s="77">
        <f>E99*F97</f>
        <v>0</v>
      </c>
      <c r="G99" s="77"/>
      <c r="H99" s="77"/>
      <c r="I99" s="77"/>
      <c r="J99" s="77"/>
      <c r="K99" s="77"/>
      <c r="L99" s="77"/>
      <c r="M99" s="77"/>
      <c r="N99" s="266"/>
    </row>
    <row r="100" spans="1:14" ht="34.5" customHeight="1" hidden="1">
      <c r="A100" s="182"/>
      <c r="B100" s="186"/>
      <c r="C100" s="65" t="s">
        <v>131</v>
      </c>
      <c r="D100" s="64" t="s">
        <v>78</v>
      </c>
      <c r="E100" s="77">
        <v>1.12</v>
      </c>
      <c r="F100" s="77">
        <f>F97*E100</f>
        <v>0</v>
      </c>
      <c r="G100" s="77"/>
      <c r="H100" s="77"/>
      <c r="I100" s="77"/>
      <c r="J100" s="77"/>
      <c r="K100" s="77"/>
      <c r="L100" s="77"/>
      <c r="M100" s="77"/>
      <c r="N100" s="266"/>
    </row>
    <row r="101" spans="1:14" s="80" customFormat="1" ht="21.75" customHeight="1" hidden="1">
      <c r="A101" s="63"/>
      <c r="B101" s="64"/>
      <c r="C101" s="65" t="s">
        <v>157</v>
      </c>
      <c r="D101" s="63" t="s">
        <v>8</v>
      </c>
      <c r="E101" s="66">
        <f>0.0053*1000/100</f>
        <v>0.053</v>
      </c>
      <c r="F101" s="68">
        <f>F97*E101</f>
        <v>0</v>
      </c>
      <c r="G101" s="68"/>
      <c r="H101" s="77"/>
      <c r="I101" s="66"/>
      <c r="J101" s="68"/>
      <c r="K101" s="79"/>
      <c r="L101" s="79"/>
      <c r="M101" s="77"/>
      <c r="N101" s="266"/>
    </row>
    <row r="102" spans="1:14" s="80" customFormat="1" ht="21.75" customHeight="1" hidden="1">
      <c r="A102" s="63"/>
      <c r="B102" s="64"/>
      <c r="C102" s="65" t="s">
        <v>158</v>
      </c>
      <c r="D102" s="63" t="s">
        <v>8</v>
      </c>
      <c r="E102" s="66">
        <v>0.2</v>
      </c>
      <c r="F102" s="68">
        <f>F97*E102</f>
        <v>0</v>
      </c>
      <c r="G102" s="68"/>
      <c r="H102" s="77"/>
      <c r="I102" s="68"/>
      <c r="J102" s="68"/>
      <c r="K102" s="79"/>
      <c r="L102" s="79"/>
      <c r="M102" s="77"/>
      <c r="N102" s="266"/>
    </row>
    <row r="103" spans="1:14" s="80" customFormat="1" ht="1.5" customHeight="1" hidden="1">
      <c r="A103" s="63"/>
      <c r="B103" s="64"/>
      <c r="C103" s="65" t="s">
        <v>159</v>
      </c>
      <c r="D103" s="63" t="s">
        <v>5</v>
      </c>
      <c r="E103" s="72">
        <v>0.0019</v>
      </c>
      <c r="F103" s="68">
        <f>F97*E103</f>
        <v>0</v>
      </c>
      <c r="G103" s="79"/>
      <c r="H103" s="77"/>
      <c r="I103" s="68"/>
      <c r="J103" s="68"/>
      <c r="K103" s="79"/>
      <c r="L103" s="79"/>
      <c r="M103" s="77"/>
      <c r="N103" s="266"/>
    </row>
    <row r="104" spans="1:14" s="259" customFormat="1" ht="30" customHeight="1" hidden="1">
      <c r="A104" s="228">
        <v>5</v>
      </c>
      <c r="B104" s="78" t="s">
        <v>298</v>
      </c>
      <c r="C104" s="566" t="s">
        <v>299</v>
      </c>
      <c r="D104" s="228" t="s">
        <v>124</v>
      </c>
      <c r="E104" s="227"/>
      <c r="F104" s="227">
        <v>0</v>
      </c>
      <c r="G104" s="215"/>
      <c r="H104" s="215"/>
      <c r="I104" s="215"/>
      <c r="J104" s="215"/>
      <c r="K104" s="215"/>
      <c r="L104" s="215"/>
      <c r="M104" s="215"/>
      <c r="N104" s="266"/>
    </row>
    <row r="105" spans="1:14" s="259" customFormat="1" ht="18" customHeight="1" hidden="1">
      <c r="A105" s="63"/>
      <c r="B105" s="64"/>
      <c r="C105" s="71" t="s">
        <v>62</v>
      </c>
      <c r="D105" s="63" t="s">
        <v>124</v>
      </c>
      <c r="E105" s="66">
        <v>3.83</v>
      </c>
      <c r="F105" s="66">
        <f>F104*E105</f>
        <v>0</v>
      </c>
      <c r="G105" s="77"/>
      <c r="H105" s="77"/>
      <c r="I105" s="77"/>
      <c r="J105" s="77"/>
      <c r="K105" s="77"/>
      <c r="L105" s="77"/>
      <c r="M105" s="77"/>
      <c r="N105" s="266"/>
    </row>
    <row r="106" spans="1:14" s="259" customFormat="1" ht="18" customHeight="1" hidden="1">
      <c r="A106" s="63"/>
      <c r="B106" s="64"/>
      <c r="C106" s="71" t="s">
        <v>29</v>
      </c>
      <c r="D106" s="63" t="s">
        <v>5</v>
      </c>
      <c r="E106" s="66">
        <v>1.37</v>
      </c>
      <c r="F106" s="66">
        <f>F104*E106</f>
        <v>0</v>
      </c>
      <c r="G106" s="215"/>
      <c r="H106" s="68"/>
      <c r="I106" s="215"/>
      <c r="J106" s="215"/>
      <c r="K106" s="68"/>
      <c r="L106" s="68"/>
      <c r="M106" s="77"/>
      <c r="N106" s="266"/>
    </row>
    <row r="107" spans="1:14" s="259" customFormat="1" ht="18" customHeight="1" hidden="1">
      <c r="A107" s="63"/>
      <c r="B107" s="64"/>
      <c r="C107" s="71" t="s">
        <v>300</v>
      </c>
      <c r="D107" s="63" t="s">
        <v>67</v>
      </c>
      <c r="E107" s="66" t="s">
        <v>176</v>
      </c>
      <c r="F107" s="66">
        <f>11*F83*0.62/1000</f>
        <v>0.965712</v>
      </c>
      <c r="G107" s="215"/>
      <c r="H107" s="68"/>
      <c r="I107" s="68"/>
      <c r="J107" s="68"/>
      <c r="K107" s="215"/>
      <c r="L107" s="215"/>
      <c r="M107" s="77"/>
      <c r="N107" s="266"/>
    </row>
    <row r="108" spans="1:14" s="259" customFormat="1" ht="18" customHeight="1" hidden="1">
      <c r="A108" s="63"/>
      <c r="B108" s="64"/>
      <c r="C108" s="71" t="s">
        <v>303</v>
      </c>
      <c r="D108" s="63" t="s">
        <v>124</v>
      </c>
      <c r="E108" s="66">
        <v>1.015</v>
      </c>
      <c r="F108" s="66">
        <f>F104*E108</f>
        <v>0</v>
      </c>
      <c r="G108" s="215"/>
      <c r="H108" s="68"/>
      <c r="I108" s="68"/>
      <c r="J108" s="68"/>
      <c r="K108" s="215"/>
      <c r="L108" s="215"/>
      <c r="M108" s="77"/>
      <c r="N108" s="266"/>
    </row>
    <row r="109" spans="1:14" s="259" customFormat="1" ht="18" customHeight="1" hidden="1">
      <c r="A109" s="63"/>
      <c r="B109" s="64"/>
      <c r="C109" s="71" t="s">
        <v>128</v>
      </c>
      <c r="D109" s="63" t="s">
        <v>125</v>
      </c>
      <c r="E109" s="66">
        <v>0.256</v>
      </c>
      <c r="F109" s="66">
        <f>F104*E109</f>
        <v>0</v>
      </c>
      <c r="G109" s="215"/>
      <c r="H109" s="68"/>
      <c r="I109" s="68"/>
      <c r="J109" s="68"/>
      <c r="K109" s="215"/>
      <c r="L109" s="215"/>
      <c r="M109" s="77"/>
      <c r="N109" s="266"/>
    </row>
    <row r="110" spans="1:14" s="259" customFormat="1" ht="18" customHeight="1" hidden="1">
      <c r="A110" s="63"/>
      <c r="B110" s="64"/>
      <c r="C110" s="71" t="s">
        <v>301</v>
      </c>
      <c r="D110" s="63" t="s">
        <v>124</v>
      </c>
      <c r="E110" s="72">
        <v>0.0027</v>
      </c>
      <c r="F110" s="66">
        <f>F104*E110</f>
        <v>0</v>
      </c>
      <c r="G110" s="215"/>
      <c r="H110" s="68"/>
      <c r="I110" s="68"/>
      <c r="J110" s="68"/>
      <c r="K110" s="215"/>
      <c r="L110" s="215"/>
      <c r="M110" s="77"/>
      <c r="N110" s="266"/>
    </row>
    <row r="111" spans="1:14" s="259" customFormat="1" ht="18" customHeight="1" hidden="1">
      <c r="A111" s="63"/>
      <c r="B111" s="64"/>
      <c r="C111" s="71" t="s">
        <v>302</v>
      </c>
      <c r="D111" s="63" t="s">
        <v>124</v>
      </c>
      <c r="E111" s="72">
        <v>0.0003</v>
      </c>
      <c r="F111" s="66">
        <f>F104*E111</f>
        <v>0</v>
      </c>
      <c r="G111" s="215"/>
      <c r="H111" s="68"/>
      <c r="I111" s="68"/>
      <c r="J111" s="68"/>
      <c r="K111" s="215"/>
      <c r="L111" s="215"/>
      <c r="M111" s="77"/>
      <c r="N111" s="266"/>
    </row>
    <row r="112" spans="1:14" s="259" customFormat="1" ht="18" customHeight="1" hidden="1">
      <c r="A112" s="63"/>
      <c r="B112" s="64"/>
      <c r="C112" s="71" t="s">
        <v>152</v>
      </c>
      <c r="D112" s="63" t="s">
        <v>5</v>
      </c>
      <c r="E112" s="66">
        <v>0.63</v>
      </c>
      <c r="F112" s="66">
        <f>F104*E112</f>
        <v>0</v>
      </c>
      <c r="G112" s="215"/>
      <c r="H112" s="68"/>
      <c r="I112" s="68"/>
      <c r="J112" s="68"/>
      <c r="K112" s="215"/>
      <c r="L112" s="215"/>
      <c r="M112" s="77"/>
      <c r="N112" s="266"/>
    </row>
    <row r="113" spans="1:14" s="261" customFormat="1" ht="36" customHeight="1" hidden="1">
      <c r="A113" s="78">
        <v>6</v>
      </c>
      <c r="B113" s="78" t="s">
        <v>149</v>
      </c>
      <c r="C113" s="564" t="s">
        <v>462</v>
      </c>
      <c r="D113" s="78" t="s">
        <v>129</v>
      </c>
      <c r="E113" s="230"/>
      <c r="F113" s="192">
        <v>0</v>
      </c>
      <c r="G113" s="76"/>
      <c r="H113" s="76"/>
      <c r="I113" s="77"/>
      <c r="J113" s="77"/>
      <c r="K113" s="76"/>
      <c r="L113" s="76"/>
      <c r="M113" s="77"/>
      <c r="N113" s="266"/>
    </row>
    <row r="114" spans="1:14" s="259" customFormat="1" ht="19.5" customHeight="1" hidden="1">
      <c r="A114" s="63"/>
      <c r="B114" s="64"/>
      <c r="C114" s="71" t="s">
        <v>151</v>
      </c>
      <c r="D114" s="63" t="s">
        <v>125</v>
      </c>
      <c r="E114" s="66">
        <f>+(18.8+20*0.34)/100</f>
        <v>0.256</v>
      </c>
      <c r="F114" s="66">
        <f>E114*F113</f>
        <v>0</v>
      </c>
      <c r="G114" s="64"/>
      <c r="H114" s="77"/>
      <c r="I114" s="77"/>
      <c r="J114" s="77"/>
      <c r="K114" s="77"/>
      <c r="L114" s="77"/>
      <c r="M114" s="77"/>
      <c r="N114" s="266"/>
    </row>
    <row r="115" spans="1:14" s="259" customFormat="1" ht="19.5" customHeight="1" hidden="1">
      <c r="A115" s="63"/>
      <c r="B115" s="186"/>
      <c r="C115" s="71" t="s">
        <v>29</v>
      </c>
      <c r="D115" s="63" t="s">
        <v>5</v>
      </c>
      <c r="E115" s="66">
        <f>(0.95+2*0.23)/100</f>
        <v>0.0141</v>
      </c>
      <c r="F115" s="66">
        <f>F113*E115</f>
        <v>0</v>
      </c>
      <c r="G115" s="67"/>
      <c r="H115" s="67"/>
      <c r="I115" s="67"/>
      <c r="J115" s="67"/>
      <c r="K115" s="68"/>
      <c r="L115" s="68"/>
      <c r="M115" s="77"/>
      <c r="N115" s="266"/>
    </row>
    <row r="116" spans="1:14" s="259" customFormat="1" ht="19.5" customHeight="1" hidden="1">
      <c r="A116" s="63"/>
      <c r="B116" s="64"/>
      <c r="C116" s="71" t="s">
        <v>304</v>
      </c>
      <c r="D116" s="63" t="s">
        <v>124</v>
      </c>
      <c r="E116" s="66">
        <v>0.0306</v>
      </c>
      <c r="F116" s="66">
        <f>F113*E116</f>
        <v>0</v>
      </c>
      <c r="G116" s="77"/>
      <c r="H116" s="77"/>
      <c r="I116" s="77"/>
      <c r="J116" s="77"/>
      <c r="K116" s="77"/>
      <c r="L116" s="77"/>
      <c r="M116" s="77"/>
      <c r="N116" s="266"/>
    </row>
    <row r="117" spans="1:14" s="69" customFormat="1" ht="19.5" customHeight="1" hidden="1">
      <c r="A117" s="63"/>
      <c r="B117" s="64"/>
      <c r="C117" s="71" t="s">
        <v>152</v>
      </c>
      <c r="D117" s="63" t="s">
        <v>5</v>
      </c>
      <c r="E117" s="72">
        <f>6.36/100</f>
        <v>0.0636</v>
      </c>
      <c r="F117" s="66">
        <f>F113*E117</f>
        <v>0</v>
      </c>
      <c r="G117" s="77"/>
      <c r="H117" s="77"/>
      <c r="I117" s="77"/>
      <c r="J117" s="77"/>
      <c r="K117" s="77"/>
      <c r="L117" s="77"/>
      <c r="M117" s="77"/>
      <c r="N117" s="266"/>
    </row>
    <row r="118" spans="1:14" s="274" customFormat="1" ht="38.25" customHeight="1">
      <c r="A118" s="78">
        <v>7</v>
      </c>
      <c r="B118" s="231" t="s">
        <v>76</v>
      </c>
      <c r="C118" s="567" t="s">
        <v>307</v>
      </c>
      <c r="D118" s="228" t="s">
        <v>74</v>
      </c>
      <c r="E118" s="236"/>
      <c r="F118" s="236">
        <v>21.6</v>
      </c>
      <c r="G118" s="190"/>
      <c r="H118" s="190"/>
      <c r="I118" s="190"/>
      <c r="J118" s="190"/>
      <c r="K118" s="190"/>
      <c r="L118" s="190"/>
      <c r="M118" s="190"/>
      <c r="N118" s="266"/>
    </row>
    <row r="119" spans="1:14" s="274" customFormat="1" ht="17.25" customHeight="1">
      <c r="A119" s="64"/>
      <c r="B119" s="186"/>
      <c r="C119" s="185" t="s">
        <v>52</v>
      </c>
      <c r="D119" s="64" t="s">
        <v>4</v>
      </c>
      <c r="E119" s="64">
        <f>1.08</f>
        <v>1.08</v>
      </c>
      <c r="F119" s="190">
        <f>F118*E119</f>
        <v>23.328000000000003</v>
      </c>
      <c r="G119" s="190"/>
      <c r="H119" s="190"/>
      <c r="I119" s="190"/>
      <c r="J119" s="190"/>
      <c r="K119" s="190"/>
      <c r="L119" s="190"/>
      <c r="M119" s="190"/>
      <c r="N119" s="266"/>
    </row>
    <row r="120" spans="1:14" s="274" customFormat="1" ht="17.25" customHeight="1">
      <c r="A120" s="64"/>
      <c r="B120" s="186"/>
      <c r="C120" s="185" t="s">
        <v>58</v>
      </c>
      <c r="D120" s="63" t="s">
        <v>5</v>
      </c>
      <c r="E120" s="275">
        <f>0.0452</f>
        <v>0.0452</v>
      </c>
      <c r="F120" s="190">
        <f>F118*E120</f>
        <v>0.97632</v>
      </c>
      <c r="G120" s="190"/>
      <c r="H120" s="190"/>
      <c r="I120" s="190"/>
      <c r="J120" s="190"/>
      <c r="K120" s="190"/>
      <c r="L120" s="190"/>
      <c r="M120" s="190"/>
      <c r="N120" s="266"/>
    </row>
    <row r="121" spans="1:14" s="274" customFormat="1" ht="17.25" customHeight="1">
      <c r="A121" s="64"/>
      <c r="B121" s="186"/>
      <c r="C121" s="185" t="s">
        <v>132</v>
      </c>
      <c r="D121" s="63" t="s">
        <v>8</v>
      </c>
      <c r="E121" s="190">
        <v>6</v>
      </c>
      <c r="F121" s="190">
        <f>F118*E121</f>
        <v>129.60000000000002</v>
      </c>
      <c r="G121" s="190"/>
      <c r="H121" s="190"/>
      <c r="I121" s="190"/>
      <c r="J121" s="190"/>
      <c r="K121" s="190"/>
      <c r="L121" s="190"/>
      <c r="M121" s="190"/>
      <c r="N121" s="266"/>
    </row>
    <row r="122" spans="1:14" s="274" customFormat="1" ht="17.25" customHeight="1">
      <c r="A122" s="64"/>
      <c r="B122" s="186"/>
      <c r="C122" s="185" t="s">
        <v>306</v>
      </c>
      <c r="D122" s="63" t="s">
        <v>74</v>
      </c>
      <c r="E122" s="190">
        <v>1.02</v>
      </c>
      <c r="F122" s="190">
        <f>F118*E122</f>
        <v>22.032000000000004</v>
      </c>
      <c r="G122" s="190"/>
      <c r="H122" s="190"/>
      <c r="I122" s="190"/>
      <c r="J122" s="190"/>
      <c r="K122" s="190"/>
      <c r="L122" s="190"/>
      <c r="M122" s="190"/>
      <c r="N122" s="266"/>
    </row>
    <row r="123" spans="1:14" s="274" customFormat="1" ht="17.25" customHeight="1">
      <c r="A123" s="64"/>
      <c r="B123" s="186"/>
      <c r="C123" s="185" t="s">
        <v>54</v>
      </c>
      <c r="D123" s="63" t="s">
        <v>5</v>
      </c>
      <c r="E123" s="190">
        <v>0.0466</v>
      </c>
      <c r="F123" s="190">
        <f>F118*E123</f>
        <v>1.0065600000000001</v>
      </c>
      <c r="G123" s="190"/>
      <c r="H123" s="190"/>
      <c r="I123" s="190"/>
      <c r="J123" s="190"/>
      <c r="K123" s="190"/>
      <c r="L123" s="190"/>
      <c r="M123" s="190"/>
      <c r="N123" s="266"/>
    </row>
    <row r="124" spans="1:14" ht="23.25" customHeight="1">
      <c r="A124" s="187"/>
      <c r="B124" s="187"/>
      <c r="C124" s="191" t="s">
        <v>1</v>
      </c>
      <c r="D124" s="187"/>
      <c r="E124" s="77"/>
      <c r="F124" s="77"/>
      <c r="G124" s="77"/>
      <c r="H124" s="192"/>
      <c r="I124" s="192"/>
      <c r="J124" s="192"/>
      <c r="K124" s="192"/>
      <c r="L124" s="192"/>
      <c r="M124" s="192"/>
      <c r="N124" s="266"/>
    </row>
    <row r="125" spans="1:14" ht="27.75" customHeight="1">
      <c r="A125" s="182"/>
      <c r="B125" s="182"/>
      <c r="C125" s="183" t="s">
        <v>369</v>
      </c>
      <c r="D125" s="182"/>
      <c r="E125" s="182"/>
      <c r="F125" s="182"/>
      <c r="G125" s="182"/>
      <c r="H125" s="182"/>
      <c r="I125" s="182"/>
      <c r="J125" s="182"/>
      <c r="K125" s="182"/>
      <c r="L125" s="182"/>
      <c r="M125" s="182"/>
      <c r="N125" s="266"/>
    </row>
    <row r="126" spans="1:18" s="273" customFormat="1" ht="33.75" customHeight="1" hidden="1">
      <c r="A126" s="78">
        <v>1</v>
      </c>
      <c r="B126" s="78" t="s">
        <v>115</v>
      </c>
      <c r="C126" s="564" t="s">
        <v>135</v>
      </c>
      <c r="D126" s="78" t="s">
        <v>74</v>
      </c>
      <c r="E126" s="192"/>
      <c r="F126" s="192">
        <v>0</v>
      </c>
      <c r="G126" s="77"/>
      <c r="H126" s="77"/>
      <c r="I126" s="77"/>
      <c r="J126" s="77"/>
      <c r="K126" s="77"/>
      <c r="L126" s="77"/>
      <c r="M126" s="77"/>
      <c r="N126" s="266"/>
      <c r="R126" s="435"/>
    </row>
    <row r="127" spans="1:14" s="276" customFormat="1" ht="17.25" customHeight="1" hidden="1">
      <c r="A127" s="64"/>
      <c r="B127" s="186"/>
      <c r="C127" s="65" t="s">
        <v>52</v>
      </c>
      <c r="D127" s="64" t="s">
        <v>28</v>
      </c>
      <c r="E127" s="77">
        <f>1.01</f>
        <v>1.01</v>
      </c>
      <c r="F127" s="77">
        <f>F126*E127</f>
        <v>0</v>
      </c>
      <c r="G127" s="77"/>
      <c r="H127" s="77"/>
      <c r="I127" s="77"/>
      <c r="J127" s="77"/>
      <c r="K127" s="77"/>
      <c r="L127" s="77"/>
      <c r="M127" s="77"/>
      <c r="N127" s="266"/>
    </row>
    <row r="128" spans="1:14" s="276" customFormat="1" ht="17.25" customHeight="1" hidden="1">
      <c r="A128" s="64"/>
      <c r="B128" s="186"/>
      <c r="C128" s="65" t="s">
        <v>58</v>
      </c>
      <c r="D128" s="64" t="s">
        <v>5</v>
      </c>
      <c r="E128" s="77">
        <f>0.027</f>
        <v>0.027</v>
      </c>
      <c r="F128" s="77">
        <f>F126*E128</f>
        <v>0</v>
      </c>
      <c r="G128" s="77"/>
      <c r="H128" s="77"/>
      <c r="I128" s="77"/>
      <c r="J128" s="77"/>
      <c r="K128" s="77"/>
      <c r="L128" s="77"/>
      <c r="M128" s="77"/>
      <c r="N128" s="266"/>
    </row>
    <row r="129" spans="1:14" s="276" customFormat="1" ht="17.25" customHeight="1" hidden="1">
      <c r="A129" s="64"/>
      <c r="B129" s="64"/>
      <c r="C129" s="65" t="s">
        <v>91</v>
      </c>
      <c r="D129" s="64" t="s">
        <v>70</v>
      </c>
      <c r="E129" s="77">
        <v>0.033</v>
      </c>
      <c r="F129" s="77">
        <f>F126*E129</f>
        <v>0</v>
      </c>
      <c r="G129" s="77"/>
      <c r="H129" s="77"/>
      <c r="I129" s="77"/>
      <c r="J129" s="77"/>
      <c r="K129" s="77"/>
      <c r="L129" s="77"/>
      <c r="M129" s="77"/>
      <c r="N129" s="266"/>
    </row>
    <row r="130" spans="1:14" s="276" customFormat="1" ht="17.25" customHeight="1" hidden="1">
      <c r="A130" s="64"/>
      <c r="B130" s="188"/>
      <c r="C130" s="65" t="s">
        <v>54</v>
      </c>
      <c r="D130" s="64" t="s">
        <v>5</v>
      </c>
      <c r="E130" s="77">
        <v>0.003</v>
      </c>
      <c r="F130" s="77">
        <f>F126*E130</f>
        <v>0</v>
      </c>
      <c r="G130" s="77"/>
      <c r="H130" s="77"/>
      <c r="I130" s="77"/>
      <c r="J130" s="77"/>
      <c r="K130" s="77"/>
      <c r="L130" s="77"/>
      <c r="M130" s="77"/>
      <c r="N130" s="266"/>
    </row>
    <row r="131" spans="1:14" s="273" customFormat="1" ht="49.5" customHeight="1" hidden="1">
      <c r="A131" s="183">
        <v>2</v>
      </c>
      <c r="B131" s="237" t="s">
        <v>80</v>
      </c>
      <c r="C131" s="564" t="s">
        <v>82</v>
      </c>
      <c r="D131" s="78" t="s">
        <v>74</v>
      </c>
      <c r="E131" s="192"/>
      <c r="F131" s="192">
        <v>0</v>
      </c>
      <c r="G131" s="77"/>
      <c r="H131" s="77"/>
      <c r="I131" s="77"/>
      <c r="J131" s="77"/>
      <c r="K131" s="77"/>
      <c r="L131" s="77"/>
      <c r="M131" s="77"/>
      <c r="N131" s="266"/>
    </row>
    <row r="132" spans="1:14" s="276" customFormat="1" ht="22.5" customHeight="1" hidden="1">
      <c r="A132" s="182"/>
      <c r="B132" s="186"/>
      <c r="C132" s="65" t="s">
        <v>52</v>
      </c>
      <c r="D132" s="64" t="s">
        <v>74</v>
      </c>
      <c r="E132" s="77">
        <f>0.658</f>
        <v>0.658</v>
      </c>
      <c r="F132" s="77">
        <f>F131*E132</f>
        <v>0</v>
      </c>
      <c r="G132" s="77"/>
      <c r="H132" s="77"/>
      <c r="I132" s="77"/>
      <c r="J132" s="77"/>
      <c r="K132" s="77"/>
      <c r="L132" s="77"/>
      <c r="M132" s="77"/>
      <c r="N132" s="266"/>
    </row>
    <row r="133" spans="1:14" s="276" customFormat="1" ht="22.5" customHeight="1" hidden="1">
      <c r="A133" s="182"/>
      <c r="B133" s="186"/>
      <c r="C133" s="65" t="s">
        <v>58</v>
      </c>
      <c r="D133" s="64" t="s">
        <v>5</v>
      </c>
      <c r="E133" s="77">
        <f>0.01</f>
        <v>0.01</v>
      </c>
      <c r="F133" s="77">
        <f>F131*E133</f>
        <v>0</v>
      </c>
      <c r="G133" s="77"/>
      <c r="H133" s="77"/>
      <c r="I133" s="77"/>
      <c r="J133" s="77"/>
      <c r="K133" s="77"/>
      <c r="L133" s="77"/>
      <c r="M133" s="77"/>
      <c r="N133" s="266"/>
    </row>
    <row r="134" spans="1:14" s="276" customFormat="1" ht="22.5" customHeight="1" hidden="1">
      <c r="A134" s="182"/>
      <c r="B134" s="188"/>
      <c r="C134" s="65" t="s">
        <v>81</v>
      </c>
      <c r="D134" s="64" t="s">
        <v>8</v>
      </c>
      <c r="E134" s="77">
        <v>0.69</v>
      </c>
      <c r="F134" s="77">
        <f>F131*E134</f>
        <v>0</v>
      </c>
      <c r="G134" s="77"/>
      <c r="H134" s="77"/>
      <c r="I134" s="77"/>
      <c r="J134" s="77"/>
      <c r="K134" s="77"/>
      <c r="L134" s="77"/>
      <c r="M134" s="77"/>
      <c r="N134" s="266"/>
    </row>
    <row r="135" spans="1:14" s="276" customFormat="1" ht="22.5" customHeight="1" hidden="1">
      <c r="A135" s="182"/>
      <c r="B135" s="188"/>
      <c r="C135" s="65" t="s">
        <v>15</v>
      </c>
      <c r="D135" s="64" t="s">
        <v>8</v>
      </c>
      <c r="E135" s="77">
        <v>0.79</v>
      </c>
      <c r="F135" s="77">
        <f>F131*E135</f>
        <v>0</v>
      </c>
      <c r="G135" s="77"/>
      <c r="H135" s="77"/>
      <c r="I135" s="77"/>
      <c r="J135" s="77"/>
      <c r="K135" s="77"/>
      <c r="L135" s="77"/>
      <c r="M135" s="77"/>
      <c r="N135" s="266"/>
    </row>
    <row r="136" spans="1:14" s="276" customFormat="1" ht="22.5" customHeight="1" hidden="1">
      <c r="A136" s="182"/>
      <c r="B136" s="188"/>
      <c r="C136" s="65" t="s">
        <v>54</v>
      </c>
      <c r="D136" s="64" t="s">
        <v>5</v>
      </c>
      <c r="E136" s="74">
        <v>0.016</v>
      </c>
      <c r="F136" s="77">
        <f>F131*E136</f>
        <v>0</v>
      </c>
      <c r="G136" s="77"/>
      <c r="H136" s="77"/>
      <c r="I136" s="77"/>
      <c r="J136" s="77"/>
      <c r="K136" s="77"/>
      <c r="L136" s="77"/>
      <c r="M136" s="77"/>
      <c r="N136" s="266"/>
    </row>
    <row r="137" spans="1:14" ht="30" customHeight="1">
      <c r="A137" s="183">
        <v>3</v>
      </c>
      <c r="B137" s="183" t="s">
        <v>73</v>
      </c>
      <c r="C137" s="569" t="s">
        <v>79</v>
      </c>
      <c r="D137" s="192" t="s">
        <v>424</v>
      </c>
      <c r="E137" s="192"/>
      <c r="F137" s="192">
        <v>35.24</v>
      </c>
      <c r="G137" s="77"/>
      <c r="H137" s="77"/>
      <c r="I137" s="77"/>
      <c r="J137" s="77"/>
      <c r="K137" s="77"/>
      <c r="L137" s="77"/>
      <c r="M137" s="77"/>
      <c r="N137" s="266"/>
    </row>
    <row r="138" spans="1:14" ht="19.5" customHeight="1">
      <c r="A138" s="182"/>
      <c r="B138" s="186"/>
      <c r="C138" s="65" t="s">
        <v>50</v>
      </c>
      <c r="D138" s="182" t="s">
        <v>30</v>
      </c>
      <c r="E138" s="182">
        <f>1.7</f>
        <v>1.7</v>
      </c>
      <c r="F138" s="189">
        <f>F137*E138</f>
        <v>59.908</v>
      </c>
      <c r="G138" s="182"/>
      <c r="H138" s="189"/>
      <c r="I138" s="77"/>
      <c r="J138" s="77"/>
      <c r="K138" s="77"/>
      <c r="L138" s="77"/>
      <c r="M138" s="77"/>
      <c r="N138" s="266"/>
    </row>
    <row r="139" spans="1:14" ht="19.5" customHeight="1">
      <c r="A139" s="182"/>
      <c r="B139" s="186"/>
      <c r="C139" s="65" t="s">
        <v>29</v>
      </c>
      <c r="D139" s="182" t="s">
        <v>72</v>
      </c>
      <c r="E139" s="182">
        <f>0.02</f>
        <v>0.02</v>
      </c>
      <c r="F139" s="189">
        <f>F137*E139</f>
        <v>0.7048000000000001</v>
      </c>
      <c r="G139" s="182"/>
      <c r="H139" s="189"/>
      <c r="I139" s="77"/>
      <c r="J139" s="77"/>
      <c r="K139" s="77"/>
      <c r="L139" s="77"/>
      <c r="M139" s="77"/>
      <c r="N139" s="266"/>
    </row>
    <row r="140" spans="1:14" ht="19.5" customHeight="1">
      <c r="A140" s="182"/>
      <c r="B140" s="182"/>
      <c r="C140" s="65" t="s">
        <v>136</v>
      </c>
      <c r="D140" s="182" t="s">
        <v>97</v>
      </c>
      <c r="E140" s="182">
        <v>0.015</v>
      </c>
      <c r="F140" s="189">
        <f>F137*E140</f>
        <v>0.5286</v>
      </c>
      <c r="G140" s="182"/>
      <c r="H140" s="189"/>
      <c r="I140" s="77"/>
      <c r="J140" s="77"/>
      <c r="K140" s="77"/>
      <c r="L140" s="77"/>
      <c r="M140" s="77"/>
      <c r="N140" s="266"/>
    </row>
    <row r="141" spans="1:14" ht="19.5" customHeight="1">
      <c r="A141" s="182"/>
      <c r="B141" s="182"/>
      <c r="C141" s="65" t="s">
        <v>137</v>
      </c>
      <c r="D141" s="182" t="s">
        <v>78</v>
      </c>
      <c r="E141" s="182">
        <v>1.02</v>
      </c>
      <c r="F141" s="189">
        <f>F137*E141</f>
        <v>35.9448</v>
      </c>
      <c r="G141" s="182"/>
      <c r="H141" s="189"/>
      <c r="I141" s="77"/>
      <c r="J141" s="77"/>
      <c r="K141" s="77"/>
      <c r="L141" s="77"/>
      <c r="M141" s="77"/>
      <c r="N141" s="266"/>
    </row>
    <row r="142" spans="1:14" ht="19.5" customHeight="1">
      <c r="A142" s="182"/>
      <c r="B142" s="182"/>
      <c r="C142" s="65" t="s">
        <v>9</v>
      </c>
      <c r="D142" s="182" t="s">
        <v>72</v>
      </c>
      <c r="E142" s="182">
        <v>0.007</v>
      </c>
      <c r="F142" s="189">
        <f>F137*E142</f>
        <v>0.24668</v>
      </c>
      <c r="G142" s="182"/>
      <c r="H142" s="189"/>
      <c r="I142" s="182"/>
      <c r="J142" s="182"/>
      <c r="K142" s="182"/>
      <c r="L142" s="182"/>
      <c r="M142" s="77"/>
      <c r="N142" s="266"/>
    </row>
    <row r="143" spans="1:14" s="278" customFormat="1" ht="57.75" customHeight="1">
      <c r="A143" s="277">
        <v>4</v>
      </c>
      <c r="B143" s="277" t="s">
        <v>11</v>
      </c>
      <c r="C143" s="572" t="s">
        <v>371</v>
      </c>
      <c r="D143" s="238" t="s">
        <v>74</v>
      </c>
      <c r="E143" s="238"/>
      <c r="F143" s="545">
        <v>27</v>
      </c>
      <c r="G143" s="182"/>
      <c r="H143" s="189"/>
      <c r="I143" s="77"/>
      <c r="J143" s="77"/>
      <c r="K143" s="77"/>
      <c r="L143" s="77"/>
      <c r="M143" s="77"/>
      <c r="N143" s="266"/>
    </row>
    <row r="144" spans="1:14" s="278" customFormat="1" ht="63" customHeight="1">
      <c r="A144" s="228">
        <v>5</v>
      </c>
      <c r="B144" s="231" t="s">
        <v>397</v>
      </c>
      <c r="C144" s="573" t="s">
        <v>370</v>
      </c>
      <c r="D144" s="228" t="s">
        <v>74</v>
      </c>
      <c r="E144" s="228"/>
      <c r="F144" s="434">
        <v>28.8</v>
      </c>
      <c r="G144" s="63"/>
      <c r="H144" s="63"/>
      <c r="I144" s="63"/>
      <c r="J144" s="63"/>
      <c r="K144" s="63"/>
      <c r="L144" s="63"/>
      <c r="M144" s="172"/>
      <c r="N144" s="266"/>
    </row>
    <row r="145" spans="1:14" s="278" customFormat="1" ht="23.25" customHeight="1">
      <c r="A145" s="63"/>
      <c r="B145" s="186"/>
      <c r="C145" s="65" t="s">
        <v>408</v>
      </c>
      <c r="D145" s="182" t="s">
        <v>30</v>
      </c>
      <c r="E145" s="63">
        <f>97/100</f>
        <v>0.97</v>
      </c>
      <c r="F145" s="68">
        <f>E145*F144</f>
        <v>27.936</v>
      </c>
      <c r="G145" s="172"/>
      <c r="H145" s="68"/>
      <c r="I145" s="68"/>
      <c r="J145" s="68"/>
      <c r="K145" s="68"/>
      <c r="L145" s="68"/>
      <c r="M145" s="68"/>
      <c r="N145" s="266"/>
    </row>
    <row r="146" spans="1:14" s="278" customFormat="1" ht="23.25" customHeight="1">
      <c r="A146" s="218"/>
      <c r="B146" s="219"/>
      <c r="C146" s="173" t="s">
        <v>406</v>
      </c>
      <c r="D146" s="63" t="s">
        <v>129</v>
      </c>
      <c r="E146" s="63">
        <f>111/100</f>
        <v>1.11</v>
      </c>
      <c r="F146" s="68">
        <f>E146*F144</f>
        <v>31.968000000000004</v>
      </c>
      <c r="G146" s="68"/>
      <c r="H146" s="68"/>
      <c r="I146" s="68"/>
      <c r="J146" s="68"/>
      <c r="K146" s="68"/>
      <c r="L146" s="68"/>
      <c r="M146" s="68"/>
      <c r="N146" s="266"/>
    </row>
    <row r="147" spans="1:25" s="278" customFormat="1" ht="23.25" customHeight="1">
      <c r="A147" s="203"/>
      <c r="B147" s="203"/>
      <c r="C147" s="96" t="s">
        <v>398</v>
      </c>
      <c r="D147" s="204" t="s">
        <v>51</v>
      </c>
      <c r="E147" s="204">
        <v>2.9</v>
      </c>
      <c r="F147" s="85">
        <f>E147*F144</f>
        <v>83.52</v>
      </c>
      <c r="G147" s="85"/>
      <c r="H147" s="221"/>
      <c r="I147" s="204"/>
      <c r="J147" s="222"/>
      <c r="K147" s="204"/>
      <c r="L147" s="222"/>
      <c r="M147" s="85"/>
      <c r="N147" s="266"/>
      <c r="O147" s="174"/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</row>
    <row r="148" spans="1:25" s="278" customFormat="1" ht="23.25" customHeight="1">
      <c r="A148" s="203"/>
      <c r="B148" s="203"/>
      <c r="C148" s="96" t="s">
        <v>407</v>
      </c>
      <c r="D148" s="204" t="s">
        <v>51</v>
      </c>
      <c r="E148" s="204">
        <v>1.15</v>
      </c>
      <c r="F148" s="68">
        <f>E148*F144</f>
        <v>33.12</v>
      </c>
      <c r="G148" s="85"/>
      <c r="H148" s="221"/>
      <c r="I148" s="204"/>
      <c r="J148" s="222"/>
      <c r="K148" s="204"/>
      <c r="L148" s="222"/>
      <c r="M148" s="85"/>
      <c r="N148" s="266"/>
      <c r="O148" s="174"/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</row>
    <row r="149" spans="1:25" s="278" customFormat="1" ht="23.25" customHeight="1">
      <c r="A149" s="203"/>
      <c r="B149" s="203"/>
      <c r="C149" s="96" t="s">
        <v>399</v>
      </c>
      <c r="D149" s="204" t="s">
        <v>24</v>
      </c>
      <c r="E149" s="204">
        <v>0.2</v>
      </c>
      <c r="F149" s="85">
        <f>E149*F144</f>
        <v>5.760000000000001</v>
      </c>
      <c r="G149" s="85"/>
      <c r="H149" s="221"/>
      <c r="I149" s="204"/>
      <c r="J149" s="222"/>
      <c r="K149" s="204"/>
      <c r="L149" s="222"/>
      <c r="M149" s="85"/>
      <c r="N149" s="266"/>
      <c r="O149" s="174"/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</row>
    <row r="150" spans="1:25" s="278" customFormat="1" ht="23.25" customHeight="1">
      <c r="A150" s="203"/>
      <c r="B150" s="203"/>
      <c r="C150" s="96" t="s">
        <v>400</v>
      </c>
      <c r="D150" s="204" t="s">
        <v>24</v>
      </c>
      <c r="E150" s="204">
        <v>1.7</v>
      </c>
      <c r="F150" s="85">
        <f>E150*F144</f>
        <v>48.96</v>
      </c>
      <c r="G150" s="85"/>
      <c r="H150" s="221"/>
      <c r="I150" s="204"/>
      <c r="J150" s="222"/>
      <c r="K150" s="204"/>
      <c r="L150" s="222"/>
      <c r="M150" s="85"/>
      <c r="N150" s="266"/>
      <c r="O150" s="174"/>
      <c r="P150" s="174"/>
      <c r="Q150" s="174"/>
      <c r="R150" s="174"/>
      <c r="S150" s="174"/>
      <c r="T150" s="174"/>
      <c r="U150" s="174"/>
      <c r="V150" s="174"/>
      <c r="W150" s="174"/>
      <c r="X150" s="174"/>
      <c r="Y150" s="174"/>
    </row>
    <row r="151" spans="1:25" s="278" customFormat="1" ht="23.25" customHeight="1">
      <c r="A151" s="203"/>
      <c r="B151" s="203"/>
      <c r="C151" s="96" t="s">
        <v>401</v>
      </c>
      <c r="D151" s="204" t="s">
        <v>24</v>
      </c>
      <c r="E151" s="204">
        <v>0.7</v>
      </c>
      <c r="F151" s="85">
        <f>E151*F144</f>
        <v>20.16</v>
      </c>
      <c r="G151" s="85"/>
      <c r="H151" s="221"/>
      <c r="I151" s="204"/>
      <c r="J151" s="222"/>
      <c r="K151" s="204"/>
      <c r="L151" s="222"/>
      <c r="M151" s="85"/>
      <c r="N151" s="266"/>
      <c r="O151" s="174"/>
      <c r="P151" s="174"/>
      <c r="Q151" s="174"/>
      <c r="R151" s="174"/>
      <c r="S151" s="174"/>
      <c r="T151" s="174"/>
      <c r="U151" s="174"/>
      <c r="V151" s="174"/>
      <c r="W151" s="174"/>
      <c r="X151" s="174"/>
      <c r="Y151" s="174"/>
    </row>
    <row r="152" spans="1:25" s="278" customFormat="1" ht="23.25" customHeight="1">
      <c r="A152" s="203"/>
      <c r="B152" s="203"/>
      <c r="C152" s="96" t="s">
        <v>402</v>
      </c>
      <c r="D152" s="204" t="s">
        <v>24</v>
      </c>
      <c r="E152" s="204">
        <v>0.7</v>
      </c>
      <c r="F152" s="85">
        <f>E152*F144</f>
        <v>20.16</v>
      </c>
      <c r="G152" s="85"/>
      <c r="H152" s="221"/>
      <c r="I152" s="204"/>
      <c r="J152" s="222"/>
      <c r="K152" s="204"/>
      <c r="L152" s="222"/>
      <c r="M152" s="85"/>
      <c r="N152" s="266"/>
      <c r="O152" s="174"/>
      <c r="P152" s="174"/>
      <c r="Q152" s="174"/>
      <c r="R152" s="174"/>
      <c r="S152" s="174"/>
      <c r="T152" s="174"/>
      <c r="U152" s="174"/>
      <c r="V152" s="174"/>
      <c r="W152" s="174"/>
      <c r="X152" s="174"/>
      <c r="Y152" s="174"/>
    </row>
    <row r="153" spans="1:25" s="278" customFormat="1" ht="23.25" customHeight="1">
      <c r="A153" s="203"/>
      <c r="B153" s="203"/>
      <c r="C153" s="96" t="s">
        <v>403</v>
      </c>
      <c r="D153" s="204" t="s">
        <v>24</v>
      </c>
      <c r="E153" s="204">
        <v>0.7</v>
      </c>
      <c r="F153" s="85">
        <f>E153*F144</f>
        <v>20.16</v>
      </c>
      <c r="G153" s="85"/>
      <c r="H153" s="221"/>
      <c r="I153" s="204"/>
      <c r="J153" s="222"/>
      <c r="K153" s="204"/>
      <c r="L153" s="222"/>
      <c r="M153" s="85"/>
      <c r="N153" s="266"/>
      <c r="O153" s="174"/>
      <c r="P153" s="174"/>
      <c r="Q153" s="174"/>
      <c r="R153" s="174"/>
      <c r="S153" s="174"/>
      <c r="T153" s="174"/>
      <c r="U153" s="174"/>
      <c r="V153" s="174"/>
      <c r="W153" s="174"/>
      <c r="X153" s="174"/>
      <c r="Y153" s="174"/>
    </row>
    <row r="154" spans="1:25" s="278" customFormat="1" ht="23.25" customHeight="1">
      <c r="A154" s="203"/>
      <c r="B154" s="203"/>
      <c r="C154" s="96" t="s">
        <v>404</v>
      </c>
      <c r="D154" s="204" t="s">
        <v>24</v>
      </c>
      <c r="E154" s="204">
        <v>2</v>
      </c>
      <c r="F154" s="85">
        <f>E154*F148</f>
        <v>66.24</v>
      </c>
      <c r="G154" s="85"/>
      <c r="H154" s="221"/>
      <c r="I154" s="204"/>
      <c r="J154" s="222"/>
      <c r="K154" s="204"/>
      <c r="L154" s="222"/>
      <c r="M154" s="85"/>
      <c r="N154" s="266"/>
      <c r="O154" s="174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</row>
    <row r="155" spans="1:25" s="278" customFormat="1" ht="23.25" customHeight="1">
      <c r="A155" s="203"/>
      <c r="B155" s="203"/>
      <c r="C155" s="96" t="s">
        <v>405</v>
      </c>
      <c r="D155" s="204" t="s">
        <v>24</v>
      </c>
      <c r="E155" s="204">
        <v>1.4</v>
      </c>
      <c r="F155" s="85">
        <f>E155*F144</f>
        <v>40.32</v>
      </c>
      <c r="G155" s="85"/>
      <c r="H155" s="221"/>
      <c r="I155" s="204"/>
      <c r="J155" s="222"/>
      <c r="K155" s="204"/>
      <c r="L155" s="222"/>
      <c r="M155" s="85"/>
      <c r="N155" s="266"/>
      <c r="O155" s="174"/>
      <c r="P155" s="174"/>
      <c r="Q155" s="174"/>
      <c r="R155" s="174"/>
      <c r="S155" s="174"/>
      <c r="T155" s="174"/>
      <c r="U155" s="174"/>
      <c r="V155" s="174"/>
      <c r="W155" s="174"/>
      <c r="X155" s="174"/>
      <c r="Y155" s="174"/>
    </row>
    <row r="156" spans="1:14" s="279" customFormat="1" ht="42.75" customHeight="1">
      <c r="A156" s="228">
        <v>6</v>
      </c>
      <c r="B156" s="228" t="s">
        <v>316</v>
      </c>
      <c r="C156" s="569" t="s">
        <v>315</v>
      </c>
      <c r="D156" s="228" t="s">
        <v>184</v>
      </c>
      <c r="E156" s="172"/>
      <c r="F156" s="227">
        <f>0.42*40/100</f>
        <v>0.168</v>
      </c>
      <c r="G156" s="79"/>
      <c r="H156" s="67"/>
      <c r="I156" s="67"/>
      <c r="J156" s="67"/>
      <c r="K156" s="67"/>
      <c r="L156" s="67"/>
      <c r="M156" s="67"/>
      <c r="N156" s="266"/>
    </row>
    <row r="157" spans="1:14" s="280" customFormat="1" ht="18" customHeight="1">
      <c r="A157" s="63"/>
      <c r="B157" s="186"/>
      <c r="C157" s="71" t="s">
        <v>151</v>
      </c>
      <c r="D157" s="63" t="s">
        <v>28</v>
      </c>
      <c r="E157" s="68">
        <f>179</f>
        <v>179</v>
      </c>
      <c r="F157" s="66">
        <f>F156*E157</f>
        <v>30.072000000000003</v>
      </c>
      <c r="G157" s="182"/>
      <c r="H157" s="189"/>
      <c r="I157" s="77"/>
      <c r="J157" s="77"/>
      <c r="K157" s="77"/>
      <c r="L157" s="77"/>
      <c r="M157" s="77"/>
      <c r="N157" s="266"/>
    </row>
    <row r="158" spans="1:14" s="280" customFormat="1" ht="18" customHeight="1">
      <c r="A158" s="63"/>
      <c r="B158" s="186"/>
      <c r="C158" s="71" t="s">
        <v>29</v>
      </c>
      <c r="D158" s="63" t="s">
        <v>5</v>
      </c>
      <c r="E158" s="68">
        <f>7.6</f>
        <v>7.6</v>
      </c>
      <c r="F158" s="66">
        <f>F156*E158</f>
        <v>1.2768</v>
      </c>
      <c r="G158" s="79"/>
      <c r="H158" s="68"/>
      <c r="I158" s="67"/>
      <c r="J158" s="67"/>
      <c r="K158" s="68"/>
      <c r="L158" s="68"/>
      <c r="M158" s="77"/>
      <c r="N158" s="266"/>
    </row>
    <row r="159" spans="1:14" s="280" customFormat="1" ht="18" customHeight="1">
      <c r="A159" s="63"/>
      <c r="B159" s="63"/>
      <c r="C159" s="71" t="s">
        <v>311</v>
      </c>
      <c r="D159" s="63" t="s">
        <v>124</v>
      </c>
      <c r="E159" s="68">
        <v>4.4</v>
      </c>
      <c r="F159" s="66">
        <f>F156*E159</f>
        <v>0.7392000000000001</v>
      </c>
      <c r="G159" s="79"/>
      <c r="H159" s="68"/>
      <c r="I159" s="68"/>
      <c r="J159" s="68"/>
      <c r="K159" s="67"/>
      <c r="L159" s="67"/>
      <c r="M159" s="77"/>
      <c r="N159" s="266"/>
    </row>
    <row r="160" spans="1:14" s="281" customFormat="1" ht="39.75" customHeight="1">
      <c r="A160" s="228">
        <v>7</v>
      </c>
      <c r="B160" s="78" t="s">
        <v>312</v>
      </c>
      <c r="C160" s="569" t="s">
        <v>313</v>
      </c>
      <c r="D160" s="228" t="s">
        <v>184</v>
      </c>
      <c r="E160" s="228"/>
      <c r="F160" s="239">
        <f>F156</f>
        <v>0.168</v>
      </c>
      <c r="G160" s="67"/>
      <c r="H160" s="67"/>
      <c r="I160" s="67"/>
      <c r="J160" s="67"/>
      <c r="K160" s="67"/>
      <c r="L160" s="67"/>
      <c r="M160" s="67"/>
      <c r="N160" s="266"/>
    </row>
    <row r="161" spans="1:14" s="281" customFormat="1" ht="21" customHeight="1">
      <c r="A161" s="63"/>
      <c r="B161" s="186"/>
      <c r="C161" s="71" t="s">
        <v>151</v>
      </c>
      <c r="D161" s="63" t="s">
        <v>28</v>
      </c>
      <c r="E161" s="66">
        <f>65.8</f>
        <v>65.8</v>
      </c>
      <c r="F161" s="68">
        <f>F160*E161</f>
        <v>11.0544</v>
      </c>
      <c r="G161" s="282"/>
      <c r="H161" s="282"/>
      <c r="I161" s="68"/>
      <c r="J161" s="68"/>
      <c r="K161" s="67"/>
      <c r="L161" s="67"/>
      <c r="M161" s="68"/>
      <c r="N161" s="266"/>
    </row>
    <row r="162" spans="1:14" s="281" customFormat="1" ht="21" customHeight="1">
      <c r="A162" s="63"/>
      <c r="B162" s="186"/>
      <c r="C162" s="71" t="s">
        <v>29</v>
      </c>
      <c r="D162" s="63" t="s">
        <v>5</v>
      </c>
      <c r="E162" s="66">
        <f>1</f>
        <v>1</v>
      </c>
      <c r="F162" s="66">
        <f>F160*E162</f>
        <v>0.168</v>
      </c>
      <c r="G162" s="67"/>
      <c r="H162" s="67"/>
      <c r="I162" s="67"/>
      <c r="J162" s="67"/>
      <c r="K162" s="68"/>
      <c r="L162" s="68"/>
      <c r="M162" s="68"/>
      <c r="N162" s="266"/>
    </row>
    <row r="163" spans="1:14" s="281" customFormat="1" ht="21" customHeight="1">
      <c r="A163" s="63"/>
      <c r="B163" s="64"/>
      <c r="C163" s="71" t="s">
        <v>81</v>
      </c>
      <c r="D163" s="63" t="s">
        <v>8</v>
      </c>
      <c r="E163" s="68">
        <v>63</v>
      </c>
      <c r="F163" s="68">
        <f>F160*E163</f>
        <v>10.584000000000001</v>
      </c>
      <c r="G163" s="68"/>
      <c r="H163" s="68"/>
      <c r="I163" s="282"/>
      <c r="J163" s="282"/>
      <c r="K163" s="67"/>
      <c r="L163" s="67"/>
      <c r="M163" s="68"/>
      <c r="N163" s="266"/>
    </row>
    <row r="164" spans="1:14" s="281" customFormat="1" ht="21" customHeight="1">
      <c r="A164" s="63"/>
      <c r="B164" s="64"/>
      <c r="C164" s="71" t="s">
        <v>314</v>
      </c>
      <c r="D164" s="63" t="s">
        <v>8</v>
      </c>
      <c r="E164" s="66">
        <v>79</v>
      </c>
      <c r="F164" s="68">
        <f>F160*E164</f>
        <v>13.272</v>
      </c>
      <c r="G164" s="68"/>
      <c r="H164" s="68"/>
      <c r="I164" s="282"/>
      <c r="J164" s="282"/>
      <c r="K164" s="67"/>
      <c r="L164" s="67"/>
      <c r="M164" s="68"/>
      <c r="N164" s="266"/>
    </row>
    <row r="165" spans="1:14" s="281" customFormat="1" ht="21" customHeight="1">
      <c r="A165" s="63"/>
      <c r="B165" s="64"/>
      <c r="C165" s="71" t="s">
        <v>152</v>
      </c>
      <c r="D165" s="63" t="s">
        <v>5</v>
      </c>
      <c r="E165" s="66">
        <v>1.6</v>
      </c>
      <c r="F165" s="66">
        <f>F160*E165</f>
        <v>0.26880000000000004</v>
      </c>
      <c r="G165" s="68"/>
      <c r="H165" s="68"/>
      <c r="I165" s="282"/>
      <c r="J165" s="282"/>
      <c r="K165" s="67"/>
      <c r="L165" s="67"/>
      <c r="M165" s="68"/>
      <c r="N165" s="266"/>
    </row>
    <row r="166" spans="1:14" ht="22.5" customHeight="1">
      <c r="A166" s="187"/>
      <c r="B166" s="187"/>
      <c r="C166" s="191" t="s">
        <v>1</v>
      </c>
      <c r="D166" s="64"/>
      <c r="E166" s="77"/>
      <c r="F166" s="77"/>
      <c r="G166" s="77"/>
      <c r="H166" s="192"/>
      <c r="I166" s="192"/>
      <c r="J166" s="192"/>
      <c r="K166" s="192"/>
      <c r="L166" s="192"/>
      <c r="M166" s="192"/>
      <c r="N166" s="266"/>
    </row>
    <row r="167" spans="1:14" ht="27.75" customHeight="1">
      <c r="A167" s="182"/>
      <c r="B167" s="182"/>
      <c r="C167" s="574" t="s">
        <v>252</v>
      </c>
      <c r="D167" s="190"/>
      <c r="E167" s="182"/>
      <c r="F167" s="182"/>
      <c r="G167" s="182"/>
      <c r="H167" s="182"/>
      <c r="I167" s="182"/>
      <c r="J167" s="182"/>
      <c r="K167" s="182"/>
      <c r="L167" s="182"/>
      <c r="M167" s="182"/>
      <c r="N167" s="266"/>
    </row>
    <row r="168" spans="1:14" s="283" customFormat="1" ht="40.5" customHeight="1" hidden="1">
      <c r="A168" s="78">
        <v>1</v>
      </c>
      <c r="B168" s="78" t="s">
        <v>133</v>
      </c>
      <c r="C168" s="564" t="s">
        <v>161</v>
      </c>
      <c r="D168" s="192" t="s">
        <v>125</v>
      </c>
      <c r="E168" s="192"/>
      <c r="F168" s="192">
        <v>0</v>
      </c>
      <c r="G168" s="77"/>
      <c r="H168" s="77"/>
      <c r="I168" s="77"/>
      <c r="J168" s="77"/>
      <c r="K168" s="77"/>
      <c r="L168" s="77"/>
      <c r="M168" s="77"/>
      <c r="N168" s="266"/>
    </row>
    <row r="169" spans="1:14" s="264" customFormat="1" ht="19.5" customHeight="1" hidden="1">
      <c r="A169" s="63"/>
      <c r="B169" s="186"/>
      <c r="C169" s="65" t="s">
        <v>62</v>
      </c>
      <c r="D169" s="77" t="s">
        <v>4</v>
      </c>
      <c r="E169" s="77">
        <f>0.93</f>
        <v>0.93</v>
      </c>
      <c r="F169" s="77">
        <f>F168*E169</f>
        <v>0</v>
      </c>
      <c r="G169" s="77"/>
      <c r="H169" s="77"/>
      <c r="I169" s="77"/>
      <c r="J169" s="77"/>
      <c r="K169" s="77"/>
      <c r="L169" s="77"/>
      <c r="M169" s="77"/>
      <c r="N169" s="266"/>
    </row>
    <row r="170" spans="1:14" s="284" customFormat="1" ht="19.5" customHeight="1" hidden="1">
      <c r="A170" s="63"/>
      <c r="B170" s="186"/>
      <c r="C170" s="65" t="s">
        <v>29</v>
      </c>
      <c r="D170" s="77" t="s">
        <v>5</v>
      </c>
      <c r="E170" s="77">
        <f>0.026</f>
        <v>0.026</v>
      </c>
      <c r="F170" s="77">
        <f>F168*E170</f>
        <v>0</v>
      </c>
      <c r="G170" s="77"/>
      <c r="H170" s="77"/>
      <c r="I170" s="77"/>
      <c r="J170" s="77"/>
      <c r="K170" s="77"/>
      <c r="L170" s="77"/>
      <c r="M170" s="77"/>
      <c r="N170" s="266"/>
    </row>
    <row r="171" spans="1:14" s="284" customFormat="1" ht="19.5" customHeight="1" hidden="1">
      <c r="A171" s="63"/>
      <c r="B171" s="186"/>
      <c r="C171" s="65" t="s">
        <v>317</v>
      </c>
      <c r="D171" s="77" t="s">
        <v>191</v>
      </c>
      <c r="E171" s="75">
        <f>2.4/100</f>
        <v>0.024</v>
      </c>
      <c r="F171" s="77">
        <f>F168*E171</f>
        <v>0</v>
      </c>
      <c r="G171" s="77"/>
      <c r="H171" s="77"/>
      <c r="I171" s="77"/>
      <c r="J171" s="77"/>
      <c r="K171" s="77"/>
      <c r="L171" s="77"/>
      <c r="M171" s="77"/>
      <c r="N171" s="266"/>
    </row>
    <row r="172" spans="1:14" s="284" customFormat="1" ht="19.5" customHeight="1" hidden="1">
      <c r="A172" s="63"/>
      <c r="B172" s="64"/>
      <c r="C172" s="65" t="s">
        <v>134</v>
      </c>
      <c r="D172" s="77" t="s">
        <v>70</v>
      </c>
      <c r="E172" s="74">
        <v>0.0255</v>
      </c>
      <c r="F172" s="77">
        <f>F168*E172</f>
        <v>0</v>
      </c>
      <c r="G172" s="77"/>
      <c r="H172" s="77"/>
      <c r="I172" s="77"/>
      <c r="J172" s="77"/>
      <c r="K172" s="77"/>
      <c r="L172" s="77"/>
      <c r="M172" s="77"/>
      <c r="N172" s="266"/>
    </row>
    <row r="173" spans="1:14" s="283" customFormat="1" ht="33" customHeight="1" hidden="1">
      <c r="A173" s="78">
        <v>2</v>
      </c>
      <c r="B173" s="78" t="s">
        <v>318</v>
      </c>
      <c r="C173" s="564" t="s">
        <v>319</v>
      </c>
      <c r="D173" s="192" t="s">
        <v>125</v>
      </c>
      <c r="E173" s="192"/>
      <c r="F173" s="192">
        <v>0</v>
      </c>
      <c r="G173" s="77"/>
      <c r="H173" s="77"/>
      <c r="I173" s="77"/>
      <c r="J173" s="77"/>
      <c r="K173" s="77"/>
      <c r="L173" s="77"/>
      <c r="M173" s="77"/>
      <c r="N173" s="266"/>
    </row>
    <row r="174" spans="1:14" s="264" customFormat="1" ht="19.5" customHeight="1" hidden="1">
      <c r="A174" s="63"/>
      <c r="B174" s="186"/>
      <c r="C174" s="65" t="s">
        <v>62</v>
      </c>
      <c r="D174" s="77" t="s">
        <v>4</v>
      </c>
      <c r="E174" s="77">
        <f>4.16</f>
        <v>4.16</v>
      </c>
      <c r="F174" s="77">
        <f>F173*E174</f>
        <v>0</v>
      </c>
      <c r="G174" s="77"/>
      <c r="H174" s="77"/>
      <c r="I174" s="77"/>
      <c r="J174" s="77"/>
      <c r="K174" s="77"/>
      <c r="L174" s="77"/>
      <c r="M174" s="77"/>
      <c r="N174" s="266"/>
    </row>
    <row r="175" spans="1:14" s="284" customFormat="1" ht="19.5" customHeight="1" hidden="1">
      <c r="A175" s="63"/>
      <c r="B175" s="186"/>
      <c r="C175" s="65" t="s">
        <v>29</v>
      </c>
      <c r="D175" s="77" t="s">
        <v>5</v>
      </c>
      <c r="E175" s="75">
        <f>0.2</f>
        <v>0.2</v>
      </c>
      <c r="F175" s="77">
        <f>F173*E175</f>
        <v>0</v>
      </c>
      <c r="G175" s="77"/>
      <c r="H175" s="77"/>
      <c r="I175" s="77"/>
      <c r="J175" s="77"/>
      <c r="K175" s="77"/>
      <c r="L175" s="77"/>
      <c r="M175" s="77"/>
      <c r="N175" s="266"/>
    </row>
    <row r="176" spans="1:14" s="284" customFormat="1" ht="19.5" customHeight="1" hidden="1">
      <c r="A176" s="63"/>
      <c r="B176" s="64"/>
      <c r="C176" s="65" t="s">
        <v>134</v>
      </c>
      <c r="D176" s="77" t="s">
        <v>70</v>
      </c>
      <c r="E176" s="75">
        <v>0.116</v>
      </c>
      <c r="F176" s="77">
        <f>F173*E176</f>
        <v>0</v>
      </c>
      <c r="G176" s="77"/>
      <c r="H176" s="77"/>
      <c r="I176" s="77"/>
      <c r="J176" s="77"/>
      <c r="K176" s="77"/>
      <c r="L176" s="77"/>
      <c r="M176" s="77"/>
      <c r="N176" s="266"/>
    </row>
    <row r="177" spans="1:14" s="285" customFormat="1" ht="53.25" customHeight="1" hidden="1">
      <c r="A177" s="78">
        <v>3</v>
      </c>
      <c r="B177" s="78" t="s">
        <v>393</v>
      </c>
      <c r="C177" s="564" t="s">
        <v>463</v>
      </c>
      <c r="D177" s="192" t="s">
        <v>125</v>
      </c>
      <c r="E177" s="192"/>
      <c r="F177" s="192">
        <v>0</v>
      </c>
      <c r="G177" s="77"/>
      <c r="H177" s="77"/>
      <c r="I177" s="77"/>
      <c r="J177" s="77"/>
      <c r="K177" s="77"/>
      <c r="L177" s="77"/>
      <c r="M177" s="77"/>
      <c r="N177" s="266"/>
    </row>
    <row r="178" spans="1:14" s="267" customFormat="1" ht="21" customHeight="1" hidden="1">
      <c r="A178" s="64"/>
      <c r="B178" s="64"/>
      <c r="C178" s="65" t="s">
        <v>52</v>
      </c>
      <c r="D178" s="77" t="s">
        <v>125</v>
      </c>
      <c r="E178" s="74">
        <v>0.139</v>
      </c>
      <c r="F178" s="77">
        <f>F177*E178</f>
        <v>0</v>
      </c>
      <c r="G178" s="77"/>
      <c r="H178" s="77"/>
      <c r="I178" s="77"/>
      <c r="J178" s="77"/>
      <c r="K178" s="77"/>
      <c r="L178" s="77"/>
      <c r="M178" s="77"/>
      <c r="N178" s="266"/>
    </row>
    <row r="179" spans="1:14" s="267" customFormat="1" ht="21" customHeight="1" hidden="1">
      <c r="A179" s="64"/>
      <c r="B179" s="64"/>
      <c r="C179" s="65" t="s">
        <v>58</v>
      </c>
      <c r="D179" s="77" t="s">
        <v>5</v>
      </c>
      <c r="E179" s="74">
        <v>0.007</v>
      </c>
      <c r="F179" s="77">
        <f>F177*E179</f>
        <v>0</v>
      </c>
      <c r="G179" s="77"/>
      <c r="H179" s="77"/>
      <c r="I179" s="77"/>
      <c r="J179" s="77"/>
      <c r="K179" s="77"/>
      <c r="L179" s="77"/>
      <c r="M179" s="77"/>
      <c r="N179" s="266"/>
    </row>
    <row r="180" spans="1:14" s="267" customFormat="1" ht="21" customHeight="1" hidden="1">
      <c r="A180" s="64"/>
      <c r="B180" s="64"/>
      <c r="C180" s="65" t="s">
        <v>16</v>
      </c>
      <c r="D180" s="77" t="s">
        <v>8</v>
      </c>
      <c r="E180" s="77">
        <v>0.59</v>
      </c>
      <c r="F180" s="77">
        <f>F177*E180</f>
        <v>0</v>
      </c>
      <c r="G180" s="77"/>
      <c r="H180" s="77"/>
      <c r="I180" s="77"/>
      <c r="J180" s="77"/>
      <c r="K180" s="77"/>
      <c r="L180" s="77"/>
      <c r="M180" s="77"/>
      <c r="N180" s="266"/>
    </row>
    <row r="181" spans="1:14" s="267" customFormat="1" ht="21" customHeight="1" hidden="1">
      <c r="A181" s="64"/>
      <c r="B181" s="64"/>
      <c r="C181" s="65" t="s">
        <v>162</v>
      </c>
      <c r="D181" s="77" t="s">
        <v>8</v>
      </c>
      <c r="E181" s="77">
        <v>0.1</v>
      </c>
      <c r="F181" s="77">
        <f>F177*E181</f>
        <v>0</v>
      </c>
      <c r="G181" s="77"/>
      <c r="H181" s="77"/>
      <c r="I181" s="77"/>
      <c r="J181" s="77"/>
      <c r="K181" s="77"/>
      <c r="L181" s="77"/>
      <c r="M181" s="77"/>
      <c r="N181" s="266"/>
    </row>
    <row r="182" spans="1:14" s="267" customFormat="1" ht="21" customHeight="1" hidden="1">
      <c r="A182" s="64"/>
      <c r="B182" s="64"/>
      <c r="C182" s="65" t="s">
        <v>164</v>
      </c>
      <c r="D182" s="77" t="s">
        <v>8</v>
      </c>
      <c r="E182" s="77">
        <v>0.12</v>
      </c>
      <c r="F182" s="77">
        <f>F177*E182</f>
        <v>0</v>
      </c>
      <c r="G182" s="77"/>
      <c r="H182" s="77"/>
      <c r="I182" s="77"/>
      <c r="J182" s="77"/>
      <c r="K182" s="77"/>
      <c r="L182" s="77"/>
      <c r="M182" s="77"/>
      <c r="N182" s="266"/>
    </row>
    <row r="183" spans="1:14" s="267" customFormat="1" ht="21" customHeight="1" hidden="1">
      <c r="A183" s="64"/>
      <c r="B183" s="64"/>
      <c r="C183" s="65" t="s">
        <v>163</v>
      </c>
      <c r="D183" s="77" t="s">
        <v>8</v>
      </c>
      <c r="E183" s="77">
        <v>0.15</v>
      </c>
      <c r="F183" s="77">
        <f>F177*E183</f>
        <v>0</v>
      </c>
      <c r="G183" s="77"/>
      <c r="H183" s="77"/>
      <c r="I183" s="77"/>
      <c r="J183" s="77"/>
      <c r="K183" s="77"/>
      <c r="L183" s="77"/>
      <c r="M183" s="77"/>
      <c r="N183" s="266"/>
    </row>
    <row r="184" spans="1:14" s="267" customFormat="1" ht="21" customHeight="1" hidden="1">
      <c r="A184" s="64"/>
      <c r="B184" s="64"/>
      <c r="C184" s="65" t="s">
        <v>54</v>
      </c>
      <c r="D184" s="77" t="s">
        <v>5</v>
      </c>
      <c r="E184" s="75">
        <v>0.0034</v>
      </c>
      <c r="F184" s="77">
        <f>F177*E184</f>
        <v>0</v>
      </c>
      <c r="G184" s="77"/>
      <c r="H184" s="77"/>
      <c r="I184" s="77"/>
      <c r="J184" s="77"/>
      <c r="K184" s="77"/>
      <c r="L184" s="77"/>
      <c r="M184" s="77"/>
      <c r="N184" s="266"/>
    </row>
    <row r="185" spans="1:14" s="267" customFormat="1" ht="45" customHeight="1">
      <c r="A185" s="546">
        <v>5</v>
      </c>
      <c r="B185" s="547" t="s">
        <v>464</v>
      </c>
      <c r="C185" s="575" t="s">
        <v>465</v>
      </c>
      <c r="D185" s="548" t="s">
        <v>466</v>
      </c>
      <c r="E185" s="549"/>
      <c r="F185" s="550">
        <v>140.24</v>
      </c>
      <c r="G185" s="551"/>
      <c r="H185" s="551"/>
      <c r="I185" s="551"/>
      <c r="J185" s="551"/>
      <c r="K185" s="551"/>
      <c r="L185" s="551"/>
      <c r="M185" s="552"/>
      <c r="N185" s="266"/>
    </row>
    <row r="186" spans="1:14" ht="15.75">
      <c r="A186" s="546"/>
      <c r="B186" s="553"/>
      <c r="C186" s="554" t="s">
        <v>467</v>
      </c>
      <c r="D186" s="555" t="s">
        <v>28</v>
      </c>
      <c r="E186" s="556">
        <v>0.68</v>
      </c>
      <c r="F186" s="557">
        <f>F185*E186</f>
        <v>95.3632</v>
      </c>
      <c r="G186" s="552"/>
      <c r="H186" s="552"/>
      <c r="I186" s="552"/>
      <c r="J186" s="552"/>
      <c r="K186" s="551"/>
      <c r="L186" s="551"/>
      <c r="M186" s="552"/>
      <c r="N186" s="266"/>
    </row>
    <row r="187" spans="1:14" ht="15.75">
      <c r="A187" s="546"/>
      <c r="B187" s="553"/>
      <c r="C187" s="554" t="s">
        <v>29</v>
      </c>
      <c r="D187" s="555" t="s">
        <v>5</v>
      </c>
      <c r="E187" s="558">
        <v>0.0003</v>
      </c>
      <c r="F187" s="557">
        <f>F185*E187</f>
        <v>0.042072</v>
      </c>
      <c r="G187" s="552"/>
      <c r="H187" s="552"/>
      <c r="I187" s="552"/>
      <c r="J187" s="552"/>
      <c r="K187" s="551"/>
      <c r="L187" s="551"/>
      <c r="M187" s="552"/>
      <c r="N187" s="266"/>
    </row>
    <row r="188" spans="1:14" ht="15.75">
      <c r="A188" s="546"/>
      <c r="B188" s="553"/>
      <c r="C188" s="554" t="s">
        <v>468</v>
      </c>
      <c r="D188" s="559" t="s">
        <v>469</v>
      </c>
      <c r="E188" s="560">
        <v>0.253</v>
      </c>
      <c r="F188" s="561">
        <f>F185*E188</f>
        <v>35.480720000000005</v>
      </c>
      <c r="G188" s="551"/>
      <c r="H188" s="551"/>
      <c r="I188" s="551"/>
      <c r="J188" s="551"/>
      <c r="K188" s="551"/>
      <c r="L188" s="551"/>
      <c r="M188" s="552"/>
      <c r="N188" s="266"/>
    </row>
    <row r="189" spans="1:14" ht="15.75">
      <c r="A189" s="546"/>
      <c r="B189" s="553"/>
      <c r="C189" s="554" t="s">
        <v>470</v>
      </c>
      <c r="D189" s="559" t="s">
        <v>469</v>
      </c>
      <c r="E189" s="560">
        <v>0.027</v>
      </c>
      <c r="F189" s="561">
        <f>F185*E189</f>
        <v>3.78648</v>
      </c>
      <c r="G189" s="551"/>
      <c r="H189" s="551"/>
      <c r="I189" s="551"/>
      <c r="J189" s="551"/>
      <c r="K189" s="551"/>
      <c r="L189" s="551"/>
      <c r="M189" s="552"/>
      <c r="N189" s="266"/>
    </row>
    <row r="190" spans="1:14" ht="15.75">
      <c r="A190" s="546"/>
      <c r="B190" s="553"/>
      <c r="C190" s="554" t="s">
        <v>471</v>
      </c>
      <c r="D190" s="559" t="s">
        <v>472</v>
      </c>
      <c r="E190" s="560">
        <v>0.0019</v>
      </c>
      <c r="F190" s="561">
        <f>F185*E190</f>
        <v>0.266456</v>
      </c>
      <c r="G190" s="551"/>
      <c r="H190" s="551"/>
      <c r="I190" s="551"/>
      <c r="J190" s="551"/>
      <c r="K190" s="551"/>
      <c r="L190" s="551"/>
      <c r="M190" s="552"/>
      <c r="N190" s="266"/>
    </row>
    <row r="191" spans="1:14" ht="21" customHeight="1">
      <c r="A191" s="187"/>
      <c r="B191" s="187"/>
      <c r="C191" s="191" t="s">
        <v>1</v>
      </c>
      <c r="D191" s="77"/>
      <c r="E191" s="77"/>
      <c r="F191" s="77"/>
      <c r="G191" s="77"/>
      <c r="H191" s="192"/>
      <c r="I191" s="192"/>
      <c r="J191" s="192"/>
      <c r="K191" s="192"/>
      <c r="L191" s="192"/>
      <c r="M191" s="192"/>
      <c r="N191" s="266"/>
    </row>
    <row r="192" spans="1:14" ht="21" customHeight="1">
      <c r="A192" s="184"/>
      <c r="B192" s="182"/>
      <c r="C192" s="191" t="s">
        <v>83</v>
      </c>
      <c r="D192" s="187"/>
      <c r="E192" s="182"/>
      <c r="F192" s="182"/>
      <c r="G192" s="182"/>
      <c r="H192" s="192"/>
      <c r="I192" s="192"/>
      <c r="J192" s="192"/>
      <c r="K192" s="192"/>
      <c r="L192" s="192"/>
      <c r="M192" s="192"/>
      <c r="N192" s="266"/>
    </row>
    <row r="193" spans="1:14" ht="27">
      <c r="A193" s="191"/>
      <c r="B193" s="183"/>
      <c r="C193" s="205" t="s">
        <v>250</v>
      </c>
      <c r="D193" s="182"/>
      <c r="E193" s="183"/>
      <c r="F193" s="183"/>
      <c r="G193" s="183"/>
      <c r="H193" s="192"/>
      <c r="I193" s="192"/>
      <c r="J193" s="192"/>
      <c r="K193" s="192"/>
      <c r="L193" s="192"/>
      <c r="M193" s="77"/>
      <c r="N193" s="266"/>
    </row>
    <row r="194" spans="1:13" ht="15">
      <c r="A194" s="191"/>
      <c r="B194" s="183"/>
      <c r="C194" s="191" t="s">
        <v>1</v>
      </c>
      <c r="D194" s="206" t="s">
        <v>475</v>
      </c>
      <c r="E194" s="183"/>
      <c r="F194" s="183"/>
      <c r="G194" s="183"/>
      <c r="H194" s="192"/>
      <c r="I194" s="192"/>
      <c r="J194" s="192"/>
      <c r="K194" s="192"/>
      <c r="L194" s="192"/>
      <c r="M194" s="192"/>
    </row>
    <row r="195" spans="1:13" ht="15">
      <c r="A195" s="191"/>
      <c r="B195" s="183"/>
      <c r="C195" s="191" t="s">
        <v>84</v>
      </c>
      <c r="D195" s="183"/>
      <c r="E195" s="191"/>
      <c r="F195" s="183"/>
      <c r="G195" s="183"/>
      <c r="H195" s="192"/>
      <c r="I195" s="192"/>
      <c r="J195" s="192"/>
      <c r="K195" s="192"/>
      <c r="L195" s="192"/>
      <c r="M195" s="77"/>
    </row>
    <row r="196" spans="1:254" s="433" customFormat="1" ht="20.25" customHeight="1">
      <c r="A196" s="191"/>
      <c r="B196" s="183"/>
      <c r="C196" s="207" t="s">
        <v>1</v>
      </c>
      <c r="D196" s="206" t="s">
        <v>475</v>
      </c>
      <c r="E196" s="183"/>
      <c r="F196" s="183"/>
      <c r="G196" s="183"/>
      <c r="H196" s="192"/>
      <c r="I196" s="192"/>
      <c r="J196" s="192"/>
      <c r="K196" s="192"/>
      <c r="L196" s="192"/>
      <c r="M196" s="192"/>
      <c r="N196" s="424"/>
      <c r="O196" s="424"/>
      <c r="P196" s="424"/>
      <c r="Q196" s="424"/>
      <c r="R196" s="424"/>
      <c r="S196" s="424"/>
      <c r="T196" s="424"/>
      <c r="U196" s="424"/>
      <c r="V196" s="424"/>
      <c r="W196" s="424"/>
      <c r="X196" s="424"/>
      <c r="Y196" s="424"/>
      <c r="Z196" s="424"/>
      <c r="AA196" s="424"/>
      <c r="AB196" s="424"/>
      <c r="AC196" s="424"/>
      <c r="AD196" s="424"/>
      <c r="AE196" s="424"/>
      <c r="AF196" s="424"/>
      <c r="AG196" s="424"/>
      <c r="AH196" s="424"/>
      <c r="AI196" s="424"/>
      <c r="AJ196" s="424"/>
      <c r="AK196" s="424"/>
      <c r="AL196" s="424"/>
      <c r="AM196" s="424"/>
      <c r="AN196" s="424"/>
      <c r="AO196" s="424"/>
      <c r="AP196" s="424"/>
      <c r="AQ196" s="424"/>
      <c r="AR196" s="424"/>
      <c r="AS196" s="424"/>
      <c r="AT196" s="424"/>
      <c r="AU196" s="424"/>
      <c r="AV196" s="424"/>
      <c r="AW196" s="424"/>
      <c r="AX196" s="424"/>
      <c r="AY196" s="424"/>
      <c r="AZ196" s="424"/>
      <c r="BA196" s="424"/>
      <c r="BB196" s="424"/>
      <c r="BC196" s="424"/>
      <c r="BD196" s="424"/>
      <c r="BE196" s="424"/>
      <c r="BF196" s="424"/>
      <c r="BG196" s="424"/>
      <c r="BH196" s="424"/>
      <c r="BI196" s="424"/>
      <c r="BJ196" s="424"/>
      <c r="BK196" s="424"/>
      <c r="BL196" s="424"/>
      <c r="BM196" s="424"/>
      <c r="BN196" s="424"/>
      <c r="BO196" s="424"/>
      <c r="BP196" s="424"/>
      <c r="BQ196" s="424"/>
      <c r="BR196" s="424"/>
      <c r="BS196" s="424"/>
      <c r="BT196" s="424"/>
      <c r="BU196" s="424"/>
      <c r="BV196" s="424"/>
      <c r="BW196" s="424"/>
      <c r="BX196" s="424"/>
      <c r="BY196" s="424"/>
      <c r="BZ196" s="424"/>
      <c r="CA196" s="424"/>
      <c r="CB196" s="424"/>
      <c r="CC196" s="424"/>
      <c r="CD196" s="424"/>
      <c r="CE196" s="424"/>
      <c r="CF196" s="424"/>
      <c r="CG196" s="424"/>
      <c r="CH196" s="424"/>
      <c r="CI196" s="424"/>
      <c r="CJ196" s="424"/>
      <c r="CK196" s="424"/>
      <c r="CL196" s="424"/>
      <c r="CM196" s="424"/>
      <c r="CN196" s="424"/>
      <c r="CO196" s="424"/>
      <c r="CP196" s="424"/>
      <c r="CQ196" s="424"/>
      <c r="CR196" s="424"/>
      <c r="CS196" s="424"/>
      <c r="CT196" s="424"/>
      <c r="CU196" s="424"/>
      <c r="CV196" s="424"/>
      <c r="CW196" s="424"/>
      <c r="CX196" s="424"/>
      <c r="CY196" s="424"/>
      <c r="CZ196" s="424"/>
      <c r="DA196" s="424"/>
      <c r="DB196" s="424"/>
      <c r="DC196" s="424"/>
      <c r="DD196" s="424"/>
      <c r="DE196" s="424"/>
      <c r="DF196" s="424"/>
      <c r="DG196" s="424"/>
      <c r="DH196" s="424"/>
      <c r="DI196" s="424"/>
      <c r="DJ196" s="424"/>
      <c r="DK196" s="424"/>
      <c r="DL196" s="424"/>
      <c r="DM196" s="424"/>
      <c r="DN196" s="424"/>
      <c r="DO196" s="424"/>
      <c r="DP196" s="424"/>
      <c r="DQ196" s="424"/>
      <c r="DR196" s="424"/>
      <c r="DS196" s="424"/>
      <c r="DT196" s="424"/>
      <c r="DU196" s="424"/>
      <c r="DV196" s="424"/>
      <c r="DW196" s="424"/>
      <c r="DX196" s="424"/>
      <c r="DY196" s="424"/>
      <c r="DZ196" s="424"/>
      <c r="EA196" s="424"/>
      <c r="EB196" s="424"/>
      <c r="EC196" s="424"/>
      <c r="ED196" s="424"/>
      <c r="EE196" s="424"/>
      <c r="EF196" s="424"/>
      <c r="EG196" s="424"/>
      <c r="EH196" s="424"/>
      <c r="EI196" s="424"/>
      <c r="EJ196" s="424"/>
      <c r="EK196" s="424"/>
      <c r="EL196" s="424"/>
      <c r="EM196" s="424"/>
      <c r="EN196" s="424"/>
      <c r="EO196" s="424"/>
      <c r="EP196" s="424"/>
      <c r="EQ196" s="424"/>
      <c r="ER196" s="424"/>
      <c r="ES196" s="424"/>
      <c r="ET196" s="424"/>
      <c r="EU196" s="424"/>
      <c r="EV196" s="424"/>
      <c r="EW196" s="424"/>
      <c r="EX196" s="424"/>
      <c r="EY196" s="424"/>
      <c r="EZ196" s="424"/>
      <c r="FA196" s="424"/>
      <c r="FB196" s="424"/>
      <c r="FC196" s="424"/>
      <c r="FD196" s="424"/>
      <c r="FE196" s="424"/>
      <c r="FF196" s="424"/>
      <c r="FG196" s="424"/>
      <c r="FH196" s="424"/>
      <c r="FI196" s="424"/>
      <c r="FJ196" s="424"/>
      <c r="FK196" s="424"/>
      <c r="FL196" s="424"/>
      <c r="FM196" s="424"/>
      <c r="FN196" s="424"/>
      <c r="FO196" s="424"/>
      <c r="FP196" s="424"/>
      <c r="FQ196" s="424"/>
      <c r="FR196" s="424"/>
      <c r="FS196" s="424"/>
      <c r="FT196" s="424"/>
      <c r="FU196" s="424"/>
      <c r="FV196" s="424"/>
      <c r="FW196" s="424"/>
      <c r="FX196" s="424"/>
      <c r="FY196" s="424"/>
      <c r="FZ196" s="424"/>
      <c r="GA196" s="424"/>
      <c r="GB196" s="424"/>
      <c r="GC196" s="424"/>
      <c r="GD196" s="424"/>
      <c r="GE196" s="424"/>
      <c r="GF196" s="424"/>
      <c r="GG196" s="424"/>
      <c r="GH196" s="424"/>
      <c r="GI196" s="424"/>
      <c r="GJ196" s="424"/>
      <c r="GK196" s="424"/>
      <c r="GL196" s="424"/>
      <c r="GM196" s="424"/>
      <c r="GN196" s="424"/>
      <c r="GO196" s="424"/>
      <c r="GP196" s="424"/>
      <c r="GQ196" s="424"/>
      <c r="GR196" s="424"/>
      <c r="GS196" s="424"/>
      <c r="GT196" s="424"/>
      <c r="GU196" s="424"/>
      <c r="GV196" s="424"/>
      <c r="GW196" s="424"/>
      <c r="GX196" s="424"/>
      <c r="GY196" s="424"/>
      <c r="GZ196" s="424"/>
      <c r="HA196" s="424"/>
      <c r="HB196" s="424"/>
      <c r="HC196" s="424"/>
      <c r="HD196" s="424"/>
      <c r="HE196" s="424"/>
      <c r="HF196" s="424"/>
      <c r="HG196" s="424"/>
      <c r="HH196" s="424"/>
      <c r="HI196" s="424"/>
      <c r="HJ196" s="424"/>
      <c r="HK196" s="424"/>
      <c r="HL196" s="424"/>
      <c r="HM196" s="424"/>
      <c r="HN196" s="424"/>
      <c r="HO196" s="424"/>
      <c r="HP196" s="424"/>
      <c r="HQ196" s="424"/>
      <c r="HR196" s="424"/>
      <c r="HS196" s="424"/>
      <c r="HT196" s="424"/>
      <c r="HU196" s="424"/>
      <c r="HV196" s="424"/>
      <c r="HW196" s="424"/>
      <c r="HX196" s="424"/>
      <c r="HY196" s="424"/>
      <c r="HZ196" s="424"/>
      <c r="IA196" s="424"/>
      <c r="IB196" s="424"/>
      <c r="IC196" s="424"/>
      <c r="ID196" s="424"/>
      <c r="IE196" s="424"/>
      <c r="IF196" s="424"/>
      <c r="IG196" s="424"/>
      <c r="IH196" s="424"/>
      <c r="II196" s="424"/>
      <c r="IJ196" s="424"/>
      <c r="IK196" s="424"/>
      <c r="IL196" s="424"/>
      <c r="IM196" s="424"/>
      <c r="IN196" s="424"/>
      <c r="IO196" s="424"/>
      <c r="IP196" s="424"/>
      <c r="IQ196" s="424"/>
      <c r="IR196" s="424"/>
      <c r="IS196" s="424"/>
      <c r="IT196" s="424"/>
    </row>
    <row r="197" spans="1:13" ht="15">
      <c r="A197" s="191"/>
      <c r="B197" s="183"/>
      <c r="C197" s="207" t="s">
        <v>13</v>
      </c>
      <c r="D197" s="183"/>
      <c r="E197" s="207"/>
      <c r="F197" s="183"/>
      <c r="G197" s="183"/>
      <c r="H197" s="192"/>
      <c r="I197" s="192"/>
      <c r="J197" s="192"/>
      <c r="K197" s="192"/>
      <c r="L197" s="192"/>
      <c r="M197" s="77"/>
    </row>
    <row r="198" spans="1:13" ht="15">
      <c r="A198" s="191"/>
      <c r="B198" s="183"/>
      <c r="C198" s="207" t="s">
        <v>3</v>
      </c>
      <c r="D198" s="206" t="s">
        <v>475</v>
      </c>
      <c r="E198" s="207"/>
      <c r="F198" s="183"/>
      <c r="G198" s="183"/>
      <c r="H198" s="192"/>
      <c r="I198" s="192"/>
      <c r="J198" s="192"/>
      <c r="K198" s="192"/>
      <c r="L198" s="192"/>
      <c r="M198" s="192"/>
    </row>
    <row r="199" spans="3:7" ht="15">
      <c r="C199" s="429"/>
      <c r="E199" s="589"/>
      <c r="F199" s="589"/>
      <c r="G199" s="589"/>
    </row>
    <row r="200" spans="3:7" ht="49.5" customHeight="1">
      <c r="C200" s="429"/>
      <c r="E200" s="429"/>
      <c r="F200" s="429"/>
      <c r="G200" s="429"/>
    </row>
    <row r="201" ht="15">
      <c r="D201" s="429"/>
    </row>
    <row r="202" spans="1:13" ht="15">
      <c r="A202" s="424"/>
      <c r="B202" s="594"/>
      <c r="C202" s="594"/>
      <c r="E202" s="424"/>
      <c r="F202" s="70"/>
      <c r="G202" s="424"/>
      <c r="H202" s="594"/>
      <c r="I202" s="594"/>
      <c r="J202" s="594"/>
      <c r="K202" s="594"/>
      <c r="L202" s="424"/>
      <c r="M202" s="424"/>
    </row>
    <row r="203" ht="15">
      <c r="D203" s="424"/>
    </row>
    <row r="206" spans="1:13" ht="33" customHeight="1">
      <c r="A206" s="593" t="s">
        <v>251</v>
      </c>
      <c r="B206" s="593"/>
      <c r="C206" s="593"/>
      <c r="D206" s="593"/>
      <c r="E206" s="593"/>
      <c r="F206" s="593"/>
      <c r="G206" s="593"/>
      <c r="H206" s="593"/>
      <c r="I206" s="593"/>
      <c r="J206" s="593"/>
      <c r="K206" s="593"/>
      <c r="L206" s="593"/>
      <c r="M206" s="593"/>
    </row>
    <row r="207" ht="15">
      <c r="D207" s="216"/>
    </row>
  </sheetData>
  <sheetProtection/>
  <autoFilter ref="A7:IT192"/>
  <mergeCells count="19">
    <mergeCell ref="A206:M206"/>
    <mergeCell ref="B202:C202"/>
    <mergeCell ref="H202:I202"/>
    <mergeCell ref="J202:K202"/>
    <mergeCell ref="A1:M1"/>
    <mergeCell ref="M5:M6"/>
    <mergeCell ref="B2:M2"/>
    <mergeCell ref="B3:M3"/>
    <mergeCell ref="C4:J4"/>
    <mergeCell ref="K4:L4"/>
    <mergeCell ref="A5:A6"/>
    <mergeCell ref="B5:B6"/>
    <mergeCell ref="K5:L5"/>
    <mergeCell ref="E199:G199"/>
    <mergeCell ref="G5:H5"/>
    <mergeCell ref="I5:J5"/>
    <mergeCell ref="C5:C6"/>
    <mergeCell ref="D5:D6"/>
    <mergeCell ref="E5:F5"/>
  </mergeCells>
  <conditionalFormatting sqref="D69:D73 D157:F165">
    <cfRule type="cellIs" priority="113" dxfId="1" operator="equal" stopIfTrue="1">
      <formula>0</formula>
    </cfRule>
  </conditionalFormatting>
  <conditionalFormatting sqref="D69:D73">
    <cfRule type="cellIs" priority="114" dxfId="1" operator="equal" stopIfTrue="1">
      <formula>0</formula>
    </cfRule>
  </conditionalFormatting>
  <conditionalFormatting sqref="D76:E81">
    <cfRule type="cellIs" priority="112" dxfId="1" operator="equal" stopIfTrue="1">
      <formula>0</formula>
    </cfRule>
  </conditionalFormatting>
  <conditionalFormatting sqref="D75">
    <cfRule type="cellIs" priority="111" dxfId="1" operator="equal" stopIfTrue="1">
      <formula>0</formula>
    </cfRule>
  </conditionalFormatting>
  <conditionalFormatting sqref="D82:E82">
    <cfRule type="cellIs" priority="110" dxfId="1" operator="equal" stopIfTrue="1">
      <formula>0</formula>
    </cfRule>
  </conditionalFormatting>
  <conditionalFormatting sqref="D39">
    <cfRule type="cellIs" priority="106" dxfId="1" operator="equal" stopIfTrue="1">
      <formula>0</formula>
    </cfRule>
  </conditionalFormatting>
  <conditionalFormatting sqref="D39">
    <cfRule type="cellIs" priority="107" dxfId="1" operator="equal" stopIfTrue="1">
      <formula>0</formula>
    </cfRule>
  </conditionalFormatting>
  <conditionalFormatting sqref="D83">
    <cfRule type="cellIs" priority="104" dxfId="1" operator="equal" stopIfTrue="1">
      <formula>0</formula>
    </cfRule>
  </conditionalFormatting>
  <conditionalFormatting sqref="D83">
    <cfRule type="cellIs" priority="105" dxfId="1" operator="equal" stopIfTrue="1">
      <formula>0</formula>
    </cfRule>
  </conditionalFormatting>
  <conditionalFormatting sqref="D27:E31">
    <cfRule type="cellIs" priority="31" dxfId="1" operator="equal" stopIfTrue="1">
      <formula>0</formula>
    </cfRule>
  </conditionalFormatting>
  <conditionalFormatting sqref="D32:E36">
    <cfRule type="cellIs" priority="30" dxfId="1" operator="equal" stopIfTrue="1">
      <formula>0</formula>
    </cfRule>
  </conditionalFormatting>
  <conditionalFormatting sqref="D43">
    <cfRule type="cellIs" priority="28" dxfId="1" operator="equal" stopIfTrue="1">
      <formula>0</formula>
    </cfRule>
  </conditionalFormatting>
  <conditionalFormatting sqref="D43">
    <cfRule type="cellIs" priority="29" dxfId="1" operator="equal" stopIfTrue="1">
      <formula>0</formula>
    </cfRule>
  </conditionalFormatting>
  <conditionalFormatting sqref="D48">
    <cfRule type="cellIs" priority="26" dxfId="1" operator="equal" stopIfTrue="1">
      <formula>0</formula>
    </cfRule>
  </conditionalFormatting>
  <conditionalFormatting sqref="D48">
    <cfRule type="cellIs" priority="27" dxfId="1" operator="equal" stopIfTrue="1">
      <formula>0</formula>
    </cfRule>
  </conditionalFormatting>
  <conditionalFormatting sqref="D53:D54">
    <cfRule type="cellIs" priority="24" dxfId="1" operator="equal" stopIfTrue="1">
      <formula>0</formula>
    </cfRule>
  </conditionalFormatting>
  <conditionalFormatting sqref="D53:D54">
    <cfRule type="cellIs" priority="25" dxfId="1" operator="equal" stopIfTrue="1">
      <formula>0</formula>
    </cfRule>
  </conditionalFormatting>
  <conditionalFormatting sqref="D57:D58">
    <cfRule type="cellIs" priority="23" dxfId="1" operator="equal" stopIfTrue="1">
      <formula>0</formula>
    </cfRule>
  </conditionalFormatting>
  <conditionalFormatting sqref="D59">
    <cfRule type="cellIs" priority="22" dxfId="1" operator="equal" stopIfTrue="1">
      <formula>0</formula>
    </cfRule>
  </conditionalFormatting>
  <conditionalFormatting sqref="D60:D68">
    <cfRule type="cellIs" priority="21" dxfId="1" operator="equal" stopIfTrue="1">
      <formula>0</formula>
    </cfRule>
  </conditionalFormatting>
  <conditionalFormatting sqref="D113:E113 D116:E117 D114:D115">
    <cfRule type="cellIs" priority="19" dxfId="1" operator="equal" stopIfTrue="1">
      <formula>0</formula>
    </cfRule>
  </conditionalFormatting>
  <conditionalFormatting sqref="D113:E113 D116:E117 D114:D115">
    <cfRule type="cellIs" priority="20" dxfId="1" operator="equal" stopIfTrue="1">
      <formula>0</formula>
    </cfRule>
  </conditionalFormatting>
  <conditionalFormatting sqref="D87:E87">
    <cfRule type="cellIs" priority="17" dxfId="1" operator="equal" stopIfTrue="1">
      <formula>0</formula>
    </cfRule>
  </conditionalFormatting>
  <conditionalFormatting sqref="D87:E87">
    <cfRule type="cellIs" priority="18" dxfId="1" operator="equal" stopIfTrue="1">
      <formula>0</formula>
    </cfRule>
  </conditionalFormatting>
  <conditionalFormatting sqref="D92:E92">
    <cfRule type="cellIs" priority="15" dxfId="1" operator="equal" stopIfTrue="1">
      <formula>0</formula>
    </cfRule>
  </conditionalFormatting>
  <conditionalFormatting sqref="D92:E92">
    <cfRule type="cellIs" priority="16" dxfId="1" operator="equal" stopIfTrue="1">
      <formula>0</formula>
    </cfRule>
  </conditionalFormatting>
  <conditionalFormatting sqref="D97:D98">
    <cfRule type="cellIs" priority="13" dxfId="1" operator="equal" stopIfTrue="1">
      <formula>0</formula>
    </cfRule>
  </conditionalFormatting>
  <conditionalFormatting sqref="D97:D98">
    <cfRule type="cellIs" priority="14" dxfId="1" operator="equal" stopIfTrue="1">
      <formula>0</formula>
    </cfRule>
  </conditionalFormatting>
  <conditionalFormatting sqref="D102:E102 D101">
    <cfRule type="cellIs" priority="12" dxfId="1" operator="equal" stopIfTrue="1">
      <formula>0</formula>
    </cfRule>
  </conditionalFormatting>
  <conditionalFormatting sqref="D103">
    <cfRule type="cellIs" priority="11" dxfId="1" operator="equal" stopIfTrue="1">
      <formula>0</formula>
    </cfRule>
  </conditionalFormatting>
  <conditionalFormatting sqref="D104:E104 D106:E112 D105">
    <cfRule type="cellIs" priority="10" dxfId="1" operator="equal" stopIfTrue="1">
      <formula>0</formula>
    </cfRule>
  </conditionalFormatting>
  <conditionalFormatting sqref="E156:F156">
    <cfRule type="cellIs" priority="9" dxfId="1" operator="equal" stopIfTrue="1">
      <formula>0</formula>
    </cfRule>
  </conditionalFormatting>
  <conditionalFormatting sqref="D157">
    <cfRule type="cellIs" priority="7" dxfId="1" operator="equal" stopIfTrue="1">
      <formula>0</formula>
    </cfRule>
  </conditionalFormatting>
  <conditionalFormatting sqref="D156">
    <cfRule type="cellIs" priority="6" dxfId="1" operator="equal" stopIfTrue="1">
      <formula>0</formula>
    </cfRule>
  </conditionalFormatting>
  <conditionalFormatting sqref="E101">
    <cfRule type="cellIs" priority="5" dxfId="1" operator="equal" stopIfTrue="1">
      <formula>0</formula>
    </cfRule>
  </conditionalFormatting>
  <conditionalFormatting sqref="E114:E115">
    <cfRule type="cellIs" priority="1" dxfId="1" operator="equal" stopIfTrue="1">
      <formula>0</formula>
    </cfRule>
  </conditionalFormatting>
  <conditionalFormatting sqref="E103">
    <cfRule type="cellIs" priority="4" dxfId="1" operator="equal" stopIfTrue="1">
      <formula>0</formula>
    </cfRule>
  </conditionalFormatting>
  <conditionalFormatting sqref="E105">
    <cfRule type="cellIs" priority="3" dxfId="1" operator="equal" stopIfTrue="1">
      <formula>0</formula>
    </cfRule>
  </conditionalFormatting>
  <conditionalFormatting sqref="E114:E115">
    <cfRule type="cellIs" priority="2" dxfId="1" operator="equal" stopIfTrue="1">
      <formula>0</formula>
    </cfRule>
  </conditionalFormatting>
  <printOptions/>
  <pageMargins left="0.551181102362205" right="0" top="0.643700787" bottom="0.604330709" header="0.15748031496063" footer="0.15748031496063"/>
  <pageSetup firstPageNumber="14" useFirstPageNumber="1" horizontalDpi="600" verticalDpi="600" orientation="landscape" paperSize="9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T893"/>
  <sheetViews>
    <sheetView view="pageBreakPreview" zoomScale="110" zoomScaleSheetLayoutView="110" zoomScalePageLayoutView="0" workbookViewId="0" topLeftCell="A1">
      <selection activeCell="D225" sqref="D225"/>
    </sheetView>
  </sheetViews>
  <sheetFormatPr defaultColWidth="9.140625" defaultRowHeight="12.75"/>
  <cols>
    <col min="1" max="1" width="4.8515625" style="526" customWidth="1"/>
    <col min="2" max="2" width="8.8515625" style="526" customWidth="1"/>
    <col min="3" max="3" width="63.140625" style="528" customWidth="1"/>
    <col min="4" max="4" width="8.421875" style="528" customWidth="1"/>
    <col min="5" max="5" width="8.140625" style="528" customWidth="1"/>
    <col min="6" max="6" width="8.8515625" style="528" customWidth="1"/>
    <col min="7" max="7" width="7.140625" style="528" customWidth="1"/>
    <col min="8" max="8" width="8.57421875" style="528" customWidth="1"/>
    <col min="9" max="9" width="7.57421875" style="528" customWidth="1"/>
    <col min="10" max="10" width="8.7109375" style="539" customWidth="1"/>
    <col min="11" max="11" width="7.140625" style="539" customWidth="1"/>
    <col min="12" max="12" width="9.00390625" style="539" customWidth="1"/>
    <col min="13" max="13" width="10.7109375" style="539" customWidth="1"/>
    <col min="14" max="14" width="9.140625" style="541" customWidth="1"/>
    <col min="15" max="15" width="11.421875" style="541" customWidth="1"/>
    <col min="16" max="16" width="10.8515625" style="541" customWidth="1"/>
    <col min="17" max="16384" width="9.140625" style="541" customWidth="1"/>
  </cols>
  <sheetData>
    <row r="1" spans="1:21" s="437" customFormat="1" ht="16.5">
      <c r="A1" s="595" t="s">
        <v>253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436"/>
      <c r="O1" s="436"/>
      <c r="P1" s="436"/>
      <c r="Q1" s="436"/>
      <c r="R1" s="436"/>
      <c r="S1" s="436"/>
      <c r="T1" s="436"/>
      <c r="U1" s="436"/>
    </row>
    <row r="2" spans="1:21" s="437" customFormat="1" ht="15.75">
      <c r="A2" s="609" t="s">
        <v>372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436"/>
      <c r="O2" s="436"/>
      <c r="P2" s="436"/>
      <c r="Q2" s="436"/>
      <c r="R2" s="436"/>
      <c r="S2" s="436"/>
      <c r="T2" s="436"/>
      <c r="U2" s="436"/>
    </row>
    <row r="3" spans="1:21" s="437" customFormat="1" ht="15.75">
      <c r="A3" s="609" t="s">
        <v>194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436"/>
      <c r="O3" s="436"/>
      <c r="P3" s="436"/>
      <c r="Q3" s="436"/>
      <c r="R3" s="436"/>
      <c r="S3" s="436"/>
      <c r="T3" s="436"/>
      <c r="U3" s="436"/>
    </row>
    <row r="4" spans="1:21" s="437" customFormat="1" ht="13.5">
      <c r="A4" s="610" t="s">
        <v>195</v>
      </c>
      <c r="B4" s="610"/>
      <c r="C4" s="610"/>
      <c r="D4" s="99"/>
      <c r="E4" s="100"/>
      <c r="F4" s="99"/>
      <c r="G4" s="99"/>
      <c r="H4" s="99"/>
      <c r="I4" s="99"/>
      <c r="J4" s="99"/>
      <c r="K4" s="101" t="s">
        <v>196</v>
      </c>
      <c r="L4" s="211">
        <f>M226</f>
        <v>0</v>
      </c>
      <c r="M4" s="102" t="s">
        <v>5</v>
      </c>
      <c r="N4" s="436"/>
      <c r="O4" s="436"/>
      <c r="P4" s="436"/>
      <c r="Q4" s="436"/>
      <c r="R4" s="436"/>
      <c r="S4" s="436"/>
      <c r="T4" s="436"/>
      <c r="U4" s="436"/>
    </row>
    <row r="5" spans="1:21" s="437" customFormat="1" ht="13.5">
      <c r="A5" s="611" t="s">
        <v>0</v>
      </c>
      <c r="B5" s="607" t="s">
        <v>147</v>
      </c>
      <c r="C5" s="104"/>
      <c r="D5" s="607" t="s">
        <v>35</v>
      </c>
      <c r="E5" s="599" t="s">
        <v>192</v>
      </c>
      <c r="F5" s="600"/>
      <c r="G5" s="599" t="s">
        <v>26</v>
      </c>
      <c r="H5" s="600"/>
      <c r="I5" s="599" t="s">
        <v>25</v>
      </c>
      <c r="J5" s="600"/>
      <c r="K5" s="603" t="s">
        <v>197</v>
      </c>
      <c r="L5" s="604"/>
      <c r="M5" s="607" t="s">
        <v>1</v>
      </c>
      <c r="N5" s="436"/>
      <c r="O5" s="436"/>
      <c r="P5" s="436"/>
      <c r="Q5" s="436"/>
      <c r="R5" s="436"/>
      <c r="S5" s="436"/>
      <c r="T5" s="436"/>
      <c r="U5" s="436"/>
    </row>
    <row r="6" spans="1:21" s="437" customFormat="1" ht="13.5">
      <c r="A6" s="612"/>
      <c r="B6" s="614"/>
      <c r="C6" s="100" t="s">
        <v>198</v>
      </c>
      <c r="D6" s="614"/>
      <c r="E6" s="605" t="s">
        <v>199</v>
      </c>
      <c r="F6" s="606"/>
      <c r="G6" s="601"/>
      <c r="H6" s="602"/>
      <c r="I6" s="601"/>
      <c r="J6" s="602"/>
      <c r="K6" s="605"/>
      <c r="L6" s="606"/>
      <c r="M6" s="614"/>
      <c r="N6" s="436"/>
      <c r="O6" s="436"/>
      <c r="P6" s="436"/>
      <c r="Q6" s="436"/>
      <c r="R6" s="436"/>
      <c r="S6" s="436"/>
      <c r="T6" s="436"/>
      <c r="U6" s="436"/>
    </row>
    <row r="7" spans="1:21" s="437" customFormat="1" ht="13.5">
      <c r="A7" s="612"/>
      <c r="B7" s="614"/>
      <c r="C7" s="97" t="s">
        <v>200</v>
      </c>
      <c r="D7" s="614"/>
      <c r="E7" s="607" t="s">
        <v>114</v>
      </c>
      <c r="F7" s="607" t="s">
        <v>3</v>
      </c>
      <c r="G7" s="431" t="s">
        <v>193</v>
      </c>
      <c r="H7" s="607" t="s">
        <v>3</v>
      </c>
      <c r="I7" s="431" t="s">
        <v>193</v>
      </c>
      <c r="J7" s="607" t="s">
        <v>3</v>
      </c>
      <c r="K7" s="431" t="s">
        <v>193</v>
      </c>
      <c r="L7" s="607" t="s">
        <v>3</v>
      </c>
      <c r="M7" s="614"/>
      <c r="N7" s="436"/>
      <c r="O7" s="436"/>
      <c r="P7" s="436"/>
      <c r="Q7" s="436"/>
      <c r="R7" s="436"/>
      <c r="S7" s="436"/>
      <c r="T7" s="436"/>
      <c r="U7" s="436"/>
    </row>
    <row r="8" spans="1:21" s="437" customFormat="1" ht="13.5">
      <c r="A8" s="613"/>
      <c r="B8" s="608"/>
      <c r="C8" s="105"/>
      <c r="D8" s="608"/>
      <c r="E8" s="608"/>
      <c r="F8" s="608"/>
      <c r="G8" s="430" t="s">
        <v>201</v>
      </c>
      <c r="H8" s="608"/>
      <c r="I8" s="430" t="s">
        <v>201</v>
      </c>
      <c r="J8" s="608"/>
      <c r="K8" s="430" t="s">
        <v>201</v>
      </c>
      <c r="L8" s="608"/>
      <c r="M8" s="608"/>
      <c r="N8" s="436"/>
      <c r="O8" s="436"/>
      <c r="P8" s="436"/>
      <c r="Q8" s="436"/>
      <c r="R8" s="436"/>
      <c r="S8" s="436"/>
      <c r="T8" s="436"/>
      <c r="U8" s="436"/>
    </row>
    <row r="9" spans="1:21" s="437" customFormat="1" ht="13.5">
      <c r="A9" s="106" t="s">
        <v>202</v>
      </c>
      <c r="B9" s="107" t="s">
        <v>203</v>
      </c>
      <c r="C9" s="108" t="s">
        <v>204</v>
      </c>
      <c r="D9" s="106" t="s">
        <v>205</v>
      </c>
      <c r="E9" s="109" t="s">
        <v>206</v>
      </c>
      <c r="F9" s="110" t="s">
        <v>207</v>
      </c>
      <c r="G9" s="108" t="s">
        <v>208</v>
      </c>
      <c r="H9" s="106" t="s">
        <v>209</v>
      </c>
      <c r="I9" s="109" t="s">
        <v>210</v>
      </c>
      <c r="J9" s="108" t="s">
        <v>211</v>
      </c>
      <c r="K9" s="109" t="s">
        <v>212</v>
      </c>
      <c r="L9" s="106" t="s">
        <v>213</v>
      </c>
      <c r="M9" s="109" t="s">
        <v>214</v>
      </c>
      <c r="N9" s="436"/>
      <c r="O9" s="436"/>
      <c r="P9" s="436"/>
      <c r="Q9" s="436"/>
      <c r="R9" s="436"/>
      <c r="S9" s="436"/>
      <c r="T9" s="436"/>
      <c r="U9" s="436"/>
    </row>
    <row r="10" spans="1:21" s="437" customFormat="1" ht="15.75">
      <c r="A10" s="106"/>
      <c r="B10" s="107"/>
      <c r="C10" s="217" t="s">
        <v>328</v>
      </c>
      <c r="D10" s="106"/>
      <c r="E10" s="109"/>
      <c r="F10" s="110"/>
      <c r="G10" s="108"/>
      <c r="H10" s="106"/>
      <c r="I10" s="109"/>
      <c r="J10" s="108"/>
      <c r="K10" s="109"/>
      <c r="L10" s="106"/>
      <c r="M10" s="109"/>
      <c r="N10" s="436"/>
      <c r="O10" s="436"/>
      <c r="P10" s="436"/>
      <c r="Q10" s="436"/>
      <c r="R10" s="436"/>
      <c r="S10" s="436"/>
      <c r="T10" s="436"/>
      <c r="U10" s="436"/>
    </row>
    <row r="11" spans="1:16" s="439" customFormat="1" ht="112.5" customHeight="1">
      <c r="A11" s="78">
        <v>1</v>
      </c>
      <c r="B11" s="231"/>
      <c r="C11" s="245" t="s">
        <v>458</v>
      </c>
      <c r="D11" s="78"/>
      <c r="E11" s="232"/>
      <c r="F11" s="78"/>
      <c r="G11" s="114"/>
      <c r="H11" s="117"/>
      <c r="I11" s="117"/>
      <c r="J11" s="114"/>
      <c r="K11" s="117"/>
      <c r="L11" s="117"/>
      <c r="M11" s="117"/>
      <c r="N11" s="438"/>
      <c r="P11" s="141"/>
    </row>
    <row r="12" spans="1:16" s="441" customFormat="1" ht="13.5">
      <c r="A12" s="78">
        <v>1</v>
      </c>
      <c r="B12" s="231" t="s">
        <v>224</v>
      </c>
      <c r="C12" s="229" t="s">
        <v>329</v>
      </c>
      <c r="D12" s="78" t="s">
        <v>223</v>
      </c>
      <c r="E12" s="234"/>
      <c r="F12" s="78">
        <v>1</v>
      </c>
      <c r="G12" s="114"/>
      <c r="H12" s="117"/>
      <c r="I12" s="117"/>
      <c r="J12" s="114"/>
      <c r="K12" s="117"/>
      <c r="L12" s="117"/>
      <c r="M12" s="117"/>
      <c r="N12" s="440"/>
      <c r="P12" s="141"/>
    </row>
    <row r="13" spans="1:16" s="441" customFormat="1" ht="13.5">
      <c r="A13" s="64"/>
      <c r="B13" s="410"/>
      <c r="C13" s="65" t="s">
        <v>64</v>
      </c>
      <c r="D13" s="64" t="s">
        <v>4</v>
      </c>
      <c r="E13" s="187">
        <v>3</v>
      </c>
      <c r="F13" s="64">
        <f>F12*E13</f>
        <v>3</v>
      </c>
      <c r="G13" s="68"/>
      <c r="H13" s="68"/>
      <c r="I13" s="67"/>
      <c r="J13" s="67"/>
      <c r="K13" s="67"/>
      <c r="L13" s="67"/>
      <c r="M13" s="68"/>
      <c r="N13" s="440"/>
      <c r="P13" s="141"/>
    </row>
    <row r="14" spans="1:16" s="441" customFormat="1" ht="13.5">
      <c r="A14" s="64"/>
      <c r="B14" s="410"/>
      <c r="C14" s="65" t="s">
        <v>65</v>
      </c>
      <c r="D14" s="64" t="s">
        <v>5</v>
      </c>
      <c r="E14" s="187">
        <v>0.12</v>
      </c>
      <c r="F14" s="64">
        <f>F12*E14</f>
        <v>0.12</v>
      </c>
      <c r="G14" s="114"/>
      <c r="H14" s="117"/>
      <c r="I14" s="117"/>
      <c r="J14" s="114"/>
      <c r="K14" s="117"/>
      <c r="L14" s="117"/>
      <c r="M14" s="68"/>
      <c r="N14" s="440"/>
      <c r="P14" s="141"/>
    </row>
    <row r="15" spans="1:16" s="441" customFormat="1" ht="13.5">
      <c r="A15" s="64"/>
      <c r="B15" s="410"/>
      <c r="C15" s="65" t="s">
        <v>189</v>
      </c>
      <c r="D15" s="64" t="s">
        <v>5</v>
      </c>
      <c r="E15" s="187">
        <v>2.33</v>
      </c>
      <c r="F15" s="64">
        <f>F12*E15</f>
        <v>2.33</v>
      </c>
      <c r="G15" s="114"/>
      <c r="H15" s="114"/>
      <c r="I15" s="117"/>
      <c r="J15" s="117"/>
      <c r="K15" s="118"/>
      <c r="L15" s="118"/>
      <c r="M15" s="68"/>
      <c r="N15" s="440"/>
      <c r="P15" s="141"/>
    </row>
    <row r="16" spans="1:16" s="441" customFormat="1" ht="13.5">
      <c r="A16" s="64"/>
      <c r="B16" s="186" t="s">
        <v>11</v>
      </c>
      <c r="C16" s="65" t="s">
        <v>246</v>
      </c>
      <c r="D16" s="119" t="s">
        <v>31</v>
      </c>
      <c r="E16" s="187"/>
      <c r="F16" s="64">
        <f>F12</f>
        <v>1</v>
      </c>
      <c r="G16" s="114"/>
      <c r="H16" s="114"/>
      <c r="I16" s="117"/>
      <c r="J16" s="117"/>
      <c r="K16" s="118"/>
      <c r="L16" s="118"/>
      <c r="M16" s="68"/>
      <c r="N16" s="440"/>
      <c r="P16" s="141"/>
    </row>
    <row r="17" spans="1:16" s="441" customFormat="1" ht="13.5">
      <c r="A17" s="64"/>
      <c r="B17" s="186"/>
      <c r="C17" s="65" t="s">
        <v>330</v>
      </c>
      <c r="D17" s="119" t="s">
        <v>331</v>
      </c>
      <c r="E17" s="187"/>
      <c r="F17" s="64">
        <v>27</v>
      </c>
      <c r="G17" s="114"/>
      <c r="H17" s="114"/>
      <c r="I17" s="117"/>
      <c r="J17" s="117"/>
      <c r="K17" s="118"/>
      <c r="L17" s="118"/>
      <c r="M17" s="68"/>
      <c r="N17" s="440"/>
      <c r="P17" s="141"/>
    </row>
    <row r="18" spans="1:16" s="441" customFormat="1" ht="13.5">
      <c r="A18" s="78">
        <v>2</v>
      </c>
      <c r="B18" s="231" t="s">
        <v>215</v>
      </c>
      <c r="C18" s="240" t="s">
        <v>332</v>
      </c>
      <c r="D18" s="241" t="s">
        <v>31</v>
      </c>
      <c r="E18" s="234"/>
      <c r="F18" s="78">
        <v>1</v>
      </c>
      <c r="G18" s="114"/>
      <c r="H18" s="117"/>
      <c r="I18" s="117"/>
      <c r="J18" s="114"/>
      <c r="K18" s="117"/>
      <c r="L18" s="117"/>
      <c r="M18" s="117"/>
      <c r="N18" s="440"/>
      <c r="P18" s="141"/>
    </row>
    <row r="19" spans="1:16" s="441" customFormat="1" ht="13.5">
      <c r="A19" s="64"/>
      <c r="B19" s="410"/>
      <c r="C19" s="65" t="s">
        <v>64</v>
      </c>
      <c r="D19" s="64" t="s">
        <v>4</v>
      </c>
      <c r="E19" s="187">
        <v>2</v>
      </c>
      <c r="F19" s="64">
        <f>F18*E19</f>
        <v>2</v>
      </c>
      <c r="G19" s="68"/>
      <c r="H19" s="68"/>
      <c r="I19" s="67"/>
      <c r="J19" s="67"/>
      <c r="K19" s="67"/>
      <c r="L19" s="67"/>
      <c r="M19" s="68"/>
      <c r="N19" s="440"/>
      <c r="P19" s="141"/>
    </row>
    <row r="20" spans="1:16" s="441" customFormat="1" ht="13.5">
      <c r="A20" s="64"/>
      <c r="B20" s="410"/>
      <c r="C20" s="65" t="s">
        <v>65</v>
      </c>
      <c r="D20" s="64" t="s">
        <v>5</v>
      </c>
      <c r="E20" s="187">
        <v>0.06</v>
      </c>
      <c r="F20" s="64">
        <f>F18*E20</f>
        <v>0.06</v>
      </c>
      <c r="G20" s="114"/>
      <c r="H20" s="117"/>
      <c r="I20" s="117"/>
      <c r="J20" s="114"/>
      <c r="K20" s="117"/>
      <c r="L20" s="117"/>
      <c r="M20" s="117"/>
      <c r="N20" s="440"/>
      <c r="P20" s="141"/>
    </row>
    <row r="21" spans="1:16" s="441" customFormat="1" ht="13.5">
      <c r="A21" s="64"/>
      <c r="B21" s="410"/>
      <c r="C21" s="65" t="s">
        <v>189</v>
      </c>
      <c r="D21" s="64" t="s">
        <v>5</v>
      </c>
      <c r="E21" s="187">
        <v>1.78</v>
      </c>
      <c r="F21" s="64">
        <f>F18*E21</f>
        <v>1.78</v>
      </c>
      <c r="G21" s="114"/>
      <c r="H21" s="114"/>
      <c r="I21" s="117"/>
      <c r="J21" s="117"/>
      <c r="K21" s="118"/>
      <c r="L21" s="118"/>
      <c r="M21" s="117"/>
      <c r="N21" s="440"/>
      <c r="P21" s="141"/>
    </row>
    <row r="22" spans="1:16" s="441" customFormat="1" ht="13.5">
      <c r="A22" s="64"/>
      <c r="B22" s="186"/>
      <c r="C22" s="116" t="s">
        <v>333</v>
      </c>
      <c r="D22" s="64" t="s">
        <v>10</v>
      </c>
      <c r="E22" s="187"/>
      <c r="F22" s="64">
        <f>F18</f>
        <v>1</v>
      </c>
      <c r="G22" s="114"/>
      <c r="H22" s="114"/>
      <c r="I22" s="117"/>
      <c r="J22" s="117"/>
      <c r="K22" s="118"/>
      <c r="L22" s="118"/>
      <c r="M22" s="117"/>
      <c r="N22" s="440"/>
      <c r="P22" s="141"/>
    </row>
    <row r="23" spans="1:16" s="441" customFormat="1" ht="13.5">
      <c r="A23" s="78">
        <v>3</v>
      </c>
      <c r="B23" s="231" t="s">
        <v>215</v>
      </c>
      <c r="C23" s="240" t="s">
        <v>334</v>
      </c>
      <c r="D23" s="241" t="s">
        <v>31</v>
      </c>
      <c r="E23" s="234"/>
      <c r="F23" s="78">
        <v>1</v>
      </c>
      <c r="G23" s="114"/>
      <c r="H23" s="117"/>
      <c r="I23" s="117"/>
      <c r="J23" s="114"/>
      <c r="K23" s="117"/>
      <c r="L23" s="117"/>
      <c r="M23" s="117"/>
      <c r="N23" s="440"/>
      <c r="P23" s="141"/>
    </row>
    <row r="24" spans="1:16" s="441" customFormat="1" ht="13.5">
      <c r="A24" s="64"/>
      <c r="B24" s="410"/>
      <c r="C24" s="65" t="s">
        <v>64</v>
      </c>
      <c r="D24" s="64" t="s">
        <v>4</v>
      </c>
      <c r="E24" s="187">
        <v>2</v>
      </c>
      <c r="F24" s="64">
        <f>F23*E24</f>
        <v>2</v>
      </c>
      <c r="G24" s="68"/>
      <c r="H24" s="68"/>
      <c r="I24" s="67"/>
      <c r="J24" s="67"/>
      <c r="K24" s="67"/>
      <c r="L24" s="67"/>
      <c r="M24" s="68"/>
      <c r="N24" s="440"/>
      <c r="P24" s="141"/>
    </row>
    <row r="25" spans="1:16" s="441" customFormat="1" ht="13.5">
      <c r="A25" s="64"/>
      <c r="B25" s="410"/>
      <c r="C25" s="65" t="s">
        <v>65</v>
      </c>
      <c r="D25" s="64" t="s">
        <v>5</v>
      </c>
      <c r="E25" s="187">
        <v>0.06</v>
      </c>
      <c r="F25" s="64">
        <f>F23*E25</f>
        <v>0.06</v>
      </c>
      <c r="G25" s="114"/>
      <c r="H25" s="117"/>
      <c r="I25" s="117"/>
      <c r="J25" s="114"/>
      <c r="K25" s="117"/>
      <c r="L25" s="117"/>
      <c r="M25" s="117"/>
      <c r="N25" s="440"/>
      <c r="P25" s="141"/>
    </row>
    <row r="26" spans="1:16" s="441" customFormat="1" ht="13.5">
      <c r="A26" s="64"/>
      <c r="B26" s="410"/>
      <c r="C26" s="65" t="s">
        <v>189</v>
      </c>
      <c r="D26" s="64" t="s">
        <v>5</v>
      </c>
      <c r="E26" s="187">
        <v>1.78</v>
      </c>
      <c r="F26" s="64">
        <f>F23*E26</f>
        <v>1.78</v>
      </c>
      <c r="G26" s="114"/>
      <c r="H26" s="114"/>
      <c r="I26" s="117"/>
      <c r="J26" s="117"/>
      <c r="K26" s="118"/>
      <c r="L26" s="118"/>
      <c r="M26" s="117"/>
      <c r="N26" s="440"/>
      <c r="P26" s="141"/>
    </row>
    <row r="27" spans="1:16" s="441" customFormat="1" ht="13.5">
      <c r="A27" s="64"/>
      <c r="B27" s="186"/>
      <c r="C27" s="116" t="s">
        <v>334</v>
      </c>
      <c r="D27" s="64" t="s">
        <v>10</v>
      </c>
      <c r="E27" s="187"/>
      <c r="F27" s="64">
        <f>F23</f>
        <v>1</v>
      </c>
      <c r="G27" s="114"/>
      <c r="H27" s="114"/>
      <c r="I27" s="117"/>
      <c r="J27" s="117"/>
      <c r="K27" s="118"/>
      <c r="L27" s="118"/>
      <c r="M27" s="117"/>
      <c r="N27" s="440"/>
      <c r="P27" s="141"/>
    </row>
    <row r="28" spans="1:16" s="441" customFormat="1" ht="13.5">
      <c r="A28" s="78">
        <v>4</v>
      </c>
      <c r="B28" s="231" t="s">
        <v>225</v>
      </c>
      <c r="C28" s="229" t="s">
        <v>335</v>
      </c>
      <c r="D28" s="78" t="s">
        <v>10</v>
      </c>
      <c r="E28" s="234"/>
      <c r="F28" s="78">
        <v>5</v>
      </c>
      <c r="G28" s="114"/>
      <c r="H28" s="117"/>
      <c r="I28" s="117"/>
      <c r="J28" s="114"/>
      <c r="K28" s="117"/>
      <c r="L28" s="117"/>
      <c r="M28" s="117"/>
      <c r="N28" s="440"/>
      <c r="P28" s="141"/>
    </row>
    <row r="29" spans="1:16" s="441" customFormat="1" ht="13.5">
      <c r="A29" s="64"/>
      <c r="B29" s="410"/>
      <c r="C29" s="65" t="s">
        <v>64</v>
      </c>
      <c r="D29" s="64" t="s">
        <v>4</v>
      </c>
      <c r="E29" s="187">
        <v>1</v>
      </c>
      <c r="F29" s="64">
        <f>F28*E29</f>
        <v>5</v>
      </c>
      <c r="G29" s="68"/>
      <c r="H29" s="68"/>
      <c r="I29" s="67"/>
      <c r="J29" s="67"/>
      <c r="K29" s="67"/>
      <c r="L29" s="67"/>
      <c r="M29" s="68"/>
      <c r="N29" s="440"/>
      <c r="P29" s="141"/>
    </row>
    <row r="30" spans="1:16" s="441" customFormat="1" ht="13.5">
      <c r="A30" s="64"/>
      <c r="B30" s="410"/>
      <c r="C30" s="65" t="s">
        <v>65</v>
      </c>
      <c r="D30" s="64" t="s">
        <v>5</v>
      </c>
      <c r="E30" s="187">
        <v>0.05</v>
      </c>
      <c r="F30" s="64">
        <f>F28*E30</f>
        <v>0.25</v>
      </c>
      <c r="G30" s="114"/>
      <c r="H30" s="117"/>
      <c r="I30" s="117"/>
      <c r="J30" s="114"/>
      <c r="K30" s="117"/>
      <c r="L30" s="117"/>
      <c r="M30" s="117"/>
      <c r="N30" s="440"/>
      <c r="P30" s="141"/>
    </row>
    <row r="31" spans="1:16" s="441" customFormat="1" ht="13.5">
      <c r="A31" s="64"/>
      <c r="B31" s="410"/>
      <c r="C31" s="65" t="s">
        <v>189</v>
      </c>
      <c r="D31" s="64" t="s">
        <v>5</v>
      </c>
      <c r="E31" s="187">
        <v>1.07</v>
      </c>
      <c r="F31" s="64">
        <f>F28*E31</f>
        <v>5.3500000000000005</v>
      </c>
      <c r="G31" s="114"/>
      <c r="H31" s="114"/>
      <c r="I31" s="117"/>
      <c r="J31" s="117"/>
      <c r="K31" s="118"/>
      <c r="L31" s="118"/>
      <c r="M31" s="117"/>
      <c r="N31" s="440"/>
      <c r="P31" s="141"/>
    </row>
    <row r="32" spans="1:16" s="441" customFormat="1" ht="13.5">
      <c r="A32" s="64"/>
      <c r="B32" s="186"/>
      <c r="C32" s="65" t="s">
        <v>336</v>
      </c>
      <c r="D32" s="64" t="s">
        <v>10</v>
      </c>
      <c r="E32" s="187"/>
      <c r="F32" s="64">
        <f>F28</f>
        <v>5</v>
      </c>
      <c r="G32" s="114"/>
      <c r="H32" s="114"/>
      <c r="I32" s="117"/>
      <c r="J32" s="117"/>
      <c r="K32" s="118"/>
      <c r="L32" s="118"/>
      <c r="M32" s="117"/>
      <c r="N32" s="440"/>
      <c r="P32" s="141"/>
    </row>
    <row r="33" spans="1:16" s="441" customFormat="1" ht="13.5">
      <c r="A33" s="78">
        <v>5</v>
      </c>
      <c r="B33" s="231" t="s">
        <v>215</v>
      </c>
      <c r="C33" s="229" t="s">
        <v>337</v>
      </c>
      <c r="D33" s="78" t="s">
        <v>10</v>
      </c>
      <c r="E33" s="234"/>
      <c r="F33" s="78">
        <v>7</v>
      </c>
      <c r="G33" s="114"/>
      <c r="H33" s="117"/>
      <c r="I33" s="117"/>
      <c r="J33" s="114"/>
      <c r="K33" s="117"/>
      <c r="L33" s="117"/>
      <c r="M33" s="117"/>
      <c r="N33" s="440"/>
      <c r="P33" s="141"/>
    </row>
    <row r="34" spans="1:16" s="441" customFormat="1" ht="13.5">
      <c r="A34" s="64"/>
      <c r="B34" s="410"/>
      <c r="C34" s="65" t="s">
        <v>64</v>
      </c>
      <c r="D34" s="64" t="s">
        <v>4</v>
      </c>
      <c r="E34" s="187">
        <v>2</v>
      </c>
      <c r="F34" s="64">
        <f>F33*E34</f>
        <v>14</v>
      </c>
      <c r="G34" s="68"/>
      <c r="H34" s="68"/>
      <c r="I34" s="67"/>
      <c r="J34" s="67"/>
      <c r="K34" s="67"/>
      <c r="L34" s="67"/>
      <c r="M34" s="68"/>
      <c r="N34" s="440"/>
      <c r="P34" s="141"/>
    </row>
    <row r="35" spans="1:16" s="441" customFormat="1" ht="13.5">
      <c r="A35" s="64"/>
      <c r="B35" s="410"/>
      <c r="C35" s="65" t="s">
        <v>65</v>
      </c>
      <c r="D35" s="64" t="s">
        <v>5</v>
      </c>
      <c r="E35" s="187">
        <v>0.06</v>
      </c>
      <c r="F35" s="64">
        <f>F33*E35</f>
        <v>0.42</v>
      </c>
      <c r="G35" s="114"/>
      <c r="H35" s="117"/>
      <c r="I35" s="117"/>
      <c r="J35" s="114"/>
      <c r="K35" s="117"/>
      <c r="L35" s="117"/>
      <c r="M35" s="117"/>
      <c r="N35" s="440"/>
      <c r="P35" s="141"/>
    </row>
    <row r="36" spans="1:16" s="441" customFormat="1" ht="13.5">
      <c r="A36" s="64"/>
      <c r="B36" s="410"/>
      <c r="C36" s="65" t="s">
        <v>189</v>
      </c>
      <c r="D36" s="64" t="s">
        <v>5</v>
      </c>
      <c r="E36" s="187">
        <v>1.78</v>
      </c>
      <c r="F36" s="64">
        <f>F33*E36</f>
        <v>12.46</v>
      </c>
      <c r="G36" s="114"/>
      <c r="H36" s="114"/>
      <c r="I36" s="117"/>
      <c r="J36" s="117"/>
      <c r="K36" s="118"/>
      <c r="L36" s="118"/>
      <c r="M36" s="117"/>
      <c r="N36" s="440"/>
      <c r="P36" s="141"/>
    </row>
    <row r="37" spans="1:16" s="441" customFormat="1" ht="13.5">
      <c r="A37" s="64"/>
      <c r="B37" s="186"/>
      <c r="C37" s="65" t="s">
        <v>337</v>
      </c>
      <c r="D37" s="64" t="s">
        <v>10</v>
      </c>
      <c r="E37" s="187"/>
      <c r="F37" s="64">
        <f>F33</f>
        <v>7</v>
      </c>
      <c r="G37" s="114"/>
      <c r="H37" s="114"/>
      <c r="I37" s="117"/>
      <c r="J37" s="117"/>
      <c r="K37" s="118"/>
      <c r="L37" s="118"/>
      <c r="M37" s="117"/>
      <c r="N37" s="440"/>
      <c r="P37" s="141"/>
    </row>
    <row r="38" spans="1:21" s="437" customFormat="1" ht="15.75">
      <c r="A38" s="106"/>
      <c r="B38" s="107"/>
      <c r="C38" s="217" t="s">
        <v>338</v>
      </c>
      <c r="D38" s="106"/>
      <c r="E38" s="109"/>
      <c r="F38" s="110"/>
      <c r="G38" s="108"/>
      <c r="H38" s="106"/>
      <c r="I38" s="109"/>
      <c r="J38" s="108"/>
      <c r="K38" s="109"/>
      <c r="L38" s="106"/>
      <c r="M38" s="109"/>
      <c r="N38" s="436"/>
      <c r="O38" s="436"/>
      <c r="P38" s="436"/>
      <c r="Q38" s="436"/>
      <c r="R38" s="436"/>
      <c r="S38" s="436"/>
      <c r="T38" s="436"/>
      <c r="U38" s="436"/>
    </row>
    <row r="39" spans="1:16" s="439" customFormat="1" ht="122.25" customHeight="1">
      <c r="A39" s="78">
        <v>2</v>
      </c>
      <c r="B39" s="231"/>
      <c r="C39" s="442" t="s">
        <v>428</v>
      </c>
      <c r="D39" s="78"/>
      <c r="E39" s="232"/>
      <c r="F39" s="78"/>
      <c r="G39" s="114"/>
      <c r="H39" s="117"/>
      <c r="I39" s="117"/>
      <c r="J39" s="114"/>
      <c r="K39" s="117"/>
      <c r="L39" s="117"/>
      <c r="M39" s="117"/>
      <c r="N39" s="438"/>
      <c r="P39" s="141"/>
    </row>
    <row r="40" spans="1:16" s="441" customFormat="1" ht="13.5">
      <c r="A40" s="78">
        <v>1</v>
      </c>
      <c r="B40" s="231" t="s">
        <v>224</v>
      </c>
      <c r="C40" s="229" t="s">
        <v>339</v>
      </c>
      <c r="D40" s="78" t="s">
        <v>223</v>
      </c>
      <c r="E40" s="234"/>
      <c r="F40" s="78">
        <v>1</v>
      </c>
      <c r="G40" s="114"/>
      <c r="H40" s="117"/>
      <c r="I40" s="117"/>
      <c r="J40" s="114"/>
      <c r="K40" s="117"/>
      <c r="L40" s="117"/>
      <c r="M40" s="117"/>
      <c r="N40" s="440"/>
      <c r="P40" s="141"/>
    </row>
    <row r="41" spans="1:16" s="441" customFormat="1" ht="13.5">
      <c r="A41" s="64"/>
      <c r="B41" s="410"/>
      <c r="C41" s="65" t="s">
        <v>64</v>
      </c>
      <c r="D41" s="64" t="s">
        <v>4</v>
      </c>
      <c r="E41" s="187">
        <v>3</v>
      </c>
      <c r="F41" s="64">
        <f>F40*E41</f>
        <v>3</v>
      </c>
      <c r="G41" s="68"/>
      <c r="H41" s="68"/>
      <c r="I41" s="67"/>
      <c r="J41" s="67"/>
      <c r="K41" s="67"/>
      <c r="L41" s="67"/>
      <c r="M41" s="68"/>
      <c r="N41" s="440"/>
      <c r="P41" s="141"/>
    </row>
    <row r="42" spans="1:16" s="441" customFormat="1" ht="13.5">
      <c r="A42" s="64"/>
      <c r="B42" s="410"/>
      <c r="C42" s="65" t="s">
        <v>65</v>
      </c>
      <c r="D42" s="64" t="s">
        <v>5</v>
      </c>
      <c r="E42" s="187">
        <v>0.12</v>
      </c>
      <c r="F42" s="64">
        <f>F40*E42</f>
        <v>0.12</v>
      </c>
      <c r="G42" s="114"/>
      <c r="H42" s="117"/>
      <c r="I42" s="117"/>
      <c r="J42" s="114"/>
      <c r="K42" s="117"/>
      <c r="L42" s="117"/>
      <c r="M42" s="68"/>
      <c r="N42" s="440"/>
      <c r="P42" s="141"/>
    </row>
    <row r="43" spans="1:16" s="441" customFormat="1" ht="13.5">
      <c r="A43" s="64"/>
      <c r="B43" s="410"/>
      <c r="C43" s="65" t="s">
        <v>189</v>
      </c>
      <c r="D43" s="64" t="s">
        <v>5</v>
      </c>
      <c r="E43" s="187">
        <v>2.33</v>
      </c>
      <c r="F43" s="64">
        <f>F40*E43</f>
        <v>2.33</v>
      </c>
      <c r="G43" s="114"/>
      <c r="H43" s="114"/>
      <c r="I43" s="117"/>
      <c r="J43" s="117"/>
      <c r="K43" s="118"/>
      <c r="L43" s="118"/>
      <c r="M43" s="68"/>
      <c r="N43" s="440"/>
      <c r="P43" s="141"/>
    </row>
    <row r="44" spans="1:16" s="441" customFormat="1" ht="13.5">
      <c r="A44" s="64"/>
      <c r="B44" s="186" t="s">
        <v>11</v>
      </c>
      <c r="C44" s="65" t="s">
        <v>246</v>
      </c>
      <c r="D44" s="119" t="s">
        <v>31</v>
      </c>
      <c r="E44" s="187"/>
      <c r="F44" s="64">
        <f>F40</f>
        <v>1</v>
      </c>
      <c r="G44" s="114"/>
      <c r="H44" s="114"/>
      <c r="I44" s="117"/>
      <c r="J44" s="117"/>
      <c r="K44" s="118"/>
      <c r="L44" s="118"/>
      <c r="M44" s="68"/>
      <c r="N44" s="440"/>
      <c r="P44" s="141"/>
    </row>
    <row r="45" spans="1:16" s="441" customFormat="1" ht="13.5">
      <c r="A45" s="64"/>
      <c r="B45" s="186"/>
      <c r="C45" s="65" t="s">
        <v>330</v>
      </c>
      <c r="D45" s="119" t="s">
        <v>331</v>
      </c>
      <c r="E45" s="187"/>
      <c r="F45" s="64">
        <v>20</v>
      </c>
      <c r="G45" s="114"/>
      <c r="H45" s="114"/>
      <c r="I45" s="117"/>
      <c r="J45" s="117"/>
      <c r="K45" s="118"/>
      <c r="L45" s="118"/>
      <c r="M45" s="68"/>
      <c r="N45" s="440"/>
      <c r="P45" s="141"/>
    </row>
    <row r="46" spans="1:16" s="441" customFormat="1" ht="13.5">
      <c r="A46" s="78">
        <v>2</v>
      </c>
      <c r="B46" s="231" t="s">
        <v>215</v>
      </c>
      <c r="C46" s="240" t="s">
        <v>340</v>
      </c>
      <c r="D46" s="241" t="s">
        <v>31</v>
      </c>
      <c r="E46" s="234"/>
      <c r="F46" s="78">
        <v>1</v>
      </c>
      <c r="G46" s="114"/>
      <c r="H46" s="117"/>
      <c r="I46" s="117"/>
      <c r="J46" s="114"/>
      <c r="K46" s="117"/>
      <c r="L46" s="117"/>
      <c r="M46" s="117"/>
      <c r="N46" s="440"/>
      <c r="P46" s="141"/>
    </row>
    <row r="47" spans="1:16" s="441" customFormat="1" ht="13.5">
      <c r="A47" s="64"/>
      <c r="B47" s="410"/>
      <c r="C47" s="65" t="s">
        <v>64</v>
      </c>
      <c r="D47" s="64" t="s">
        <v>4</v>
      </c>
      <c r="E47" s="187">
        <v>2</v>
      </c>
      <c r="F47" s="64">
        <f>F46*E47</f>
        <v>2</v>
      </c>
      <c r="G47" s="68"/>
      <c r="H47" s="68"/>
      <c r="I47" s="67"/>
      <c r="J47" s="67"/>
      <c r="K47" s="67"/>
      <c r="L47" s="67"/>
      <c r="M47" s="68"/>
      <c r="N47" s="440"/>
      <c r="P47" s="141"/>
    </row>
    <row r="48" spans="1:16" s="441" customFormat="1" ht="13.5">
      <c r="A48" s="64"/>
      <c r="B48" s="410"/>
      <c r="C48" s="65" t="s">
        <v>65</v>
      </c>
      <c r="D48" s="64" t="s">
        <v>5</v>
      </c>
      <c r="E48" s="187">
        <v>0.06</v>
      </c>
      <c r="F48" s="64">
        <f>F46*E48</f>
        <v>0.06</v>
      </c>
      <c r="G48" s="114"/>
      <c r="H48" s="117"/>
      <c r="I48" s="117"/>
      <c r="J48" s="114"/>
      <c r="K48" s="117"/>
      <c r="L48" s="117"/>
      <c r="M48" s="117"/>
      <c r="N48" s="440"/>
      <c r="P48" s="141"/>
    </row>
    <row r="49" spans="1:16" s="441" customFormat="1" ht="13.5">
      <c r="A49" s="64"/>
      <c r="B49" s="410"/>
      <c r="C49" s="65" t="s">
        <v>189</v>
      </c>
      <c r="D49" s="64" t="s">
        <v>5</v>
      </c>
      <c r="E49" s="187">
        <v>1.78</v>
      </c>
      <c r="F49" s="64">
        <f>F46*E49</f>
        <v>1.78</v>
      </c>
      <c r="G49" s="114"/>
      <c r="H49" s="114"/>
      <c r="I49" s="117"/>
      <c r="J49" s="117"/>
      <c r="K49" s="118"/>
      <c r="L49" s="118"/>
      <c r="M49" s="117"/>
      <c r="N49" s="440"/>
      <c r="P49" s="141"/>
    </row>
    <row r="50" spans="1:16" s="441" customFormat="1" ht="13.5">
      <c r="A50" s="64"/>
      <c r="B50" s="186"/>
      <c r="C50" s="116" t="s">
        <v>334</v>
      </c>
      <c r="D50" s="64" t="s">
        <v>10</v>
      </c>
      <c r="E50" s="187"/>
      <c r="F50" s="64">
        <f>F46</f>
        <v>1</v>
      </c>
      <c r="G50" s="114"/>
      <c r="H50" s="114"/>
      <c r="I50" s="117"/>
      <c r="J50" s="117"/>
      <c r="K50" s="118"/>
      <c r="L50" s="118"/>
      <c r="M50" s="117"/>
      <c r="N50" s="440"/>
      <c r="P50" s="141"/>
    </row>
    <row r="51" spans="1:16" s="441" customFormat="1" ht="13.5">
      <c r="A51" s="78">
        <v>3</v>
      </c>
      <c r="B51" s="231" t="s">
        <v>225</v>
      </c>
      <c r="C51" s="229" t="s">
        <v>335</v>
      </c>
      <c r="D51" s="78" t="s">
        <v>10</v>
      </c>
      <c r="E51" s="234"/>
      <c r="F51" s="78">
        <v>7</v>
      </c>
      <c r="G51" s="114"/>
      <c r="H51" s="117"/>
      <c r="I51" s="117"/>
      <c r="J51" s="114"/>
      <c r="K51" s="117"/>
      <c r="L51" s="117"/>
      <c r="M51" s="117"/>
      <c r="N51" s="440"/>
      <c r="P51" s="141"/>
    </row>
    <row r="52" spans="1:16" s="441" customFormat="1" ht="13.5">
      <c r="A52" s="64"/>
      <c r="B52" s="410"/>
      <c r="C52" s="65" t="s">
        <v>64</v>
      </c>
      <c r="D52" s="64" t="s">
        <v>4</v>
      </c>
      <c r="E52" s="187">
        <v>1</v>
      </c>
      <c r="F52" s="64">
        <f>F51*E52</f>
        <v>7</v>
      </c>
      <c r="G52" s="68"/>
      <c r="H52" s="68"/>
      <c r="I52" s="67"/>
      <c r="J52" s="67"/>
      <c r="K52" s="67"/>
      <c r="L52" s="67"/>
      <c r="M52" s="68"/>
      <c r="N52" s="440"/>
      <c r="P52" s="141"/>
    </row>
    <row r="53" spans="1:16" s="441" customFormat="1" ht="13.5">
      <c r="A53" s="64"/>
      <c r="B53" s="410"/>
      <c r="C53" s="65" t="s">
        <v>65</v>
      </c>
      <c r="D53" s="64" t="s">
        <v>5</v>
      </c>
      <c r="E53" s="187">
        <v>0.05</v>
      </c>
      <c r="F53" s="64">
        <f>F51*E53</f>
        <v>0.35000000000000003</v>
      </c>
      <c r="G53" s="114"/>
      <c r="H53" s="117"/>
      <c r="I53" s="117"/>
      <c r="J53" s="114"/>
      <c r="K53" s="117"/>
      <c r="L53" s="117"/>
      <c r="M53" s="117"/>
      <c r="N53" s="440"/>
      <c r="P53" s="141"/>
    </row>
    <row r="54" spans="1:16" s="441" customFormat="1" ht="13.5">
      <c r="A54" s="64"/>
      <c r="B54" s="410"/>
      <c r="C54" s="65" t="s">
        <v>189</v>
      </c>
      <c r="D54" s="64" t="s">
        <v>5</v>
      </c>
      <c r="E54" s="187">
        <v>1.07</v>
      </c>
      <c r="F54" s="64">
        <f>F51*E54</f>
        <v>7.49</v>
      </c>
      <c r="G54" s="114"/>
      <c r="H54" s="114"/>
      <c r="I54" s="117"/>
      <c r="J54" s="117"/>
      <c r="K54" s="118"/>
      <c r="L54" s="118"/>
      <c r="M54" s="117"/>
      <c r="N54" s="440"/>
      <c r="P54" s="141"/>
    </row>
    <row r="55" spans="1:16" s="441" customFormat="1" ht="13.5">
      <c r="A55" s="64"/>
      <c r="B55" s="186"/>
      <c r="C55" s="65" t="s">
        <v>336</v>
      </c>
      <c r="D55" s="64" t="s">
        <v>10</v>
      </c>
      <c r="E55" s="187"/>
      <c r="F55" s="64">
        <f>F51</f>
        <v>7</v>
      </c>
      <c r="G55" s="114"/>
      <c r="H55" s="114"/>
      <c r="I55" s="117"/>
      <c r="J55" s="117"/>
      <c r="K55" s="118"/>
      <c r="L55" s="118"/>
      <c r="M55" s="117"/>
      <c r="N55" s="440"/>
      <c r="P55" s="141"/>
    </row>
    <row r="56" spans="1:16" s="441" customFormat="1" ht="13.5">
      <c r="A56" s="78">
        <v>4</v>
      </c>
      <c r="B56" s="231" t="s">
        <v>215</v>
      </c>
      <c r="C56" s="229" t="s">
        <v>337</v>
      </c>
      <c r="D56" s="78" t="s">
        <v>10</v>
      </c>
      <c r="E56" s="234"/>
      <c r="F56" s="78">
        <v>7</v>
      </c>
      <c r="G56" s="114"/>
      <c r="H56" s="117"/>
      <c r="I56" s="117"/>
      <c r="J56" s="114"/>
      <c r="K56" s="117"/>
      <c r="L56" s="117"/>
      <c r="M56" s="117"/>
      <c r="N56" s="440"/>
      <c r="P56" s="141"/>
    </row>
    <row r="57" spans="1:16" s="441" customFormat="1" ht="13.5">
      <c r="A57" s="64"/>
      <c r="B57" s="410"/>
      <c r="C57" s="65" t="s">
        <v>64</v>
      </c>
      <c r="D57" s="64" t="s">
        <v>4</v>
      </c>
      <c r="E57" s="187">
        <v>2</v>
      </c>
      <c r="F57" s="64">
        <f>F56*E57</f>
        <v>14</v>
      </c>
      <c r="G57" s="68"/>
      <c r="H57" s="68"/>
      <c r="I57" s="67"/>
      <c r="J57" s="67"/>
      <c r="K57" s="67"/>
      <c r="L57" s="67"/>
      <c r="M57" s="68"/>
      <c r="N57" s="440"/>
      <c r="P57" s="141"/>
    </row>
    <row r="58" spans="1:16" s="441" customFormat="1" ht="13.5">
      <c r="A58" s="64"/>
      <c r="B58" s="410"/>
      <c r="C58" s="65" t="s">
        <v>65</v>
      </c>
      <c r="D58" s="64" t="s">
        <v>5</v>
      </c>
      <c r="E58" s="187">
        <v>0.06</v>
      </c>
      <c r="F58" s="64">
        <f>F56*E58</f>
        <v>0.42</v>
      </c>
      <c r="G58" s="114"/>
      <c r="H58" s="117"/>
      <c r="I58" s="117"/>
      <c r="J58" s="114"/>
      <c r="K58" s="117"/>
      <c r="L58" s="117"/>
      <c r="M58" s="117"/>
      <c r="N58" s="440"/>
      <c r="P58" s="141"/>
    </row>
    <row r="59" spans="1:16" s="441" customFormat="1" ht="13.5">
      <c r="A59" s="64"/>
      <c r="B59" s="410"/>
      <c r="C59" s="65" t="s">
        <v>189</v>
      </c>
      <c r="D59" s="64" t="s">
        <v>5</v>
      </c>
      <c r="E59" s="187">
        <v>1.78</v>
      </c>
      <c r="F59" s="64">
        <f>F56*E59</f>
        <v>12.46</v>
      </c>
      <c r="G59" s="114"/>
      <c r="H59" s="114"/>
      <c r="I59" s="117"/>
      <c r="J59" s="117"/>
      <c r="K59" s="118"/>
      <c r="L59" s="118"/>
      <c r="M59" s="117"/>
      <c r="N59" s="440"/>
      <c r="P59" s="141"/>
    </row>
    <row r="60" spans="1:16" s="441" customFormat="1" ht="13.5">
      <c r="A60" s="64"/>
      <c r="B60" s="186"/>
      <c r="C60" s="65" t="s">
        <v>337</v>
      </c>
      <c r="D60" s="64" t="s">
        <v>10</v>
      </c>
      <c r="E60" s="187"/>
      <c r="F60" s="64">
        <f>F56</f>
        <v>7</v>
      </c>
      <c r="G60" s="114"/>
      <c r="H60" s="114"/>
      <c r="I60" s="117"/>
      <c r="J60" s="117"/>
      <c r="K60" s="118"/>
      <c r="L60" s="118"/>
      <c r="M60" s="117"/>
      <c r="N60" s="440"/>
      <c r="P60" s="141"/>
    </row>
    <row r="61" spans="1:21" s="437" customFormat="1" ht="15.75">
      <c r="A61" s="106"/>
      <c r="B61" s="107"/>
      <c r="C61" s="217" t="s">
        <v>341</v>
      </c>
      <c r="D61" s="106"/>
      <c r="E61" s="109"/>
      <c r="F61" s="110"/>
      <c r="G61" s="108"/>
      <c r="H61" s="106"/>
      <c r="I61" s="109"/>
      <c r="J61" s="108"/>
      <c r="K61" s="109"/>
      <c r="L61" s="106"/>
      <c r="M61" s="109"/>
      <c r="N61" s="436"/>
      <c r="O61" s="436"/>
      <c r="P61" s="436"/>
      <c r="Q61" s="436"/>
      <c r="R61" s="436"/>
      <c r="S61" s="436"/>
      <c r="T61" s="436"/>
      <c r="U61" s="436"/>
    </row>
    <row r="62" spans="1:16" s="439" customFormat="1" ht="119.25" customHeight="1">
      <c r="A62" s="78">
        <v>3</v>
      </c>
      <c r="B62" s="231"/>
      <c r="C62" s="442" t="s">
        <v>342</v>
      </c>
      <c r="D62" s="78"/>
      <c r="E62" s="232"/>
      <c r="F62" s="78"/>
      <c r="G62" s="114"/>
      <c r="H62" s="117"/>
      <c r="I62" s="117"/>
      <c r="J62" s="114"/>
      <c r="K62" s="117"/>
      <c r="L62" s="117"/>
      <c r="M62" s="117"/>
      <c r="N62" s="438"/>
      <c r="P62" s="141"/>
    </row>
    <row r="63" spans="1:16" s="441" customFormat="1" ht="13.5">
      <c r="A63" s="78">
        <v>1</v>
      </c>
      <c r="B63" s="231" t="s">
        <v>224</v>
      </c>
      <c r="C63" s="229" t="s">
        <v>339</v>
      </c>
      <c r="D63" s="78" t="s">
        <v>223</v>
      </c>
      <c r="E63" s="234"/>
      <c r="F63" s="78">
        <v>1</v>
      </c>
      <c r="G63" s="114"/>
      <c r="H63" s="117"/>
      <c r="I63" s="117"/>
      <c r="J63" s="114"/>
      <c r="K63" s="117"/>
      <c r="L63" s="117"/>
      <c r="M63" s="117"/>
      <c r="N63" s="440"/>
      <c r="P63" s="141"/>
    </row>
    <row r="64" spans="1:16" s="441" customFormat="1" ht="13.5">
      <c r="A64" s="64"/>
      <c r="B64" s="410"/>
      <c r="C64" s="65" t="s">
        <v>64</v>
      </c>
      <c r="D64" s="64" t="s">
        <v>4</v>
      </c>
      <c r="E64" s="187">
        <v>3</v>
      </c>
      <c r="F64" s="64">
        <f>F63*E64</f>
        <v>3</v>
      </c>
      <c r="G64" s="68"/>
      <c r="H64" s="68"/>
      <c r="I64" s="67"/>
      <c r="J64" s="67"/>
      <c r="K64" s="67"/>
      <c r="L64" s="67"/>
      <c r="M64" s="68"/>
      <c r="N64" s="440"/>
      <c r="P64" s="141"/>
    </row>
    <row r="65" spans="1:16" s="441" customFormat="1" ht="13.5">
      <c r="A65" s="64"/>
      <c r="B65" s="410"/>
      <c r="C65" s="65" t="s">
        <v>65</v>
      </c>
      <c r="D65" s="64" t="s">
        <v>5</v>
      </c>
      <c r="E65" s="187">
        <v>0.12</v>
      </c>
      <c r="F65" s="64">
        <f>F63*E65</f>
        <v>0.12</v>
      </c>
      <c r="G65" s="114"/>
      <c r="H65" s="117"/>
      <c r="I65" s="117"/>
      <c r="J65" s="114"/>
      <c r="K65" s="117"/>
      <c r="L65" s="117"/>
      <c r="M65" s="68"/>
      <c r="N65" s="440"/>
      <c r="P65" s="141"/>
    </row>
    <row r="66" spans="1:16" s="441" customFormat="1" ht="13.5">
      <c r="A66" s="64"/>
      <c r="B66" s="410"/>
      <c r="C66" s="65" t="s">
        <v>189</v>
      </c>
      <c r="D66" s="64" t="s">
        <v>5</v>
      </c>
      <c r="E66" s="187">
        <v>2.33</v>
      </c>
      <c r="F66" s="64">
        <f>F63*E66</f>
        <v>2.33</v>
      </c>
      <c r="G66" s="114"/>
      <c r="H66" s="114"/>
      <c r="I66" s="117"/>
      <c r="J66" s="117"/>
      <c r="K66" s="118"/>
      <c r="L66" s="118"/>
      <c r="M66" s="68"/>
      <c r="N66" s="440"/>
      <c r="P66" s="141"/>
    </row>
    <row r="67" spans="1:16" s="441" customFormat="1" ht="13.5">
      <c r="A67" s="64"/>
      <c r="B67" s="186" t="s">
        <v>11</v>
      </c>
      <c r="C67" s="65" t="s">
        <v>246</v>
      </c>
      <c r="D67" s="119" t="s">
        <v>31</v>
      </c>
      <c r="E67" s="187"/>
      <c r="F67" s="64">
        <f>F63</f>
        <v>1</v>
      </c>
      <c r="G67" s="114"/>
      <c r="H67" s="114"/>
      <c r="I67" s="117"/>
      <c r="J67" s="117"/>
      <c r="K67" s="118"/>
      <c r="L67" s="118"/>
      <c r="M67" s="68"/>
      <c r="N67" s="440"/>
      <c r="P67" s="141"/>
    </row>
    <row r="68" spans="1:16" s="441" customFormat="1" ht="13.5">
      <c r="A68" s="64"/>
      <c r="B68" s="186"/>
      <c r="C68" s="65" t="s">
        <v>330</v>
      </c>
      <c r="D68" s="119" t="s">
        <v>331</v>
      </c>
      <c r="E68" s="187"/>
      <c r="F68" s="64">
        <v>20</v>
      </c>
      <c r="G68" s="114"/>
      <c r="H68" s="114"/>
      <c r="I68" s="117"/>
      <c r="J68" s="117"/>
      <c r="K68" s="118"/>
      <c r="L68" s="118"/>
      <c r="M68" s="68"/>
      <c r="N68" s="440"/>
      <c r="P68" s="141"/>
    </row>
    <row r="69" spans="1:16" s="441" customFormat="1" ht="13.5">
      <c r="A69" s="78">
        <v>2</v>
      </c>
      <c r="B69" s="231" t="s">
        <v>215</v>
      </c>
      <c r="C69" s="240" t="s">
        <v>340</v>
      </c>
      <c r="D69" s="241" t="s">
        <v>31</v>
      </c>
      <c r="E69" s="234"/>
      <c r="F69" s="78">
        <v>1</v>
      </c>
      <c r="G69" s="114"/>
      <c r="H69" s="117"/>
      <c r="I69" s="117"/>
      <c r="J69" s="114"/>
      <c r="K69" s="117"/>
      <c r="L69" s="117"/>
      <c r="M69" s="117"/>
      <c r="N69" s="440"/>
      <c r="P69" s="141"/>
    </row>
    <row r="70" spans="1:16" s="441" customFormat="1" ht="13.5">
      <c r="A70" s="64"/>
      <c r="B70" s="410"/>
      <c r="C70" s="65" t="s">
        <v>64</v>
      </c>
      <c r="D70" s="64" t="s">
        <v>4</v>
      </c>
      <c r="E70" s="187">
        <v>2</v>
      </c>
      <c r="F70" s="64">
        <f>F69*E70</f>
        <v>2</v>
      </c>
      <c r="G70" s="68"/>
      <c r="H70" s="68"/>
      <c r="I70" s="67"/>
      <c r="J70" s="67"/>
      <c r="K70" s="67"/>
      <c r="L70" s="67"/>
      <c r="M70" s="68"/>
      <c r="N70" s="440"/>
      <c r="P70" s="141"/>
    </row>
    <row r="71" spans="1:16" s="441" customFormat="1" ht="13.5">
      <c r="A71" s="64"/>
      <c r="B71" s="410"/>
      <c r="C71" s="65" t="s">
        <v>65</v>
      </c>
      <c r="D71" s="64" t="s">
        <v>5</v>
      </c>
      <c r="E71" s="187">
        <v>0.06</v>
      </c>
      <c r="F71" s="64">
        <f>F69*E71</f>
        <v>0.06</v>
      </c>
      <c r="G71" s="114"/>
      <c r="H71" s="117"/>
      <c r="I71" s="117"/>
      <c r="J71" s="114"/>
      <c r="K71" s="117"/>
      <c r="L71" s="117"/>
      <c r="M71" s="117"/>
      <c r="N71" s="440"/>
      <c r="P71" s="141"/>
    </row>
    <row r="72" spans="1:16" s="441" customFormat="1" ht="13.5">
      <c r="A72" s="64"/>
      <c r="B72" s="410"/>
      <c r="C72" s="65" t="s">
        <v>189</v>
      </c>
      <c r="D72" s="64" t="s">
        <v>5</v>
      </c>
      <c r="E72" s="187">
        <v>1.78</v>
      </c>
      <c r="F72" s="64">
        <f>F69*E72</f>
        <v>1.78</v>
      </c>
      <c r="G72" s="114"/>
      <c r="H72" s="114"/>
      <c r="I72" s="117"/>
      <c r="J72" s="117"/>
      <c r="K72" s="118"/>
      <c r="L72" s="118"/>
      <c r="M72" s="117"/>
      <c r="N72" s="440"/>
      <c r="P72" s="141"/>
    </row>
    <row r="73" spans="1:16" s="441" customFormat="1" ht="13.5">
      <c r="A73" s="64"/>
      <c r="B73" s="186"/>
      <c r="C73" s="116" t="s">
        <v>334</v>
      </c>
      <c r="D73" s="64" t="s">
        <v>10</v>
      </c>
      <c r="E73" s="187"/>
      <c r="F73" s="64">
        <f>F69</f>
        <v>1</v>
      </c>
      <c r="G73" s="114"/>
      <c r="H73" s="114"/>
      <c r="I73" s="117"/>
      <c r="J73" s="117"/>
      <c r="K73" s="118"/>
      <c r="L73" s="118"/>
      <c r="M73" s="117"/>
      <c r="N73" s="440"/>
      <c r="P73" s="141"/>
    </row>
    <row r="74" spans="1:16" s="441" customFormat="1" ht="13.5">
      <c r="A74" s="78">
        <v>3</v>
      </c>
      <c r="B74" s="231" t="s">
        <v>225</v>
      </c>
      <c r="C74" s="229" t="s">
        <v>335</v>
      </c>
      <c r="D74" s="78" t="s">
        <v>10</v>
      </c>
      <c r="E74" s="234"/>
      <c r="F74" s="78">
        <v>6</v>
      </c>
      <c r="G74" s="114"/>
      <c r="H74" s="117"/>
      <c r="I74" s="117"/>
      <c r="J74" s="114"/>
      <c r="K74" s="117"/>
      <c r="L74" s="117"/>
      <c r="M74" s="117"/>
      <c r="N74" s="440"/>
      <c r="P74" s="141"/>
    </row>
    <row r="75" spans="1:16" s="441" customFormat="1" ht="13.5">
      <c r="A75" s="64"/>
      <c r="B75" s="410"/>
      <c r="C75" s="65" t="s">
        <v>64</v>
      </c>
      <c r="D75" s="64" t="s">
        <v>4</v>
      </c>
      <c r="E75" s="187">
        <v>1</v>
      </c>
      <c r="F75" s="64">
        <f>F74*E75</f>
        <v>6</v>
      </c>
      <c r="G75" s="68"/>
      <c r="H75" s="68"/>
      <c r="I75" s="67"/>
      <c r="J75" s="67"/>
      <c r="K75" s="67"/>
      <c r="L75" s="67"/>
      <c r="M75" s="68"/>
      <c r="N75" s="440"/>
      <c r="P75" s="141"/>
    </row>
    <row r="76" spans="1:16" s="441" customFormat="1" ht="13.5">
      <c r="A76" s="64"/>
      <c r="B76" s="410"/>
      <c r="C76" s="65" t="s">
        <v>65</v>
      </c>
      <c r="D76" s="64" t="s">
        <v>5</v>
      </c>
      <c r="E76" s="187">
        <v>0.05</v>
      </c>
      <c r="F76" s="64">
        <f>F74*E76</f>
        <v>0.30000000000000004</v>
      </c>
      <c r="G76" s="114"/>
      <c r="H76" s="117"/>
      <c r="I76" s="117"/>
      <c r="J76" s="114"/>
      <c r="K76" s="117"/>
      <c r="L76" s="117"/>
      <c r="M76" s="117"/>
      <c r="N76" s="440"/>
      <c r="P76" s="141"/>
    </row>
    <row r="77" spans="1:16" s="441" customFormat="1" ht="13.5">
      <c r="A77" s="64"/>
      <c r="B77" s="410"/>
      <c r="C77" s="65" t="s">
        <v>189</v>
      </c>
      <c r="D77" s="64" t="s">
        <v>5</v>
      </c>
      <c r="E77" s="187">
        <v>1.07</v>
      </c>
      <c r="F77" s="64">
        <f>F74*E77</f>
        <v>6.42</v>
      </c>
      <c r="G77" s="114"/>
      <c r="H77" s="114"/>
      <c r="I77" s="117"/>
      <c r="J77" s="117"/>
      <c r="K77" s="118"/>
      <c r="L77" s="118"/>
      <c r="M77" s="117"/>
      <c r="N77" s="440"/>
      <c r="P77" s="141"/>
    </row>
    <row r="78" spans="1:16" s="441" customFormat="1" ht="13.5">
      <c r="A78" s="64"/>
      <c r="B78" s="186"/>
      <c r="C78" s="65" t="s">
        <v>336</v>
      </c>
      <c r="D78" s="64" t="s">
        <v>10</v>
      </c>
      <c r="E78" s="187"/>
      <c r="F78" s="64">
        <f>F74</f>
        <v>6</v>
      </c>
      <c r="G78" s="114"/>
      <c r="H78" s="114"/>
      <c r="I78" s="117"/>
      <c r="J78" s="117"/>
      <c r="K78" s="118"/>
      <c r="L78" s="118"/>
      <c r="M78" s="117"/>
      <c r="N78" s="440"/>
      <c r="P78" s="141"/>
    </row>
    <row r="79" spans="1:16" s="441" customFormat="1" ht="13.5">
      <c r="A79" s="78">
        <v>4</v>
      </c>
      <c r="B79" s="231" t="s">
        <v>225</v>
      </c>
      <c r="C79" s="229" t="s">
        <v>343</v>
      </c>
      <c r="D79" s="78" t="s">
        <v>10</v>
      </c>
      <c r="E79" s="234"/>
      <c r="F79" s="78">
        <v>1</v>
      </c>
      <c r="G79" s="114"/>
      <c r="H79" s="117"/>
      <c r="I79" s="117"/>
      <c r="J79" s="114"/>
      <c r="K79" s="117"/>
      <c r="L79" s="117"/>
      <c r="M79" s="117"/>
      <c r="N79" s="440"/>
      <c r="P79" s="141"/>
    </row>
    <row r="80" spans="1:16" s="441" customFormat="1" ht="13.5">
      <c r="A80" s="64"/>
      <c r="B80" s="410"/>
      <c r="C80" s="65" t="s">
        <v>64</v>
      </c>
      <c r="D80" s="64" t="s">
        <v>4</v>
      </c>
      <c r="E80" s="187">
        <v>1</v>
      </c>
      <c r="F80" s="64">
        <f>F79*E80</f>
        <v>1</v>
      </c>
      <c r="G80" s="68"/>
      <c r="H80" s="68"/>
      <c r="I80" s="67"/>
      <c r="J80" s="67"/>
      <c r="K80" s="67"/>
      <c r="L80" s="67"/>
      <c r="M80" s="68"/>
      <c r="N80" s="440"/>
      <c r="P80" s="141"/>
    </row>
    <row r="81" spans="1:16" s="441" customFormat="1" ht="13.5">
      <c r="A81" s="64"/>
      <c r="B81" s="410"/>
      <c r="C81" s="65" t="s">
        <v>65</v>
      </c>
      <c r="D81" s="64" t="s">
        <v>5</v>
      </c>
      <c r="E81" s="187">
        <v>0.05</v>
      </c>
      <c r="F81" s="64">
        <f>F79*E81</f>
        <v>0.05</v>
      </c>
      <c r="G81" s="114"/>
      <c r="H81" s="117"/>
      <c r="I81" s="117"/>
      <c r="J81" s="114"/>
      <c r="K81" s="117"/>
      <c r="L81" s="117"/>
      <c r="M81" s="117"/>
      <c r="N81" s="440"/>
      <c r="P81" s="141"/>
    </row>
    <row r="82" spans="1:16" s="441" customFormat="1" ht="13.5">
      <c r="A82" s="64"/>
      <c r="B82" s="410"/>
      <c r="C82" s="65" t="s">
        <v>189</v>
      </c>
      <c r="D82" s="64" t="s">
        <v>5</v>
      </c>
      <c r="E82" s="187">
        <v>1.07</v>
      </c>
      <c r="F82" s="64">
        <f>F79*E82</f>
        <v>1.07</v>
      </c>
      <c r="G82" s="114"/>
      <c r="H82" s="114"/>
      <c r="I82" s="117"/>
      <c r="J82" s="117"/>
      <c r="K82" s="118"/>
      <c r="L82" s="118"/>
      <c r="M82" s="117"/>
      <c r="N82" s="440"/>
      <c r="P82" s="141"/>
    </row>
    <row r="83" spans="1:16" s="441" customFormat="1" ht="13.5">
      <c r="A83" s="64"/>
      <c r="B83" s="186"/>
      <c r="C83" s="65" t="s">
        <v>336</v>
      </c>
      <c r="D83" s="64" t="s">
        <v>10</v>
      </c>
      <c r="E83" s="187"/>
      <c r="F83" s="64">
        <f>F79</f>
        <v>1</v>
      </c>
      <c r="G83" s="114"/>
      <c r="H83" s="114"/>
      <c r="I83" s="117"/>
      <c r="J83" s="117"/>
      <c r="K83" s="118"/>
      <c r="L83" s="118"/>
      <c r="M83" s="117"/>
      <c r="N83" s="440"/>
      <c r="P83" s="141"/>
    </row>
    <row r="84" spans="1:16" s="441" customFormat="1" ht="13.5">
      <c r="A84" s="78">
        <v>5</v>
      </c>
      <c r="B84" s="231" t="s">
        <v>215</v>
      </c>
      <c r="C84" s="229" t="s">
        <v>337</v>
      </c>
      <c r="D84" s="78" t="s">
        <v>10</v>
      </c>
      <c r="E84" s="234"/>
      <c r="F84" s="78">
        <v>5</v>
      </c>
      <c r="G84" s="114"/>
      <c r="H84" s="117"/>
      <c r="I84" s="117"/>
      <c r="J84" s="114"/>
      <c r="K84" s="117"/>
      <c r="L84" s="117"/>
      <c r="M84" s="117"/>
      <c r="N84" s="440"/>
      <c r="P84" s="141"/>
    </row>
    <row r="85" spans="1:16" s="441" customFormat="1" ht="13.5">
      <c r="A85" s="64"/>
      <c r="B85" s="410"/>
      <c r="C85" s="65" t="s">
        <v>64</v>
      </c>
      <c r="D85" s="64" t="s">
        <v>4</v>
      </c>
      <c r="E85" s="187">
        <v>2</v>
      </c>
      <c r="F85" s="64">
        <f>F84*E85</f>
        <v>10</v>
      </c>
      <c r="G85" s="68"/>
      <c r="H85" s="68"/>
      <c r="I85" s="67"/>
      <c r="J85" s="67"/>
      <c r="K85" s="67"/>
      <c r="L85" s="67"/>
      <c r="M85" s="68"/>
      <c r="N85" s="440"/>
      <c r="P85" s="141"/>
    </row>
    <row r="86" spans="1:16" s="441" customFormat="1" ht="13.5">
      <c r="A86" s="64"/>
      <c r="B86" s="410"/>
      <c r="C86" s="65" t="s">
        <v>65</v>
      </c>
      <c r="D86" s="64" t="s">
        <v>5</v>
      </c>
      <c r="E86" s="187">
        <v>0.06</v>
      </c>
      <c r="F86" s="64">
        <f>F84*E86</f>
        <v>0.3</v>
      </c>
      <c r="G86" s="114"/>
      <c r="H86" s="117"/>
      <c r="I86" s="117"/>
      <c r="J86" s="114"/>
      <c r="K86" s="117"/>
      <c r="L86" s="117"/>
      <c r="M86" s="117"/>
      <c r="N86" s="440"/>
      <c r="P86" s="141"/>
    </row>
    <row r="87" spans="1:16" s="441" customFormat="1" ht="13.5">
      <c r="A87" s="64"/>
      <c r="B87" s="410"/>
      <c r="C87" s="65" t="s">
        <v>189</v>
      </c>
      <c r="D87" s="64" t="s">
        <v>5</v>
      </c>
      <c r="E87" s="187">
        <v>1.78</v>
      </c>
      <c r="F87" s="64">
        <f>F84*E87</f>
        <v>8.9</v>
      </c>
      <c r="G87" s="114"/>
      <c r="H87" s="114"/>
      <c r="I87" s="117"/>
      <c r="J87" s="117"/>
      <c r="K87" s="118"/>
      <c r="L87" s="118"/>
      <c r="M87" s="117"/>
      <c r="N87" s="440"/>
      <c r="P87" s="141"/>
    </row>
    <row r="88" spans="1:16" s="441" customFormat="1" ht="13.5">
      <c r="A88" s="64"/>
      <c r="B88" s="186"/>
      <c r="C88" s="65" t="s">
        <v>337</v>
      </c>
      <c r="D88" s="64" t="s">
        <v>10</v>
      </c>
      <c r="E88" s="187"/>
      <c r="F88" s="64">
        <f>F84</f>
        <v>5</v>
      </c>
      <c r="G88" s="114"/>
      <c r="H88" s="114"/>
      <c r="I88" s="117"/>
      <c r="J88" s="117"/>
      <c r="K88" s="118"/>
      <c r="L88" s="118"/>
      <c r="M88" s="117"/>
      <c r="N88" s="440"/>
      <c r="P88" s="141"/>
    </row>
    <row r="89" spans="1:21" s="437" customFormat="1" ht="15.75">
      <c r="A89" s="106"/>
      <c r="B89" s="107"/>
      <c r="C89" s="217" t="s">
        <v>344</v>
      </c>
      <c r="D89" s="106"/>
      <c r="E89" s="109"/>
      <c r="F89" s="110"/>
      <c r="G89" s="108"/>
      <c r="H89" s="106"/>
      <c r="I89" s="109"/>
      <c r="J89" s="108"/>
      <c r="K89" s="109"/>
      <c r="L89" s="106"/>
      <c r="M89" s="109"/>
      <c r="N89" s="436"/>
      <c r="O89" s="436"/>
      <c r="P89" s="436"/>
      <c r="Q89" s="436"/>
      <c r="R89" s="436"/>
      <c r="S89" s="436"/>
      <c r="T89" s="436"/>
      <c r="U89" s="436"/>
    </row>
    <row r="90" spans="1:16" s="439" customFormat="1" ht="119.25" customHeight="1">
      <c r="A90" s="78">
        <v>4</v>
      </c>
      <c r="B90" s="231"/>
      <c r="C90" s="442" t="s">
        <v>342</v>
      </c>
      <c r="D90" s="78"/>
      <c r="E90" s="232"/>
      <c r="F90" s="78"/>
      <c r="G90" s="114"/>
      <c r="H90" s="117"/>
      <c r="I90" s="117"/>
      <c r="J90" s="114"/>
      <c r="K90" s="117"/>
      <c r="L90" s="117"/>
      <c r="M90" s="117"/>
      <c r="N90" s="438"/>
      <c r="P90" s="141"/>
    </row>
    <row r="91" spans="1:16" s="441" customFormat="1" ht="13.5">
      <c r="A91" s="78">
        <v>1</v>
      </c>
      <c r="B91" s="231" t="s">
        <v>224</v>
      </c>
      <c r="C91" s="229" t="s">
        <v>339</v>
      </c>
      <c r="D91" s="78" t="s">
        <v>223</v>
      </c>
      <c r="E91" s="234"/>
      <c r="F91" s="78">
        <v>1</v>
      </c>
      <c r="G91" s="114"/>
      <c r="H91" s="117"/>
      <c r="I91" s="117"/>
      <c r="J91" s="114"/>
      <c r="K91" s="117"/>
      <c r="L91" s="117"/>
      <c r="M91" s="117"/>
      <c r="N91" s="440"/>
      <c r="P91" s="141"/>
    </row>
    <row r="92" spans="1:16" s="441" customFormat="1" ht="13.5">
      <c r="A92" s="64"/>
      <c r="B92" s="410"/>
      <c r="C92" s="65" t="s">
        <v>64</v>
      </c>
      <c r="D92" s="64" t="s">
        <v>4</v>
      </c>
      <c r="E92" s="187">
        <v>3</v>
      </c>
      <c r="F92" s="64">
        <f>F91*E92</f>
        <v>3</v>
      </c>
      <c r="G92" s="68"/>
      <c r="H92" s="68"/>
      <c r="I92" s="67"/>
      <c r="J92" s="67"/>
      <c r="K92" s="67"/>
      <c r="L92" s="67"/>
      <c r="M92" s="68"/>
      <c r="N92" s="440"/>
      <c r="P92" s="141"/>
    </row>
    <row r="93" spans="1:16" s="441" customFormat="1" ht="13.5">
      <c r="A93" s="64"/>
      <c r="B93" s="410"/>
      <c r="C93" s="65" t="s">
        <v>65</v>
      </c>
      <c r="D93" s="64" t="s">
        <v>5</v>
      </c>
      <c r="E93" s="187">
        <v>0.12</v>
      </c>
      <c r="F93" s="64">
        <f>F91*E93</f>
        <v>0.12</v>
      </c>
      <c r="G93" s="114"/>
      <c r="H93" s="117"/>
      <c r="I93" s="117"/>
      <c r="J93" s="114"/>
      <c r="K93" s="117"/>
      <c r="L93" s="117"/>
      <c r="M93" s="68"/>
      <c r="N93" s="440"/>
      <c r="P93" s="141"/>
    </row>
    <row r="94" spans="1:16" s="441" customFormat="1" ht="13.5">
      <c r="A94" s="64"/>
      <c r="B94" s="410"/>
      <c r="C94" s="65" t="s">
        <v>189</v>
      </c>
      <c r="D94" s="64" t="s">
        <v>5</v>
      </c>
      <c r="E94" s="187">
        <v>2.33</v>
      </c>
      <c r="F94" s="64">
        <f>F91*E94</f>
        <v>2.33</v>
      </c>
      <c r="G94" s="114"/>
      <c r="H94" s="114"/>
      <c r="I94" s="117"/>
      <c r="J94" s="117"/>
      <c r="K94" s="118"/>
      <c r="L94" s="118"/>
      <c r="M94" s="68"/>
      <c r="N94" s="440"/>
      <c r="P94" s="141"/>
    </row>
    <row r="95" spans="1:16" s="441" customFormat="1" ht="13.5">
      <c r="A95" s="64"/>
      <c r="B95" s="186" t="s">
        <v>11</v>
      </c>
      <c r="C95" s="65" t="s">
        <v>246</v>
      </c>
      <c r="D95" s="119" t="s">
        <v>31</v>
      </c>
      <c r="E95" s="187"/>
      <c r="F95" s="64">
        <f>F91</f>
        <v>1</v>
      </c>
      <c r="G95" s="114"/>
      <c r="H95" s="114"/>
      <c r="I95" s="117"/>
      <c r="J95" s="117"/>
      <c r="K95" s="118"/>
      <c r="L95" s="118"/>
      <c r="M95" s="68"/>
      <c r="N95" s="440"/>
      <c r="P95" s="141"/>
    </row>
    <row r="96" spans="1:16" s="441" customFormat="1" ht="13.5">
      <c r="A96" s="64"/>
      <c r="B96" s="186"/>
      <c r="C96" s="65" t="s">
        <v>330</v>
      </c>
      <c r="D96" s="119" t="s">
        <v>331</v>
      </c>
      <c r="E96" s="187"/>
      <c r="F96" s="64">
        <v>20</v>
      </c>
      <c r="G96" s="114"/>
      <c r="H96" s="114"/>
      <c r="I96" s="117"/>
      <c r="J96" s="117"/>
      <c r="K96" s="118"/>
      <c r="L96" s="118"/>
      <c r="M96" s="68"/>
      <c r="N96" s="440"/>
      <c r="P96" s="141"/>
    </row>
    <row r="97" spans="1:16" s="441" customFormat="1" ht="13.5">
      <c r="A97" s="78">
        <v>2</v>
      </c>
      <c r="B97" s="231" t="s">
        <v>215</v>
      </c>
      <c r="C97" s="240" t="s">
        <v>340</v>
      </c>
      <c r="D97" s="241" t="s">
        <v>31</v>
      </c>
      <c r="E97" s="234"/>
      <c r="F97" s="78">
        <v>1</v>
      </c>
      <c r="G97" s="114"/>
      <c r="H97" s="117"/>
      <c r="I97" s="117"/>
      <c r="J97" s="114"/>
      <c r="K97" s="117"/>
      <c r="L97" s="117"/>
      <c r="M97" s="117"/>
      <c r="N97" s="440"/>
      <c r="P97" s="141"/>
    </row>
    <row r="98" spans="1:16" s="441" customFormat="1" ht="13.5">
      <c r="A98" s="64"/>
      <c r="B98" s="410"/>
      <c r="C98" s="65" t="s">
        <v>64</v>
      </c>
      <c r="D98" s="64" t="s">
        <v>4</v>
      </c>
      <c r="E98" s="187">
        <v>2</v>
      </c>
      <c r="F98" s="64">
        <f>F97*E98</f>
        <v>2</v>
      </c>
      <c r="G98" s="68"/>
      <c r="H98" s="68"/>
      <c r="I98" s="67"/>
      <c r="J98" s="67"/>
      <c r="K98" s="67"/>
      <c r="L98" s="67"/>
      <c r="M98" s="68"/>
      <c r="N98" s="440"/>
      <c r="P98" s="141"/>
    </row>
    <row r="99" spans="1:16" s="441" customFormat="1" ht="13.5">
      <c r="A99" s="64"/>
      <c r="B99" s="410"/>
      <c r="C99" s="65" t="s">
        <v>65</v>
      </c>
      <c r="D99" s="64" t="s">
        <v>5</v>
      </c>
      <c r="E99" s="187">
        <v>0.06</v>
      </c>
      <c r="F99" s="64">
        <f>F97*E99</f>
        <v>0.06</v>
      </c>
      <c r="G99" s="114"/>
      <c r="H99" s="117"/>
      <c r="I99" s="117"/>
      <c r="J99" s="114"/>
      <c r="K99" s="117"/>
      <c r="L99" s="117"/>
      <c r="M99" s="117"/>
      <c r="N99" s="440"/>
      <c r="P99" s="141"/>
    </row>
    <row r="100" spans="1:16" s="441" customFormat="1" ht="13.5">
      <c r="A100" s="64"/>
      <c r="B100" s="410"/>
      <c r="C100" s="65" t="s">
        <v>189</v>
      </c>
      <c r="D100" s="64" t="s">
        <v>5</v>
      </c>
      <c r="E100" s="187">
        <v>1.78</v>
      </c>
      <c r="F100" s="64">
        <f>F97*E100</f>
        <v>1.78</v>
      </c>
      <c r="G100" s="114"/>
      <c r="H100" s="114"/>
      <c r="I100" s="117"/>
      <c r="J100" s="117"/>
      <c r="K100" s="118"/>
      <c r="L100" s="118"/>
      <c r="M100" s="117"/>
      <c r="N100" s="440"/>
      <c r="P100" s="141"/>
    </row>
    <row r="101" spans="1:16" s="441" customFormat="1" ht="13.5">
      <c r="A101" s="64"/>
      <c r="B101" s="186"/>
      <c r="C101" s="116" t="s">
        <v>334</v>
      </c>
      <c r="D101" s="64" t="s">
        <v>10</v>
      </c>
      <c r="E101" s="187"/>
      <c r="F101" s="64">
        <f>F97</f>
        <v>1</v>
      </c>
      <c r="G101" s="114"/>
      <c r="H101" s="114"/>
      <c r="I101" s="117"/>
      <c r="J101" s="117"/>
      <c r="K101" s="118"/>
      <c r="L101" s="118"/>
      <c r="M101" s="117"/>
      <c r="N101" s="440"/>
      <c r="P101" s="141"/>
    </row>
    <row r="102" spans="1:16" s="441" customFormat="1" ht="13.5">
      <c r="A102" s="78">
        <v>3</v>
      </c>
      <c r="B102" s="231" t="s">
        <v>225</v>
      </c>
      <c r="C102" s="229" t="s">
        <v>335</v>
      </c>
      <c r="D102" s="78" t="s">
        <v>10</v>
      </c>
      <c r="E102" s="234"/>
      <c r="F102" s="78">
        <v>6</v>
      </c>
      <c r="G102" s="114"/>
      <c r="H102" s="117"/>
      <c r="I102" s="117"/>
      <c r="J102" s="114"/>
      <c r="K102" s="117"/>
      <c r="L102" s="117"/>
      <c r="M102" s="117"/>
      <c r="N102" s="440"/>
      <c r="P102" s="141"/>
    </row>
    <row r="103" spans="1:16" s="441" customFormat="1" ht="13.5">
      <c r="A103" s="64"/>
      <c r="B103" s="410"/>
      <c r="C103" s="65" t="s">
        <v>64</v>
      </c>
      <c r="D103" s="64" t="s">
        <v>4</v>
      </c>
      <c r="E103" s="187">
        <v>1</v>
      </c>
      <c r="F103" s="64">
        <f>F102*E103</f>
        <v>6</v>
      </c>
      <c r="G103" s="68"/>
      <c r="H103" s="68"/>
      <c r="I103" s="67"/>
      <c r="J103" s="67"/>
      <c r="K103" s="67"/>
      <c r="L103" s="67"/>
      <c r="M103" s="68"/>
      <c r="N103" s="440"/>
      <c r="P103" s="141"/>
    </row>
    <row r="104" spans="1:16" s="441" customFormat="1" ht="13.5">
      <c r="A104" s="64"/>
      <c r="B104" s="410"/>
      <c r="C104" s="65" t="s">
        <v>65</v>
      </c>
      <c r="D104" s="64" t="s">
        <v>5</v>
      </c>
      <c r="E104" s="187">
        <v>0.05</v>
      </c>
      <c r="F104" s="64">
        <f>F102*E104</f>
        <v>0.30000000000000004</v>
      </c>
      <c r="G104" s="114"/>
      <c r="H104" s="117"/>
      <c r="I104" s="117"/>
      <c r="J104" s="114"/>
      <c r="K104" s="117"/>
      <c r="L104" s="117"/>
      <c r="M104" s="117"/>
      <c r="N104" s="440"/>
      <c r="P104" s="141"/>
    </row>
    <row r="105" spans="1:16" s="441" customFormat="1" ht="13.5">
      <c r="A105" s="64"/>
      <c r="B105" s="410"/>
      <c r="C105" s="65" t="s">
        <v>189</v>
      </c>
      <c r="D105" s="64" t="s">
        <v>5</v>
      </c>
      <c r="E105" s="187">
        <v>1.07</v>
      </c>
      <c r="F105" s="64">
        <f>F102*E105</f>
        <v>6.42</v>
      </c>
      <c r="G105" s="114"/>
      <c r="H105" s="114"/>
      <c r="I105" s="117"/>
      <c r="J105" s="117"/>
      <c r="K105" s="118"/>
      <c r="L105" s="118"/>
      <c r="M105" s="117"/>
      <c r="N105" s="440"/>
      <c r="P105" s="141"/>
    </row>
    <row r="106" spans="1:16" s="441" customFormat="1" ht="13.5">
      <c r="A106" s="64"/>
      <c r="B106" s="186"/>
      <c r="C106" s="65" t="s">
        <v>336</v>
      </c>
      <c r="D106" s="64" t="s">
        <v>10</v>
      </c>
      <c r="E106" s="187"/>
      <c r="F106" s="64">
        <f>F102</f>
        <v>6</v>
      </c>
      <c r="G106" s="114"/>
      <c r="H106" s="114"/>
      <c r="I106" s="117"/>
      <c r="J106" s="117"/>
      <c r="K106" s="118"/>
      <c r="L106" s="118"/>
      <c r="M106" s="117"/>
      <c r="N106" s="440"/>
      <c r="P106" s="141"/>
    </row>
    <row r="107" spans="1:16" s="441" customFormat="1" ht="13.5">
      <c r="A107" s="78">
        <v>4</v>
      </c>
      <c r="B107" s="231" t="s">
        <v>225</v>
      </c>
      <c r="C107" s="229" t="s">
        <v>343</v>
      </c>
      <c r="D107" s="78" t="s">
        <v>10</v>
      </c>
      <c r="E107" s="234"/>
      <c r="F107" s="78">
        <v>1</v>
      </c>
      <c r="G107" s="114"/>
      <c r="H107" s="117"/>
      <c r="I107" s="117"/>
      <c r="J107" s="114"/>
      <c r="K107" s="117"/>
      <c r="L107" s="117"/>
      <c r="M107" s="117"/>
      <c r="N107" s="440"/>
      <c r="P107" s="141"/>
    </row>
    <row r="108" spans="1:16" s="441" customFormat="1" ht="13.5">
      <c r="A108" s="64"/>
      <c r="B108" s="410"/>
      <c r="C108" s="65" t="s">
        <v>64</v>
      </c>
      <c r="D108" s="64" t="s">
        <v>4</v>
      </c>
      <c r="E108" s="187">
        <v>1</v>
      </c>
      <c r="F108" s="64">
        <f>F107*E108</f>
        <v>1</v>
      </c>
      <c r="G108" s="68"/>
      <c r="H108" s="68"/>
      <c r="I108" s="67"/>
      <c r="J108" s="67"/>
      <c r="K108" s="67"/>
      <c r="L108" s="67"/>
      <c r="M108" s="68"/>
      <c r="N108" s="440"/>
      <c r="P108" s="141"/>
    </row>
    <row r="109" spans="1:16" s="441" customFormat="1" ht="13.5">
      <c r="A109" s="64"/>
      <c r="B109" s="410"/>
      <c r="C109" s="65" t="s">
        <v>65</v>
      </c>
      <c r="D109" s="64" t="s">
        <v>5</v>
      </c>
      <c r="E109" s="187">
        <v>0.05</v>
      </c>
      <c r="F109" s="64">
        <f>F107*E109</f>
        <v>0.05</v>
      </c>
      <c r="G109" s="114"/>
      <c r="H109" s="117"/>
      <c r="I109" s="117"/>
      <c r="J109" s="114"/>
      <c r="K109" s="117"/>
      <c r="L109" s="117"/>
      <c r="M109" s="117"/>
      <c r="N109" s="440"/>
      <c r="P109" s="141"/>
    </row>
    <row r="110" spans="1:16" s="441" customFormat="1" ht="13.5">
      <c r="A110" s="64"/>
      <c r="B110" s="410"/>
      <c r="C110" s="65" t="s">
        <v>189</v>
      </c>
      <c r="D110" s="64" t="s">
        <v>5</v>
      </c>
      <c r="E110" s="187">
        <v>1.07</v>
      </c>
      <c r="F110" s="64">
        <f>F107*E110</f>
        <v>1.07</v>
      </c>
      <c r="G110" s="114"/>
      <c r="H110" s="114"/>
      <c r="I110" s="117"/>
      <c r="J110" s="117"/>
      <c r="K110" s="118"/>
      <c r="L110" s="118"/>
      <c r="M110" s="117"/>
      <c r="N110" s="440"/>
      <c r="P110" s="141"/>
    </row>
    <row r="111" spans="1:16" s="441" customFormat="1" ht="13.5">
      <c r="A111" s="64"/>
      <c r="B111" s="186"/>
      <c r="C111" s="65" t="s">
        <v>336</v>
      </c>
      <c r="D111" s="64" t="s">
        <v>10</v>
      </c>
      <c r="E111" s="187"/>
      <c r="F111" s="64">
        <f>F107</f>
        <v>1</v>
      </c>
      <c r="G111" s="114"/>
      <c r="H111" s="114"/>
      <c r="I111" s="117"/>
      <c r="J111" s="117"/>
      <c r="K111" s="118"/>
      <c r="L111" s="118"/>
      <c r="M111" s="117"/>
      <c r="N111" s="440"/>
      <c r="P111" s="141"/>
    </row>
    <row r="112" spans="1:16" s="441" customFormat="1" ht="13.5">
      <c r="A112" s="78">
        <v>5</v>
      </c>
      <c r="B112" s="231" t="s">
        <v>215</v>
      </c>
      <c r="C112" s="229" t="s">
        <v>337</v>
      </c>
      <c r="D112" s="78" t="s">
        <v>10</v>
      </c>
      <c r="E112" s="234"/>
      <c r="F112" s="78">
        <v>5</v>
      </c>
      <c r="G112" s="114"/>
      <c r="H112" s="117"/>
      <c r="I112" s="117"/>
      <c r="J112" s="114"/>
      <c r="K112" s="117"/>
      <c r="L112" s="117"/>
      <c r="M112" s="117"/>
      <c r="N112" s="440"/>
      <c r="P112" s="141"/>
    </row>
    <row r="113" spans="1:16" s="441" customFormat="1" ht="13.5">
      <c r="A113" s="64"/>
      <c r="B113" s="410"/>
      <c r="C113" s="65" t="s">
        <v>64</v>
      </c>
      <c r="D113" s="64" t="s">
        <v>4</v>
      </c>
      <c r="E113" s="187">
        <v>2</v>
      </c>
      <c r="F113" s="64">
        <f>F112*E113</f>
        <v>10</v>
      </c>
      <c r="G113" s="68"/>
      <c r="H113" s="68"/>
      <c r="I113" s="67"/>
      <c r="J113" s="67"/>
      <c r="K113" s="67"/>
      <c r="L113" s="67"/>
      <c r="M113" s="68"/>
      <c r="N113" s="440"/>
      <c r="P113" s="141"/>
    </row>
    <row r="114" spans="1:16" s="441" customFormat="1" ht="13.5">
      <c r="A114" s="64"/>
      <c r="B114" s="410"/>
      <c r="C114" s="65" t="s">
        <v>65</v>
      </c>
      <c r="D114" s="64" t="s">
        <v>5</v>
      </c>
      <c r="E114" s="187">
        <v>0.06</v>
      </c>
      <c r="F114" s="64">
        <f>F112*E114</f>
        <v>0.3</v>
      </c>
      <c r="G114" s="114"/>
      <c r="H114" s="117"/>
      <c r="I114" s="117"/>
      <c r="J114" s="114"/>
      <c r="K114" s="117"/>
      <c r="L114" s="117"/>
      <c r="M114" s="117"/>
      <c r="N114" s="440"/>
      <c r="P114" s="141"/>
    </row>
    <row r="115" spans="1:16" s="441" customFormat="1" ht="13.5">
      <c r="A115" s="64"/>
      <c r="B115" s="410"/>
      <c r="C115" s="65" t="s">
        <v>189</v>
      </c>
      <c r="D115" s="64" t="s">
        <v>5</v>
      </c>
      <c r="E115" s="187">
        <v>1.78</v>
      </c>
      <c r="F115" s="64">
        <f>F112*E115</f>
        <v>8.9</v>
      </c>
      <c r="G115" s="114"/>
      <c r="H115" s="114"/>
      <c r="I115" s="117"/>
      <c r="J115" s="117"/>
      <c r="K115" s="118"/>
      <c r="L115" s="118"/>
      <c r="M115" s="117"/>
      <c r="N115" s="440"/>
      <c r="P115" s="141"/>
    </row>
    <row r="116" spans="1:16" s="441" customFormat="1" ht="13.5">
      <c r="A116" s="64"/>
      <c r="B116" s="186"/>
      <c r="C116" s="65" t="s">
        <v>337</v>
      </c>
      <c r="D116" s="64" t="s">
        <v>10</v>
      </c>
      <c r="E116" s="187"/>
      <c r="F116" s="64">
        <f>F112</f>
        <v>5</v>
      </c>
      <c r="G116" s="114"/>
      <c r="H116" s="114"/>
      <c r="I116" s="117"/>
      <c r="J116" s="117"/>
      <c r="K116" s="118"/>
      <c r="L116" s="118"/>
      <c r="M116" s="117"/>
      <c r="N116" s="440"/>
      <c r="P116" s="141"/>
    </row>
    <row r="117" spans="1:16" s="150" customFormat="1" ht="13.5">
      <c r="A117" s="119"/>
      <c r="B117" s="120"/>
      <c r="C117" s="124" t="s">
        <v>226</v>
      </c>
      <c r="D117" s="119"/>
      <c r="E117" s="121"/>
      <c r="F117" s="121"/>
      <c r="G117" s="121"/>
      <c r="H117" s="121"/>
      <c r="I117" s="121"/>
      <c r="J117" s="122"/>
      <c r="K117" s="79"/>
      <c r="L117" s="67"/>
      <c r="M117" s="121"/>
      <c r="P117" s="141"/>
    </row>
    <row r="118" spans="1:13" s="129" customFormat="1" ht="27">
      <c r="A118" s="154">
        <v>1</v>
      </c>
      <c r="B118" s="154" t="s">
        <v>227</v>
      </c>
      <c r="C118" s="242" t="s">
        <v>345</v>
      </c>
      <c r="D118" s="243" t="s">
        <v>31</v>
      </c>
      <c r="E118" s="154"/>
      <c r="F118" s="244">
        <v>75</v>
      </c>
      <c r="G118" s="127"/>
      <c r="H118" s="128"/>
      <c r="I118" s="125"/>
      <c r="J118" s="128"/>
      <c r="K118" s="127"/>
      <c r="L118" s="128"/>
      <c r="M118" s="128"/>
    </row>
    <row r="119" spans="1:13" s="278" customFormat="1" ht="13.5">
      <c r="A119" s="125"/>
      <c r="B119" s="443"/>
      <c r="C119" s="444" t="s">
        <v>127</v>
      </c>
      <c r="D119" s="125" t="s">
        <v>28</v>
      </c>
      <c r="E119" s="125">
        <v>0.22</v>
      </c>
      <c r="F119" s="125">
        <f>F118*E119</f>
        <v>16.5</v>
      </c>
      <c r="G119" s="111"/>
      <c r="H119" s="123"/>
      <c r="I119" s="114"/>
      <c r="J119" s="114"/>
      <c r="K119" s="114"/>
      <c r="L119" s="114"/>
      <c r="M119" s="117"/>
    </row>
    <row r="120" spans="1:13" s="278" customFormat="1" ht="13.5">
      <c r="A120" s="125"/>
      <c r="B120" s="125"/>
      <c r="C120" s="444" t="s">
        <v>75</v>
      </c>
      <c r="D120" s="125" t="s">
        <v>5</v>
      </c>
      <c r="E120" s="125">
        <v>0.002</v>
      </c>
      <c r="F120" s="125">
        <f>F118*E120</f>
        <v>0.15</v>
      </c>
      <c r="G120" s="114"/>
      <c r="H120" s="117"/>
      <c r="I120" s="117"/>
      <c r="J120" s="114"/>
      <c r="K120" s="117"/>
      <c r="L120" s="123"/>
      <c r="M120" s="117"/>
    </row>
    <row r="121" spans="1:13" s="278" customFormat="1" ht="13.5">
      <c r="A121" s="125"/>
      <c r="B121" s="443"/>
      <c r="C121" s="444" t="s">
        <v>229</v>
      </c>
      <c r="D121" s="125"/>
      <c r="E121" s="125"/>
      <c r="F121" s="125"/>
      <c r="G121" s="127"/>
      <c r="H121" s="128"/>
      <c r="I121" s="125"/>
      <c r="J121" s="128"/>
      <c r="K121" s="127"/>
      <c r="L121" s="128"/>
      <c r="M121" s="128"/>
    </row>
    <row r="122" spans="1:13" s="278" customFormat="1" ht="27">
      <c r="A122" s="125"/>
      <c r="B122" s="443"/>
      <c r="C122" s="126" t="s">
        <v>228</v>
      </c>
      <c r="D122" s="445" t="s">
        <v>31</v>
      </c>
      <c r="E122" s="125">
        <v>1</v>
      </c>
      <c r="F122" s="446">
        <f>F118*E122</f>
        <v>75</v>
      </c>
      <c r="G122" s="130"/>
      <c r="H122" s="128"/>
      <c r="I122" s="117"/>
      <c r="J122" s="123"/>
      <c r="K122" s="79"/>
      <c r="L122" s="79"/>
      <c r="M122" s="117"/>
    </row>
    <row r="123" spans="1:13" s="278" customFormat="1" ht="13.5">
      <c r="A123" s="125"/>
      <c r="B123" s="443"/>
      <c r="C123" s="126" t="s">
        <v>346</v>
      </c>
      <c r="D123" s="445" t="s">
        <v>31</v>
      </c>
      <c r="E123" s="125">
        <v>1</v>
      </c>
      <c r="F123" s="446">
        <f>F118*E123</f>
        <v>75</v>
      </c>
      <c r="G123" s="130"/>
      <c r="H123" s="128"/>
      <c r="I123" s="117"/>
      <c r="J123" s="123"/>
      <c r="K123" s="79"/>
      <c r="L123" s="79"/>
      <c r="M123" s="117"/>
    </row>
    <row r="124" spans="1:13" s="453" customFormat="1" ht="15.75">
      <c r="A124" s="447">
        <v>2</v>
      </c>
      <c r="B124" s="154" t="s">
        <v>17</v>
      </c>
      <c r="C124" s="245" t="s">
        <v>347</v>
      </c>
      <c r="D124" s="153" t="s">
        <v>31</v>
      </c>
      <c r="E124" s="448"/>
      <c r="F124" s="449">
        <v>4</v>
      </c>
      <c r="G124" s="144"/>
      <c r="H124" s="144"/>
      <c r="I124" s="450"/>
      <c r="J124" s="451"/>
      <c r="K124" s="452"/>
      <c r="L124" s="452"/>
      <c r="M124" s="451"/>
    </row>
    <row r="125" spans="1:13" s="456" customFormat="1" ht="15.75">
      <c r="A125" s="143"/>
      <c r="B125" s="125"/>
      <c r="C125" s="126" t="s">
        <v>62</v>
      </c>
      <c r="D125" s="263" t="s">
        <v>28</v>
      </c>
      <c r="E125" s="454">
        <f>20/100</f>
        <v>0.2</v>
      </c>
      <c r="F125" s="455">
        <f>F124*E125</f>
        <v>0.8</v>
      </c>
      <c r="G125" s="68"/>
      <c r="H125" s="68"/>
      <c r="I125" s="63"/>
      <c r="J125" s="63"/>
      <c r="K125" s="63"/>
      <c r="L125" s="63"/>
      <c r="M125" s="68"/>
    </row>
    <row r="126" spans="1:13" s="456" customFormat="1" ht="15.75">
      <c r="A126" s="143"/>
      <c r="B126" s="125"/>
      <c r="C126" s="126" t="s">
        <v>122</v>
      </c>
      <c r="D126" s="263" t="s">
        <v>5</v>
      </c>
      <c r="E126" s="454">
        <f>8.25/100</f>
        <v>0.0825</v>
      </c>
      <c r="F126" s="454">
        <f>F124*E126</f>
        <v>0.33</v>
      </c>
      <c r="G126" s="63"/>
      <c r="H126" s="63"/>
      <c r="I126" s="68"/>
      <c r="J126" s="68"/>
      <c r="K126" s="118"/>
      <c r="L126" s="118"/>
      <c r="M126" s="68"/>
    </row>
    <row r="127" spans="1:13" s="456" customFormat="1" ht="15.75">
      <c r="A127" s="143"/>
      <c r="B127" s="125"/>
      <c r="C127" s="126" t="s">
        <v>29</v>
      </c>
      <c r="D127" s="263" t="s">
        <v>5</v>
      </c>
      <c r="E127" s="457">
        <f>0.05/100</f>
        <v>0.0005</v>
      </c>
      <c r="F127" s="454">
        <f>F124*E127</f>
        <v>0.002</v>
      </c>
      <c r="G127" s="63"/>
      <c r="H127" s="68"/>
      <c r="I127" s="68"/>
      <c r="J127" s="63"/>
      <c r="K127" s="68"/>
      <c r="L127" s="68"/>
      <c r="M127" s="68"/>
    </row>
    <row r="128" spans="1:14" s="456" customFormat="1" ht="15.75">
      <c r="A128" s="143"/>
      <c r="B128" s="125"/>
      <c r="C128" s="126" t="s">
        <v>230</v>
      </c>
      <c r="D128" s="263" t="s">
        <v>31</v>
      </c>
      <c r="E128" s="454"/>
      <c r="F128" s="458">
        <f>F124</f>
        <v>4</v>
      </c>
      <c r="G128" s="121"/>
      <c r="H128" s="121"/>
      <c r="I128" s="121"/>
      <c r="J128" s="121"/>
      <c r="K128" s="79"/>
      <c r="L128" s="67"/>
      <c r="M128" s="121"/>
      <c r="N128" s="459"/>
    </row>
    <row r="129" spans="1:13" s="278" customFormat="1" ht="13.5">
      <c r="A129" s="125"/>
      <c r="B129" s="443"/>
      <c r="C129" s="126" t="s">
        <v>346</v>
      </c>
      <c r="D129" s="445" t="s">
        <v>31</v>
      </c>
      <c r="E129" s="125">
        <v>1</v>
      </c>
      <c r="F129" s="446">
        <f>F124*E129</f>
        <v>4</v>
      </c>
      <c r="G129" s="130"/>
      <c r="H129" s="128"/>
      <c r="I129" s="117"/>
      <c r="J129" s="123"/>
      <c r="K129" s="79"/>
      <c r="L129" s="79"/>
      <c r="M129" s="117"/>
    </row>
    <row r="130" spans="1:13" s="456" customFormat="1" ht="15.75">
      <c r="A130" s="251">
        <v>3</v>
      </c>
      <c r="B130" s="154" t="s">
        <v>231</v>
      </c>
      <c r="C130" s="242" t="s">
        <v>348</v>
      </c>
      <c r="D130" s="153" t="s">
        <v>31</v>
      </c>
      <c r="E130" s="460"/>
      <c r="F130" s="461">
        <v>25</v>
      </c>
      <c r="G130" s="68"/>
      <c r="H130" s="68"/>
      <c r="I130" s="63"/>
      <c r="J130" s="63"/>
      <c r="K130" s="63"/>
      <c r="L130" s="63"/>
      <c r="M130" s="68"/>
    </row>
    <row r="131" spans="1:13" s="456" customFormat="1" ht="15.75">
      <c r="A131" s="143"/>
      <c r="B131" s="125"/>
      <c r="C131" s="126" t="s">
        <v>62</v>
      </c>
      <c r="D131" s="263" t="s">
        <v>28</v>
      </c>
      <c r="E131" s="454">
        <f>27/100</f>
        <v>0.27</v>
      </c>
      <c r="F131" s="454">
        <f>F130*E131</f>
        <v>6.75</v>
      </c>
      <c r="G131" s="68"/>
      <c r="H131" s="68"/>
      <c r="I131" s="63"/>
      <c r="J131" s="63"/>
      <c r="K131" s="63"/>
      <c r="L131" s="63"/>
      <c r="M131" s="68"/>
    </row>
    <row r="132" spans="1:13" s="456" customFormat="1" ht="15.75">
      <c r="A132" s="143"/>
      <c r="B132" s="125"/>
      <c r="C132" s="126" t="s">
        <v>122</v>
      </c>
      <c r="D132" s="263" t="s">
        <v>5</v>
      </c>
      <c r="E132" s="457">
        <f>7.46/100</f>
        <v>0.0746</v>
      </c>
      <c r="F132" s="454">
        <f>F130*E132</f>
        <v>1.865</v>
      </c>
      <c r="G132" s="63"/>
      <c r="H132" s="63"/>
      <c r="I132" s="68"/>
      <c r="J132" s="68"/>
      <c r="K132" s="118"/>
      <c r="L132" s="118"/>
      <c r="M132" s="68"/>
    </row>
    <row r="133" spans="1:13" s="456" customFormat="1" ht="15.75">
      <c r="A133" s="143"/>
      <c r="B133" s="125"/>
      <c r="C133" s="126" t="s">
        <v>29</v>
      </c>
      <c r="D133" s="263" t="s">
        <v>5</v>
      </c>
      <c r="E133" s="457">
        <f>0.04/100</f>
        <v>0.0004</v>
      </c>
      <c r="F133" s="454">
        <f>F130*E133</f>
        <v>0.01</v>
      </c>
      <c r="G133" s="63"/>
      <c r="H133" s="68"/>
      <c r="I133" s="68"/>
      <c r="J133" s="63"/>
      <c r="K133" s="68"/>
      <c r="L133" s="68"/>
      <c r="M133" s="68"/>
    </row>
    <row r="134" spans="1:13" s="456" customFormat="1" ht="15.75">
      <c r="A134" s="143"/>
      <c r="B134" s="125"/>
      <c r="C134" s="126" t="s">
        <v>348</v>
      </c>
      <c r="D134" s="263" t="s">
        <v>31</v>
      </c>
      <c r="E134" s="454"/>
      <c r="F134" s="458">
        <f>F130</f>
        <v>25</v>
      </c>
      <c r="G134" s="121"/>
      <c r="H134" s="121"/>
      <c r="I134" s="121"/>
      <c r="J134" s="121"/>
      <c r="K134" s="79"/>
      <c r="L134" s="67"/>
      <c r="M134" s="121"/>
    </row>
    <row r="135" spans="1:13" s="278" customFormat="1" ht="13.5">
      <c r="A135" s="125"/>
      <c r="B135" s="443"/>
      <c r="C135" s="126" t="s">
        <v>346</v>
      </c>
      <c r="D135" s="445" t="s">
        <v>31</v>
      </c>
      <c r="E135" s="125">
        <v>1</v>
      </c>
      <c r="F135" s="446">
        <f>F130*E135</f>
        <v>25</v>
      </c>
      <c r="G135" s="130"/>
      <c r="H135" s="128"/>
      <c r="I135" s="117"/>
      <c r="J135" s="123"/>
      <c r="K135" s="79"/>
      <c r="L135" s="79"/>
      <c r="M135" s="117"/>
    </row>
    <row r="136" spans="1:13" s="137" customFormat="1" ht="16.5">
      <c r="A136" s="246">
        <v>4</v>
      </c>
      <c r="B136" s="246" t="s">
        <v>233</v>
      </c>
      <c r="C136" s="247" t="s">
        <v>126</v>
      </c>
      <c r="D136" s="246" t="s">
        <v>31</v>
      </c>
      <c r="E136" s="248"/>
      <c r="F136" s="249">
        <v>70</v>
      </c>
      <c r="G136" s="132"/>
      <c r="H136" s="136"/>
      <c r="I136" s="136"/>
      <c r="J136" s="132"/>
      <c r="K136" s="136"/>
      <c r="L136" s="135"/>
      <c r="M136" s="136"/>
    </row>
    <row r="137" spans="1:13" s="138" customFormat="1" ht="16.5">
      <c r="A137" s="119"/>
      <c r="B137" s="119"/>
      <c r="C137" s="94" t="s">
        <v>62</v>
      </c>
      <c r="D137" s="119" t="s">
        <v>28</v>
      </c>
      <c r="E137" s="151">
        <v>1.69</v>
      </c>
      <c r="F137" s="122">
        <f>F136*E137</f>
        <v>118.3</v>
      </c>
      <c r="G137" s="111"/>
      <c r="H137" s="121"/>
      <c r="I137" s="119"/>
      <c r="J137" s="119"/>
      <c r="K137" s="119"/>
      <c r="L137" s="119"/>
      <c r="M137" s="121"/>
    </row>
    <row r="138" spans="1:13" s="139" customFormat="1" ht="16.5">
      <c r="A138" s="119"/>
      <c r="B138" s="119"/>
      <c r="C138" s="94" t="s">
        <v>122</v>
      </c>
      <c r="D138" s="119" t="s">
        <v>5</v>
      </c>
      <c r="E138" s="151">
        <v>0.237</v>
      </c>
      <c r="F138" s="122">
        <f>F136*E138</f>
        <v>16.59</v>
      </c>
      <c r="G138" s="119"/>
      <c r="H138" s="119"/>
      <c r="I138" s="121"/>
      <c r="J138" s="121"/>
      <c r="K138" s="131"/>
      <c r="L138" s="131"/>
      <c r="M138" s="121"/>
    </row>
    <row r="139" spans="1:13" s="138" customFormat="1" ht="16.5">
      <c r="A139" s="119"/>
      <c r="B139" s="119"/>
      <c r="C139" s="94" t="s">
        <v>29</v>
      </c>
      <c r="D139" s="119" t="s">
        <v>5</v>
      </c>
      <c r="E139" s="142">
        <v>0.023</v>
      </c>
      <c r="F139" s="122">
        <f>F136*E139</f>
        <v>1.6099999999999999</v>
      </c>
      <c r="G139" s="119"/>
      <c r="H139" s="121"/>
      <c r="I139" s="121"/>
      <c r="J139" s="119"/>
      <c r="K139" s="121"/>
      <c r="L139" s="122"/>
      <c r="M139" s="121"/>
    </row>
    <row r="140" spans="1:13" s="140" customFormat="1" ht="15.75">
      <c r="A140" s="119"/>
      <c r="B140" s="167"/>
      <c r="C140" s="133" t="s">
        <v>126</v>
      </c>
      <c r="D140" s="119" t="s">
        <v>31</v>
      </c>
      <c r="E140" s="151"/>
      <c r="F140" s="122">
        <f>F136</f>
        <v>70</v>
      </c>
      <c r="G140" s="121"/>
      <c r="H140" s="121"/>
      <c r="I140" s="121"/>
      <c r="J140" s="119"/>
      <c r="K140" s="131"/>
      <c r="L140" s="131"/>
      <c r="M140" s="121"/>
    </row>
    <row r="141" spans="1:13" s="453" customFormat="1" ht="27">
      <c r="A141" s="447">
        <v>5</v>
      </c>
      <c r="B141" s="154" t="s">
        <v>11</v>
      </c>
      <c r="C141" s="245" t="s">
        <v>349</v>
      </c>
      <c r="D141" s="153" t="s">
        <v>31</v>
      </c>
      <c r="E141" s="448"/>
      <c r="F141" s="449">
        <v>205</v>
      </c>
      <c r="G141" s="121"/>
      <c r="H141" s="121"/>
      <c r="I141" s="121"/>
      <c r="J141" s="119"/>
      <c r="K141" s="131"/>
      <c r="L141" s="131"/>
      <c r="M141" s="121"/>
    </row>
    <row r="142" spans="1:14" s="456" customFormat="1" ht="15.75">
      <c r="A142" s="143"/>
      <c r="B142" s="125"/>
      <c r="C142" s="154" t="s">
        <v>350</v>
      </c>
      <c r="D142" s="263"/>
      <c r="E142" s="454"/>
      <c r="F142" s="458"/>
      <c r="G142" s="121"/>
      <c r="H142" s="121"/>
      <c r="I142" s="121"/>
      <c r="J142" s="121"/>
      <c r="K142" s="79"/>
      <c r="L142" s="67"/>
      <c r="M142" s="121"/>
      <c r="N142" s="459"/>
    </row>
    <row r="143" spans="1:13" s="269" customFormat="1" ht="15.75">
      <c r="A143" s="78">
        <v>1</v>
      </c>
      <c r="B143" s="154" t="s">
        <v>232</v>
      </c>
      <c r="C143" s="245" t="s">
        <v>429</v>
      </c>
      <c r="D143" s="153" t="s">
        <v>31</v>
      </c>
      <c r="E143" s="230"/>
      <c r="F143" s="192">
        <v>140</v>
      </c>
      <c r="G143" s="64"/>
      <c r="H143" s="77"/>
      <c r="I143" s="77"/>
      <c r="J143" s="462"/>
      <c r="K143" s="452"/>
      <c r="L143" s="452"/>
      <c r="M143" s="462"/>
    </row>
    <row r="144" spans="1:13" s="80" customFormat="1" ht="15.75">
      <c r="A144" s="63"/>
      <c r="B144" s="125"/>
      <c r="C144" s="126" t="s">
        <v>62</v>
      </c>
      <c r="D144" s="263" t="s">
        <v>28</v>
      </c>
      <c r="E144" s="66">
        <v>1.22</v>
      </c>
      <c r="F144" s="68">
        <f>F143*E144</f>
        <v>170.79999999999998</v>
      </c>
      <c r="G144" s="68"/>
      <c r="H144" s="68"/>
      <c r="I144" s="63"/>
      <c r="J144" s="63"/>
      <c r="K144" s="63"/>
      <c r="L144" s="63"/>
      <c r="M144" s="68"/>
    </row>
    <row r="145" spans="1:13" s="69" customFormat="1" ht="15.75">
      <c r="A145" s="63"/>
      <c r="B145" s="125"/>
      <c r="C145" s="126" t="s">
        <v>122</v>
      </c>
      <c r="D145" s="263" t="s">
        <v>5</v>
      </c>
      <c r="E145" s="66">
        <v>0.482</v>
      </c>
      <c r="F145" s="68">
        <f>F143*E145</f>
        <v>67.48</v>
      </c>
      <c r="G145" s="63"/>
      <c r="H145" s="63"/>
      <c r="I145" s="68"/>
      <c r="J145" s="68"/>
      <c r="K145" s="118"/>
      <c r="L145" s="118"/>
      <c r="M145" s="68"/>
    </row>
    <row r="146" spans="1:13" s="69" customFormat="1" ht="15.75">
      <c r="A146" s="63"/>
      <c r="B146" s="125"/>
      <c r="C146" s="126" t="s">
        <v>29</v>
      </c>
      <c r="D146" s="263" t="s">
        <v>5</v>
      </c>
      <c r="E146" s="66">
        <v>0.505</v>
      </c>
      <c r="F146" s="66">
        <f>F143*E146</f>
        <v>70.7</v>
      </c>
      <c r="G146" s="63"/>
      <c r="H146" s="68"/>
      <c r="I146" s="68"/>
      <c r="J146" s="63"/>
      <c r="K146" s="68"/>
      <c r="L146" s="68"/>
      <c r="M146" s="68"/>
    </row>
    <row r="147" spans="1:13" s="464" customFormat="1" ht="15.75">
      <c r="A147" s="143"/>
      <c r="B147" s="125"/>
      <c r="C147" s="463" t="s">
        <v>351</v>
      </c>
      <c r="D147" s="263" t="s">
        <v>31</v>
      </c>
      <c r="E147" s="454"/>
      <c r="F147" s="458">
        <v>94</v>
      </c>
      <c r="G147" s="121"/>
      <c r="H147" s="121"/>
      <c r="I147" s="121"/>
      <c r="J147" s="121"/>
      <c r="K147" s="79"/>
      <c r="L147" s="67"/>
      <c r="M147" s="121"/>
    </row>
    <row r="148" spans="1:13" s="464" customFormat="1" ht="28.5">
      <c r="A148" s="143"/>
      <c r="B148" s="125"/>
      <c r="C148" s="463" t="s">
        <v>394</v>
      </c>
      <c r="D148" s="263" t="s">
        <v>31</v>
      </c>
      <c r="E148" s="454"/>
      <c r="F148" s="458">
        <v>46</v>
      </c>
      <c r="G148" s="121"/>
      <c r="H148" s="121"/>
      <c r="I148" s="121"/>
      <c r="J148" s="121"/>
      <c r="K148" s="79"/>
      <c r="L148" s="67"/>
      <c r="M148" s="121"/>
    </row>
    <row r="149" spans="1:13" s="269" customFormat="1" ht="15.75">
      <c r="A149" s="78">
        <v>2</v>
      </c>
      <c r="B149" s="154" t="s">
        <v>232</v>
      </c>
      <c r="C149" s="245" t="s">
        <v>430</v>
      </c>
      <c r="D149" s="153" t="s">
        <v>31</v>
      </c>
      <c r="E149" s="230"/>
      <c r="F149" s="192">
        <v>24</v>
      </c>
      <c r="G149" s="64"/>
      <c r="H149" s="77"/>
      <c r="I149" s="77"/>
      <c r="J149" s="462"/>
      <c r="K149" s="452"/>
      <c r="L149" s="452"/>
      <c r="M149" s="462"/>
    </row>
    <row r="150" spans="1:13" s="80" customFormat="1" ht="15.75">
      <c r="A150" s="63"/>
      <c r="B150" s="125"/>
      <c r="C150" s="126" t="s">
        <v>62</v>
      </c>
      <c r="D150" s="263" t="s">
        <v>28</v>
      </c>
      <c r="E150" s="66">
        <v>1.22</v>
      </c>
      <c r="F150" s="68">
        <f>F149*E150</f>
        <v>29.28</v>
      </c>
      <c r="G150" s="68"/>
      <c r="H150" s="68"/>
      <c r="I150" s="63"/>
      <c r="J150" s="63"/>
      <c r="K150" s="63"/>
      <c r="L150" s="63"/>
      <c r="M150" s="68"/>
    </row>
    <row r="151" spans="1:13" s="69" customFormat="1" ht="15.75">
      <c r="A151" s="63"/>
      <c r="B151" s="125"/>
      <c r="C151" s="126" t="s">
        <v>122</v>
      </c>
      <c r="D151" s="263" t="s">
        <v>5</v>
      </c>
      <c r="E151" s="66">
        <v>0.482</v>
      </c>
      <c r="F151" s="68">
        <f>F149*E151</f>
        <v>11.568</v>
      </c>
      <c r="G151" s="63"/>
      <c r="H151" s="63"/>
      <c r="I151" s="68"/>
      <c r="J151" s="68"/>
      <c r="K151" s="118"/>
      <c r="L151" s="118"/>
      <c r="M151" s="68"/>
    </row>
    <row r="152" spans="1:13" s="69" customFormat="1" ht="15.75">
      <c r="A152" s="63"/>
      <c r="B152" s="125"/>
      <c r="C152" s="126" t="s">
        <v>29</v>
      </c>
      <c r="D152" s="263" t="s">
        <v>5</v>
      </c>
      <c r="E152" s="66">
        <v>0.505</v>
      </c>
      <c r="F152" s="66">
        <f>F149*E152</f>
        <v>12.120000000000001</v>
      </c>
      <c r="G152" s="63"/>
      <c r="H152" s="68"/>
      <c r="I152" s="68"/>
      <c r="J152" s="63"/>
      <c r="K152" s="68"/>
      <c r="L152" s="68"/>
      <c r="M152" s="68"/>
    </row>
    <row r="153" spans="1:13" s="464" customFormat="1" ht="15.75">
      <c r="A153" s="143"/>
      <c r="B153" s="125"/>
      <c r="C153" s="463" t="s">
        <v>352</v>
      </c>
      <c r="D153" s="263" t="s">
        <v>31</v>
      </c>
      <c r="E153" s="454"/>
      <c r="F153" s="458">
        <v>16</v>
      </c>
      <c r="G153" s="121"/>
      <c r="H153" s="121"/>
      <c r="I153" s="121"/>
      <c r="J153" s="121"/>
      <c r="K153" s="79"/>
      <c r="L153" s="67"/>
      <c r="M153" s="121"/>
    </row>
    <row r="154" spans="1:13" s="464" customFormat="1" ht="28.5">
      <c r="A154" s="143"/>
      <c r="B154" s="125"/>
      <c r="C154" s="463" t="s">
        <v>396</v>
      </c>
      <c r="D154" s="263" t="s">
        <v>31</v>
      </c>
      <c r="E154" s="454"/>
      <c r="F154" s="458">
        <v>8</v>
      </c>
      <c r="G154" s="121"/>
      <c r="H154" s="121"/>
      <c r="I154" s="121"/>
      <c r="J154" s="121"/>
      <c r="K154" s="79"/>
      <c r="L154" s="67"/>
      <c r="M154" s="121"/>
    </row>
    <row r="155" spans="1:13" s="269" customFormat="1" ht="15.75">
      <c r="A155" s="78">
        <v>3</v>
      </c>
      <c r="B155" s="154" t="s">
        <v>232</v>
      </c>
      <c r="C155" s="245" t="s">
        <v>431</v>
      </c>
      <c r="D155" s="153" t="s">
        <v>31</v>
      </c>
      <c r="E155" s="230"/>
      <c r="F155" s="192">
        <v>28</v>
      </c>
      <c r="G155" s="64"/>
      <c r="H155" s="77"/>
      <c r="I155" s="77"/>
      <c r="J155" s="462"/>
      <c r="K155" s="452"/>
      <c r="L155" s="452"/>
      <c r="M155" s="462"/>
    </row>
    <row r="156" spans="1:13" s="80" customFormat="1" ht="15.75">
      <c r="A156" s="63"/>
      <c r="B156" s="125"/>
      <c r="C156" s="126" t="s">
        <v>62</v>
      </c>
      <c r="D156" s="263" t="s">
        <v>28</v>
      </c>
      <c r="E156" s="66">
        <v>1.22</v>
      </c>
      <c r="F156" s="68">
        <f>F155*E156</f>
        <v>34.16</v>
      </c>
      <c r="G156" s="68"/>
      <c r="H156" s="68"/>
      <c r="I156" s="63"/>
      <c r="J156" s="63"/>
      <c r="K156" s="63"/>
      <c r="L156" s="63"/>
      <c r="M156" s="68"/>
    </row>
    <row r="157" spans="1:13" s="69" customFormat="1" ht="15.75">
      <c r="A157" s="63"/>
      <c r="B157" s="125"/>
      <c r="C157" s="126" t="s">
        <v>122</v>
      </c>
      <c r="D157" s="263" t="s">
        <v>5</v>
      </c>
      <c r="E157" s="66">
        <v>0.482</v>
      </c>
      <c r="F157" s="68">
        <f>F155*E157</f>
        <v>13.495999999999999</v>
      </c>
      <c r="G157" s="63"/>
      <c r="H157" s="63"/>
      <c r="I157" s="68"/>
      <c r="J157" s="68"/>
      <c r="K157" s="118"/>
      <c r="L157" s="118"/>
      <c r="M157" s="68"/>
    </row>
    <row r="158" spans="1:13" s="69" customFormat="1" ht="15.75">
      <c r="A158" s="63"/>
      <c r="B158" s="125"/>
      <c r="C158" s="126" t="s">
        <v>29</v>
      </c>
      <c r="D158" s="263" t="s">
        <v>5</v>
      </c>
      <c r="E158" s="66">
        <v>0.505</v>
      </c>
      <c r="F158" s="66">
        <f>F155*E158</f>
        <v>14.14</v>
      </c>
      <c r="G158" s="63"/>
      <c r="H158" s="68"/>
      <c r="I158" s="68"/>
      <c r="J158" s="63"/>
      <c r="K158" s="68"/>
      <c r="L158" s="68"/>
      <c r="M158" s="68"/>
    </row>
    <row r="159" spans="1:13" s="464" customFormat="1" ht="15.75">
      <c r="A159" s="143"/>
      <c r="B159" s="125"/>
      <c r="C159" s="463" t="s">
        <v>353</v>
      </c>
      <c r="D159" s="263" t="s">
        <v>31</v>
      </c>
      <c r="E159" s="454"/>
      <c r="F159" s="458">
        <v>16</v>
      </c>
      <c r="G159" s="121"/>
      <c r="H159" s="121"/>
      <c r="I159" s="121"/>
      <c r="J159" s="121"/>
      <c r="K159" s="79"/>
      <c r="L159" s="67"/>
      <c r="M159" s="121"/>
    </row>
    <row r="160" spans="1:13" s="464" customFormat="1" ht="28.5">
      <c r="A160" s="143"/>
      <c r="B160" s="125"/>
      <c r="C160" s="463" t="s">
        <v>395</v>
      </c>
      <c r="D160" s="263" t="s">
        <v>31</v>
      </c>
      <c r="E160" s="454"/>
      <c r="F160" s="458">
        <v>12</v>
      </c>
      <c r="G160" s="121"/>
      <c r="H160" s="121"/>
      <c r="I160" s="121"/>
      <c r="J160" s="121"/>
      <c r="K160" s="79"/>
      <c r="L160" s="67"/>
      <c r="M160" s="121"/>
    </row>
    <row r="161" spans="1:13" s="269" customFormat="1" ht="15.75">
      <c r="A161" s="78">
        <v>4</v>
      </c>
      <c r="B161" s="154" t="s">
        <v>232</v>
      </c>
      <c r="C161" s="245" t="s">
        <v>432</v>
      </c>
      <c r="D161" s="153" t="s">
        <v>31</v>
      </c>
      <c r="E161" s="230"/>
      <c r="F161" s="192">
        <v>4</v>
      </c>
      <c r="G161" s="64"/>
      <c r="H161" s="77"/>
      <c r="I161" s="77"/>
      <c r="J161" s="462"/>
      <c r="K161" s="452"/>
      <c r="L161" s="452"/>
      <c r="M161" s="462"/>
    </row>
    <row r="162" spans="1:13" s="80" customFormat="1" ht="15.75">
      <c r="A162" s="63"/>
      <c r="B162" s="125"/>
      <c r="C162" s="126" t="s">
        <v>62</v>
      </c>
      <c r="D162" s="263" t="s">
        <v>28</v>
      </c>
      <c r="E162" s="66">
        <v>1.22</v>
      </c>
      <c r="F162" s="68">
        <f>F161*E162</f>
        <v>4.88</v>
      </c>
      <c r="G162" s="68"/>
      <c r="H162" s="68"/>
      <c r="I162" s="63"/>
      <c r="J162" s="63"/>
      <c r="K162" s="63"/>
      <c r="L162" s="63"/>
      <c r="M162" s="68"/>
    </row>
    <row r="163" spans="1:13" s="69" customFormat="1" ht="15.75">
      <c r="A163" s="63"/>
      <c r="B163" s="125"/>
      <c r="C163" s="126" t="s">
        <v>122</v>
      </c>
      <c r="D163" s="263" t="s">
        <v>5</v>
      </c>
      <c r="E163" s="66">
        <v>0.482</v>
      </c>
      <c r="F163" s="68">
        <f>F161*E163</f>
        <v>1.928</v>
      </c>
      <c r="G163" s="63"/>
      <c r="H163" s="63"/>
      <c r="I163" s="68"/>
      <c r="J163" s="68"/>
      <c r="K163" s="118"/>
      <c r="L163" s="118"/>
      <c r="M163" s="68"/>
    </row>
    <row r="164" spans="1:13" s="69" customFormat="1" ht="15.75">
      <c r="A164" s="63"/>
      <c r="B164" s="125"/>
      <c r="C164" s="126" t="s">
        <v>29</v>
      </c>
      <c r="D164" s="263" t="s">
        <v>5</v>
      </c>
      <c r="E164" s="66">
        <v>0.505</v>
      </c>
      <c r="F164" s="66">
        <f>F161*E164</f>
        <v>2.02</v>
      </c>
      <c r="G164" s="63"/>
      <c r="H164" s="68"/>
      <c r="I164" s="68"/>
      <c r="J164" s="63"/>
      <c r="K164" s="68"/>
      <c r="L164" s="68"/>
      <c r="M164" s="68"/>
    </row>
    <row r="165" spans="1:13" s="464" customFormat="1" ht="15.75">
      <c r="A165" s="143"/>
      <c r="B165" s="125"/>
      <c r="C165" s="463" t="s">
        <v>354</v>
      </c>
      <c r="D165" s="263" t="s">
        <v>31</v>
      </c>
      <c r="E165" s="454"/>
      <c r="F165" s="458">
        <f>F161</f>
        <v>4</v>
      </c>
      <c r="G165" s="121"/>
      <c r="H165" s="121"/>
      <c r="I165" s="121"/>
      <c r="J165" s="121"/>
      <c r="K165" s="79"/>
      <c r="L165" s="67"/>
      <c r="M165" s="121"/>
    </row>
    <row r="166" spans="1:13" s="269" customFormat="1" ht="15.75">
      <c r="A166" s="78">
        <v>5</v>
      </c>
      <c r="B166" s="154" t="s">
        <v>232</v>
      </c>
      <c r="C166" s="245" t="s">
        <v>433</v>
      </c>
      <c r="D166" s="153" t="s">
        <v>31</v>
      </c>
      <c r="E166" s="230"/>
      <c r="F166" s="192">
        <v>4</v>
      </c>
      <c r="G166" s="64"/>
      <c r="H166" s="77"/>
      <c r="I166" s="77"/>
      <c r="J166" s="462"/>
      <c r="K166" s="452"/>
      <c r="L166" s="452"/>
      <c r="M166" s="462"/>
    </row>
    <row r="167" spans="1:13" s="80" customFormat="1" ht="15.75">
      <c r="A167" s="63"/>
      <c r="B167" s="125"/>
      <c r="C167" s="126" t="s">
        <v>62</v>
      </c>
      <c r="D167" s="263" t="s">
        <v>28</v>
      </c>
      <c r="E167" s="66">
        <v>1.22</v>
      </c>
      <c r="F167" s="68">
        <f>F166*E167</f>
        <v>4.88</v>
      </c>
      <c r="G167" s="68"/>
      <c r="H167" s="68"/>
      <c r="I167" s="63"/>
      <c r="J167" s="63"/>
      <c r="K167" s="63"/>
      <c r="L167" s="63"/>
      <c r="M167" s="68"/>
    </row>
    <row r="168" spans="1:13" s="69" customFormat="1" ht="15.75">
      <c r="A168" s="63"/>
      <c r="B168" s="125"/>
      <c r="C168" s="126" t="s">
        <v>122</v>
      </c>
      <c r="D168" s="263" t="s">
        <v>5</v>
      </c>
      <c r="E168" s="66">
        <v>0.482</v>
      </c>
      <c r="F168" s="68">
        <f>F166*E168</f>
        <v>1.928</v>
      </c>
      <c r="G168" s="63"/>
      <c r="H168" s="63"/>
      <c r="I168" s="68"/>
      <c r="J168" s="68"/>
      <c r="K168" s="118"/>
      <c r="L168" s="118"/>
      <c r="M168" s="68"/>
    </row>
    <row r="169" spans="1:13" s="69" customFormat="1" ht="15.75">
      <c r="A169" s="63"/>
      <c r="B169" s="125"/>
      <c r="C169" s="126" t="s">
        <v>29</v>
      </c>
      <c r="D169" s="263" t="s">
        <v>5</v>
      </c>
      <c r="E169" s="66">
        <v>0.505</v>
      </c>
      <c r="F169" s="66">
        <f>F166*E169</f>
        <v>2.02</v>
      </c>
      <c r="G169" s="63"/>
      <c r="H169" s="68"/>
      <c r="I169" s="68"/>
      <c r="J169" s="63"/>
      <c r="K169" s="68"/>
      <c r="L169" s="68"/>
      <c r="M169" s="68"/>
    </row>
    <row r="170" spans="1:13" s="464" customFormat="1" ht="15.75">
      <c r="A170" s="143"/>
      <c r="B170" s="125"/>
      <c r="C170" s="463" t="s">
        <v>355</v>
      </c>
      <c r="D170" s="263" t="s">
        <v>31</v>
      </c>
      <c r="E170" s="454"/>
      <c r="F170" s="458">
        <f>F166</f>
        <v>4</v>
      </c>
      <c r="G170" s="121"/>
      <c r="H170" s="121"/>
      <c r="I170" s="121"/>
      <c r="J170" s="121"/>
      <c r="K170" s="79"/>
      <c r="L170" s="67"/>
      <c r="M170" s="121"/>
    </row>
    <row r="171" spans="1:15" s="467" customFormat="1" ht="15">
      <c r="A171" s="465">
        <v>6</v>
      </c>
      <c r="B171" s="231" t="s">
        <v>376</v>
      </c>
      <c r="C171" s="229" t="s">
        <v>434</v>
      </c>
      <c r="D171" s="78" t="s">
        <v>10</v>
      </c>
      <c r="E171" s="234"/>
      <c r="F171" s="78">
        <v>2</v>
      </c>
      <c r="G171" s="466"/>
      <c r="H171" s="466"/>
      <c r="I171" s="466"/>
      <c r="J171" s="466"/>
      <c r="K171" s="466"/>
      <c r="L171" s="466"/>
      <c r="M171" s="466"/>
      <c r="O171" s="468"/>
    </row>
    <row r="172" spans="1:15" s="467" customFormat="1" ht="15">
      <c r="A172" s="469"/>
      <c r="B172" s="186"/>
      <c r="C172" s="65" t="s">
        <v>64</v>
      </c>
      <c r="D172" s="64" t="s">
        <v>4</v>
      </c>
      <c r="E172" s="187">
        <v>3.8</v>
      </c>
      <c r="F172" s="64">
        <f>F171*E172</f>
        <v>7.6</v>
      </c>
      <c r="G172" s="466"/>
      <c r="H172" s="466"/>
      <c r="I172" s="466"/>
      <c r="J172" s="466"/>
      <c r="K172" s="466"/>
      <c r="L172" s="466"/>
      <c r="M172" s="466"/>
      <c r="O172" s="468"/>
    </row>
    <row r="173" spans="1:15" s="467" customFormat="1" ht="15">
      <c r="A173" s="469"/>
      <c r="B173" s="186"/>
      <c r="C173" s="65" t="s">
        <v>65</v>
      </c>
      <c r="D173" s="64" t="s">
        <v>5</v>
      </c>
      <c r="E173" s="187">
        <v>0.08</v>
      </c>
      <c r="F173" s="64">
        <f>F171*E173</f>
        <v>0.16</v>
      </c>
      <c r="G173" s="114"/>
      <c r="H173" s="466"/>
      <c r="I173" s="117"/>
      <c r="J173" s="114"/>
      <c r="K173" s="117"/>
      <c r="L173" s="117"/>
      <c r="M173" s="117"/>
      <c r="O173" s="468"/>
    </row>
    <row r="174" spans="1:15" s="467" customFormat="1" ht="15">
      <c r="A174" s="469"/>
      <c r="B174" s="186"/>
      <c r="C174" s="65" t="s">
        <v>189</v>
      </c>
      <c r="D174" s="64" t="s">
        <v>5</v>
      </c>
      <c r="E174" s="187">
        <v>0.66</v>
      </c>
      <c r="F174" s="64">
        <f>F171*E174</f>
        <v>1.32</v>
      </c>
      <c r="G174" s="114"/>
      <c r="H174" s="466"/>
      <c r="I174" s="117"/>
      <c r="J174" s="117"/>
      <c r="K174" s="118"/>
      <c r="L174" s="118"/>
      <c r="M174" s="117"/>
      <c r="O174" s="468"/>
    </row>
    <row r="175" spans="1:15" s="467" customFormat="1" ht="15">
      <c r="A175" s="469"/>
      <c r="B175" s="470"/>
      <c r="C175" s="65" t="s">
        <v>377</v>
      </c>
      <c r="D175" s="64" t="s">
        <v>10</v>
      </c>
      <c r="E175" s="187"/>
      <c r="F175" s="64">
        <f>F171</f>
        <v>2</v>
      </c>
      <c r="G175" s="114"/>
      <c r="H175" s="466"/>
      <c r="I175" s="117"/>
      <c r="J175" s="117"/>
      <c r="K175" s="118"/>
      <c r="L175" s="118"/>
      <c r="M175" s="117"/>
      <c r="O175" s="468"/>
    </row>
    <row r="176" spans="1:16" s="478" customFormat="1" ht="28.5">
      <c r="A176" s="471">
        <v>7</v>
      </c>
      <c r="B176" s="471"/>
      <c r="C176" s="472" t="s">
        <v>356</v>
      </c>
      <c r="D176" s="471" t="s">
        <v>171</v>
      </c>
      <c r="E176" s="473"/>
      <c r="F176" s="474">
        <v>1</v>
      </c>
      <c r="G176" s="475"/>
      <c r="H176" s="475"/>
      <c r="I176" s="475"/>
      <c r="J176" s="475"/>
      <c r="K176" s="475"/>
      <c r="L176" s="475"/>
      <c r="M176" s="475"/>
      <c r="N176" s="476"/>
      <c r="O176" s="477"/>
      <c r="P176" s="477"/>
    </row>
    <row r="177" spans="1:16" s="478" customFormat="1" ht="13.5">
      <c r="A177" s="471">
        <v>1</v>
      </c>
      <c r="B177" s="471" t="s">
        <v>216</v>
      </c>
      <c r="C177" s="472" t="s">
        <v>217</v>
      </c>
      <c r="D177" s="471" t="s">
        <v>171</v>
      </c>
      <c r="E177" s="473"/>
      <c r="F177" s="474">
        <v>1</v>
      </c>
      <c r="G177" s="475"/>
      <c r="H177" s="475"/>
      <c r="I177" s="475"/>
      <c r="J177" s="475"/>
      <c r="K177" s="475"/>
      <c r="L177" s="475"/>
      <c r="M177" s="475"/>
      <c r="N177" s="476"/>
      <c r="O177" s="477"/>
      <c r="P177" s="477"/>
    </row>
    <row r="178" spans="1:16" s="478" customFormat="1" ht="13.5">
      <c r="A178" s="471"/>
      <c r="B178" s="479"/>
      <c r="C178" s="480" t="s">
        <v>50</v>
      </c>
      <c r="D178" s="481" t="s">
        <v>30</v>
      </c>
      <c r="E178" s="475">
        <v>2</v>
      </c>
      <c r="F178" s="482">
        <f>E178*F177</f>
        <v>2</v>
      </c>
      <c r="G178" s="68"/>
      <c r="H178" s="68"/>
      <c r="I178" s="67"/>
      <c r="J178" s="67"/>
      <c r="K178" s="67"/>
      <c r="L178" s="67"/>
      <c r="M178" s="68"/>
      <c r="N178" s="476"/>
      <c r="O178" s="477"/>
      <c r="P178" s="477"/>
    </row>
    <row r="179" spans="1:16" s="439" customFormat="1" ht="13.5">
      <c r="A179" s="114"/>
      <c r="B179" s="115"/>
      <c r="C179" s="116" t="s">
        <v>122</v>
      </c>
      <c r="D179" s="114" t="s">
        <v>5</v>
      </c>
      <c r="E179" s="117">
        <v>2.35</v>
      </c>
      <c r="F179" s="117">
        <f>F177*E179</f>
        <v>2.35</v>
      </c>
      <c r="G179" s="114"/>
      <c r="H179" s="114"/>
      <c r="I179" s="117"/>
      <c r="J179" s="117"/>
      <c r="K179" s="118"/>
      <c r="L179" s="118"/>
      <c r="M179" s="117"/>
      <c r="P179" s="141"/>
    </row>
    <row r="180" spans="1:16" s="478" customFormat="1" ht="13.5">
      <c r="A180" s="471"/>
      <c r="B180" s="479"/>
      <c r="C180" s="65" t="s">
        <v>29</v>
      </c>
      <c r="D180" s="64" t="s">
        <v>5</v>
      </c>
      <c r="E180" s="475">
        <v>0.68</v>
      </c>
      <c r="F180" s="483">
        <f>E180*F177</f>
        <v>0.68</v>
      </c>
      <c r="G180" s="67"/>
      <c r="H180" s="67"/>
      <c r="I180" s="67"/>
      <c r="J180" s="67"/>
      <c r="K180" s="68"/>
      <c r="L180" s="68"/>
      <c r="M180" s="68"/>
      <c r="N180" s="476"/>
      <c r="O180" s="477"/>
      <c r="P180" s="477"/>
    </row>
    <row r="181" spans="1:27" s="478" customFormat="1" ht="13.5">
      <c r="A181" s="471"/>
      <c r="B181" s="479"/>
      <c r="C181" s="480" t="s">
        <v>217</v>
      </c>
      <c r="D181" s="479" t="s">
        <v>171</v>
      </c>
      <c r="E181" s="475">
        <v>1</v>
      </c>
      <c r="F181" s="484">
        <f>F177*E181</f>
        <v>1</v>
      </c>
      <c r="G181" s="475"/>
      <c r="H181" s="475"/>
      <c r="I181" s="68"/>
      <c r="J181" s="68"/>
      <c r="K181" s="63"/>
      <c r="L181" s="63"/>
      <c r="M181" s="68"/>
      <c r="N181" s="476"/>
      <c r="O181" s="477"/>
      <c r="P181" s="477"/>
      <c r="Y181" s="478">
        <f>SUM(O181:X181)</f>
        <v>0</v>
      </c>
      <c r="Z181" s="478">
        <v>1.18</v>
      </c>
      <c r="AA181" s="485">
        <f>Y181/Z181</f>
        <v>0</v>
      </c>
    </row>
    <row r="182" spans="1:16" s="150" customFormat="1" ht="13.5">
      <c r="A182" s="486">
        <v>2</v>
      </c>
      <c r="B182" s="231" t="s">
        <v>218</v>
      </c>
      <c r="C182" s="229" t="s">
        <v>219</v>
      </c>
      <c r="D182" s="241" t="s">
        <v>31</v>
      </c>
      <c r="E182" s="234"/>
      <c r="F182" s="78">
        <v>1</v>
      </c>
      <c r="G182" s="121"/>
      <c r="H182" s="121"/>
      <c r="I182" s="121"/>
      <c r="J182" s="122"/>
      <c r="K182" s="79"/>
      <c r="L182" s="67"/>
      <c r="M182" s="121"/>
      <c r="P182" s="141"/>
    </row>
    <row r="183" spans="1:16" s="150" customFormat="1" ht="13.5">
      <c r="A183" s="64"/>
      <c r="B183" s="410"/>
      <c r="C183" s="480" t="s">
        <v>50</v>
      </c>
      <c r="D183" s="64" t="s">
        <v>4</v>
      </c>
      <c r="E183" s="187">
        <v>0.7</v>
      </c>
      <c r="F183" s="64">
        <f>F182*E183</f>
        <v>0.7</v>
      </c>
      <c r="G183" s="68"/>
      <c r="H183" s="68"/>
      <c r="I183" s="67"/>
      <c r="J183" s="67"/>
      <c r="K183" s="67"/>
      <c r="L183" s="67"/>
      <c r="M183" s="68"/>
      <c r="P183" s="141"/>
    </row>
    <row r="184" spans="1:16" s="150" customFormat="1" ht="13.5">
      <c r="A184" s="64"/>
      <c r="B184" s="410"/>
      <c r="C184" s="116" t="s">
        <v>122</v>
      </c>
      <c r="D184" s="64" t="s">
        <v>5</v>
      </c>
      <c r="E184" s="187">
        <v>0.011</v>
      </c>
      <c r="F184" s="77">
        <f>F182*E184</f>
        <v>0.011</v>
      </c>
      <c r="G184" s="114"/>
      <c r="H184" s="114"/>
      <c r="I184" s="117"/>
      <c r="J184" s="117"/>
      <c r="K184" s="118"/>
      <c r="L184" s="118"/>
      <c r="M184" s="117"/>
      <c r="P184" s="141"/>
    </row>
    <row r="185" spans="1:16" s="150" customFormat="1" ht="13.5">
      <c r="A185" s="64"/>
      <c r="B185" s="410"/>
      <c r="C185" s="65" t="s">
        <v>29</v>
      </c>
      <c r="D185" s="64" t="s">
        <v>5</v>
      </c>
      <c r="E185" s="487">
        <v>0.161</v>
      </c>
      <c r="F185" s="77">
        <f>F182*E185</f>
        <v>0.161</v>
      </c>
      <c r="G185" s="67"/>
      <c r="H185" s="67"/>
      <c r="I185" s="67"/>
      <c r="J185" s="67"/>
      <c r="K185" s="68"/>
      <c r="L185" s="68"/>
      <c r="M185" s="68"/>
      <c r="P185" s="141"/>
    </row>
    <row r="186" spans="1:16" s="150" customFormat="1" ht="13.5">
      <c r="A186" s="119"/>
      <c r="B186" s="120"/>
      <c r="C186" s="116" t="s">
        <v>219</v>
      </c>
      <c r="D186" s="119" t="s">
        <v>31</v>
      </c>
      <c r="E186" s="121">
        <v>1</v>
      </c>
      <c r="F186" s="121">
        <f>F182*E186</f>
        <v>1</v>
      </c>
      <c r="G186" s="475"/>
      <c r="H186" s="475"/>
      <c r="I186" s="68"/>
      <c r="J186" s="68"/>
      <c r="K186" s="63"/>
      <c r="L186" s="63"/>
      <c r="M186" s="68"/>
      <c r="P186" s="141"/>
    </row>
    <row r="187" spans="1:16" s="150" customFormat="1" ht="27">
      <c r="A187" s="486">
        <v>3</v>
      </c>
      <c r="B187" s="231" t="s">
        <v>220</v>
      </c>
      <c r="C187" s="245" t="s">
        <v>221</v>
      </c>
      <c r="D187" s="241" t="s">
        <v>31</v>
      </c>
      <c r="E187" s="234"/>
      <c r="F187" s="78">
        <v>3</v>
      </c>
      <c r="G187" s="121"/>
      <c r="H187" s="121"/>
      <c r="I187" s="121"/>
      <c r="J187" s="122"/>
      <c r="K187" s="79"/>
      <c r="L187" s="67"/>
      <c r="M187" s="121"/>
      <c r="P187" s="141"/>
    </row>
    <row r="188" spans="1:16" s="150" customFormat="1" ht="13.5">
      <c r="A188" s="64"/>
      <c r="B188" s="410"/>
      <c r="C188" s="65" t="s">
        <v>64</v>
      </c>
      <c r="D188" s="64" t="s">
        <v>4</v>
      </c>
      <c r="E188" s="187">
        <v>1.38</v>
      </c>
      <c r="F188" s="64">
        <f>F187*E188</f>
        <v>4.14</v>
      </c>
      <c r="G188" s="68"/>
      <c r="H188" s="68"/>
      <c r="I188" s="67"/>
      <c r="J188" s="67"/>
      <c r="K188" s="67"/>
      <c r="L188" s="67"/>
      <c r="M188" s="68"/>
      <c r="P188" s="141"/>
    </row>
    <row r="189" spans="1:16" s="150" customFormat="1" ht="13.5">
      <c r="A189" s="64"/>
      <c r="B189" s="186"/>
      <c r="C189" s="463" t="s">
        <v>222</v>
      </c>
      <c r="D189" s="119" t="s">
        <v>31</v>
      </c>
      <c r="E189" s="187"/>
      <c r="F189" s="64">
        <f>F187</f>
        <v>3</v>
      </c>
      <c r="G189" s="121"/>
      <c r="H189" s="121"/>
      <c r="I189" s="117"/>
      <c r="J189" s="117"/>
      <c r="K189" s="118"/>
      <c r="L189" s="118"/>
      <c r="M189" s="117"/>
      <c r="P189" s="141"/>
    </row>
    <row r="190" spans="1:16" s="150" customFormat="1" ht="13.5">
      <c r="A190" s="64"/>
      <c r="B190" s="410"/>
      <c r="C190" s="65" t="s">
        <v>189</v>
      </c>
      <c r="D190" s="64" t="s">
        <v>5</v>
      </c>
      <c r="E190" s="187">
        <v>0.328</v>
      </c>
      <c r="F190" s="64">
        <f>F187*E190</f>
        <v>0.984</v>
      </c>
      <c r="G190" s="121"/>
      <c r="H190" s="121"/>
      <c r="I190" s="117"/>
      <c r="J190" s="117"/>
      <c r="K190" s="118"/>
      <c r="L190" s="118"/>
      <c r="M190" s="117"/>
      <c r="P190" s="141"/>
    </row>
    <row r="191" spans="1:16" s="150" customFormat="1" ht="13.5">
      <c r="A191" s="119"/>
      <c r="B191" s="120"/>
      <c r="C191" s="124" t="s">
        <v>234</v>
      </c>
      <c r="D191" s="119"/>
      <c r="E191" s="121"/>
      <c r="F191" s="121"/>
      <c r="G191" s="121"/>
      <c r="H191" s="121"/>
      <c r="I191" s="121"/>
      <c r="J191" s="122"/>
      <c r="K191" s="79"/>
      <c r="L191" s="67"/>
      <c r="M191" s="121"/>
      <c r="P191" s="141"/>
    </row>
    <row r="192" spans="1:16" s="149" customFormat="1" ht="13.5">
      <c r="A192" s="246">
        <v>1</v>
      </c>
      <c r="B192" s="246" t="s">
        <v>18</v>
      </c>
      <c r="C192" s="247" t="s">
        <v>247</v>
      </c>
      <c r="D192" s="246" t="s">
        <v>123</v>
      </c>
      <c r="E192" s="248"/>
      <c r="F192" s="250">
        <v>980</v>
      </c>
      <c r="G192" s="132"/>
      <c r="H192" s="145"/>
      <c r="I192" s="136"/>
      <c r="J192" s="145"/>
      <c r="K192" s="146"/>
      <c r="L192" s="113"/>
      <c r="M192" s="145"/>
      <c r="P192" s="141"/>
    </row>
    <row r="193" spans="1:16" s="150" customFormat="1" ht="13.5">
      <c r="A193" s="119"/>
      <c r="B193" s="132"/>
      <c r="C193" s="133" t="s">
        <v>62</v>
      </c>
      <c r="D193" s="119" t="s">
        <v>28</v>
      </c>
      <c r="E193" s="121">
        <v>0.13</v>
      </c>
      <c r="F193" s="121">
        <f>F192*E193</f>
        <v>127.4</v>
      </c>
      <c r="G193" s="111"/>
      <c r="H193" s="147"/>
      <c r="I193" s="119"/>
      <c r="J193" s="119"/>
      <c r="K193" s="119"/>
      <c r="L193" s="121"/>
      <c r="M193" s="122"/>
      <c r="P193" s="141"/>
    </row>
    <row r="194" spans="1:16" s="150" customFormat="1" ht="13.5">
      <c r="A194" s="119"/>
      <c r="B194" s="132"/>
      <c r="C194" s="133" t="s">
        <v>122</v>
      </c>
      <c r="D194" s="119" t="s">
        <v>5</v>
      </c>
      <c r="E194" s="142">
        <v>0.0144</v>
      </c>
      <c r="F194" s="121">
        <f>F192*E194</f>
        <v>14.112</v>
      </c>
      <c r="G194" s="119"/>
      <c r="H194" s="121"/>
      <c r="I194" s="121"/>
      <c r="J194" s="122"/>
      <c r="K194" s="112"/>
      <c r="L194" s="148"/>
      <c r="M194" s="122"/>
      <c r="P194" s="141"/>
    </row>
    <row r="195" spans="1:16" s="150" customFormat="1" ht="13.5">
      <c r="A195" s="119"/>
      <c r="B195" s="132"/>
      <c r="C195" s="133" t="s">
        <v>29</v>
      </c>
      <c r="D195" s="119" t="s">
        <v>5</v>
      </c>
      <c r="E195" s="142">
        <v>0.0371</v>
      </c>
      <c r="F195" s="121">
        <f>F192*E195</f>
        <v>36.358000000000004</v>
      </c>
      <c r="G195" s="119"/>
      <c r="H195" s="121"/>
      <c r="I195" s="121"/>
      <c r="J195" s="119"/>
      <c r="K195" s="121"/>
      <c r="L195" s="147"/>
      <c r="M195" s="122"/>
      <c r="P195" s="141"/>
    </row>
    <row r="196" spans="1:16" s="152" customFormat="1" ht="27">
      <c r="A196" s="119"/>
      <c r="B196" s="120"/>
      <c r="C196" s="463" t="s">
        <v>235</v>
      </c>
      <c r="D196" s="119" t="s">
        <v>51</v>
      </c>
      <c r="E196" s="134" t="s">
        <v>176</v>
      </c>
      <c r="F196" s="122">
        <f>280*1.02</f>
        <v>285.6</v>
      </c>
      <c r="G196" s="121"/>
      <c r="H196" s="121"/>
      <c r="I196" s="121"/>
      <c r="J196" s="119"/>
      <c r="K196" s="79"/>
      <c r="L196" s="67"/>
      <c r="M196" s="122"/>
      <c r="P196" s="141"/>
    </row>
    <row r="197" spans="1:16" s="152" customFormat="1" ht="27">
      <c r="A197" s="119"/>
      <c r="B197" s="120"/>
      <c r="C197" s="463" t="s">
        <v>357</v>
      </c>
      <c r="D197" s="119" t="s">
        <v>51</v>
      </c>
      <c r="E197" s="134" t="s">
        <v>176</v>
      </c>
      <c r="F197" s="122">
        <f>220*1.02</f>
        <v>224.4</v>
      </c>
      <c r="G197" s="121"/>
      <c r="H197" s="121"/>
      <c r="I197" s="121"/>
      <c r="J197" s="119"/>
      <c r="K197" s="79"/>
      <c r="L197" s="67"/>
      <c r="M197" s="122"/>
      <c r="P197" s="141"/>
    </row>
    <row r="198" spans="1:16" s="152" customFormat="1" ht="27">
      <c r="A198" s="119"/>
      <c r="B198" s="120"/>
      <c r="C198" s="463" t="s">
        <v>236</v>
      </c>
      <c r="D198" s="119" t="s">
        <v>51</v>
      </c>
      <c r="E198" s="134" t="s">
        <v>176</v>
      </c>
      <c r="F198" s="122">
        <f>480*1.02</f>
        <v>489.6</v>
      </c>
      <c r="G198" s="121"/>
      <c r="H198" s="121"/>
      <c r="I198" s="121"/>
      <c r="J198" s="119"/>
      <c r="K198" s="79"/>
      <c r="L198" s="67"/>
      <c r="M198" s="147"/>
      <c r="P198" s="141"/>
    </row>
    <row r="199" spans="1:16" s="149" customFormat="1" ht="27">
      <c r="A199" s="246">
        <v>2</v>
      </c>
      <c r="B199" s="246" t="s">
        <v>237</v>
      </c>
      <c r="C199" s="247" t="s">
        <v>248</v>
      </c>
      <c r="D199" s="246" t="s">
        <v>123</v>
      </c>
      <c r="E199" s="248"/>
      <c r="F199" s="250">
        <v>90</v>
      </c>
      <c r="G199" s="132"/>
      <c r="H199" s="145"/>
      <c r="I199" s="136"/>
      <c r="J199" s="145"/>
      <c r="K199" s="146"/>
      <c r="L199" s="113"/>
      <c r="M199" s="145"/>
      <c r="P199" s="141"/>
    </row>
    <row r="200" spans="1:16" s="150" customFormat="1" ht="13.5">
      <c r="A200" s="119"/>
      <c r="B200" s="132"/>
      <c r="C200" s="133" t="s">
        <v>62</v>
      </c>
      <c r="D200" s="119" t="s">
        <v>28</v>
      </c>
      <c r="E200" s="121">
        <v>0.44</v>
      </c>
      <c r="F200" s="121">
        <f>F199*E200</f>
        <v>39.6</v>
      </c>
      <c r="G200" s="111"/>
      <c r="H200" s="147"/>
      <c r="I200" s="119"/>
      <c r="J200" s="119"/>
      <c r="K200" s="119"/>
      <c r="L200" s="121"/>
      <c r="M200" s="122"/>
      <c r="P200" s="141"/>
    </row>
    <row r="201" spans="1:16" s="150" customFormat="1" ht="13.5">
      <c r="A201" s="119"/>
      <c r="B201" s="132"/>
      <c r="C201" s="133" t="s">
        <v>122</v>
      </c>
      <c r="D201" s="119" t="s">
        <v>5</v>
      </c>
      <c r="E201" s="151">
        <v>0.148</v>
      </c>
      <c r="F201" s="121">
        <f>F199*E201</f>
        <v>13.319999999999999</v>
      </c>
      <c r="G201" s="119"/>
      <c r="H201" s="121"/>
      <c r="I201" s="121"/>
      <c r="J201" s="122"/>
      <c r="K201" s="112"/>
      <c r="L201" s="148"/>
      <c r="M201" s="122"/>
      <c r="P201" s="141"/>
    </row>
    <row r="202" spans="1:16" s="150" customFormat="1" ht="13.5">
      <c r="A202" s="119"/>
      <c r="B202" s="132"/>
      <c r="C202" s="133" t="s">
        <v>29</v>
      </c>
      <c r="D202" s="119" t="s">
        <v>5</v>
      </c>
      <c r="E202" s="151">
        <v>0.282</v>
      </c>
      <c r="F202" s="121">
        <f>F199*E202</f>
        <v>25.38</v>
      </c>
      <c r="G202" s="119"/>
      <c r="H202" s="121"/>
      <c r="I202" s="121"/>
      <c r="J202" s="119"/>
      <c r="K202" s="121"/>
      <c r="L202" s="147"/>
      <c r="M202" s="122"/>
      <c r="P202" s="141"/>
    </row>
    <row r="203" spans="1:16" s="152" customFormat="1" ht="27">
      <c r="A203" s="119"/>
      <c r="B203" s="120"/>
      <c r="C203" s="463" t="s">
        <v>358</v>
      </c>
      <c r="D203" s="119" t="s">
        <v>51</v>
      </c>
      <c r="E203" s="134" t="s">
        <v>176</v>
      </c>
      <c r="F203" s="122">
        <f>90*1.02</f>
        <v>91.8</v>
      </c>
      <c r="G203" s="121"/>
      <c r="H203" s="121"/>
      <c r="I203" s="121"/>
      <c r="J203" s="119"/>
      <c r="K203" s="79"/>
      <c r="L203" s="67"/>
      <c r="M203" s="121"/>
      <c r="P203" s="141"/>
    </row>
    <row r="204" spans="1:109" s="491" customFormat="1" ht="15.75">
      <c r="A204" s="471">
        <v>3</v>
      </c>
      <c r="B204" s="471" t="s">
        <v>238</v>
      </c>
      <c r="C204" s="488" t="s">
        <v>239</v>
      </c>
      <c r="D204" s="471" t="s">
        <v>435</v>
      </c>
      <c r="E204" s="473"/>
      <c r="F204" s="489">
        <v>0.024</v>
      </c>
      <c r="G204" s="475"/>
      <c r="H204" s="475"/>
      <c r="I204" s="475"/>
      <c r="J204" s="475"/>
      <c r="K204" s="475"/>
      <c r="L204" s="475"/>
      <c r="M204" s="475"/>
      <c r="N204" s="490"/>
      <c r="O204" s="278"/>
      <c r="P204" s="278"/>
      <c r="Q204" s="278"/>
      <c r="R204" s="278"/>
      <c r="S204" s="278"/>
      <c r="T204" s="278"/>
      <c r="U204" s="278"/>
      <c r="V204" s="278"/>
      <c r="W204" s="278"/>
      <c r="X204" s="278"/>
      <c r="Y204" s="278"/>
      <c r="Z204" s="278"/>
      <c r="AA204" s="278"/>
      <c r="AB204" s="278"/>
      <c r="AC204" s="278"/>
      <c r="AD204" s="278"/>
      <c r="AE204" s="278"/>
      <c r="AF204" s="278"/>
      <c r="AG204" s="278"/>
      <c r="AH204" s="278"/>
      <c r="AI204" s="278"/>
      <c r="AJ204" s="278"/>
      <c r="AK204" s="278"/>
      <c r="AL204" s="278"/>
      <c r="AM204" s="278"/>
      <c r="AN204" s="278"/>
      <c r="AO204" s="278"/>
      <c r="AP204" s="278"/>
      <c r="AQ204" s="278"/>
      <c r="AR204" s="278"/>
      <c r="AS204" s="278"/>
      <c r="AT204" s="278"/>
      <c r="AU204" s="278"/>
      <c r="AV204" s="278"/>
      <c r="AW204" s="278"/>
      <c r="AX204" s="278"/>
      <c r="AY204" s="129"/>
      <c r="AZ204" s="129"/>
      <c r="BA204" s="129"/>
      <c r="BB204" s="129"/>
      <c r="BC204" s="129"/>
      <c r="BD204" s="129"/>
      <c r="BE204" s="129"/>
      <c r="BF204" s="129"/>
      <c r="BG204" s="129"/>
      <c r="BH204" s="129"/>
      <c r="BI204" s="129"/>
      <c r="BJ204" s="129"/>
      <c r="BK204" s="129"/>
      <c r="BL204" s="129"/>
      <c r="BM204" s="129"/>
      <c r="BN204" s="129"/>
      <c r="BO204" s="129"/>
      <c r="BP204" s="129"/>
      <c r="BQ204" s="129"/>
      <c r="BR204" s="129"/>
      <c r="BS204" s="129"/>
      <c r="BT204" s="129"/>
      <c r="BU204" s="129"/>
      <c r="BV204" s="129"/>
      <c r="BW204" s="129"/>
      <c r="BX204" s="129"/>
      <c r="BY204" s="129"/>
      <c r="BZ204" s="129"/>
      <c r="CA204" s="129"/>
      <c r="CB204" s="129"/>
      <c r="CC204" s="129"/>
      <c r="CD204" s="129"/>
      <c r="CE204" s="129"/>
      <c r="CF204" s="129"/>
      <c r="CG204" s="129"/>
      <c r="CH204" s="129"/>
      <c r="CI204" s="129"/>
      <c r="CJ204" s="129"/>
      <c r="CK204" s="129"/>
      <c r="CL204" s="129"/>
      <c r="CM204" s="129"/>
      <c r="CN204" s="129"/>
      <c r="CO204" s="129"/>
      <c r="CP204" s="129"/>
      <c r="CQ204" s="129"/>
      <c r="CR204" s="129"/>
      <c r="CS204" s="129"/>
      <c r="CT204" s="129"/>
      <c r="CU204" s="129"/>
      <c r="CV204" s="129"/>
      <c r="CW204" s="129"/>
      <c r="CX204" s="129"/>
      <c r="CY204" s="129"/>
      <c r="CZ204" s="129"/>
      <c r="DA204" s="129"/>
      <c r="DB204" s="129"/>
      <c r="DC204" s="129"/>
      <c r="DD204" s="129"/>
      <c r="DE204" s="129"/>
    </row>
    <row r="205" spans="1:109" s="491" customFormat="1" ht="13.5">
      <c r="A205" s="479"/>
      <c r="B205" s="479"/>
      <c r="C205" s="469" t="s">
        <v>127</v>
      </c>
      <c r="D205" s="479" t="s">
        <v>30</v>
      </c>
      <c r="E205" s="492">
        <v>206</v>
      </c>
      <c r="F205" s="482">
        <f>F204*E205</f>
        <v>4.944</v>
      </c>
      <c r="G205" s="68"/>
      <c r="H205" s="68"/>
      <c r="I205" s="67"/>
      <c r="J205" s="67"/>
      <c r="K205" s="67"/>
      <c r="L205" s="67"/>
      <c r="M205" s="68"/>
      <c r="N205" s="490"/>
      <c r="O205" s="278"/>
      <c r="P205" s="278"/>
      <c r="Q205" s="278"/>
      <c r="R205" s="278"/>
      <c r="S205" s="278"/>
      <c r="T205" s="278"/>
      <c r="U205" s="278"/>
      <c r="V205" s="278"/>
      <c r="W205" s="278"/>
      <c r="X205" s="278"/>
      <c r="Y205" s="278"/>
      <c r="Z205" s="278"/>
      <c r="AA205" s="278"/>
      <c r="AB205" s="278"/>
      <c r="AC205" s="278"/>
      <c r="AD205" s="278"/>
      <c r="AE205" s="278"/>
      <c r="AF205" s="278"/>
      <c r="AG205" s="278"/>
      <c r="AH205" s="278"/>
      <c r="AI205" s="278"/>
      <c r="AJ205" s="278"/>
      <c r="AK205" s="278"/>
      <c r="AL205" s="278"/>
      <c r="AM205" s="278"/>
      <c r="AN205" s="278"/>
      <c r="AO205" s="278"/>
      <c r="AP205" s="278"/>
      <c r="AQ205" s="278"/>
      <c r="AR205" s="278"/>
      <c r="AS205" s="278"/>
      <c r="AT205" s="278"/>
      <c r="AU205" s="278"/>
      <c r="AV205" s="278"/>
      <c r="AW205" s="278"/>
      <c r="AX205" s="278"/>
      <c r="AY205" s="129"/>
      <c r="AZ205" s="129"/>
      <c r="BA205" s="129"/>
      <c r="BB205" s="129"/>
      <c r="BC205" s="129"/>
      <c r="BD205" s="129"/>
      <c r="BE205" s="129"/>
      <c r="BF205" s="129"/>
      <c r="BG205" s="129"/>
      <c r="BH205" s="129"/>
      <c r="BI205" s="129"/>
      <c r="BJ205" s="129"/>
      <c r="BK205" s="129"/>
      <c r="BL205" s="129"/>
      <c r="BM205" s="129"/>
      <c r="BN205" s="129"/>
      <c r="BO205" s="129"/>
      <c r="BP205" s="129"/>
      <c r="BQ205" s="129"/>
      <c r="BR205" s="129"/>
      <c r="BS205" s="129"/>
      <c r="BT205" s="129"/>
      <c r="BU205" s="129"/>
      <c r="BV205" s="129"/>
      <c r="BW205" s="129"/>
      <c r="BX205" s="129"/>
      <c r="BY205" s="129"/>
      <c r="BZ205" s="129"/>
      <c r="CA205" s="129"/>
      <c r="CB205" s="129"/>
      <c r="CC205" s="129"/>
      <c r="CD205" s="129"/>
      <c r="CE205" s="129"/>
      <c r="CF205" s="129"/>
      <c r="CG205" s="129"/>
      <c r="CH205" s="129"/>
      <c r="CI205" s="129"/>
      <c r="CJ205" s="129"/>
      <c r="CK205" s="129"/>
      <c r="CL205" s="129"/>
      <c r="CM205" s="129"/>
      <c r="CN205" s="129"/>
      <c r="CO205" s="129"/>
      <c r="CP205" s="129"/>
      <c r="CQ205" s="129"/>
      <c r="CR205" s="129"/>
      <c r="CS205" s="129"/>
      <c r="CT205" s="129"/>
      <c r="CU205" s="129"/>
      <c r="CV205" s="129"/>
      <c r="CW205" s="129"/>
      <c r="CX205" s="129"/>
      <c r="CY205" s="129"/>
      <c r="CZ205" s="129"/>
      <c r="DA205" s="129"/>
      <c r="DB205" s="129"/>
      <c r="DC205" s="129"/>
      <c r="DD205" s="129"/>
      <c r="DE205" s="129"/>
    </row>
    <row r="206" spans="1:13" s="456" customFormat="1" ht="15.75">
      <c r="A206" s="251">
        <v>4</v>
      </c>
      <c r="B206" s="154" t="s">
        <v>374</v>
      </c>
      <c r="C206" s="242" t="s">
        <v>436</v>
      </c>
      <c r="D206" s="153" t="s">
        <v>31</v>
      </c>
      <c r="E206" s="460"/>
      <c r="F206" s="493">
        <v>3</v>
      </c>
      <c r="G206" s="143"/>
      <c r="H206" s="143"/>
      <c r="I206" s="455"/>
      <c r="J206" s="494"/>
      <c r="K206" s="495"/>
      <c r="L206" s="495"/>
      <c r="M206" s="494"/>
    </row>
    <row r="207" spans="1:13" s="456" customFormat="1" ht="15.75">
      <c r="A207" s="143"/>
      <c r="B207" s="125"/>
      <c r="C207" s="126" t="s">
        <v>62</v>
      </c>
      <c r="D207" s="263" t="s">
        <v>28</v>
      </c>
      <c r="E207" s="455">
        <v>0.6</v>
      </c>
      <c r="F207" s="455">
        <f>F206*E207</f>
        <v>1.7999999999999998</v>
      </c>
      <c r="G207" s="68"/>
      <c r="H207" s="68"/>
      <c r="I207" s="63"/>
      <c r="J207" s="63"/>
      <c r="K207" s="63"/>
      <c r="L207" s="63"/>
      <c r="M207" s="68"/>
    </row>
    <row r="208" spans="1:13" s="456" customFormat="1" ht="15.75">
      <c r="A208" s="143"/>
      <c r="B208" s="125"/>
      <c r="C208" s="126" t="s">
        <v>122</v>
      </c>
      <c r="D208" s="263" t="s">
        <v>5</v>
      </c>
      <c r="E208" s="454">
        <v>1.08</v>
      </c>
      <c r="F208" s="455">
        <f>F206*E208</f>
        <v>3.24</v>
      </c>
      <c r="G208" s="63"/>
      <c r="H208" s="63"/>
      <c r="I208" s="68"/>
      <c r="J208" s="68"/>
      <c r="K208" s="118"/>
      <c r="L208" s="118"/>
      <c r="M208" s="68"/>
    </row>
    <row r="209" spans="1:13" s="456" customFormat="1" ht="15.75">
      <c r="A209" s="143"/>
      <c r="B209" s="125"/>
      <c r="C209" s="126" t="s">
        <v>29</v>
      </c>
      <c r="D209" s="263" t="s">
        <v>5</v>
      </c>
      <c r="E209" s="454">
        <v>0.05</v>
      </c>
      <c r="F209" s="455">
        <f>F206*E209</f>
        <v>0.15000000000000002</v>
      </c>
      <c r="G209" s="63"/>
      <c r="H209" s="68"/>
      <c r="I209" s="68"/>
      <c r="J209" s="63"/>
      <c r="K209" s="68"/>
      <c r="L209" s="68"/>
      <c r="M209" s="68"/>
    </row>
    <row r="210" spans="1:13" s="464" customFormat="1" ht="15.75">
      <c r="A210" s="143"/>
      <c r="B210" s="125"/>
      <c r="C210" s="126" t="s">
        <v>359</v>
      </c>
      <c r="D210" s="263" t="s">
        <v>31</v>
      </c>
      <c r="E210" s="454"/>
      <c r="F210" s="455">
        <f>F206</f>
        <v>3</v>
      </c>
      <c r="G210" s="143"/>
      <c r="H210" s="143"/>
      <c r="I210" s="121"/>
      <c r="J210" s="121"/>
      <c r="K210" s="79"/>
      <c r="L210" s="67"/>
      <c r="M210" s="121"/>
    </row>
    <row r="211" spans="1:13" s="464" customFormat="1" ht="27">
      <c r="A211" s="143"/>
      <c r="B211" s="125"/>
      <c r="C211" s="126" t="s">
        <v>240</v>
      </c>
      <c r="D211" s="263" t="s">
        <v>31</v>
      </c>
      <c r="E211" s="454"/>
      <c r="F211" s="455">
        <v>3</v>
      </c>
      <c r="G211" s="143"/>
      <c r="H211" s="143"/>
      <c r="I211" s="121"/>
      <c r="J211" s="121"/>
      <c r="K211" s="79"/>
      <c r="L211" s="67"/>
      <c r="M211" s="121"/>
    </row>
    <row r="212" spans="1:13" s="464" customFormat="1" ht="15.75">
      <c r="A212" s="143"/>
      <c r="B212" s="125"/>
      <c r="C212" s="126" t="s">
        <v>241</v>
      </c>
      <c r="D212" s="263" t="s">
        <v>31</v>
      </c>
      <c r="E212" s="454"/>
      <c r="F212" s="455">
        <v>6</v>
      </c>
      <c r="G212" s="143"/>
      <c r="H212" s="143"/>
      <c r="I212" s="121"/>
      <c r="J212" s="121"/>
      <c r="K212" s="79"/>
      <c r="L212" s="67"/>
      <c r="M212" s="121"/>
    </row>
    <row r="213" spans="1:13" s="456" customFormat="1" ht="15.75">
      <c r="A213" s="251">
        <v>5</v>
      </c>
      <c r="B213" s="154" t="s">
        <v>375</v>
      </c>
      <c r="C213" s="242" t="s">
        <v>249</v>
      </c>
      <c r="D213" s="153" t="s">
        <v>51</v>
      </c>
      <c r="E213" s="460"/>
      <c r="F213" s="493">
        <v>20</v>
      </c>
      <c r="G213" s="143"/>
      <c r="H213" s="143"/>
      <c r="I213" s="455"/>
      <c r="J213" s="494"/>
      <c r="K213" s="495"/>
      <c r="L213" s="495"/>
      <c r="M213" s="494"/>
    </row>
    <row r="214" spans="1:13" s="456" customFormat="1" ht="15.75">
      <c r="A214" s="143"/>
      <c r="B214" s="125"/>
      <c r="C214" s="126" t="s">
        <v>62</v>
      </c>
      <c r="D214" s="263" t="s">
        <v>28</v>
      </c>
      <c r="E214" s="455">
        <v>0.39</v>
      </c>
      <c r="F214" s="455">
        <f>F213*E214</f>
        <v>7.800000000000001</v>
      </c>
      <c r="G214" s="68"/>
      <c r="H214" s="68"/>
      <c r="I214" s="63"/>
      <c r="J214" s="63"/>
      <c r="K214" s="63"/>
      <c r="L214" s="63"/>
      <c r="M214" s="68"/>
    </row>
    <row r="215" spans="1:13" s="456" customFormat="1" ht="15.75">
      <c r="A215" s="143"/>
      <c r="B215" s="125"/>
      <c r="C215" s="126" t="s">
        <v>122</v>
      </c>
      <c r="D215" s="263" t="s">
        <v>5</v>
      </c>
      <c r="E215" s="454">
        <v>0.159</v>
      </c>
      <c r="F215" s="455">
        <f>F213*E215</f>
        <v>3.18</v>
      </c>
      <c r="G215" s="63"/>
      <c r="H215" s="63"/>
      <c r="I215" s="68"/>
      <c r="J215" s="68"/>
      <c r="K215" s="118"/>
      <c r="L215" s="118"/>
      <c r="M215" s="68"/>
    </row>
    <row r="216" spans="1:13" s="456" customFormat="1" ht="15.75">
      <c r="A216" s="143"/>
      <c r="B216" s="125"/>
      <c r="C216" s="126" t="s">
        <v>29</v>
      </c>
      <c r="D216" s="263" t="s">
        <v>5</v>
      </c>
      <c r="E216" s="454">
        <v>0.022</v>
      </c>
      <c r="F216" s="455">
        <f>F213*E216</f>
        <v>0.43999999999999995</v>
      </c>
      <c r="G216" s="63"/>
      <c r="H216" s="68"/>
      <c r="I216" s="68"/>
      <c r="J216" s="63"/>
      <c r="K216" s="68"/>
      <c r="L216" s="68"/>
      <c r="M216" s="68"/>
    </row>
    <row r="217" spans="1:13" s="497" customFormat="1" ht="15.75">
      <c r="A217" s="144"/>
      <c r="B217" s="125"/>
      <c r="C217" s="126" t="s">
        <v>249</v>
      </c>
      <c r="D217" s="263" t="s">
        <v>51</v>
      </c>
      <c r="E217" s="496"/>
      <c r="F217" s="450">
        <f>F213</f>
        <v>20</v>
      </c>
      <c r="G217" s="121"/>
      <c r="H217" s="121"/>
      <c r="I217" s="121"/>
      <c r="J217" s="121"/>
      <c r="K217" s="79"/>
      <c r="L217" s="67"/>
      <c r="M217" s="121"/>
    </row>
    <row r="218" spans="1:109" s="491" customFormat="1" ht="15.75">
      <c r="A218" s="471">
        <v>6</v>
      </c>
      <c r="B218" s="471" t="s">
        <v>242</v>
      </c>
      <c r="C218" s="488" t="s">
        <v>243</v>
      </c>
      <c r="D218" s="471" t="s">
        <v>435</v>
      </c>
      <c r="E218" s="473"/>
      <c r="F218" s="489">
        <v>0.024</v>
      </c>
      <c r="G218" s="475"/>
      <c r="H218" s="475"/>
      <c r="I218" s="475"/>
      <c r="J218" s="475"/>
      <c r="K218" s="475"/>
      <c r="L218" s="475"/>
      <c r="M218" s="475"/>
      <c r="N218" s="490"/>
      <c r="O218" s="278"/>
      <c r="P218" s="278"/>
      <c r="Q218" s="278"/>
      <c r="R218" s="278"/>
      <c r="S218" s="278"/>
      <c r="T218" s="278"/>
      <c r="U218" s="278"/>
      <c r="V218" s="278"/>
      <c r="W218" s="278"/>
      <c r="X218" s="278"/>
      <c r="Y218" s="278"/>
      <c r="Z218" s="278"/>
      <c r="AA218" s="278"/>
      <c r="AB218" s="278"/>
      <c r="AC218" s="278"/>
      <c r="AD218" s="278"/>
      <c r="AE218" s="278"/>
      <c r="AF218" s="278"/>
      <c r="AG218" s="278"/>
      <c r="AH218" s="278"/>
      <c r="AI218" s="278"/>
      <c r="AJ218" s="278"/>
      <c r="AK218" s="278"/>
      <c r="AL218" s="278"/>
      <c r="AM218" s="278"/>
      <c r="AN218" s="278"/>
      <c r="AO218" s="278"/>
      <c r="AP218" s="278"/>
      <c r="AQ218" s="278"/>
      <c r="AR218" s="278"/>
      <c r="AS218" s="278"/>
      <c r="AT218" s="278"/>
      <c r="AU218" s="278"/>
      <c r="AV218" s="278"/>
      <c r="AW218" s="278"/>
      <c r="AX218" s="278"/>
      <c r="AY218" s="129"/>
      <c r="AZ218" s="129"/>
      <c r="BA218" s="129"/>
      <c r="BB218" s="129"/>
      <c r="BC218" s="129"/>
      <c r="BD218" s="129"/>
      <c r="BE218" s="129"/>
      <c r="BF218" s="129"/>
      <c r="BG218" s="129"/>
      <c r="BH218" s="129"/>
      <c r="BI218" s="129"/>
      <c r="BJ218" s="129"/>
      <c r="BK218" s="129"/>
      <c r="BL218" s="129"/>
      <c r="BM218" s="129"/>
      <c r="BN218" s="129"/>
      <c r="BO218" s="129"/>
      <c r="BP218" s="129"/>
      <c r="BQ218" s="129"/>
      <c r="BR218" s="129"/>
      <c r="BS218" s="129"/>
      <c r="BT218" s="129"/>
      <c r="BU218" s="129"/>
      <c r="BV218" s="129"/>
      <c r="BW218" s="129"/>
      <c r="BX218" s="129"/>
      <c r="BY218" s="129"/>
      <c r="BZ218" s="129"/>
      <c r="CA218" s="129"/>
      <c r="CB218" s="129"/>
      <c r="CC218" s="129"/>
      <c r="CD218" s="129"/>
      <c r="CE218" s="129"/>
      <c r="CF218" s="129"/>
      <c r="CG218" s="129"/>
      <c r="CH218" s="129"/>
      <c r="CI218" s="129"/>
      <c r="CJ218" s="129"/>
      <c r="CK218" s="129"/>
      <c r="CL218" s="129"/>
      <c r="CM218" s="129"/>
      <c r="CN218" s="129"/>
      <c r="CO218" s="129"/>
      <c r="CP218" s="129"/>
      <c r="CQ218" s="129"/>
      <c r="CR218" s="129"/>
      <c r="CS218" s="129"/>
      <c r="CT218" s="129"/>
      <c r="CU218" s="129"/>
      <c r="CV218" s="129"/>
      <c r="CW218" s="129"/>
      <c r="CX218" s="129"/>
      <c r="CY218" s="129"/>
      <c r="CZ218" s="129"/>
      <c r="DA218" s="129"/>
      <c r="DB218" s="129"/>
      <c r="DC218" s="129"/>
      <c r="DD218" s="129"/>
      <c r="DE218" s="129"/>
    </row>
    <row r="219" spans="1:109" s="491" customFormat="1" ht="13.5">
      <c r="A219" s="479"/>
      <c r="B219" s="498"/>
      <c r="C219" s="469" t="s">
        <v>127</v>
      </c>
      <c r="D219" s="479" t="s">
        <v>30</v>
      </c>
      <c r="E219" s="492">
        <v>121</v>
      </c>
      <c r="F219" s="482">
        <f>F218*E219</f>
        <v>2.904</v>
      </c>
      <c r="G219" s="68"/>
      <c r="H219" s="68"/>
      <c r="I219" s="67"/>
      <c r="J219" s="67"/>
      <c r="K219" s="67"/>
      <c r="L219" s="67"/>
      <c r="M219" s="68"/>
      <c r="N219" s="490"/>
      <c r="O219" s="278"/>
      <c r="P219" s="278"/>
      <c r="Q219" s="278"/>
      <c r="R219" s="278"/>
      <c r="S219" s="278"/>
      <c r="T219" s="278"/>
      <c r="U219" s="278"/>
      <c r="V219" s="278"/>
      <c r="W219" s="278"/>
      <c r="X219" s="278"/>
      <c r="Y219" s="278"/>
      <c r="Z219" s="278"/>
      <c r="AA219" s="278"/>
      <c r="AB219" s="278"/>
      <c r="AC219" s="278"/>
      <c r="AD219" s="278"/>
      <c r="AE219" s="278"/>
      <c r="AF219" s="278"/>
      <c r="AG219" s="278"/>
      <c r="AH219" s="278"/>
      <c r="AI219" s="278"/>
      <c r="AJ219" s="278"/>
      <c r="AK219" s="278"/>
      <c r="AL219" s="278"/>
      <c r="AM219" s="278"/>
      <c r="AN219" s="278"/>
      <c r="AO219" s="278"/>
      <c r="AP219" s="278"/>
      <c r="AQ219" s="278"/>
      <c r="AR219" s="278"/>
      <c r="AS219" s="278"/>
      <c r="AT219" s="278"/>
      <c r="AU219" s="278"/>
      <c r="AV219" s="278"/>
      <c r="AW219" s="278"/>
      <c r="AX219" s="278"/>
      <c r="AY219" s="129"/>
      <c r="AZ219" s="129"/>
      <c r="BA219" s="129"/>
      <c r="BB219" s="129"/>
      <c r="BC219" s="129"/>
      <c r="BD219" s="129"/>
      <c r="BE219" s="129"/>
      <c r="BF219" s="129"/>
      <c r="BG219" s="129"/>
      <c r="BH219" s="129"/>
      <c r="BI219" s="129"/>
      <c r="BJ219" s="129"/>
      <c r="BK219" s="129"/>
      <c r="BL219" s="129"/>
      <c r="BM219" s="129"/>
      <c r="BN219" s="129"/>
      <c r="BO219" s="129"/>
      <c r="BP219" s="129"/>
      <c r="BQ219" s="129"/>
      <c r="BR219" s="129"/>
      <c r="BS219" s="129"/>
      <c r="BT219" s="129"/>
      <c r="BU219" s="129"/>
      <c r="BV219" s="129"/>
      <c r="BW219" s="129"/>
      <c r="BX219" s="129"/>
      <c r="BY219" s="129"/>
      <c r="BZ219" s="129"/>
      <c r="CA219" s="129"/>
      <c r="CB219" s="129"/>
      <c r="CC219" s="129"/>
      <c r="CD219" s="129"/>
      <c r="CE219" s="129"/>
      <c r="CF219" s="129"/>
      <c r="CG219" s="129"/>
      <c r="CH219" s="129"/>
      <c r="CI219" s="129"/>
      <c r="CJ219" s="129"/>
      <c r="CK219" s="129"/>
      <c r="CL219" s="129"/>
      <c r="CM219" s="129"/>
      <c r="CN219" s="129"/>
      <c r="CO219" s="129"/>
      <c r="CP219" s="129"/>
      <c r="CQ219" s="129"/>
      <c r="CR219" s="129"/>
      <c r="CS219" s="129"/>
      <c r="CT219" s="129"/>
      <c r="CU219" s="129"/>
      <c r="CV219" s="129"/>
      <c r="CW219" s="129"/>
      <c r="CX219" s="129"/>
      <c r="CY219" s="129"/>
      <c r="CZ219" s="129"/>
      <c r="DA219" s="129"/>
      <c r="DB219" s="129"/>
      <c r="DC219" s="129"/>
      <c r="DD219" s="129"/>
      <c r="DE219" s="129"/>
    </row>
    <row r="220" spans="1:13" s="499" customFormat="1" ht="13.5">
      <c r="A220" s="153"/>
      <c r="B220" s="154"/>
      <c r="C220" s="154" t="s">
        <v>1</v>
      </c>
      <c r="D220" s="153"/>
      <c r="E220" s="155"/>
      <c r="F220" s="155"/>
      <c r="G220" s="153"/>
      <c r="H220" s="168"/>
      <c r="I220" s="168"/>
      <c r="J220" s="168"/>
      <c r="K220" s="169"/>
      <c r="L220" s="168"/>
      <c r="M220" s="168"/>
    </row>
    <row r="221" spans="1:13" s="500" customFormat="1" ht="13.5">
      <c r="A221" s="156"/>
      <c r="B221" s="124"/>
      <c r="C221" s="124" t="s">
        <v>244</v>
      </c>
      <c r="D221" s="157" t="s">
        <v>475</v>
      </c>
      <c r="E221" s="158"/>
      <c r="F221" s="158"/>
      <c r="G221" s="159"/>
      <c r="H221" s="159"/>
      <c r="I221" s="159"/>
      <c r="J221" s="159"/>
      <c r="K221" s="159"/>
      <c r="L221" s="117"/>
      <c r="M221" s="117"/>
    </row>
    <row r="222" spans="1:13" s="500" customFormat="1" ht="13.5">
      <c r="A222" s="156"/>
      <c r="B222" s="124"/>
      <c r="C222" s="124" t="s">
        <v>1</v>
      </c>
      <c r="D222" s="156"/>
      <c r="E222" s="156"/>
      <c r="F222" s="156"/>
      <c r="G222" s="156"/>
      <c r="H222" s="159"/>
      <c r="I222" s="159"/>
      <c r="J222" s="159"/>
      <c r="K222" s="159"/>
      <c r="L222" s="159"/>
      <c r="M222" s="159"/>
    </row>
    <row r="223" spans="1:13" s="499" customFormat="1" ht="13.5">
      <c r="A223" s="153"/>
      <c r="B223" s="154"/>
      <c r="C223" s="154" t="s">
        <v>190</v>
      </c>
      <c r="D223" s="160" t="s">
        <v>475</v>
      </c>
      <c r="E223" s="155"/>
      <c r="F223" s="155"/>
      <c r="G223" s="153"/>
      <c r="H223" s="168"/>
      <c r="I223" s="168"/>
      <c r="J223" s="168"/>
      <c r="K223" s="169"/>
      <c r="L223" s="169"/>
      <c r="M223" s="252"/>
    </row>
    <row r="224" spans="1:13" s="499" customFormat="1" ht="13.5">
      <c r="A224" s="153"/>
      <c r="B224" s="154"/>
      <c r="C224" s="154" t="s">
        <v>1</v>
      </c>
      <c r="D224" s="153"/>
      <c r="E224" s="155"/>
      <c r="F224" s="155"/>
      <c r="G224" s="153"/>
      <c r="H224" s="168"/>
      <c r="I224" s="168"/>
      <c r="J224" s="168"/>
      <c r="K224" s="169"/>
      <c r="L224" s="168"/>
      <c r="M224" s="168"/>
    </row>
    <row r="225" spans="1:13" s="501" customFormat="1" ht="13.5">
      <c r="A225" s="154"/>
      <c r="B225" s="154"/>
      <c r="C225" s="154" t="s">
        <v>245</v>
      </c>
      <c r="D225" s="161" t="s">
        <v>475</v>
      </c>
      <c r="E225" s="162"/>
      <c r="F225" s="162"/>
      <c r="G225" s="154"/>
      <c r="H225" s="170"/>
      <c r="I225" s="170"/>
      <c r="J225" s="170"/>
      <c r="K225" s="171"/>
      <c r="L225" s="170"/>
      <c r="M225" s="128"/>
    </row>
    <row r="226" spans="1:15" s="499" customFormat="1" ht="13.5">
      <c r="A226" s="153"/>
      <c r="B226" s="154"/>
      <c r="C226" s="124" t="s">
        <v>1</v>
      </c>
      <c r="D226" s="153"/>
      <c r="E226" s="155"/>
      <c r="F226" s="155"/>
      <c r="G226" s="153"/>
      <c r="H226" s="168"/>
      <c r="I226" s="168"/>
      <c r="J226" s="168"/>
      <c r="K226" s="169"/>
      <c r="L226" s="168"/>
      <c r="M226" s="168"/>
      <c r="O226" s="502"/>
    </row>
    <row r="227" spans="1:13" s="436" customFormat="1" ht="13.5">
      <c r="A227" s="98"/>
      <c r="B227" s="103"/>
      <c r="C227" s="97"/>
      <c r="D227" s="98"/>
      <c r="E227" s="98"/>
      <c r="F227" s="98"/>
      <c r="G227" s="98"/>
      <c r="H227" s="98"/>
      <c r="I227" s="98"/>
      <c r="J227" s="98"/>
      <c r="K227" s="98"/>
      <c r="L227" s="98"/>
      <c r="M227" s="98"/>
    </row>
    <row r="228" spans="1:13" s="436" customFormat="1" ht="13.5">
      <c r="A228" s="98"/>
      <c r="B228" s="103"/>
      <c r="C228" s="594"/>
      <c r="D228" s="594"/>
      <c r="E228" s="424"/>
      <c r="F228" s="424"/>
      <c r="G228" s="70"/>
      <c r="H228" s="424"/>
      <c r="I228" s="594"/>
      <c r="J228" s="594"/>
      <c r="K228" s="594"/>
      <c r="L228" s="594"/>
      <c r="M228" s="98"/>
    </row>
    <row r="229" spans="1:254" s="308" customFormat="1" ht="13.5">
      <c r="A229" s="424"/>
      <c r="B229" s="594"/>
      <c r="C229" s="594"/>
      <c r="D229" s="424"/>
      <c r="E229" s="424"/>
      <c r="F229" s="70"/>
      <c r="G229" s="95"/>
      <c r="H229" s="594"/>
      <c r="I229" s="594"/>
      <c r="J229" s="95"/>
      <c r="K229" s="95"/>
      <c r="L229" s="95"/>
      <c r="M229" s="95"/>
      <c r="N229" s="163"/>
      <c r="O229" s="163"/>
      <c r="P229" s="163"/>
      <c r="Q229" s="163"/>
      <c r="R229" s="163"/>
      <c r="S229" s="163"/>
      <c r="T229" s="163"/>
      <c r="U229" s="163"/>
      <c r="V229" s="163"/>
      <c r="W229" s="163"/>
      <c r="X229" s="163"/>
      <c r="Y229" s="163"/>
      <c r="Z229" s="163"/>
      <c r="AA229" s="163"/>
      <c r="AB229" s="163"/>
      <c r="AC229" s="163"/>
      <c r="AD229" s="163"/>
      <c r="AE229" s="163"/>
      <c r="AF229" s="163"/>
      <c r="AG229" s="163"/>
      <c r="AH229" s="163"/>
      <c r="AI229" s="163"/>
      <c r="AJ229" s="163"/>
      <c r="AK229" s="163"/>
      <c r="AL229" s="163"/>
      <c r="AM229" s="163"/>
      <c r="AN229" s="163"/>
      <c r="AO229" s="163"/>
      <c r="AP229" s="163"/>
      <c r="AQ229" s="163"/>
      <c r="AR229" s="163"/>
      <c r="AS229" s="163"/>
      <c r="AT229" s="163"/>
      <c r="AU229" s="163"/>
      <c r="AV229" s="163"/>
      <c r="AW229" s="163"/>
      <c r="AX229" s="163"/>
      <c r="AY229" s="163"/>
      <c r="AZ229" s="163"/>
      <c r="BA229" s="163"/>
      <c r="BB229" s="163"/>
      <c r="BC229" s="163"/>
      <c r="BD229" s="163"/>
      <c r="BE229" s="163"/>
      <c r="BF229" s="163"/>
      <c r="BG229" s="163"/>
      <c r="BH229" s="163"/>
      <c r="BI229" s="163"/>
      <c r="BJ229" s="163"/>
      <c r="BK229" s="163"/>
      <c r="BL229" s="163"/>
      <c r="BM229" s="163"/>
      <c r="BN229" s="163"/>
      <c r="BO229" s="163"/>
      <c r="BP229" s="163"/>
      <c r="BQ229" s="163"/>
      <c r="BR229" s="163"/>
      <c r="BS229" s="163"/>
      <c r="BT229" s="163"/>
      <c r="BU229" s="163"/>
      <c r="BV229" s="163"/>
      <c r="BW229" s="163"/>
      <c r="BX229" s="163"/>
      <c r="BY229" s="163"/>
      <c r="BZ229" s="163"/>
      <c r="CA229" s="163"/>
      <c r="CB229" s="163"/>
      <c r="CC229" s="163"/>
      <c r="CD229" s="163"/>
      <c r="CE229" s="163"/>
      <c r="CF229" s="163"/>
      <c r="CG229" s="163"/>
      <c r="CH229" s="163"/>
      <c r="CI229" s="163"/>
      <c r="CJ229" s="163"/>
      <c r="CK229" s="163"/>
      <c r="CL229" s="163"/>
      <c r="CM229" s="163"/>
      <c r="CN229" s="163"/>
      <c r="CO229" s="163"/>
      <c r="CP229" s="163"/>
      <c r="CQ229" s="163"/>
      <c r="CR229" s="163"/>
      <c r="CS229" s="163"/>
      <c r="CT229" s="163"/>
      <c r="CU229" s="163"/>
      <c r="CV229" s="163"/>
      <c r="CW229" s="163"/>
      <c r="CX229" s="163"/>
      <c r="CY229" s="163"/>
      <c r="CZ229" s="163"/>
      <c r="DA229" s="163"/>
      <c r="DB229" s="163"/>
      <c r="DC229" s="163"/>
      <c r="DD229" s="163"/>
      <c r="DE229" s="163"/>
      <c r="DF229" s="163"/>
      <c r="DG229" s="163"/>
      <c r="DH229" s="163"/>
      <c r="DI229" s="163"/>
      <c r="DJ229" s="163"/>
      <c r="DK229" s="163"/>
      <c r="DL229" s="163"/>
      <c r="DM229" s="163"/>
      <c r="DN229" s="163"/>
      <c r="DO229" s="163"/>
      <c r="DP229" s="163"/>
      <c r="DQ229" s="163"/>
      <c r="DR229" s="163"/>
      <c r="DS229" s="163"/>
      <c r="DT229" s="163"/>
      <c r="DU229" s="163"/>
      <c r="DV229" s="163"/>
      <c r="DW229" s="163"/>
      <c r="DX229" s="163"/>
      <c r="DY229" s="163"/>
      <c r="DZ229" s="163"/>
      <c r="EA229" s="163"/>
      <c r="EB229" s="163"/>
      <c r="EC229" s="163"/>
      <c r="ED229" s="163"/>
      <c r="EE229" s="163"/>
      <c r="EF229" s="163"/>
      <c r="EG229" s="163"/>
      <c r="EH229" s="163"/>
      <c r="EI229" s="163"/>
      <c r="EJ229" s="163"/>
      <c r="EK229" s="163"/>
      <c r="EL229" s="163"/>
      <c r="EM229" s="163"/>
      <c r="EN229" s="163"/>
      <c r="EO229" s="163"/>
      <c r="EP229" s="163"/>
      <c r="EQ229" s="163"/>
      <c r="ER229" s="163"/>
      <c r="ES229" s="163"/>
      <c r="ET229" s="163"/>
      <c r="EU229" s="163"/>
      <c r="EV229" s="163"/>
      <c r="EW229" s="163"/>
      <c r="EX229" s="163"/>
      <c r="EY229" s="163"/>
      <c r="EZ229" s="163"/>
      <c r="FA229" s="163"/>
      <c r="FB229" s="163"/>
      <c r="FC229" s="163"/>
      <c r="FD229" s="163"/>
      <c r="FE229" s="163"/>
      <c r="FF229" s="163"/>
      <c r="FG229" s="163"/>
      <c r="FH229" s="163"/>
      <c r="FI229" s="163"/>
      <c r="FJ229" s="163"/>
      <c r="FK229" s="163"/>
      <c r="FL229" s="163"/>
      <c r="FM229" s="163"/>
      <c r="FN229" s="163"/>
      <c r="FO229" s="163"/>
      <c r="FP229" s="163"/>
      <c r="FQ229" s="163"/>
      <c r="FR229" s="163"/>
      <c r="FS229" s="163"/>
      <c r="FT229" s="163"/>
      <c r="FU229" s="163"/>
      <c r="FV229" s="163"/>
      <c r="FW229" s="163"/>
      <c r="FX229" s="163"/>
      <c r="FY229" s="163"/>
      <c r="FZ229" s="163"/>
      <c r="GA229" s="163"/>
      <c r="GB229" s="163"/>
      <c r="GC229" s="163"/>
      <c r="GD229" s="163"/>
      <c r="GE229" s="163"/>
      <c r="GF229" s="163"/>
      <c r="GG229" s="163"/>
      <c r="GH229" s="163"/>
      <c r="GI229" s="163"/>
      <c r="GJ229" s="163"/>
      <c r="GK229" s="163"/>
      <c r="GL229" s="163"/>
      <c r="GM229" s="163"/>
      <c r="GN229" s="163"/>
      <c r="GO229" s="163"/>
      <c r="GP229" s="163"/>
      <c r="GQ229" s="163"/>
      <c r="GR229" s="163"/>
      <c r="GS229" s="163"/>
      <c r="GT229" s="163"/>
      <c r="GU229" s="163"/>
      <c r="GV229" s="163"/>
      <c r="GW229" s="163"/>
      <c r="GX229" s="163"/>
      <c r="GY229" s="163"/>
      <c r="GZ229" s="163"/>
      <c r="HA229" s="163"/>
      <c r="HB229" s="163"/>
      <c r="HC229" s="163"/>
      <c r="HD229" s="163"/>
      <c r="HE229" s="163"/>
      <c r="HF229" s="163"/>
      <c r="HG229" s="163"/>
      <c r="HH229" s="163"/>
      <c r="HI229" s="163"/>
      <c r="HJ229" s="163"/>
      <c r="HK229" s="163"/>
      <c r="HL229" s="163"/>
      <c r="HM229" s="163"/>
      <c r="HN229" s="163"/>
      <c r="HO229" s="163"/>
      <c r="HP229" s="163"/>
      <c r="HQ229" s="163"/>
      <c r="HR229" s="163"/>
      <c r="HS229" s="163"/>
      <c r="HT229" s="163"/>
      <c r="HU229" s="163"/>
      <c r="HV229" s="163"/>
      <c r="HW229" s="163"/>
      <c r="HX229" s="163"/>
      <c r="HY229" s="163"/>
      <c r="HZ229" s="163"/>
      <c r="IA229" s="163"/>
      <c r="IB229" s="163"/>
      <c r="IC229" s="163"/>
      <c r="ID229" s="163"/>
      <c r="IE229" s="163"/>
      <c r="IF229" s="163"/>
      <c r="IG229" s="163"/>
      <c r="IH229" s="163"/>
      <c r="II229" s="163"/>
      <c r="IJ229" s="163"/>
      <c r="IK229" s="163"/>
      <c r="IL229" s="163"/>
      <c r="IM229" s="163"/>
      <c r="IN229" s="163"/>
      <c r="IO229" s="163"/>
      <c r="IP229" s="163"/>
      <c r="IQ229" s="163"/>
      <c r="IR229" s="163"/>
      <c r="IS229" s="163"/>
      <c r="IT229" s="163"/>
    </row>
    <row r="230" spans="1:13" s="436" customFormat="1" ht="13.5">
      <c r="A230" s="98"/>
      <c r="B230" s="103"/>
      <c r="C230" s="97"/>
      <c r="D230" s="98"/>
      <c r="E230" s="98"/>
      <c r="F230" s="98"/>
      <c r="G230" s="98"/>
      <c r="H230" s="98"/>
      <c r="I230" s="98"/>
      <c r="J230" s="98"/>
      <c r="K230" s="98"/>
      <c r="L230" s="98"/>
      <c r="M230" s="98"/>
    </row>
    <row r="231" spans="1:254" s="433" customFormat="1" ht="13.5">
      <c r="A231" s="424"/>
      <c r="B231" s="594"/>
      <c r="C231" s="594"/>
      <c r="D231" s="424"/>
      <c r="E231" s="424"/>
      <c r="F231" s="70"/>
      <c r="G231" s="424"/>
      <c r="H231" s="594"/>
      <c r="I231" s="594"/>
      <c r="J231" s="594"/>
      <c r="K231" s="594"/>
      <c r="L231" s="424"/>
      <c r="M231" s="424"/>
      <c r="N231" s="424"/>
      <c r="O231" s="424"/>
      <c r="P231" s="424"/>
      <c r="Q231" s="424"/>
      <c r="R231" s="424"/>
      <c r="S231" s="424"/>
      <c r="T231" s="424"/>
      <c r="U231" s="424"/>
      <c r="V231" s="424"/>
      <c r="W231" s="424"/>
      <c r="X231" s="424"/>
      <c r="Y231" s="424"/>
      <c r="Z231" s="424"/>
      <c r="AA231" s="424"/>
      <c r="AB231" s="424"/>
      <c r="AC231" s="424"/>
      <c r="AD231" s="424"/>
      <c r="AE231" s="424"/>
      <c r="AF231" s="424"/>
      <c r="AG231" s="424"/>
      <c r="AH231" s="424"/>
      <c r="AI231" s="424"/>
      <c r="AJ231" s="424"/>
      <c r="AK231" s="424"/>
      <c r="AL231" s="424"/>
      <c r="AM231" s="424"/>
      <c r="AN231" s="424"/>
      <c r="AO231" s="424"/>
      <c r="AP231" s="424"/>
      <c r="AQ231" s="424"/>
      <c r="AR231" s="424"/>
      <c r="AS231" s="424"/>
      <c r="AT231" s="424"/>
      <c r="AU231" s="424"/>
      <c r="AV231" s="424"/>
      <c r="AW231" s="424"/>
      <c r="AX231" s="424"/>
      <c r="AY231" s="424"/>
      <c r="AZ231" s="424"/>
      <c r="BA231" s="424"/>
      <c r="BB231" s="424"/>
      <c r="BC231" s="424"/>
      <c r="BD231" s="424"/>
      <c r="BE231" s="424"/>
      <c r="BF231" s="424"/>
      <c r="BG231" s="424"/>
      <c r="BH231" s="424"/>
      <c r="BI231" s="424"/>
      <c r="BJ231" s="424"/>
      <c r="BK231" s="424"/>
      <c r="BL231" s="424"/>
      <c r="BM231" s="424"/>
      <c r="BN231" s="424"/>
      <c r="BO231" s="424"/>
      <c r="BP231" s="424"/>
      <c r="BQ231" s="424"/>
      <c r="BR231" s="424"/>
      <c r="BS231" s="424"/>
      <c r="BT231" s="424"/>
      <c r="BU231" s="424"/>
      <c r="BV231" s="424"/>
      <c r="BW231" s="424"/>
      <c r="BX231" s="424"/>
      <c r="BY231" s="424"/>
      <c r="BZ231" s="424"/>
      <c r="CA231" s="424"/>
      <c r="CB231" s="424"/>
      <c r="CC231" s="424"/>
      <c r="CD231" s="424"/>
      <c r="CE231" s="424"/>
      <c r="CF231" s="424"/>
      <c r="CG231" s="424"/>
      <c r="CH231" s="424"/>
      <c r="CI231" s="424"/>
      <c r="CJ231" s="424"/>
      <c r="CK231" s="424"/>
      <c r="CL231" s="424"/>
      <c r="CM231" s="424"/>
      <c r="CN231" s="424"/>
      <c r="CO231" s="424"/>
      <c r="CP231" s="424"/>
      <c r="CQ231" s="424"/>
      <c r="CR231" s="424"/>
      <c r="CS231" s="424"/>
      <c r="CT231" s="424"/>
      <c r="CU231" s="424"/>
      <c r="CV231" s="424"/>
      <c r="CW231" s="424"/>
      <c r="CX231" s="424"/>
      <c r="CY231" s="424"/>
      <c r="CZ231" s="424"/>
      <c r="DA231" s="424"/>
      <c r="DB231" s="424"/>
      <c r="DC231" s="424"/>
      <c r="DD231" s="424"/>
      <c r="DE231" s="424"/>
      <c r="DF231" s="424"/>
      <c r="DG231" s="424"/>
      <c r="DH231" s="424"/>
      <c r="DI231" s="424"/>
      <c r="DJ231" s="424"/>
      <c r="DK231" s="424"/>
      <c r="DL231" s="424"/>
      <c r="DM231" s="424"/>
      <c r="DN231" s="424"/>
      <c r="DO231" s="424"/>
      <c r="DP231" s="424"/>
      <c r="DQ231" s="424"/>
      <c r="DR231" s="424"/>
      <c r="DS231" s="424"/>
      <c r="DT231" s="424"/>
      <c r="DU231" s="424"/>
      <c r="DV231" s="424"/>
      <c r="DW231" s="424"/>
      <c r="DX231" s="424"/>
      <c r="DY231" s="424"/>
      <c r="DZ231" s="424"/>
      <c r="EA231" s="424"/>
      <c r="EB231" s="424"/>
      <c r="EC231" s="424"/>
      <c r="ED231" s="424"/>
      <c r="EE231" s="424"/>
      <c r="EF231" s="424"/>
      <c r="EG231" s="424"/>
      <c r="EH231" s="424"/>
      <c r="EI231" s="424"/>
      <c r="EJ231" s="424"/>
      <c r="EK231" s="424"/>
      <c r="EL231" s="424"/>
      <c r="EM231" s="424"/>
      <c r="EN231" s="424"/>
      <c r="EO231" s="424"/>
      <c r="EP231" s="424"/>
      <c r="EQ231" s="424"/>
      <c r="ER231" s="424"/>
      <c r="ES231" s="424"/>
      <c r="ET231" s="424"/>
      <c r="EU231" s="424"/>
      <c r="EV231" s="424"/>
      <c r="EW231" s="424"/>
      <c r="EX231" s="424"/>
      <c r="EY231" s="424"/>
      <c r="EZ231" s="424"/>
      <c r="FA231" s="424"/>
      <c r="FB231" s="424"/>
      <c r="FC231" s="424"/>
      <c r="FD231" s="424"/>
      <c r="FE231" s="424"/>
      <c r="FF231" s="424"/>
      <c r="FG231" s="424"/>
      <c r="FH231" s="424"/>
      <c r="FI231" s="424"/>
      <c r="FJ231" s="424"/>
      <c r="FK231" s="424"/>
      <c r="FL231" s="424"/>
      <c r="FM231" s="424"/>
      <c r="FN231" s="424"/>
      <c r="FO231" s="424"/>
      <c r="FP231" s="424"/>
      <c r="FQ231" s="424"/>
      <c r="FR231" s="424"/>
      <c r="FS231" s="424"/>
      <c r="FT231" s="424"/>
      <c r="FU231" s="424"/>
      <c r="FV231" s="424"/>
      <c r="FW231" s="424"/>
      <c r="FX231" s="424"/>
      <c r="FY231" s="424"/>
      <c r="FZ231" s="424"/>
      <c r="GA231" s="424"/>
      <c r="GB231" s="424"/>
      <c r="GC231" s="424"/>
      <c r="GD231" s="424"/>
      <c r="GE231" s="424"/>
      <c r="GF231" s="424"/>
      <c r="GG231" s="424"/>
      <c r="GH231" s="424"/>
      <c r="GI231" s="424"/>
      <c r="GJ231" s="424"/>
      <c r="GK231" s="424"/>
      <c r="GL231" s="424"/>
      <c r="GM231" s="424"/>
      <c r="GN231" s="424"/>
      <c r="GO231" s="424"/>
      <c r="GP231" s="424"/>
      <c r="GQ231" s="424"/>
      <c r="GR231" s="424"/>
      <c r="GS231" s="424"/>
      <c r="GT231" s="424"/>
      <c r="GU231" s="424"/>
      <c r="GV231" s="424"/>
      <c r="GW231" s="424"/>
      <c r="GX231" s="424"/>
      <c r="GY231" s="424"/>
      <c r="GZ231" s="424"/>
      <c r="HA231" s="424"/>
      <c r="HB231" s="424"/>
      <c r="HC231" s="424"/>
      <c r="HD231" s="424"/>
      <c r="HE231" s="424"/>
      <c r="HF231" s="424"/>
      <c r="HG231" s="424"/>
      <c r="HH231" s="424"/>
      <c r="HI231" s="424"/>
      <c r="HJ231" s="424"/>
      <c r="HK231" s="424"/>
      <c r="HL231" s="424"/>
      <c r="HM231" s="424"/>
      <c r="HN231" s="424"/>
      <c r="HO231" s="424"/>
      <c r="HP231" s="424"/>
      <c r="HQ231" s="424"/>
      <c r="HR231" s="424"/>
      <c r="HS231" s="424"/>
      <c r="HT231" s="424"/>
      <c r="HU231" s="424"/>
      <c r="HV231" s="424"/>
      <c r="HW231" s="424"/>
      <c r="HX231" s="424"/>
      <c r="HY231" s="424"/>
      <c r="HZ231" s="424"/>
      <c r="IA231" s="424"/>
      <c r="IB231" s="424"/>
      <c r="IC231" s="424"/>
      <c r="ID231" s="424"/>
      <c r="IE231" s="424"/>
      <c r="IF231" s="424"/>
      <c r="IG231" s="424"/>
      <c r="IH231" s="424"/>
      <c r="II231" s="424"/>
      <c r="IJ231" s="424"/>
      <c r="IK231" s="424"/>
      <c r="IL231" s="424"/>
      <c r="IM231" s="424"/>
      <c r="IN231" s="424"/>
      <c r="IO231" s="424"/>
      <c r="IP231" s="424"/>
      <c r="IQ231" s="424"/>
      <c r="IR231" s="424"/>
      <c r="IS231" s="424"/>
      <c r="IT231" s="424"/>
    </row>
    <row r="232" spans="1:13" s="503" customFormat="1" ht="16.5">
      <c r="A232" s="164"/>
      <c r="B232" s="165"/>
      <c r="C232" s="166"/>
      <c r="D232" s="164"/>
      <c r="E232" s="164"/>
      <c r="F232" s="164"/>
      <c r="G232" s="164"/>
      <c r="H232" s="164"/>
      <c r="I232" s="164"/>
      <c r="J232" s="164"/>
      <c r="K232" s="164"/>
      <c r="L232" s="164"/>
      <c r="M232" s="164"/>
    </row>
    <row r="233" spans="1:13" s="278" customFormat="1" ht="12.75">
      <c r="A233" s="129"/>
      <c r="B233" s="504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</row>
    <row r="234" spans="1:13" s="514" customFormat="1" ht="16.5">
      <c r="A234" s="505"/>
      <c r="B234" s="506"/>
      <c r="C234" s="507"/>
      <c r="D234" s="505"/>
      <c r="E234" s="508"/>
      <c r="F234" s="509"/>
      <c r="G234" s="510"/>
      <c r="H234" s="508"/>
      <c r="I234" s="511"/>
      <c r="J234" s="512"/>
      <c r="K234" s="513"/>
      <c r="L234" s="512"/>
      <c r="M234" s="512"/>
    </row>
    <row r="235" spans="1:13" s="514" customFormat="1" ht="16.5">
      <c r="A235" s="505"/>
      <c r="B235" s="506"/>
      <c r="C235" s="507"/>
      <c r="D235" s="505"/>
      <c r="E235" s="508"/>
      <c r="F235" s="509"/>
      <c r="G235" s="510"/>
      <c r="H235" s="508"/>
      <c r="I235" s="511"/>
      <c r="J235" s="512"/>
      <c r="K235" s="513"/>
      <c r="L235" s="512"/>
      <c r="M235" s="512"/>
    </row>
    <row r="236" spans="1:13" s="514" customFormat="1" ht="16.5">
      <c r="A236" s="505"/>
      <c r="B236" s="506"/>
      <c r="C236" s="507"/>
      <c r="D236" s="505"/>
      <c r="E236" s="508"/>
      <c r="F236" s="511"/>
      <c r="G236" s="510"/>
      <c r="H236" s="508"/>
      <c r="I236" s="511"/>
      <c r="J236" s="512"/>
      <c r="K236" s="513"/>
      <c r="L236" s="512"/>
      <c r="M236" s="512"/>
    </row>
    <row r="237" spans="1:13" s="514" customFormat="1" ht="16.5">
      <c r="A237" s="505"/>
      <c r="B237" s="506"/>
      <c r="C237" s="507"/>
      <c r="D237" s="505"/>
      <c r="E237" s="508"/>
      <c r="F237" s="509"/>
      <c r="G237" s="510"/>
      <c r="H237" s="508"/>
      <c r="I237" s="511"/>
      <c r="J237" s="512"/>
      <c r="K237" s="513"/>
      <c r="L237" s="512"/>
      <c r="M237" s="512"/>
    </row>
    <row r="238" spans="1:13" s="523" customFormat="1" ht="16.5">
      <c r="A238" s="515"/>
      <c r="B238" s="516"/>
      <c r="C238" s="517"/>
      <c r="D238" s="515"/>
      <c r="E238" s="518"/>
      <c r="F238" s="515"/>
      <c r="G238" s="519"/>
      <c r="H238" s="518"/>
      <c r="I238" s="520"/>
      <c r="J238" s="521"/>
      <c r="K238" s="522"/>
      <c r="L238" s="521"/>
      <c r="M238" s="521"/>
    </row>
    <row r="239" spans="1:13" s="523" customFormat="1" ht="16.5">
      <c r="A239" s="515"/>
      <c r="B239" s="516"/>
      <c r="C239" s="517"/>
      <c r="D239" s="515"/>
      <c r="E239" s="518"/>
      <c r="F239" s="515"/>
      <c r="G239" s="519"/>
      <c r="H239" s="518"/>
      <c r="I239" s="520"/>
      <c r="J239" s="521"/>
      <c r="K239" s="522"/>
      <c r="L239" s="521"/>
      <c r="M239" s="521"/>
    </row>
    <row r="240" spans="1:13" s="523" customFormat="1" ht="16.5">
      <c r="A240" s="515"/>
      <c r="B240" s="516"/>
      <c r="C240" s="517"/>
      <c r="D240" s="515"/>
      <c r="E240" s="518"/>
      <c r="F240" s="524"/>
      <c r="G240" s="519"/>
      <c r="H240" s="518"/>
      <c r="I240" s="520"/>
      <c r="J240" s="521"/>
      <c r="K240" s="522"/>
      <c r="L240" s="521"/>
      <c r="M240" s="521"/>
    </row>
    <row r="241" spans="1:13" s="523" customFormat="1" ht="16.5">
      <c r="A241" s="515"/>
      <c r="B241" s="516"/>
      <c r="C241" s="525"/>
      <c r="D241" s="526"/>
      <c r="E241" s="527"/>
      <c r="F241" s="526"/>
      <c r="G241" s="528"/>
      <c r="H241" s="527"/>
      <c r="I241" s="526"/>
      <c r="J241" s="521"/>
      <c r="K241" s="522"/>
      <c r="L241" s="521"/>
      <c r="M241" s="521"/>
    </row>
    <row r="242" spans="1:13" s="523" customFormat="1" ht="16.5">
      <c r="A242" s="515"/>
      <c r="B242" s="516"/>
      <c r="C242" s="517"/>
      <c r="D242" s="515"/>
      <c r="E242" s="518"/>
      <c r="F242" s="524"/>
      <c r="G242" s="519"/>
      <c r="H242" s="518"/>
      <c r="I242" s="520"/>
      <c r="J242" s="521"/>
      <c r="K242" s="522"/>
      <c r="L242" s="521"/>
      <c r="M242" s="521"/>
    </row>
    <row r="243" spans="1:13" s="523" customFormat="1" ht="16.5">
      <c r="A243" s="515"/>
      <c r="B243" s="516"/>
      <c r="C243" s="517"/>
      <c r="D243" s="515"/>
      <c r="E243" s="518"/>
      <c r="F243" s="524"/>
      <c r="G243" s="519"/>
      <c r="H243" s="518"/>
      <c r="I243" s="520"/>
      <c r="J243" s="521"/>
      <c r="K243" s="522"/>
      <c r="L243" s="521"/>
      <c r="M243" s="521"/>
    </row>
    <row r="244" spans="1:13" s="523" customFormat="1" ht="16.5">
      <c r="A244" s="515"/>
      <c r="B244" s="516"/>
      <c r="C244" s="517"/>
      <c r="D244" s="515"/>
      <c r="E244" s="518"/>
      <c r="F244" s="515"/>
      <c r="G244" s="519"/>
      <c r="H244" s="518"/>
      <c r="I244" s="520"/>
      <c r="J244" s="521"/>
      <c r="K244" s="522"/>
      <c r="L244" s="521"/>
      <c r="M244" s="521"/>
    </row>
    <row r="245" spans="1:13" s="523" customFormat="1" ht="16.5">
      <c r="A245" s="515"/>
      <c r="B245" s="516"/>
      <c r="C245" s="517"/>
      <c r="D245" s="515"/>
      <c r="E245" s="518"/>
      <c r="F245" s="515"/>
      <c r="G245" s="519"/>
      <c r="H245" s="518"/>
      <c r="I245" s="520"/>
      <c r="J245" s="521"/>
      <c r="K245" s="522"/>
      <c r="L245" s="521"/>
      <c r="M245" s="521"/>
    </row>
    <row r="246" spans="1:13" s="523" customFormat="1" ht="16.5">
      <c r="A246" s="515"/>
      <c r="B246" s="516"/>
      <c r="C246" s="517"/>
      <c r="D246" s="515"/>
      <c r="E246" s="518"/>
      <c r="F246" s="524"/>
      <c r="G246" s="519"/>
      <c r="H246" s="518"/>
      <c r="I246" s="520"/>
      <c r="J246" s="521"/>
      <c r="K246" s="522"/>
      <c r="L246" s="521"/>
      <c r="M246" s="521"/>
    </row>
    <row r="247" spans="1:13" s="523" customFormat="1" ht="16.5">
      <c r="A247" s="515"/>
      <c r="B247" s="516"/>
      <c r="C247" s="517"/>
      <c r="D247" s="515"/>
      <c r="E247" s="518"/>
      <c r="F247" s="515"/>
      <c r="G247" s="519"/>
      <c r="H247" s="518"/>
      <c r="I247" s="520"/>
      <c r="J247" s="521"/>
      <c r="K247" s="522"/>
      <c r="L247" s="521"/>
      <c r="M247" s="521"/>
    </row>
    <row r="248" spans="1:13" s="523" customFormat="1" ht="16.5">
      <c r="A248" s="515"/>
      <c r="B248" s="516"/>
      <c r="C248" s="517"/>
      <c r="D248" s="515"/>
      <c r="E248" s="518"/>
      <c r="F248" s="515"/>
      <c r="G248" s="519"/>
      <c r="H248" s="518"/>
      <c r="I248" s="520"/>
      <c r="J248" s="521"/>
      <c r="K248" s="522"/>
      <c r="L248" s="521"/>
      <c r="M248" s="521"/>
    </row>
    <row r="249" spans="1:13" s="523" customFormat="1" ht="16.5">
      <c r="A249" s="515"/>
      <c r="B249" s="516"/>
      <c r="C249" s="517"/>
      <c r="D249" s="515"/>
      <c r="E249" s="518"/>
      <c r="F249" s="524"/>
      <c r="G249" s="519"/>
      <c r="H249" s="518"/>
      <c r="I249" s="520"/>
      <c r="J249" s="521"/>
      <c r="K249" s="522"/>
      <c r="L249" s="521"/>
      <c r="M249" s="521"/>
    </row>
    <row r="250" spans="1:13" s="523" customFormat="1" ht="16.5">
      <c r="A250" s="515"/>
      <c r="B250" s="516"/>
      <c r="C250" s="517"/>
      <c r="D250" s="515"/>
      <c r="E250" s="518"/>
      <c r="F250" s="524"/>
      <c r="G250" s="519"/>
      <c r="H250" s="518"/>
      <c r="I250" s="520"/>
      <c r="J250" s="521"/>
      <c r="K250" s="522"/>
      <c r="L250" s="521"/>
      <c r="M250" s="521"/>
    </row>
    <row r="251" spans="1:13" s="523" customFormat="1" ht="16.5">
      <c r="A251" s="515"/>
      <c r="B251" s="516"/>
      <c r="C251" s="517"/>
      <c r="D251" s="515"/>
      <c r="E251" s="518"/>
      <c r="F251" s="515"/>
      <c r="G251" s="519"/>
      <c r="H251" s="518"/>
      <c r="I251" s="520"/>
      <c r="J251" s="521"/>
      <c r="K251" s="522"/>
      <c r="L251" s="521"/>
      <c r="M251" s="521"/>
    </row>
    <row r="252" spans="1:13" s="523" customFormat="1" ht="16.5">
      <c r="A252" s="515"/>
      <c r="B252" s="516"/>
      <c r="C252" s="517"/>
      <c r="D252" s="515"/>
      <c r="E252" s="518"/>
      <c r="F252" s="524"/>
      <c r="G252" s="519"/>
      <c r="H252" s="518"/>
      <c r="I252" s="520"/>
      <c r="J252" s="521"/>
      <c r="K252" s="522"/>
      <c r="L252" s="521"/>
      <c r="M252" s="521"/>
    </row>
    <row r="253" spans="1:13" s="523" customFormat="1" ht="16.5">
      <c r="A253" s="515"/>
      <c r="B253" s="516"/>
      <c r="C253" s="517"/>
      <c r="D253" s="515"/>
      <c r="E253" s="518"/>
      <c r="F253" s="524"/>
      <c r="G253" s="519"/>
      <c r="H253" s="518"/>
      <c r="I253" s="520"/>
      <c r="J253" s="521"/>
      <c r="K253" s="522"/>
      <c r="L253" s="521"/>
      <c r="M253" s="521"/>
    </row>
    <row r="254" spans="1:13" s="523" customFormat="1" ht="16.5">
      <c r="A254" s="515"/>
      <c r="B254" s="516"/>
      <c r="C254" s="517"/>
      <c r="D254" s="515"/>
      <c r="E254" s="518"/>
      <c r="F254" s="515"/>
      <c r="G254" s="519"/>
      <c r="H254" s="518"/>
      <c r="I254" s="520"/>
      <c r="J254" s="521"/>
      <c r="K254" s="522"/>
      <c r="L254" s="521"/>
      <c r="M254" s="521"/>
    </row>
    <row r="255" spans="1:13" s="523" customFormat="1" ht="16.5">
      <c r="A255" s="515"/>
      <c r="B255" s="516"/>
      <c r="C255" s="517"/>
      <c r="D255" s="515"/>
      <c r="E255" s="518"/>
      <c r="F255" s="524"/>
      <c r="G255" s="519"/>
      <c r="H255" s="518"/>
      <c r="I255" s="520"/>
      <c r="J255" s="521"/>
      <c r="K255" s="522"/>
      <c r="L255" s="521"/>
      <c r="M255" s="521"/>
    </row>
    <row r="256" spans="1:13" s="523" customFormat="1" ht="16.5">
      <c r="A256" s="515"/>
      <c r="B256" s="516"/>
      <c r="C256" s="517"/>
      <c r="D256" s="515"/>
      <c r="E256" s="518"/>
      <c r="F256" s="524"/>
      <c r="G256" s="519"/>
      <c r="H256" s="518"/>
      <c r="I256" s="520"/>
      <c r="J256" s="521"/>
      <c r="K256" s="522"/>
      <c r="L256" s="521"/>
      <c r="M256" s="521"/>
    </row>
    <row r="257" spans="1:13" s="523" customFormat="1" ht="16.5">
      <c r="A257" s="515"/>
      <c r="B257" s="516"/>
      <c r="C257" s="517"/>
      <c r="D257" s="515"/>
      <c r="E257" s="518"/>
      <c r="F257" s="524"/>
      <c r="G257" s="519"/>
      <c r="H257" s="518"/>
      <c r="I257" s="520"/>
      <c r="J257" s="521"/>
      <c r="K257" s="522"/>
      <c r="L257" s="521"/>
      <c r="M257" s="521"/>
    </row>
    <row r="258" spans="1:13" s="523" customFormat="1" ht="16.5">
      <c r="A258" s="515"/>
      <c r="B258" s="515"/>
      <c r="C258" s="529"/>
      <c r="D258" s="515"/>
      <c r="E258" s="518"/>
      <c r="F258" s="515"/>
      <c r="G258" s="519"/>
      <c r="H258" s="518"/>
      <c r="I258" s="515"/>
      <c r="J258" s="521"/>
      <c r="K258" s="522"/>
      <c r="L258" s="521"/>
      <c r="M258" s="521"/>
    </row>
    <row r="259" spans="1:13" s="523" customFormat="1" ht="16.5">
      <c r="A259" s="515"/>
      <c r="B259" s="516"/>
      <c r="C259" s="517"/>
      <c r="D259" s="515"/>
      <c r="E259" s="518"/>
      <c r="F259" s="515"/>
      <c r="G259" s="519"/>
      <c r="H259" s="518"/>
      <c r="I259" s="520"/>
      <c r="J259" s="521"/>
      <c r="K259" s="522"/>
      <c r="L259" s="521"/>
      <c r="M259" s="521"/>
    </row>
    <row r="260" spans="1:13" s="523" customFormat="1" ht="16.5">
      <c r="A260" s="515"/>
      <c r="B260" s="516"/>
      <c r="C260" s="517"/>
      <c r="D260" s="515"/>
      <c r="E260" s="518"/>
      <c r="F260" s="524"/>
      <c r="G260" s="519"/>
      <c r="H260" s="518"/>
      <c r="I260" s="520"/>
      <c r="J260" s="521"/>
      <c r="K260" s="522"/>
      <c r="L260" s="521"/>
      <c r="M260" s="521"/>
    </row>
    <row r="261" spans="1:13" s="523" customFormat="1" ht="16.5">
      <c r="A261" s="515"/>
      <c r="B261" s="516"/>
      <c r="C261" s="517"/>
      <c r="D261" s="515"/>
      <c r="E261" s="518"/>
      <c r="F261" s="524"/>
      <c r="G261" s="519"/>
      <c r="H261" s="518"/>
      <c r="I261" s="520"/>
      <c r="J261" s="521"/>
      <c r="K261" s="522"/>
      <c r="L261" s="521"/>
      <c r="M261" s="521"/>
    </row>
    <row r="262" spans="1:13" s="523" customFormat="1" ht="16.5">
      <c r="A262" s="515"/>
      <c r="B262" s="516"/>
      <c r="C262" s="517"/>
      <c r="D262" s="515"/>
      <c r="E262" s="518"/>
      <c r="F262" s="515"/>
      <c r="G262" s="519"/>
      <c r="H262" s="518"/>
      <c r="I262" s="520"/>
      <c r="J262" s="521"/>
      <c r="K262" s="522"/>
      <c r="L262" s="521"/>
      <c r="M262" s="521"/>
    </row>
    <row r="263" spans="1:13" s="523" customFormat="1" ht="16.5">
      <c r="A263" s="515"/>
      <c r="B263" s="516"/>
      <c r="C263" s="517"/>
      <c r="D263" s="515"/>
      <c r="E263" s="518"/>
      <c r="F263" s="515"/>
      <c r="G263" s="519"/>
      <c r="H263" s="518"/>
      <c r="I263" s="520"/>
      <c r="J263" s="521"/>
      <c r="K263" s="522"/>
      <c r="L263" s="521"/>
      <c r="M263" s="521"/>
    </row>
    <row r="264" spans="1:13" s="523" customFormat="1" ht="16.5">
      <c r="A264" s="515"/>
      <c r="B264" s="516"/>
      <c r="C264" s="517"/>
      <c r="D264" s="515"/>
      <c r="E264" s="518"/>
      <c r="F264" s="515"/>
      <c r="G264" s="519"/>
      <c r="H264" s="518"/>
      <c r="I264" s="520"/>
      <c r="J264" s="521"/>
      <c r="K264" s="522"/>
      <c r="L264" s="521"/>
      <c r="M264" s="521"/>
    </row>
    <row r="265" spans="1:13" s="523" customFormat="1" ht="16.5">
      <c r="A265" s="515"/>
      <c r="B265" s="516"/>
      <c r="C265" s="517"/>
      <c r="D265" s="515"/>
      <c r="E265" s="518"/>
      <c r="F265" s="515"/>
      <c r="G265" s="519"/>
      <c r="H265" s="518"/>
      <c r="I265" s="520"/>
      <c r="J265" s="521"/>
      <c r="K265" s="522"/>
      <c r="L265" s="521"/>
      <c r="M265" s="521"/>
    </row>
    <row r="266" spans="1:13" s="523" customFormat="1" ht="16.5">
      <c r="A266" s="515"/>
      <c r="B266" s="516"/>
      <c r="C266" s="517"/>
      <c r="D266" s="515"/>
      <c r="E266" s="518"/>
      <c r="F266" s="515"/>
      <c r="G266" s="519"/>
      <c r="H266" s="518"/>
      <c r="I266" s="520"/>
      <c r="J266" s="521"/>
      <c r="K266" s="522"/>
      <c r="L266" s="521"/>
      <c r="M266" s="521"/>
    </row>
    <row r="267" spans="1:13" s="523" customFormat="1" ht="16.5">
      <c r="A267" s="515"/>
      <c r="B267" s="516"/>
      <c r="C267" s="517"/>
      <c r="D267" s="515"/>
      <c r="E267" s="518"/>
      <c r="F267" s="524"/>
      <c r="G267" s="519"/>
      <c r="H267" s="518"/>
      <c r="I267" s="520"/>
      <c r="J267" s="521"/>
      <c r="K267" s="522"/>
      <c r="L267" s="521"/>
      <c r="M267" s="521"/>
    </row>
    <row r="268" spans="1:13" s="523" customFormat="1" ht="16.5">
      <c r="A268" s="515"/>
      <c r="B268" s="516"/>
      <c r="C268" s="517"/>
      <c r="D268" s="515"/>
      <c r="E268" s="518"/>
      <c r="F268" s="515"/>
      <c r="G268" s="519"/>
      <c r="H268" s="518"/>
      <c r="I268" s="520"/>
      <c r="J268" s="521"/>
      <c r="K268" s="522"/>
      <c r="L268" s="521"/>
      <c r="M268" s="521"/>
    </row>
    <row r="269" spans="1:13" s="523" customFormat="1" ht="16.5">
      <c r="A269" s="515"/>
      <c r="B269" s="516"/>
      <c r="C269" s="517"/>
      <c r="D269" s="515"/>
      <c r="E269" s="518"/>
      <c r="F269" s="515"/>
      <c r="G269" s="519"/>
      <c r="H269" s="518"/>
      <c r="I269" s="520"/>
      <c r="J269" s="521"/>
      <c r="K269" s="522"/>
      <c r="L269" s="521"/>
      <c r="M269" s="521"/>
    </row>
    <row r="270" spans="1:13" s="523" customFormat="1" ht="16.5">
      <c r="A270" s="515"/>
      <c r="B270" s="516"/>
      <c r="C270" s="517"/>
      <c r="D270" s="515"/>
      <c r="E270" s="518"/>
      <c r="F270" s="515"/>
      <c r="G270" s="519"/>
      <c r="H270" s="518"/>
      <c r="I270" s="520"/>
      <c r="J270" s="521"/>
      <c r="K270" s="522"/>
      <c r="L270" s="521"/>
      <c r="M270" s="521"/>
    </row>
    <row r="271" spans="1:13" s="523" customFormat="1" ht="16.5">
      <c r="A271" s="515"/>
      <c r="B271" s="516"/>
      <c r="C271" s="517"/>
      <c r="D271" s="515"/>
      <c r="E271" s="518"/>
      <c r="F271" s="515"/>
      <c r="G271" s="519"/>
      <c r="H271" s="518"/>
      <c r="I271" s="520"/>
      <c r="J271" s="521"/>
      <c r="K271" s="522"/>
      <c r="L271" s="521"/>
      <c r="M271" s="521"/>
    </row>
    <row r="272" spans="1:13" s="523" customFormat="1" ht="16.5">
      <c r="A272" s="515"/>
      <c r="B272" s="516"/>
      <c r="C272" s="517"/>
      <c r="D272" s="515"/>
      <c r="E272" s="518"/>
      <c r="F272" s="515"/>
      <c r="G272" s="519"/>
      <c r="H272" s="518"/>
      <c r="I272" s="520"/>
      <c r="J272" s="521"/>
      <c r="K272" s="522"/>
      <c r="L272" s="521"/>
      <c r="M272" s="521"/>
    </row>
    <row r="273" spans="1:13" s="523" customFormat="1" ht="16.5">
      <c r="A273" s="515"/>
      <c r="B273" s="516"/>
      <c r="C273" s="517"/>
      <c r="D273" s="515"/>
      <c r="E273" s="518"/>
      <c r="F273" s="515"/>
      <c r="G273" s="519"/>
      <c r="H273" s="518"/>
      <c r="I273" s="520"/>
      <c r="J273" s="521"/>
      <c r="K273" s="522"/>
      <c r="L273" s="521"/>
      <c r="M273" s="521"/>
    </row>
    <row r="274" spans="1:13" s="523" customFormat="1" ht="16.5">
      <c r="A274" s="515"/>
      <c r="B274" s="516"/>
      <c r="C274" s="517"/>
      <c r="D274" s="515"/>
      <c r="E274" s="518"/>
      <c r="F274" s="515"/>
      <c r="G274" s="519"/>
      <c r="H274" s="518"/>
      <c r="I274" s="520"/>
      <c r="J274" s="521"/>
      <c r="K274" s="522"/>
      <c r="L274" s="521"/>
      <c r="M274" s="521"/>
    </row>
    <row r="275" spans="1:13" s="523" customFormat="1" ht="16.5">
      <c r="A275" s="515"/>
      <c r="B275" s="516"/>
      <c r="C275" s="517"/>
      <c r="D275" s="515"/>
      <c r="E275" s="518"/>
      <c r="F275" s="515"/>
      <c r="G275" s="519"/>
      <c r="H275" s="518"/>
      <c r="I275" s="520"/>
      <c r="J275" s="521"/>
      <c r="K275" s="522"/>
      <c r="L275" s="521"/>
      <c r="M275" s="521"/>
    </row>
    <row r="276" spans="1:13" s="523" customFormat="1" ht="16.5">
      <c r="A276" s="515"/>
      <c r="B276" s="516"/>
      <c r="C276" s="517"/>
      <c r="D276" s="515"/>
      <c r="E276" s="518"/>
      <c r="F276" s="524"/>
      <c r="G276" s="519"/>
      <c r="H276" s="518"/>
      <c r="I276" s="520"/>
      <c r="J276" s="521"/>
      <c r="K276" s="522"/>
      <c r="L276" s="521"/>
      <c r="M276" s="521"/>
    </row>
    <row r="277" spans="1:13" s="523" customFormat="1" ht="16.5">
      <c r="A277" s="515"/>
      <c r="B277" s="516"/>
      <c r="C277" s="517"/>
      <c r="D277" s="515"/>
      <c r="E277" s="518"/>
      <c r="F277" s="515"/>
      <c r="G277" s="519"/>
      <c r="H277" s="518"/>
      <c r="I277" s="520"/>
      <c r="J277" s="521"/>
      <c r="K277" s="522"/>
      <c r="L277" s="521"/>
      <c r="M277" s="521"/>
    </row>
    <row r="278" spans="1:13" s="523" customFormat="1" ht="16.5">
      <c r="A278" s="515"/>
      <c r="B278" s="516"/>
      <c r="C278" s="517"/>
      <c r="D278" s="515"/>
      <c r="E278" s="518"/>
      <c r="F278" s="524"/>
      <c r="G278" s="519"/>
      <c r="H278" s="518"/>
      <c r="I278" s="520"/>
      <c r="J278" s="521"/>
      <c r="K278" s="522"/>
      <c r="L278" s="521"/>
      <c r="M278" s="521"/>
    </row>
    <row r="279" spans="1:13" s="523" customFormat="1" ht="16.5">
      <c r="A279" s="515"/>
      <c r="B279" s="516"/>
      <c r="C279" s="517"/>
      <c r="D279" s="515"/>
      <c r="E279" s="518"/>
      <c r="F279" s="524"/>
      <c r="G279" s="519"/>
      <c r="H279" s="518"/>
      <c r="I279" s="520"/>
      <c r="J279" s="521"/>
      <c r="K279" s="522"/>
      <c r="L279" s="521"/>
      <c r="M279" s="521"/>
    </row>
    <row r="280" spans="1:13" s="523" customFormat="1" ht="16.5">
      <c r="A280" s="515"/>
      <c r="B280" s="516"/>
      <c r="C280" s="517"/>
      <c r="D280" s="515"/>
      <c r="E280" s="518"/>
      <c r="F280" s="515"/>
      <c r="G280" s="519"/>
      <c r="H280" s="518"/>
      <c r="I280" s="520"/>
      <c r="J280" s="521"/>
      <c r="K280" s="522"/>
      <c r="L280" s="521"/>
      <c r="M280" s="521"/>
    </row>
    <row r="281" spans="1:13" s="523" customFormat="1" ht="16.5">
      <c r="A281" s="515"/>
      <c r="B281" s="516"/>
      <c r="C281" s="517"/>
      <c r="D281" s="515"/>
      <c r="E281" s="518"/>
      <c r="F281" s="515"/>
      <c r="G281" s="519"/>
      <c r="H281" s="518"/>
      <c r="I281" s="520"/>
      <c r="J281" s="521"/>
      <c r="K281" s="522"/>
      <c r="L281" s="521"/>
      <c r="M281" s="521"/>
    </row>
    <row r="282" spans="1:13" s="523" customFormat="1" ht="16.5">
      <c r="A282" s="515"/>
      <c r="B282" s="516"/>
      <c r="C282" s="517"/>
      <c r="D282" s="515"/>
      <c r="E282" s="518"/>
      <c r="F282" s="515"/>
      <c r="G282" s="519"/>
      <c r="H282" s="518"/>
      <c r="I282" s="520"/>
      <c r="J282" s="521"/>
      <c r="K282" s="522"/>
      <c r="L282" s="521"/>
      <c r="M282" s="521"/>
    </row>
    <row r="283" spans="1:13" s="523" customFormat="1" ht="16.5">
      <c r="A283" s="515"/>
      <c r="B283" s="516"/>
      <c r="C283" s="517"/>
      <c r="D283" s="515"/>
      <c r="E283" s="518"/>
      <c r="F283" s="515"/>
      <c r="G283" s="519"/>
      <c r="H283" s="518"/>
      <c r="I283" s="520"/>
      <c r="J283" s="521"/>
      <c r="K283" s="522"/>
      <c r="L283" s="521"/>
      <c r="M283" s="521"/>
    </row>
    <row r="284" spans="1:13" s="523" customFormat="1" ht="16.5">
      <c r="A284" s="515"/>
      <c r="B284" s="516"/>
      <c r="C284" s="517"/>
      <c r="D284" s="515"/>
      <c r="E284" s="518"/>
      <c r="F284" s="515"/>
      <c r="G284" s="519"/>
      <c r="H284" s="518"/>
      <c r="I284" s="520"/>
      <c r="J284" s="521"/>
      <c r="K284" s="522"/>
      <c r="L284" s="521"/>
      <c r="M284" s="521"/>
    </row>
    <row r="285" spans="1:13" s="523" customFormat="1" ht="16.5">
      <c r="A285" s="515"/>
      <c r="B285" s="516"/>
      <c r="C285" s="517"/>
      <c r="D285" s="515"/>
      <c r="E285" s="518"/>
      <c r="F285" s="524"/>
      <c r="G285" s="519"/>
      <c r="H285" s="518"/>
      <c r="I285" s="520"/>
      <c r="J285" s="521"/>
      <c r="K285" s="522"/>
      <c r="L285" s="521"/>
      <c r="M285" s="521"/>
    </row>
    <row r="286" spans="1:13" s="523" customFormat="1" ht="16.5">
      <c r="A286" s="515"/>
      <c r="B286" s="516"/>
      <c r="C286" s="517"/>
      <c r="D286" s="515"/>
      <c r="E286" s="518"/>
      <c r="F286" s="515"/>
      <c r="G286" s="519"/>
      <c r="H286" s="518"/>
      <c r="I286" s="520"/>
      <c r="J286" s="521"/>
      <c r="K286" s="522"/>
      <c r="L286" s="521"/>
      <c r="M286" s="521"/>
    </row>
    <row r="287" spans="1:13" s="523" customFormat="1" ht="16.5">
      <c r="A287" s="515"/>
      <c r="B287" s="516"/>
      <c r="C287" s="517"/>
      <c r="D287" s="515"/>
      <c r="E287" s="518"/>
      <c r="F287" s="524"/>
      <c r="G287" s="519"/>
      <c r="H287" s="518"/>
      <c r="I287" s="520"/>
      <c r="J287" s="521"/>
      <c r="K287" s="522"/>
      <c r="L287" s="521"/>
      <c r="M287" s="521"/>
    </row>
    <row r="288" spans="1:13" s="523" customFormat="1" ht="16.5">
      <c r="A288" s="515"/>
      <c r="B288" s="516"/>
      <c r="C288" s="517"/>
      <c r="D288" s="515"/>
      <c r="E288" s="518"/>
      <c r="F288" s="524"/>
      <c r="G288" s="519"/>
      <c r="H288" s="518"/>
      <c r="I288" s="520"/>
      <c r="J288" s="521"/>
      <c r="K288" s="522"/>
      <c r="L288" s="521"/>
      <c r="M288" s="521"/>
    </row>
    <row r="289" spans="1:13" s="523" customFormat="1" ht="16.5">
      <c r="A289" s="515"/>
      <c r="B289" s="516"/>
      <c r="C289" s="517"/>
      <c r="D289" s="515"/>
      <c r="E289" s="518"/>
      <c r="F289" s="515"/>
      <c r="G289" s="519"/>
      <c r="H289" s="518"/>
      <c r="I289" s="520"/>
      <c r="J289" s="521"/>
      <c r="K289" s="522"/>
      <c r="L289" s="521"/>
      <c r="M289" s="521"/>
    </row>
    <row r="290" spans="1:13" s="523" customFormat="1" ht="16.5">
      <c r="A290" s="515"/>
      <c r="B290" s="516"/>
      <c r="C290" s="517"/>
      <c r="D290" s="515"/>
      <c r="E290" s="518"/>
      <c r="F290" s="515"/>
      <c r="G290" s="519"/>
      <c r="H290" s="518"/>
      <c r="I290" s="520"/>
      <c r="J290" s="521"/>
      <c r="K290" s="522"/>
      <c r="L290" s="521"/>
      <c r="M290" s="521"/>
    </row>
    <row r="291" spans="1:13" s="523" customFormat="1" ht="16.5">
      <c r="A291" s="515"/>
      <c r="B291" s="516"/>
      <c r="C291" s="517"/>
      <c r="D291" s="515"/>
      <c r="E291" s="518"/>
      <c r="F291" s="524"/>
      <c r="G291" s="519"/>
      <c r="H291" s="518"/>
      <c r="I291" s="520"/>
      <c r="J291" s="521"/>
      <c r="K291" s="522"/>
      <c r="L291" s="521"/>
      <c r="M291" s="521"/>
    </row>
    <row r="292" spans="1:13" s="523" customFormat="1" ht="16.5">
      <c r="A292" s="515"/>
      <c r="B292" s="516"/>
      <c r="C292" s="517"/>
      <c r="D292" s="515"/>
      <c r="E292" s="518"/>
      <c r="F292" s="515"/>
      <c r="G292" s="519"/>
      <c r="H292" s="518"/>
      <c r="I292" s="520"/>
      <c r="J292" s="521"/>
      <c r="K292" s="522"/>
      <c r="L292" s="521"/>
      <c r="M292" s="521"/>
    </row>
    <row r="293" spans="1:13" s="523" customFormat="1" ht="16.5">
      <c r="A293" s="515"/>
      <c r="B293" s="516"/>
      <c r="C293" s="517"/>
      <c r="D293" s="515"/>
      <c r="E293" s="518"/>
      <c r="F293" s="515"/>
      <c r="G293" s="519"/>
      <c r="H293" s="518"/>
      <c r="I293" s="520"/>
      <c r="J293" s="521"/>
      <c r="K293" s="522"/>
      <c r="L293" s="521"/>
      <c r="M293" s="521"/>
    </row>
    <row r="294" spans="1:13" s="523" customFormat="1" ht="16.5">
      <c r="A294" s="515"/>
      <c r="B294" s="516"/>
      <c r="C294" s="517"/>
      <c r="D294" s="515"/>
      <c r="E294" s="518"/>
      <c r="F294" s="515"/>
      <c r="G294" s="519"/>
      <c r="H294" s="518"/>
      <c r="I294" s="520"/>
      <c r="J294" s="521"/>
      <c r="K294" s="522"/>
      <c r="L294" s="521"/>
      <c r="M294" s="521"/>
    </row>
    <row r="295" spans="1:13" s="523" customFormat="1" ht="16.5">
      <c r="A295" s="515"/>
      <c r="B295" s="516"/>
      <c r="C295" s="517"/>
      <c r="D295" s="515"/>
      <c r="E295" s="518"/>
      <c r="F295" s="524"/>
      <c r="G295" s="519"/>
      <c r="H295" s="518"/>
      <c r="I295" s="520"/>
      <c r="J295" s="521"/>
      <c r="K295" s="522"/>
      <c r="L295" s="521"/>
      <c r="M295" s="521"/>
    </row>
    <row r="296" spans="1:13" s="523" customFormat="1" ht="16.5">
      <c r="A296" s="515"/>
      <c r="B296" s="516"/>
      <c r="C296" s="517"/>
      <c r="D296" s="515"/>
      <c r="E296" s="518"/>
      <c r="F296" s="515"/>
      <c r="G296" s="519"/>
      <c r="H296" s="518"/>
      <c r="I296" s="520"/>
      <c r="J296" s="521"/>
      <c r="K296" s="522"/>
      <c r="L296" s="521"/>
      <c r="M296" s="521"/>
    </row>
    <row r="297" spans="1:13" s="523" customFormat="1" ht="16.5">
      <c r="A297" s="515"/>
      <c r="B297" s="516"/>
      <c r="C297" s="517"/>
      <c r="D297" s="515"/>
      <c r="E297" s="518"/>
      <c r="F297" s="524"/>
      <c r="G297" s="519"/>
      <c r="H297" s="518"/>
      <c r="I297" s="520"/>
      <c r="J297" s="521"/>
      <c r="K297" s="522"/>
      <c r="L297" s="521"/>
      <c r="M297" s="521"/>
    </row>
    <row r="298" spans="1:13" s="523" customFormat="1" ht="16.5">
      <c r="A298" s="515"/>
      <c r="B298" s="516"/>
      <c r="C298" s="517"/>
      <c r="D298" s="515"/>
      <c r="E298" s="518"/>
      <c r="F298" s="524"/>
      <c r="G298" s="519"/>
      <c r="H298" s="518"/>
      <c r="I298" s="520"/>
      <c r="J298" s="521"/>
      <c r="K298" s="522"/>
      <c r="L298" s="521"/>
      <c r="M298" s="521"/>
    </row>
    <row r="299" spans="1:13" s="523" customFormat="1" ht="16.5">
      <c r="A299" s="515"/>
      <c r="B299" s="516"/>
      <c r="C299" s="517"/>
      <c r="D299" s="515"/>
      <c r="E299" s="518"/>
      <c r="F299" s="515"/>
      <c r="G299" s="519"/>
      <c r="H299" s="518"/>
      <c r="I299" s="520"/>
      <c r="J299" s="521"/>
      <c r="K299" s="522"/>
      <c r="L299" s="521"/>
      <c r="M299" s="521"/>
    </row>
    <row r="300" spans="1:13" s="523" customFormat="1" ht="16.5">
      <c r="A300" s="515"/>
      <c r="B300" s="516"/>
      <c r="C300" s="517"/>
      <c r="D300" s="515"/>
      <c r="E300" s="518"/>
      <c r="F300" s="515"/>
      <c r="G300" s="519"/>
      <c r="H300" s="518"/>
      <c r="I300" s="520"/>
      <c r="J300" s="521"/>
      <c r="K300" s="522"/>
      <c r="L300" s="521"/>
      <c r="M300" s="521"/>
    </row>
    <row r="301" spans="1:13" s="523" customFormat="1" ht="16.5">
      <c r="A301" s="515"/>
      <c r="B301" s="516"/>
      <c r="C301" s="517"/>
      <c r="D301" s="515"/>
      <c r="E301" s="518"/>
      <c r="F301" s="524"/>
      <c r="G301" s="519"/>
      <c r="H301" s="518"/>
      <c r="I301" s="520"/>
      <c r="J301" s="521"/>
      <c r="K301" s="522"/>
      <c r="L301" s="521"/>
      <c r="M301" s="521"/>
    </row>
    <row r="302" spans="1:13" s="523" customFormat="1" ht="16.5">
      <c r="A302" s="515"/>
      <c r="B302" s="516"/>
      <c r="C302" s="517"/>
      <c r="D302" s="515"/>
      <c r="E302" s="518"/>
      <c r="F302" s="524"/>
      <c r="G302" s="519"/>
      <c r="H302" s="518"/>
      <c r="I302" s="520"/>
      <c r="J302" s="521"/>
      <c r="K302" s="522"/>
      <c r="L302" s="521"/>
      <c r="M302" s="521"/>
    </row>
    <row r="303" spans="1:13" s="523" customFormat="1" ht="16.5">
      <c r="A303" s="515"/>
      <c r="B303" s="516"/>
      <c r="C303" s="517"/>
      <c r="D303" s="515"/>
      <c r="E303" s="518"/>
      <c r="F303" s="515"/>
      <c r="G303" s="519"/>
      <c r="H303" s="518"/>
      <c r="I303" s="520"/>
      <c r="J303" s="521"/>
      <c r="K303" s="522"/>
      <c r="L303" s="521"/>
      <c r="M303" s="521"/>
    </row>
    <row r="304" spans="1:13" s="523" customFormat="1" ht="16.5">
      <c r="A304" s="515"/>
      <c r="B304" s="516"/>
      <c r="C304" s="517"/>
      <c r="D304" s="515"/>
      <c r="E304" s="518"/>
      <c r="F304" s="524"/>
      <c r="G304" s="519"/>
      <c r="H304" s="518"/>
      <c r="I304" s="520"/>
      <c r="J304" s="521"/>
      <c r="K304" s="522"/>
      <c r="L304" s="521"/>
      <c r="M304" s="521"/>
    </row>
    <row r="305" spans="1:13" s="523" customFormat="1" ht="16.5">
      <c r="A305" s="515"/>
      <c r="B305" s="516"/>
      <c r="C305" s="517"/>
      <c r="D305" s="515"/>
      <c r="E305" s="518"/>
      <c r="F305" s="524"/>
      <c r="G305" s="519"/>
      <c r="H305" s="518"/>
      <c r="I305" s="520"/>
      <c r="J305" s="521"/>
      <c r="K305" s="522"/>
      <c r="L305" s="521"/>
      <c r="M305" s="521"/>
    </row>
    <row r="306" spans="1:13" s="523" customFormat="1" ht="16.5">
      <c r="A306" s="515"/>
      <c r="B306" s="516"/>
      <c r="C306" s="517"/>
      <c r="D306" s="515"/>
      <c r="E306" s="518"/>
      <c r="F306" s="515"/>
      <c r="G306" s="519"/>
      <c r="H306" s="518"/>
      <c r="I306" s="520"/>
      <c r="J306" s="521"/>
      <c r="K306" s="522"/>
      <c r="L306" s="521"/>
      <c r="M306" s="521"/>
    </row>
    <row r="307" spans="1:13" s="523" customFormat="1" ht="16.5">
      <c r="A307" s="515"/>
      <c r="B307" s="516"/>
      <c r="C307" s="517"/>
      <c r="D307" s="515"/>
      <c r="E307" s="518"/>
      <c r="F307" s="515"/>
      <c r="G307" s="519"/>
      <c r="H307" s="518"/>
      <c r="I307" s="520"/>
      <c r="J307" s="521"/>
      <c r="K307" s="522"/>
      <c r="L307" s="521"/>
      <c r="M307" s="521"/>
    </row>
    <row r="308" spans="1:13" s="523" customFormat="1" ht="16.5">
      <c r="A308" s="515"/>
      <c r="B308" s="516"/>
      <c r="C308" s="517"/>
      <c r="D308" s="515"/>
      <c r="E308" s="518"/>
      <c r="F308" s="524"/>
      <c r="G308" s="519"/>
      <c r="H308" s="518"/>
      <c r="I308" s="520"/>
      <c r="J308" s="521"/>
      <c r="K308" s="522"/>
      <c r="L308" s="521"/>
      <c r="M308" s="521"/>
    </row>
    <row r="309" spans="1:13" s="523" customFormat="1" ht="16.5">
      <c r="A309" s="515"/>
      <c r="B309" s="516"/>
      <c r="C309" s="517"/>
      <c r="D309" s="515"/>
      <c r="E309" s="518"/>
      <c r="F309" s="515"/>
      <c r="G309" s="519"/>
      <c r="H309" s="518"/>
      <c r="I309" s="520"/>
      <c r="J309" s="521"/>
      <c r="K309" s="522"/>
      <c r="L309" s="521"/>
      <c r="M309" s="521"/>
    </row>
    <row r="310" spans="1:13" s="523" customFormat="1" ht="16.5">
      <c r="A310" s="515"/>
      <c r="B310" s="516"/>
      <c r="C310" s="517"/>
      <c r="D310" s="515"/>
      <c r="E310" s="518"/>
      <c r="F310" s="524"/>
      <c r="G310" s="519"/>
      <c r="H310" s="518"/>
      <c r="I310" s="520"/>
      <c r="J310" s="521"/>
      <c r="K310" s="522"/>
      <c r="L310" s="521"/>
      <c r="M310" s="521"/>
    </row>
    <row r="311" spans="1:13" s="523" customFormat="1" ht="16.5">
      <c r="A311" s="515"/>
      <c r="B311" s="516"/>
      <c r="C311" s="517"/>
      <c r="D311" s="515"/>
      <c r="E311" s="518"/>
      <c r="F311" s="524"/>
      <c r="G311" s="519"/>
      <c r="H311" s="518"/>
      <c r="I311" s="520"/>
      <c r="J311" s="521"/>
      <c r="K311" s="522"/>
      <c r="L311" s="521"/>
      <c r="M311" s="521"/>
    </row>
    <row r="312" spans="1:13" s="523" customFormat="1" ht="16.5">
      <c r="A312" s="515"/>
      <c r="B312" s="516"/>
      <c r="C312" s="517"/>
      <c r="D312" s="515"/>
      <c r="E312" s="518"/>
      <c r="F312" s="515"/>
      <c r="G312" s="519"/>
      <c r="H312" s="518"/>
      <c r="I312" s="520"/>
      <c r="J312" s="521"/>
      <c r="K312" s="522"/>
      <c r="L312" s="521"/>
      <c r="M312" s="521"/>
    </row>
    <row r="313" spans="1:13" s="523" customFormat="1" ht="16.5">
      <c r="A313" s="515"/>
      <c r="B313" s="516"/>
      <c r="C313" s="517"/>
      <c r="D313" s="515"/>
      <c r="E313" s="518"/>
      <c r="F313" s="515"/>
      <c r="G313" s="519"/>
      <c r="H313" s="518"/>
      <c r="I313" s="520"/>
      <c r="J313" s="521"/>
      <c r="K313" s="522"/>
      <c r="L313" s="521"/>
      <c r="M313" s="521"/>
    </row>
    <row r="314" spans="1:13" s="523" customFormat="1" ht="16.5">
      <c r="A314" s="515"/>
      <c r="B314" s="516"/>
      <c r="C314" s="517"/>
      <c r="D314" s="515"/>
      <c r="E314" s="518"/>
      <c r="F314" s="515"/>
      <c r="G314" s="519"/>
      <c r="H314" s="518"/>
      <c r="I314" s="520"/>
      <c r="J314" s="521"/>
      <c r="K314" s="522"/>
      <c r="L314" s="521"/>
      <c r="M314" s="521"/>
    </row>
    <row r="315" spans="1:13" s="523" customFormat="1" ht="16.5">
      <c r="A315" s="515"/>
      <c r="B315" s="516"/>
      <c r="C315" s="517"/>
      <c r="D315" s="515"/>
      <c r="E315" s="518"/>
      <c r="F315" s="515"/>
      <c r="G315" s="519"/>
      <c r="H315" s="518"/>
      <c r="I315" s="520"/>
      <c r="J315" s="521"/>
      <c r="K315" s="522"/>
      <c r="L315" s="521"/>
      <c r="M315" s="521"/>
    </row>
    <row r="316" spans="1:13" s="523" customFormat="1" ht="16.5">
      <c r="A316" s="515"/>
      <c r="B316" s="516"/>
      <c r="C316" s="517"/>
      <c r="D316" s="515"/>
      <c r="E316" s="518"/>
      <c r="F316" s="524"/>
      <c r="G316" s="519"/>
      <c r="H316" s="518"/>
      <c r="I316" s="520"/>
      <c r="J316" s="521"/>
      <c r="K316" s="522"/>
      <c r="L316" s="521"/>
      <c r="M316" s="521"/>
    </row>
    <row r="317" spans="1:13" s="523" customFormat="1" ht="16.5">
      <c r="A317" s="515"/>
      <c r="B317" s="516"/>
      <c r="C317" s="517"/>
      <c r="D317" s="515"/>
      <c r="E317" s="518"/>
      <c r="F317" s="524"/>
      <c r="G317" s="519"/>
      <c r="H317" s="518"/>
      <c r="I317" s="520"/>
      <c r="J317" s="521"/>
      <c r="K317" s="522"/>
      <c r="L317" s="521"/>
      <c r="M317" s="521"/>
    </row>
    <row r="318" spans="1:13" s="523" customFormat="1" ht="16.5">
      <c r="A318" s="515"/>
      <c r="B318" s="516"/>
      <c r="C318" s="517"/>
      <c r="D318" s="515"/>
      <c r="E318" s="518"/>
      <c r="F318" s="524"/>
      <c r="G318" s="519"/>
      <c r="H318" s="518"/>
      <c r="I318" s="520"/>
      <c r="J318" s="521"/>
      <c r="K318" s="522"/>
      <c r="L318" s="521"/>
      <c r="M318" s="521"/>
    </row>
    <row r="319" spans="1:13" s="523" customFormat="1" ht="16.5">
      <c r="A319" s="515"/>
      <c r="B319" s="516"/>
      <c r="C319" s="517"/>
      <c r="D319" s="515"/>
      <c r="E319" s="518"/>
      <c r="F319" s="515"/>
      <c r="G319" s="519"/>
      <c r="H319" s="518"/>
      <c r="I319" s="520"/>
      <c r="J319" s="521"/>
      <c r="K319" s="522"/>
      <c r="L319" s="521"/>
      <c r="M319" s="521"/>
    </row>
    <row r="320" spans="1:13" s="523" customFormat="1" ht="16.5">
      <c r="A320" s="515"/>
      <c r="B320" s="516"/>
      <c r="C320" s="517"/>
      <c r="D320" s="515"/>
      <c r="E320" s="518"/>
      <c r="F320" s="524"/>
      <c r="G320" s="519"/>
      <c r="H320" s="518"/>
      <c r="I320" s="520"/>
      <c r="J320" s="521"/>
      <c r="K320" s="522"/>
      <c r="L320" s="521"/>
      <c r="M320" s="521"/>
    </row>
    <row r="321" spans="1:13" s="523" customFormat="1" ht="16.5">
      <c r="A321" s="515"/>
      <c r="B321" s="516"/>
      <c r="C321" s="517"/>
      <c r="D321" s="515"/>
      <c r="E321" s="518"/>
      <c r="F321" s="524"/>
      <c r="G321" s="519"/>
      <c r="H321" s="518"/>
      <c r="I321" s="520"/>
      <c r="J321" s="521"/>
      <c r="K321" s="522"/>
      <c r="L321" s="521"/>
      <c r="M321" s="521"/>
    </row>
    <row r="322" spans="1:13" s="523" customFormat="1" ht="16.5">
      <c r="A322" s="515"/>
      <c r="B322" s="516"/>
      <c r="C322" s="517"/>
      <c r="D322" s="515"/>
      <c r="E322" s="518"/>
      <c r="F322" s="515"/>
      <c r="G322" s="519"/>
      <c r="H322" s="518"/>
      <c r="I322" s="520"/>
      <c r="J322" s="521"/>
      <c r="K322" s="522"/>
      <c r="L322" s="521"/>
      <c r="M322" s="521"/>
    </row>
    <row r="323" spans="1:13" s="523" customFormat="1" ht="16.5">
      <c r="A323" s="515"/>
      <c r="B323" s="516"/>
      <c r="C323" s="517"/>
      <c r="D323" s="515"/>
      <c r="E323" s="518"/>
      <c r="F323" s="524"/>
      <c r="G323" s="519"/>
      <c r="H323" s="518"/>
      <c r="I323" s="520"/>
      <c r="J323" s="521"/>
      <c r="K323" s="522"/>
      <c r="L323" s="521"/>
      <c r="M323" s="521"/>
    </row>
    <row r="324" spans="1:13" s="523" customFormat="1" ht="16.5">
      <c r="A324" s="515"/>
      <c r="B324" s="516"/>
      <c r="C324" s="517"/>
      <c r="D324" s="515"/>
      <c r="E324" s="518"/>
      <c r="F324" s="524"/>
      <c r="G324" s="519"/>
      <c r="H324" s="518"/>
      <c r="I324" s="520"/>
      <c r="J324" s="521"/>
      <c r="K324" s="522"/>
      <c r="L324" s="521"/>
      <c r="M324" s="521"/>
    </row>
    <row r="325" spans="1:13" s="523" customFormat="1" ht="16.5">
      <c r="A325" s="515"/>
      <c r="B325" s="516"/>
      <c r="C325" s="517"/>
      <c r="D325" s="515"/>
      <c r="E325" s="518"/>
      <c r="F325" s="524"/>
      <c r="G325" s="519"/>
      <c r="H325" s="518"/>
      <c r="I325" s="520"/>
      <c r="J325" s="521"/>
      <c r="K325" s="522"/>
      <c r="L325" s="521"/>
      <c r="M325" s="521"/>
    </row>
    <row r="326" spans="1:13" s="523" customFormat="1" ht="16.5">
      <c r="A326" s="515"/>
      <c r="B326" s="516"/>
      <c r="C326" s="517"/>
      <c r="D326" s="515"/>
      <c r="E326" s="518"/>
      <c r="F326" s="524"/>
      <c r="G326" s="519"/>
      <c r="H326" s="518"/>
      <c r="I326" s="520"/>
      <c r="J326" s="521"/>
      <c r="K326" s="522"/>
      <c r="L326" s="521"/>
      <c r="M326" s="521"/>
    </row>
    <row r="327" spans="1:13" s="523" customFormat="1" ht="16.5">
      <c r="A327" s="515"/>
      <c r="B327" s="516"/>
      <c r="C327" s="517"/>
      <c r="D327" s="515"/>
      <c r="E327" s="518"/>
      <c r="F327" s="524"/>
      <c r="G327" s="519"/>
      <c r="H327" s="518"/>
      <c r="I327" s="520"/>
      <c r="J327" s="521"/>
      <c r="K327" s="522"/>
      <c r="L327" s="521"/>
      <c r="M327" s="521"/>
    </row>
    <row r="328" spans="1:13" s="523" customFormat="1" ht="16.5">
      <c r="A328" s="515"/>
      <c r="B328" s="516"/>
      <c r="C328" s="517"/>
      <c r="D328" s="515"/>
      <c r="E328" s="518"/>
      <c r="F328" s="524"/>
      <c r="G328" s="519"/>
      <c r="H328" s="518"/>
      <c r="I328" s="520"/>
      <c r="J328" s="521"/>
      <c r="K328" s="522"/>
      <c r="L328" s="521"/>
      <c r="M328" s="521"/>
    </row>
    <row r="329" spans="1:13" s="523" customFormat="1" ht="16.5">
      <c r="A329" s="515"/>
      <c r="B329" s="516"/>
      <c r="C329" s="517"/>
      <c r="D329" s="515"/>
      <c r="E329" s="518"/>
      <c r="F329" s="515"/>
      <c r="G329" s="519"/>
      <c r="H329" s="518"/>
      <c r="I329" s="520"/>
      <c r="J329" s="521"/>
      <c r="K329" s="522"/>
      <c r="L329" s="521"/>
      <c r="M329" s="521"/>
    </row>
    <row r="330" spans="1:13" s="523" customFormat="1" ht="16.5">
      <c r="A330" s="515"/>
      <c r="B330" s="516"/>
      <c r="C330" s="517"/>
      <c r="D330" s="515"/>
      <c r="E330" s="518"/>
      <c r="F330" s="524"/>
      <c r="G330" s="519"/>
      <c r="H330" s="518"/>
      <c r="I330" s="520"/>
      <c r="J330" s="521"/>
      <c r="K330" s="522"/>
      <c r="L330" s="521"/>
      <c r="M330" s="521"/>
    </row>
    <row r="331" spans="1:13" s="523" customFormat="1" ht="16.5">
      <c r="A331" s="515"/>
      <c r="B331" s="516"/>
      <c r="C331" s="517"/>
      <c r="D331" s="515"/>
      <c r="E331" s="518"/>
      <c r="F331" s="524"/>
      <c r="G331" s="519"/>
      <c r="H331" s="518"/>
      <c r="I331" s="520"/>
      <c r="J331" s="521"/>
      <c r="K331" s="522"/>
      <c r="L331" s="521"/>
      <c r="M331" s="521"/>
    </row>
    <row r="332" spans="1:13" s="523" customFormat="1" ht="16.5">
      <c r="A332" s="515"/>
      <c r="B332" s="516"/>
      <c r="C332" s="517"/>
      <c r="D332" s="515"/>
      <c r="E332" s="518"/>
      <c r="F332" s="524"/>
      <c r="G332" s="519"/>
      <c r="H332" s="518"/>
      <c r="I332" s="520"/>
      <c r="J332" s="521"/>
      <c r="K332" s="522"/>
      <c r="L332" s="521"/>
      <c r="M332" s="521"/>
    </row>
    <row r="333" spans="1:13" s="523" customFormat="1" ht="16.5">
      <c r="A333" s="515"/>
      <c r="B333" s="516"/>
      <c r="C333" s="517"/>
      <c r="D333" s="515"/>
      <c r="E333" s="518"/>
      <c r="F333" s="524"/>
      <c r="G333" s="519"/>
      <c r="H333" s="518"/>
      <c r="I333" s="520"/>
      <c r="J333" s="521"/>
      <c r="K333" s="522"/>
      <c r="L333" s="521"/>
      <c r="M333" s="521"/>
    </row>
    <row r="334" spans="1:13" s="523" customFormat="1" ht="16.5">
      <c r="A334" s="515"/>
      <c r="B334" s="516"/>
      <c r="C334" s="517"/>
      <c r="D334" s="515"/>
      <c r="E334" s="518"/>
      <c r="F334" s="524"/>
      <c r="G334" s="519"/>
      <c r="H334" s="518"/>
      <c r="I334" s="520"/>
      <c r="J334" s="521"/>
      <c r="K334" s="522"/>
      <c r="L334" s="521"/>
      <c r="M334" s="521"/>
    </row>
    <row r="335" spans="1:13" s="523" customFormat="1" ht="16.5">
      <c r="A335" s="515"/>
      <c r="B335" s="516"/>
      <c r="C335" s="517"/>
      <c r="D335" s="515"/>
      <c r="E335" s="518"/>
      <c r="F335" s="524"/>
      <c r="G335" s="519"/>
      <c r="H335" s="518"/>
      <c r="I335" s="520"/>
      <c r="J335" s="521"/>
      <c r="K335" s="522"/>
      <c r="L335" s="521"/>
      <c r="M335" s="521"/>
    </row>
    <row r="336" spans="1:13" s="523" customFormat="1" ht="16.5">
      <c r="A336" s="515"/>
      <c r="B336" s="516"/>
      <c r="C336" s="517"/>
      <c r="D336" s="515"/>
      <c r="E336" s="518"/>
      <c r="F336" s="515"/>
      <c r="G336" s="519"/>
      <c r="H336" s="518"/>
      <c r="I336" s="520"/>
      <c r="J336" s="521"/>
      <c r="K336" s="522"/>
      <c r="L336" s="521"/>
      <c r="M336" s="521"/>
    </row>
    <row r="337" spans="1:13" s="523" customFormat="1" ht="16.5">
      <c r="A337" s="515"/>
      <c r="B337" s="516"/>
      <c r="C337" s="517"/>
      <c r="D337" s="515"/>
      <c r="E337" s="518"/>
      <c r="F337" s="515"/>
      <c r="G337" s="519"/>
      <c r="H337" s="518"/>
      <c r="I337" s="520"/>
      <c r="J337" s="521"/>
      <c r="K337" s="522"/>
      <c r="L337" s="521"/>
      <c r="M337" s="521"/>
    </row>
    <row r="338" spans="1:13" s="523" customFormat="1" ht="16.5">
      <c r="A338" s="515"/>
      <c r="B338" s="516"/>
      <c r="C338" s="517"/>
      <c r="D338" s="515"/>
      <c r="E338" s="518"/>
      <c r="F338" s="515"/>
      <c r="G338" s="519"/>
      <c r="H338" s="518"/>
      <c r="I338" s="520"/>
      <c r="J338" s="521"/>
      <c r="K338" s="522"/>
      <c r="L338" s="521"/>
      <c r="M338" s="521"/>
    </row>
    <row r="339" spans="1:13" s="523" customFormat="1" ht="16.5">
      <c r="A339" s="515"/>
      <c r="B339" s="516"/>
      <c r="C339" s="515"/>
      <c r="D339" s="515"/>
      <c r="E339" s="518"/>
      <c r="F339" s="515"/>
      <c r="G339" s="519"/>
      <c r="H339" s="518"/>
      <c r="I339" s="520"/>
      <c r="J339" s="521"/>
      <c r="K339" s="522"/>
      <c r="L339" s="521"/>
      <c r="M339" s="521"/>
    </row>
    <row r="340" spans="1:13" s="523" customFormat="1" ht="16.5">
      <c r="A340" s="515"/>
      <c r="B340" s="516"/>
      <c r="C340" s="517"/>
      <c r="D340" s="515"/>
      <c r="E340" s="518"/>
      <c r="F340" s="515"/>
      <c r="G340" s="519"/>
      <c r="H340" s="518"/>
      <c r="I340" s="520"/>
      <c r="J340" s="521"/>
      <c r="K340" s="522"/>
      <c r="L340" s="521"/>
      <c r="M340" s="521"/>
    </row>
    <row r="341" spans="1:13" s="523" customFormat="1" ht="16.5">
      <c r="A341" s="515"/>
      <c r="B341" s="516"/>
      <c r="C341" s="517"/>
      <c r="D341" s="515"/>
      <c r="E341" s="518"/>
      <c r="F341" s="515"/>
      <c r="G341" s="519"/>
      <c r="H341" s="518"/>
      <c r="I341" s="520"/>
      <c r="J341" s="521"/>
      <c r="K341" s="522"/>
      <c r="L341" s="521"/>
      <c r="M341" s="521"/>
    </row>
    <row r="342" spans="1:13" s="523" customFormat="1" ht="16.5">
      <c r="A342" s="515"/>
      <c r="B342" s="516"/>
      <c r="C342" s="517"/>
      <c r="D342" s="515"/>
      <c r="E342" s="518"/>
      <c r="F342" s="515"/>
      <c r="G342" s="519"/>
      <c r="H342" s="518"/>
      <c r="I342" s="520"/>
      <c r="J342" s="521"/>
      <c r="K342" s="522"/>
      <c r="L342" s="521"/>
      <c r="M342" s="521"/>
    </row>
    <row r="343" spans="1:13" s="523" customFormat="1" ht="16.5">
      <c r="A343" s="515"/>
      <c r="B343" s="515"/>
      <c r="C343" s="529"/>
      <c r="D343" s="515"/>
      <c r="E343" s="518"/>
      <c r="F343" s="515"/>
      <c r="G343" s="519"/>
      <c r="H343" s="518"/>
      <c r="I343" s="515"/>
      <c r="J343" s="521"/>
      <c r="K343" s="522"/>
      <c r="L343" s="521"/>
      <c r="M343" s="521"/>
    </row>
    <row r="344" spans="1:13" s="523" customFormat="1" ht="16.5">
      <c r="A344" s="515"/>
      <c r="B344" s="516"/>
      <c r="C344" s="519"/>
      <c r="D344" s="515"/>
      <c r="E344" s="518"/>
      <c r="F344" s="515"/>
      <c r="G344" s="519"/>
      <c r="H344" s="518"/>
      <c r="I344" s="520"/>
      <c r="J344" s="521"/>
      <c r="K344" s="522"/>
      <c r="L344" s="521"/>
      <c r="M344" s="521"/>
    </row>
    <row r="345" spans="1:13" s="523" customFormat="1" ht="16.5">
      <c r="A345" s="515"/>
      <c r="B345" s="516"/>
      <c r="C345" s="519"/>
      <c r="D345" s="515"/>
      <c r="E345" s="518"/>
      <c r="F345" s="524"/>
      <c r="G345" s="519"/>
      <c r="H345" s="518"/>
      <c r="I345" s="520"/>
      <c r="J345" s="521"/>
      <c r="K345" s="522"/>
      <c r="L345" s="521"/>
      <c r="M345" s="521"/>
    </row>
    <row r="346" spans="1:13" s="523" customFormat="1" ht="16.5">
      <c r="A346" s="515"/>
      <c r="B346" s="516"/>
      <c r="C346" s="519"/>
      <c r="D346" s="515"/>
      <c r="E346" s="518"/>
      <c r="F346" s="524"/>
      <c r="G346" s="519"/>
      <c r="H346" s="518"/>
      <c r="I346" s="520"/>
      <c r="J346" s="521"/>
      <c r="K346" s="522"/>
      <c r="L346" s="521"/>
      <c r="M346" s="521"/>
    </row>
    <row r="347" spans="1:13" s="523" customFormat="1" ht="16.5">
      <c r="A347" s="515"/>
      <c r="B347" s="516"/>
      <c r="C347" s="519"/>
      <c r="D347" s="515"/>
      <c r="E347" s="518"/>
      <c r="F347" s="515"/>
      <c r="G347" s="519"/>
      <c r="H347" s="518"/>
      <c r="I347" s="520"/>
      <c r="J347" s="521"/>
      <c r="K347" s="522"/>
      <c r="L347" s="521"/>
      <c r="M347" s="521"/>
    </row>
    <row r="348" spans="1:13" s="523" customFormat="1" ht="16.5">
      <c r="A348" s="515"/>
      <c r="B348" s="516"/>
      <c r="C348" s="519"/>
      <c r="D348" s="515"/>
      <c r="E348" s="518"/>
      <c r="F348" s="515"/>
      <c r="G348" s="519"/>
      <c r="H348" s="518"/>
      <c r="I348" s="520"/>
      <c r="J348" s="521"/>
      <c r="K348" s="522"/>
      <c r="L348" s="521"/>
      <c r="M348" s="521"/>
    </row>
    <row r="349" spans="1:13" s="523" customFormat="1" ht="16.5">
      <c r="A349" s="515"/>
      <c r="B349" s="516"/>
      <c r="C349" s="519"/>
      <c r="D349" s="515"/>
      <c r="E349" s="518"/>
      <c r="F349" s="515"/>
      <c r="G349" s="519"/>
      <c r="H349" s="518"/>
      <c r="I349" s="520"/>
      <c r="J349" s="521"/>
      <c r="K349" s="522"/>
      <c r="L349" s="521"/>
      <c r="M349" s="521"/>
    </row>
    <row r="350" spans="1:13" s="523" customFormat="1" ht="16.5">
      <c r="A350" s="515"/>
      <c r="B350" s="516"/>
      <c r="C350" s="519"/>
      <c r="D350" s="515"/>
      <c r="E350" s="518"/>
      <c r="F350" s="524"/>
      <c r="G350" s="519"/>
      <c r="H350" s="518"/>
      <c r="I350" s="520"/>
      <c r="J350" s="521"/>
      <c r="K350" s="522"/>
      <c r="L350" s="521"/>
      <c r="M350" s="521"/>
    </row>
    <row r="351" spans="1:13" s="523" customFormat="1" ht="16.5">
      <c r="A351" s="515"/>
      <c r="B351" s="516"/>
      <c r="C351" s="519"/>
      <c r="D351" s="515"/>
      <c r="E351" s="518"/>
      <c r="F351" s="524"/>
      <c r="G351" s="519"/>
      <c r="H351" s="518"/>
      <c r="I351" s="520"/>
      <c r="J351" s="521"/>
      <c r="K351" s="522"/>
      <c r="L351" s="521"/>
      <c r="M351" s="521"/>
    </row>
    <row r="352" spans="1:13" s="523" customFormat="1" ht="16.5">
      <c r="A352" s="515"/>
      <c r="B352" s="516"/>
      <c r="C352" s="519"/>
      <c r="D352" s="515"/>
      <c r="E352" s="518"/>
      <c r="F352" s="524"/>
      <c r="G352" s="519"/>
      <c r="H352" s="518"/>
      <c r="I352" s="520"/>
      <c r="J352" s="521"/>
      <c r="K352" s="522"/>
      <c r="L352" s="521"/>
      <c r="M352" s="521"/>
    </row>
    <row r="353" spans="1:13" s="523" customFormat="1" ht="16.5">
      <c r="A353" s="515"/>
      <c r="B353" s="516"/>
      <c r="C353" s="519"/>
      <c r="D353" s="515"/>
      <c r="E353" s="518"/>
      <c r="F353" s="524"/>
      <c r="G353" s="519"/>
      <c r="H353" s="518"/>
      <c r="I353" s="520"/>
      <c r="J353" s="521"/>
      <c r="K353" s="522"/>
      <c r="L353" s="521"/>
      <c r="M353" s="521"/>
    </row>
    <row r="354" spans="1:13" s="523" customFormat="1" ht="16.5">
      <c r="A354" s="515"/>
      <c r="B354" s="516"/>
      <c r="C354" s="519"/>
      <c r="D354" s="515"/>
      <c r="E354" s="518"/>
      <c r="F354" s="524"/>
      <c r="G354" s="519"/>
      <c r="H354" s="518"/>
      <c r="I354" s="520"/>
      <c r="J354" s="521"/>
      <c r="K354" s="522"/>
      <c r="L354" s="521"/>
      <c r="M354" s="521"/>
    </row>
    <row r="355" spans="1:13" s="523" customFormat="1" ht="16.5">
      <c r="A355" s="515"/>
      <c r="B355" s="516"/>
      <c r="C355" s="519"/>
      <c r="D355" s="515"/>
      <c r="E355" s="518"/>
      <c r="F355" s="524"/>
      <c r="G355" s="519"/>
      <c r="H355" s="518"/>
      <c r="I355" s="520"/>
      <c r="J355" s="521"/>
      <c r="K355" s="522"/>
      <c r="L355" s="521"/>
      <c r="M355" s="521"/>
    </row>
    <row r="356" spans="1:13" s="523" customFormat="1" ht="16.5">
      <c r="A356" s="515"/>
      <c r="B356" s="516"/>
      <c r="C356" s="519"/>
      <c r="D356" s="515"/>
      <c r="E356" s="518"/>
      <c r="F356" s="515"/>
      <c r="G356" s="519"/>
      <c r="H356" s="518"/>
      <c r="I356" s="520"/>
      <c r="J356" s="521"/>
      <c r="K356" s="522"/>
      <c r="L356" s="521"/>
      <c r="M356" s="521"/>
    </row>
    <row r="357" spans="1:13" s="523" customFormat="1" ht="16.5">
      <c r="A357" s="515"/>
      <c r="B357" s="516"/>
      <c r="C357" s="519"/>
      <c r="D357" s="515"/>
      <c r="E357" s="518"/>
      <c r="F357" s="524"/>
      <c r="G357" s="519"/>
      <c r="H357" s="518"/>
      <c r="I357" s="520"/>
      <c r="J357" s="521"/>
      <c r="K357" s="522"/>
      <c r="L357" s="521"/>
      <c r="M357" s="521"/>
    </row>
    <row r="358" spans="1:13" s="523" customFormat="1" ht="16.5">
      <c r="A358" s="515"/>
      <c r="B358" s="516"/>
      <c r="C358" s="519"/>
      <c r="D358" s="515"/>
      <c r="E358" s="518"/>
      <c r="F358" s="524"/>
      <c r="G358" s="519"/>
      <c r="H358" s="518"/>
      <c r="I358" s="520"/>
      <c r="J358" s="521"/>
      <c r="K358" s="522"/>
      <c r="L358" s="521"/>
      <c r="M358" s="521"/>
    </row>
    <row r="359" spans="1:13" s="523" customFormat="1" ht="16.5">
      <c r="A359" s="515"/>
      <c r="B359" s="516"/>
      <c r="C359" s="519"/>
      <c r="D359" s="515"/>
      <c r="E359" s="518"/>
      <c r="F359" s="515"/>
      <c r="G359" s="519"/>
      <c r="H359" s="518"/>
      <c r="I359" s="520"/>
      <c r="J359" s="521"/>
      <c r="K359" s="522"/>
      <c r="L359" s="521"/>
      <c r="M359" s="521"/>
    </row>
    <row r="360" spans="1:13" s="523" customFormat="1" ht="16.5">
      <c r="A360" s="515"/>
      <c r="B360" s="516"/>
      <c r="C360" s="519"/>
      <c r="D360" s="515"/>
      <c r="E360" s="518"/>
      <c r="F360" s="515"/>
      <c r="G360" s="519"/>
      <c r="H360" s="518"/>
      <c r="I360" s="520"/>
      <c r="J360" s="521"/>
      <c r="K360" s="522"/>
      <c r="L360" s="521"/>
      <c r="M360" s="521"/>
    </row>
    <row r="361" spans="1:13" s="523" customFormat="1" ht="16.5">
      <c r="A361" s="515"/>
      <c r="B361" s="516"/>
      <c r="C361" s="519"/>
      <c r="D361" s="515"/>
      <c r="E361" s="518"/>
      <c r="F361" s="515"/>
      <c r="G361" s="519"/>
      <c r="H361" s="518"/>
      <c r="I361" s="520"/>
      <c r="J361" s="521"/>
      <c r="K361" s="522"/>
      <c r="L361" s="521"/>
      <c r="M361" s="521"/>
    </row>
    <row r="362" spans="1:13" s="523" customFormat="1" ht="16.5">
      <c r="A362" s="515"/>
      <c r="B362" s="516"/>
      <c r="C362" s="519"/>
      <c r="D362" s="515"/>
      <c r="E362" s="518"/>
      <c r="F362" s="515"/>
      <c r="G362" s="519"/>
      <c r="H362" s="518"/>
      <c r="I362" s="520"/>
      <c r="J362" s="521"/>
      <c r="K362" s="522"/>
      <c r="L362" s="521"/>
      <c r="M362" s="521"/>
    </row>
    <row r="363" spans="1:13" s="523" customFormat="1" ht="16.5">
      <c r="A363" s="515"/>
      <c r="B363" s="516"/>
      <c r="C363" s="519"/>
      <c r="D363" s="515"/>
      <c r="E363" s="518"/>
      <c r="F363" s="524"/>
      <c r="G363" s="519"/>
      <c r="H363" s="518"/>
      <c r="I363" s="520"/>
      <c r="J363" s="521"/>
      <c r="K363" s="522"/>
      <c r="L363" s="521"/>
      <c r="M363" s="521"/>
    </row>
    <row r="364" spans="1:13" s="523" customFormat="1" ht="16.5">
      <c r="A364" s="515"/>
      <c r="B364" s="516"/>
      <c r="C364" s="519"/>
      <c r="D364" s="515"/>
      <c r="E364" s="518"/>
      <c r="F364" s="524"/>
      <c r="G364" s="519"/>
      <c r="H364" s="518"/>
      <c r="I364" s="520"/>
      <c r="J364" s="521"/>
      <c r="K364" s="522"/>
      <c r="L364" s="521"/>
      <c r="M364" s="521"/>
    </row>
    <row r="365" spans="1:13" s="523" customFormat="1" ht="16.5">
      <c r="A365" s="515"/>
      <c r="B365" s="516"/>
      <c r="C365" s="519"/>
      <c r="D365" s="515"/>
      <c r="E365" s="518"/>
      <c r="F365" s="524"/>
      <c r="G365" s="519"/>
      <c r="H365" s="518"/>
      <c r="I365" s="520"/>
      <c r="J365" s="521"/>
      <c r="K365" s="522"/>
      <c r="L365" s="521"/>
      <c r="M365" s="521"/>
    </row>
    <row r="366" spans="1:13" s="523" customFormat="1" ht="16.5">
      <c r="A366" s="515"/>
      <c r="B366" s="516"/>
      <c r="C366" s="519"/>
      <c r="D366" s="515"/>
      <c r="E366" s="518"/>
      <c r="F366" s="524"/>
      <c r="G366" s="519"/>
      <c r="H366" s="518"/>
      <c r="I366" s="520"/>
      <c r="J366" s="521"/>
      <c r="K366" s="522"/>
      <c r="L366" s="521"/>
      <c r="M366" s="521"/>
    </row>
    <row r="367" spans="1:13" s="523" customFormat="1" ht="16.5">
      <c r="A367" s="515"/>
      <c r="B367" s="516"/>
      <c r="C367" s="519"/>
      <c r="D367" s="515"/>
      <c r="E367" s="518"/>
      <c r="F367" s="524"/>
      <c r="G367" s="519"/>
      <c r="H367" s="518"/>
      <c r="I367" s="520"/>
      <c r="J367" s="521"/>
      <c r="K367" s="522"/>
      <c r="L367" s="521"/>
      <c r="M367" s="521"/>
    </row>
    <row r="368" spans="1:13" s="523" customFormat="1" ht="16.5">
      <c r="A368" s="515"/>
      <c r="B368" s="516"/>
      <c r="C368" s="519"/>
      <c r="D368" s="515"/>
      <c r="E368" s="518"/>
      <c r="F368" s="524"/>
      <c r="G368" s="519"/>
      <c r="H368" s="518"/>
      <c r="I368" s="520"/>
      <c r="J368" s="521"/>
      <c r="K368" s="522"/>
      <c r="L368" s="521"/>
      <c r="M368" s="521"/>
    </row>
    <row r="369" spans="1:13" s="523" customFormat="1" ht="16.5">
      <c r="A369" s="515"/>
      <c r="B369" s="516"/>
      <c r="C369" s="519"/>
      <c r="D369" s="515"/>
      <c r="E369" s="518"/>
      <c r="F369" s="515"/>
      <c r="G369" s="519"/>
      <c r="H369" s="518"/>
      <c r="I369" s="520"/>
      <c r="J369" s="521"/>
      <c r="K369" s="522"/>
      <c r="L369" s="521"/>
      <c r="M369" s="521"/>
    </row>
    <row r="370" spans="1:13" s="523" customFormat="1" ht="16.5">
      <c r="A370" s="515"/>
      <c r="B370" s="516"/>
      <c r="C370" s="519"/>
      <c r="D370" s="515"/>
      <c r="E370" s="518"/>
      <c r="F370" s="515"/>
      <c r="G370" s="519"/>
      <c r="H370" s="518"/>
      <c r="I370" s="520"/>
      <c r="J370" s="521"/>
      <c r="K370" s="522"/>
      <c r="L370" s="521"/>
      <c r="M370" s="521"/>
    </row>
    <row r="371" spans="1:13" s="523" customFormat="1" ht="16.5">
      <c r="A371" s="515"/>
      <c r="B371" s="516"/>
      <c r="C371" s="519"/>
      <c r="D371" s="515"/>
      <c r="E371" s="518"/>
      <c r="F371" s="524"/>
      <c r="G371" s="519"/>
      <c r="H371" s="518"/>
      <c r="I371" s="520"/>
      <c r="J371" s="521"/>
      <c r="K371" s="522"/>
      <c r="L371" s="521"/>
      <c r="M371" s="521"/>
    </row>
    <row r="372" spans="1:13" s="523" customFormat="1" ht="16.5">
      <c r="A372" s="515"/>
      <c r="B372" s="516"/>
      <c r="C372" s="519"/>
      <c r="D372" s="515"/>
      <c r="E372" s="518"/>
      <c r="F372" s="515"/>
      <c r="G372" s="519"/>
      <c r="H372" s="518"/>
      <c r="I372" s="520"/>
      <c r="J372" s="521"/>
      <c r="K372" s="522"/>
      <c r="L372" s="521"/>
      <c r="M372" s="521"/>
    </row>
    <row r="373" spans="1:13" s="523" customFormat="1" ht="16.5">
      <c r="A373" s="515"/>
      <c r="B373" s="516"/>
      <c r="C373" s="519"/>
      <c r="D373" s="515"/>
      <c r="E373" s="518"/>
      <c r="F373" s="515"/>
      <c r="G373" s="519"/>
      <c r="H373" s="518"/>
      <c r="I373" s="520"/>
      <c r="J373" s="521"/>
      <c r="K373" s="522"/>
      <c r="L373" s="521"/>
      <c r="M373" s="521"/>
    </row>
    <row r="374" spans="1:13" s="523" customFormat="1" ht="16.5">
      <c r="A374" s="515"/>
      <c r="B374" s="516"/>
      <c r="C374" s="519"/>
      <c r="D374" s="515"/>
      <c r="E374" s="518"/>
      <c r="F374" s="515"/>
      <c r="G374" s="519"/>
      <c r="H374" s="518"/>
      <c r="I374" s="520"/>
      <c r="J374" s="521"/>
      <c r="K374" s="522"/>
      <c r="L374" s="521"/>
      <c r="M374" s="521"/>
    </row>
    <row r="375" spans="1:13" s="523" customFormat="1" ht="16.5">
      <c r="A375" s="515"/>
      <c r="B375" s="516"/>
      <c r="C375" s="519"/>
      <c r="D375" s="515"/>
      <c r="E375" s="518"/>
      <c r="F375" s="524"/>
      <c r="G375" s="519"/>
      <c r="H375" s="518"/>
      <c r="I375" s="520"/>
      <c r="J375" s="521"/>
      <c r="K375" s="522"/>
      <c r="L375" s="521"/>
      <c r="M375" s="521"/>
    </row>
    <row r="376" spans="1:13" s="523" customFormat="1" ht="16.5">
      <c r="A376" s="515"/>
      <c r="B376" s="516"/>
      <c r="C376" s="519"/>
      <c r="D376" s="515"/>
      <c r="E376" s="518"/>
      <c r="F376" s="524"/>
      <c r="G376" s="519"/>
      <c r="H376" s="518"/>
      <c r="I376" s="520"/>
      <c r="J376" s="521"/>
      <c r="K376" s="522"/>
      <c r="L376" s="521"/>
      <c r="M376" s="521"/>
    </row>
    <row r="377" spans="1:13" s="523" customFormat="1" ht="16.5">
      <c r="A377" s="515"/>
      <c r="B377" s="516"/>
      <c r="C377" s="519"/>
      <c r="D377" s="515"/>
      <c r="E377" s="518"/>
      <c r="F377" s="524"/>
      <c r="G377" s="519"/>
      <c r="H377" s="518"/>
      <c r="I377" s="520"/>
      <c r="J377" s="521"/>
      <c r="K377" s="522"/>
      <c r="L377" s="521"/>
      <c r="M377" s="521"/>
    </row>
    <row r="378" spans="1:13" s="523" customFormat="1" ht="16.5">
      <c r="A378" s="515"/>
      <c r="B378" s="516"/>
      <c r="C378" s="519"/>
      <c r="D378" s="515"/>
      <c r="E378" s="518"/>
      <c r="F378" s="524"/>
      <c r="G378" s="519"/>
      <c r="H378" s="518"/>
      <c r="I378" s="520"/>
      <c r="J378" s="521"/>
      <c r="K378" s="522"/>
      <c r="L378" s="521"/>
      <c r="M378" s="521"/>
    </row>
    <row r="379" spans="1:13" s="523" customFormat="1" ht="16.5">
      <c r="A379" s="515"/>
      <c r="B379" s="516"/>
      <c r="C379" s="519"/>
      <c r="D379" s="515"/>
      <c r="E379" s="518"/>
      <c r="F379" s="524"/>
      <c r="G379" s="519"/>
      <c r="H379" s="518"/>
      <c r="I379" s="520"/>
      <c r="J379" s="521"/>
      <c r="K379" s="522"/>
      <c r="L379" s="521"/>
      <c r="M379" s="521"/>
    </row>
    <row r="380" spans="1:13" s="523" customFormat="1" ht="16.5">
      <c r="A380" s="515"/>
      <c r="B380" s="516"/>
      <c r="C380" s="519"/>
      <c r="D380" s="515"/>
      <c r="E380" s="518"/>
      <c r="F380" s="524"/>
      <c r="G380" s="519"/>
      <c r="H380" s="518"/>
      <c r="I380" s="520"/>
      <c r="J380" s="521"/>
      <c r="K380" s="522"/>
      <c r="L380" s="521"/>
      <c r="M380" s="521"/>
    </row>
    <row r="381" spans="1:13" s="523" customFormat="1" ht="16.5">
      <c r="A381" s="515"/>
      <c r="B381" s="516"/>
      <c r="C381" s="517"/>
      <c r="D381" s="515"/>
      <c r="E381" s="518"/>
      <c r="F381" s="515"/>
      <c r="G381" s="519"/>
      <c r="H381" s="518"/>
      <c r="I381" s="520"/>
      <c r="J381" s="521"/>
      <c r="K381" s="522"/>
      <c r="L381" s="521"/>
      <c r="M381" s="521"/>
    </row>
    <row r="382" spans="1:13" s="523" customFormat="1" ht="16.5">
      <c r="A382" s="515"/>
      <c r="B382" s="516"/>
      <c r="C382" s="517"/>
      <c r="D382" s="515"/>
      <c r="E382" s="518"/>
      <c r="F382" s="524"/>
      <c r="G382" s="519"/>
      <c r="H382" s="518"/>
      <c r="I382" s="520"/>
      <c r="J382" s="521"/>
      <c r="K382" s="522"/>
      <c r="L382" s="521"/>
      <c r="M382" s="521"/>
    </row>
    <row r="383" spans="1:13" s="523" customFormat="1" ht="16.5">
      <c r="A383" s="515"/>
      <c r="B383" s="516"/>
      <c r="C383" s="517"/>
      <c r="D383" s="515"/>
      <c r="E383" s="518"/>
      <c r="F383" s="515"/>
      <c r="G383" s="519"/>
      <c r="H383" s="518"/>
      <c r="I383" s="520"/>
      <c r="J383" s="521"/>
      <c r="K383" s="522"/>
      <c r="L383" s="521"/>
      <c r="M383" s="521"/>
    </row>
    <row r="384" spans="1:13" s="523" customFormat="1" ht="16.5">
      <c r="A384" s="515"/>
      <c r="B384" s="516"/>
      <c r="C384" s="517"/>
      <c r="D384" s="515"/>
      <c r="E384" s="518"/>
      <c r="F384" s="524"/>
      <c r="G384" s="519"/>
      <c r="H384" s="518"/>
      <c r="I384" s="520"/>
      <c r="J384" s="521"/>
      <c r="K384" s="522"/>
      <c r="L384" s="521"/>
      <c r="M384" s="521"/>
    </row>
    <row r="385" spans="1:13" s="523" customFormat="1" ht="16.5">
      <c r="A385" s="515"/>
      <c r="B385" s="516"/>
      <c r="C385" s="517"/>
      <c r="D385" s="515"/>
      <c r="E385" s="518"/>
      <c r="F385" s="524"/>
      <c r="G385" s="519"/>
      <c r="H385" s="518"/>
      <c r="I385" s="520"/>
      <c r="J385" s="521"/>
      <c r="K385" s="522"/>
      <c r="L385" s="521"/>
      <c r="M385" s="521"/>
    </row>
    <row r="386" spans="1:13" s="523" customFormat="1" ht="16.5">
      <c r="A386" s="515"/>
      <c r="B386" s="516"/>
      <c r="C386" s="517"/>
      <c r="D386" s="515"/>
      <c r="E386" s="518"/>
      <c r="F386" s="524"/>
      <c r="G386" s="519"/>
      <c r="H386" s="518"/>
      <c r="I386" s="520"/>
      <c r="J386" s="521"/>
      <c r="K386" s="522"/>
      <c r="L386" s="521"/>
      <c r="M386" s="521"/>
    </row>
    <row r="387" spans="1:13" s="523" customFormat="1" ht="16.5">
      <c r="A387" s="515"/>
      <c r="B387" s="516"/>
      <c r="C387" s="517"/>
      <c r="D387" s="515"/>
      <c r="E387" s="518"/>
      <c r="F387" s="524"/>
      <c r="G387" s="519"/>
      <c r="H387" s="518"/>
      <c r="I387" s="520"/>
      <c r="J387" s="521"/>
      <c r="K387" s="522"/>
      <c r="L387" s="521"/>
      <c r="M387" s="521"/>
    </row>
    <row r="388" spans="1:13" s="523" customFormat="1" ht="16.5">
      <c r="A388" s="515"/>
      <c r="B388" s="516"/>
      <c r="C388" s="517"/>
      <c r="D388" s="515"/>
      <c r="E388" s="518"/>
      <c r="F388" s="524"/>
      <c r="G388" s="519"/>
      <c r="H388" s="518"/>
      <c r="I388" s="520"/>
      <c r="J388" s="521"/>
      <c r="K388" s="522"/>
      <c r="L388" s="521"/>
      <c r="M388" s="521"/>
    </row>
    <row r="389" spans="1:13" s="523" customFormat="1" ht="16.5">
      <c r="A389" s="515"/>
      <c r="B389" s="516"/>
      <c r="C389" s="517"/>
      <c r="D389" s="515"/>
      <c r="E389" s="518"/>
      <c r="F389" s="524"/>
      <c r="G389" s="519"/>
      <c r="H389" s="518"/>
      <c r="I389" s="520"/>
      <c r="J389" s="521"/>
      <c r="K389" s="522"/>
      <c r="L389" s="521"/>
      <c r="M389" s="521"/>
    </row>
    <row r="390" spans="1:13" s="523" customFormat="1" ht="16.5">
      <c r="A390" s="515"/>
      <c r="B390" s="516"/>
      <c r="C390" s="517"/>
      <c r="D390" s="515"/>
      <c r="E390" s="518"/>
      <c r="F390" s="524"/>
      <c r="G390" s="519"/>
      <c r="H390" s="518"/>
      <c r="I390" s="520"/>
      <c r="J390" s="521"/>
      <c r="K390" s="522"/>
      <c r="L390" s="521"/>
      <c r="M390" s="521"/>
    </row>
    <row r="391" spans="1:13" s="523" customFormat="1" ht="16.5">
      <c r="A391" s="515"/>
      <c r="B391" s="516"/>
      <c r="C391" s="517"/>
      <c r="D391" s="515"/>
      <c r="E391" s="518"/>
      <c r="F391" s="524"/>
      <c r="G391" s="519"/>
      <c r="H391" s="518"/>
      <c r="I391" s="520"/>
      <c r="J391" s="521"/>
      <c r="K391" s="522"/>
      <c r="L391" s="521"/>
      <c r="M391" s="521"/>
    </row>
    <row r="392" spans="1:13" s="523" customFormat="1" ht="16.5">
      <c r="A392" s="515"/>
      <c r="B392" s="516"/>
      <c r="C392" s="517"/>
      <c r="D392" s="515"/>
      <c r="E392" s="518"/>
      <c r="F392" s="524"/>
      <c r="G392" s="519"/>
      <c r="H392" s="518"/>
      <c r="I392" s="520"/>
      <c r="J392" s="521"/>
      <c r="K392" s="522"/>
      <c r="L392" s="521"/>
      <c r="M392" s="521"/>
    </row>
    <row r="393" spans="1:13" s="523" customFormat="1" ht="16.5">
      <c r="A393" s="515"/>
      <c r="B393" s="515"/>
      <c r="C393" s="517"/>
      <c r="D393" s="515"/>
      <c r="E393" s="518"/>
      <c r="F393" s="515"/>
      <c r="G393" s="519"/>
      <c r="H393" s="518"/>
      <c r="I393" s="520"/>
      <c r="J393" s="521"/>
      <c r="K393" s="522"/>
      <c r="L393" s="521"/>
      <c r="M393" s="521"/>
    </row>
    <row r="394" spans="1:13" s="523" customFormat="1" ht="16.5">
      <c r="A394" s="515"/>
      <c r="B394" s="515"/>
      <c r="C394" s="517"/>
      <c r="D394" s="515"/>
      <c r="E394" s="518"/>
      <c r="F394" s="515"/>
      <c r="G394" s="519"/>
      <c r="H394" s="518"/>
      <c r="I394" s="520"/>
      <c r="J394" s="521"/>
      <c r="K394" s="522"/>
      <c r="L394" s="521"/>
      <c r="M394" s="521"/>
    </row>
    <row r="395" spans="1:13" s="523" customFormat="1" ht="16.5">
      <c r="A395" s="515"/>
      <c r="B395" s="515"/>
      <c r="C395" s="517"/>
      <c r="D395" s="515"/>
      <c r="E395" s="518"/>
      <c r="F395" s="515"/>
      <c r="G395" s="519"/>
      <c r="H395" s="518"/>
      <c r="I395" s="520"/>
      <c r="J395" s="521"/>
      <c r="K395" s="522"/>
      <c r="L395" s="521"/>
      <c r="M395" s="521"/>
    </row>
    <row r="396" spans="1:13" s="523" customFormat="1" ht="16.5">
      <c r="A396" s="515"/>
      <c r="B396" s="515"/>
      <c r="C396" s="517"/>
      <c r="D396" s="515"/>
      <c r="E396" s="518"/>
      <c r="F396" s="515"/>
      <c r="G396" s="519"/>
      <c r="H396" s="518"/>
      <c r="I396" s="520"/>
      <c r="J396" s="521"/>
      <c r="K396" s="522"/>
      <c r="L396" s="521"/>
      <c r="M396" s="521"/>
    </row>
    <row r="397" spans="1:13" s="523" customFormat="1" ht="16.5">
      <c r="A397" s="515"/>
      <c r="B397" s="515"/>
      <c r="C397" s="517"/>
      <c r="D397" s="515"/>
      <c r="E397" s="518"/>
      <c r="F397" s="515"/>
      <c r="G397" s="519"/>
      <c r="H397" s="518"/>
      <c r="I397" s="520"/>
      <c r="J397" s="521"/>
      <c r="K397" s="522"/>
      <c r="L397" s="521"/>
      <c r="M397" s="521"/>
    </row>
    <row r="398" spans="1:13" s="523" customFormat="1" ht="16.5">
      <c r="A398" s="515"/>
      <c r="B398" s="515"/>
      <c r="C398" s="517"/>
      <c r="D398" s="515"/>
      <c r="E398" s="518"/>
      <c r="F398" s="515"/>
      <c r="G398" s="519"/>
      <c r="H398" s="518"/>
      <c r="I398" s="520"/>
      <c r="J398" s="521"/>
      <c r="K398" s="522"/>
      <c r="L398" s="521"/>
      <c r="M398" s="521"/>
    </row>
    <row r="399" spans="1:13" s="523" customFormat="1" ht="16.5">
      <c r="A399" s="515"/>
      <c r="B399" s="515"/>
      <c r="C399" s="517"/>
      <c r="D399" s="515"/>
      <c r="E399" s="518"/>
      <c r="F399" s="515"/>
      <c r="G399" s="519"/>
      <c r="H399" s="518"/>
      <c r="I399" s="520"/>
      <c r="J399" s="521"/>
      <c r="K399" s="522"/>
      <c r="L399" s="521"/>
      <c r="M399" s="521"/>
    </row>
    <row r="400" spans="1:13" s="523" customFormat="1" ht="16.5">
      <c r="A400" s="515"/>
      <c r="B400" s="516"/>
      <c r="C400" s="517"/>
      <c r="D400" s="515"/>
      <c r="E400" s="518"/>
      <c r="F400" s="515"/>
      <c r="G400" s="519"/>
      <c r="H400" s="518"/>
      <c r="I400" s="520"/>
      <c r="J400" s="521"/>
      <c r="K400" s="522"/>
      <c r="L400" s="521"/>
      <c r="M400" s="521"/>
    </row>
    <row r="401" spans="1:13" s="523" customFormat="1" ht="16.5">
      <c r="A401" s="515"/>
      <c r="B401" s="516"/>
      <c r="C401" s="517"/>
      <c r="D401" s="515"/>
      <c r="E401" s="518"/>
      <c r="F401" s="515"/>
      <c r="G401" s="519"/>
      <c r="H401" s="518"/>
      <c r="I401" s="520"/>
      <c r="J401" s="521"/>
      <c r="K401" s="522"/>
      <c r="L401" s="521"/>
      <c r="M401" s="521"/>
    </row>
    <row r="402" spans="1:13" s="523" customFormat="1" ht="16.5">
      <c r="A402" s="515"/>
      <c r="B402" s="516"/>
      <c r="C402" s="517"/>
      <c r="D402" s="515"/>
      <c r="E402" s="518"/>
      <c r="F402" s="524"/>
      <c r="G402" s="519"/>
      <c r="H402" s="518"/>
      <c r="I402" s="520"/>
      <c r="J402" s="521"/>
      <c r="K402" s="522"/>
      <c r="L402" s="521"/>
      <c r="M402" s="521"/>
    </row>
    <row r="403" spans="1:13" s="523" customFormat="1" ht="16.5">
      <c r="A403" s="515"/>
      <c r="B403" s="516"/>
      <c r="C403" s="517"/>
      <c r="D403" s="515"/>
      <c r="E403" s="518"/>
      <c r="F403" s="524"/>
      <c r="G403" s="519"/>
      <c r="H403" s="518"/>
      <c r="I403" s="520"/>
      <c r="J403" s="521"/>
      <c r="K403" s="522"/>
      <c r="L403" s="521"/>
      <c r="M403" s="521"/>
    </row>
    <row r="404" spans="1:13" s="523" customFormat="1" ht="16.5">
      <c r="A404" s="515"/>
      <c r="B404" s="516"/>
      <c r="C404" s="517"/>
      <c r="D404" s="515"/>
      <c r="E404" s="518"/>
      <c r="F404" s="524"/>
      <c r="G404" s="519"/>
      <c r="H404" s="518"/>
      <c r="I404" s="520"/>
      <c r="J404" s="521"/>
      <c r="K404" s="522"/>
      <c r="L404" s="521"/>
      <c r="M404" s="521"/>
    </row>
    <row r="405" spans="1:13" s="523" customFormat="1" ht="16.5">
      <c r="A405" s="515"/>
      <c r="B405" s="516"/>
      <c r="C405" s="517"/>
      <c r="D405" s="515"/>
      <c r="E405" s="518"/>
      <c r="F405" s="524"/>
      <c r="G405" s="519"/>
      <c r="H405" s="518"/>
      <c r="I405" s="520"/>
      <c r="J405" s="521"/>
      <c r="K405" s="522"/>
      <c r="L405" s="521"/>
      <c r="M405" s="521"/>
    </row>
    <row r="406" spans="1:13" s="523" customFormat="1" ht="16.5">
      <c r="A406" s="515"/>
      <c r="B406" s="516"/>
      <c r="C406" s="517"/>
      <c r="D406" s="515"/>
      <c r="E406" s="518"/>
      <c r="F406" s="515"/>
      <c r="G406" s="519"/>
      <c r="H406" s="518"/>
      <c r="I406" s="520"/>
      <c r="J406" s="521"/>
      <c r="K406" s="522"/>
      <c r="L406" s="521"/>
      <c r="M406" s="521"/>
    </row>
    <row r="407" spans="1:13" s="523" customFormat="1" ht="16.5">
      <c r="A407" s="515"/>
      <c r="B407" s="516"/>
      <c r="C407" s="517"/>
      <c r="D407" s="515"/>
      <c r="E407" s="518"/>
      <c r="F407" s="524"/>
      <c r="G407" s="519"/>
      <c r="H407" s="518"/>
      <c r="I407" s="520"/>
      <c r="J407" s="521"/>
      <c r="K407" s="522"/>
      <c r="L407" s="521"/>
      <c r="M407" s="521"/>
    </row>
    <row r="408" spans="1:13" s="523" customFormat="1" ht="16.5">
      <c r="A408" s="515"/>
      <c r="B408" s="516"/>
      <c r="C408" s="517"/>
      <c r="D408" s="515"/>
      <c r="E408" s="518"/>
      <c r="F408" s="524"/>
      <c r="G408" s="519"/>
      <c r="H408" s="518"/>
      <c r="I408" s="520"/>
      <c r="J408" s="521"/>
      <c r="K408" s="522"/>
      <c r="L408" s="521"/>
      <c r="M408" s="521"/>
    </row>
    <row r="409" spans="1:13" s="523" customFormat="1" ht="16.5">
      <c r="A409" s="515"/>
      <c r="B409" s="516"/>
      <c r="C409" s="517"/>
      <c r="D409" s="515"/>
      <c r="E409" s="518"/>
      <c r="F409" s="524"/>
      <c r="G409" s="519"/>
      <c r="H409" s="518"/>
      <c r="I409" s="520"/>
      <c r="J409" s="521"/>
      <c r="K409" s="522"/>
      <c r="L409" s="521"/>
      <c r="M409" s="521"/>
    </row>
    <row r="410" spans="1:13" s="523" customFormat="1" ht="16.5">
      <c r="A410" s="515"/>
      <c r="B410" s="516"/>
      <c r="C410" s="517"/>
      <c r="D410" s="515"/>
      <c r="E410" s="518"/>
      <c r="F410" s="524"/>
      <c r="G410" s="519"/>
      <c r="H410" s="518"/>
      <c r="I410" s="520"/>
      <c r="J410" s="521"/>
      <c r="K410" s="522"/>
      <c r="L410" s="521"/>
      <c r="M410" s="521"/>
    </row>
    <row r="411" spans="1:13" s="523" customFormat="1" ht="16.5">
      <c r="A411" s="515"/>
      <c r="B411" s="516"/>
      <c r="C411" s="517"/>
      <c r="D411" s="515"/>
      <c r="E411" s="518"/>
      <c r="F411" s="524"/>
      <c r="G411" s="519"/>
      <c r="H411" s="518"/>
      <c r="I411" s="520"/>
      <c r="J411" s="521"/>
      <c r="K411" s="522"/>
      <c r="L411" s="521"/>
      <c r="M411" s="521"/>
    </row>
    <row r="412" spans="1:13" s="523" customFormat="1" ht="16.5">
      <c r="A412" s="515"/>
      <c r="B412" s="516"/>
      <c r="C412" s="517"/>
      <c r="D412" s="515"/>
      <c r="E412" s="518"/>
      <c r="F412" s="524"/>
      <c r="G412" s="519"/>
      <c r="H412" s="518"/>
      <c r="I412" s="520"/>
      <c r="J412" s="521"/>
      <c r="K412" s="522"/>
      <c r="L412" s="521"/>
      <c r="M412" s="521"/>
    </row>
    <row r="413" spans="1:13" s="523" customFormat="1" ht="16.5">
      <c r="A413" s="515"/>
      <c r="B413" s="516"/>
      <c r="C413" s="517"/>
      <c r="D413" s="515"/>
      <c r="E413" s="518"/>
      <c r="F413" s="524"/>
      <c r="G413" s="519"/>
      <c r="H413" s="518"/>
      <c r="I413" s="520"/>
      <c r="J413" s="521"/>
      <c r="K413" s="522"/>
      <c r="L413" s="521"/>
      <c r="M413" s="521"/>
    </row>
    <row r="414" spans="1:13" s="523" customFormat="1" ht="16.5">
      <c r="A414" s="515"/>
      <c r="B414" s="516"/>
      <c r="C414" s="517"/>
      <c r="D414" s="515"/>
      <c r="E414" s="518"/>
      <c r="F414" s="524"/>
      <c r="G414" s="519"/>
      <c r="H414" s="518"/>
      <c r="I414" s="520"/>
      <c r="J414" s="521"/>
      <c r="K414" s="522"/>
      <c r="L414" s="521"/>
      <c r="M414" s="521"/>
    </row>
    <row r="415" spans="1:13" s="523" customFormat="1" ht="16.5">
      <c r="A415" s="515"/>
      <c r="B415" s="516"/>
      <c r="C415" s="517"/>
      <c r="D415" s="515"/>
      <c r="E415" s="518"/>
      <c r="F415" s="515"/>
      <c r="G415" s="519"/>
      <c r="H415" s="518"/>
      <c r="I415" s="520"/>
      <c r="J415" s="521"/>
      <c r="K415" s="522"/>
      <c r="L415" s="521"/>
      <c r="M415" s="521"/>
    </row>
    <row r="416" spans="1:13" s="523" customFormat="1" ht="16.5">
      <c r="A416" s="515"/>
      <c r="B416" s="516"/>
      <c r="C416" s="517"/>
      <c r="D416" s="515"/>
      <c r="E416" s="518"/>
      <c r="F416" s="524"/>
      <c r="G416" s="519"/>
      <c r="H416" s="518"/>
      <c r="I416" s="520"/>
      <c r="J416" s="521"/>
      <c r="K416" s="522"/>
      <c r="L416" s="521"/>
      <c r="M416" s="521"/>
    </row>
    <row r="417" spans="1:13" s="523" customFormat="1" ht="16.5">
      <c r="A417" s="515"/>
      <c r="B417" s="516"/>
      <c r="C417" s="517"/>
      <c r="D417" s="515"/>
      <c r="E417" s="518"/>
      <c r="F417" s="524"/>
      <c r="G417" s="519"/>
      <c r="H417" s="518"/>
      <c r="I417" s="520"/>
      <c r="J417" s="521"/>
      <c r="K417" s="522"/>
      <c r="L417" s="521"/>
      <c r="M417" s="521"/>
    </row>
    <row r="418" spans="1:13" s="523" customFormat="1" ht="16.5">
      <c r="A418" s="515"/>
      <c r="B418" s="516"/>
      <c r="C418" s="517"/>
      <c r="D418" s="515"/>
      <c r="E418" s="518"/>
      <c r="F418" s="524"/>
      <c r="G418" s="519"/>
      <c r="H418" s="518"/>
      <c r="I418" s="520"/>
      <c r="J418" s="521"/>
      <c r="K418" s="522"/>
      <c r="L418" s="521"/>
      <c r="M418" s="521"/>
    </row>
    <row r="419" spans="1:13" s="523" customFormat="1" ht="16.5">
      <c r="A419" s="515"/>
      <c r="B419" s="516"/>
      <c r="C419" s="517"/>
      <c r="D419" s="515"/>
      <c r="E419" s="518"/>
      <c r="F419" s="524"/>
      <c r="G419" s="519"/>
      <c r="H419" s="518"/>
      <c r="I419" s="520"/>
      <c r="J419" s="521"/>
      <c r="K419" s="522"/>
      <c r="L419" s="521"/>
      <c r="M419" s="521"/>
    </row>
    <row r="420" spans="1:13" s="523" customFormat="1" ht="16.5">
      <c r="A420" s="515"/>
      <c r="B420" s="516"/>
      <c r="C420" s="517"/>
      <c r="D420" s="515"/>
      <c r="E420" s="518"/>
      <c r="F420" s="524"/>
      <c r="G420" s="519"/>
      <c r="H420" s="518"/>
      <c r="I420" s="520"/>
      <c r="J420" s="521"/>
      <c r="K420" s="522"/>
      <c r="L420" s="521"/>
      <c r="M420" s="521"/>
    </row>
    <row r="421" spans="1:13" s="523" customFormat="1" ht="16.5">
      <c r="A421" s="515"/>
      <c r="B421" s="516"/>
      <c r="C421" s="517"/>
      <c r="D421" s="515"/>
      <c r="E421" s="518"/>
      <c r="F421" s="524"/>
      <c r="G421" s="519"/>
      <c r="H421" s="518"/>
      <c r="I421" s="520"/>
      <c r="J421" s="521"/>
      <c r="K421" s="522"/>
      <c r="L421" s="521"/>
      <c r="M421" s="521"/>
    </row>
    <row r="422" spans="1:13" s="523" customFormat="1" ht="16.5">
      <c r="A422" s="515"/>
      <c r="B422" s="516"/>
      <c r="C422" s="517"/>
      <c r="D422" s="515"/>
      <c r="E422" s="518"/>
      <c r="F422" s="524"/>
      <c r="G422" s="519"/>
      <c r="H422" s="518"/>
      <c r="I422" s="520"/>
      <c r="J422" s="521"/>
      <c r="K422" s="522"/>
      <c r="L422" s="521"/>
      <c r="M422" s="521"/>
    </row>
    <row r="423" spans="1:13" s="523" customFormat="1" ht="16.5">
      <c r="A423" s="515"/>
      <c r="B423" s="516"/>
      <c r="C423" s="517"/>
      <c r="D423" s="515"/>
      <c r="E423" s="518"/>
      <c r="F423" s="524"/>
      <c r="G423" s="519"/>
      <c r="H423" s="518"/>
      <c r="I423" s="520"/>
      <c r="J423" s="521"/>
      <c r="K423" s="522"/>
      <c r="L423" s="521"/>
      <c r="M423" s="521"/>
    </row>
    <row r="424" spans="1:13" s="523" customFormat="1" ht="16.5">
      <c r="A424" s="515"/>
      <c r="B424" s="516"/>
      <c r="C424" s="517"/>
      <c r="D424" s="515"/>
      <c r="E424" s="518"/>
      <c r="F424" s="524"/>
      <c r="G424" s="519"/>
      <c r="H424" s="518"/>
      <c r="I424" s="520"/>
      <c r="J424" s="521"/>
      <c r="K424" s="522"/>
      <c r="L424" s="521"/>
      <c r="M424" s="521"/>
    </row>
    <row r="425" spans="1:13" s="523" customFormat="1" ht="16.5">
      <c r="A425" s="515"/>
      <c r="B425" s="516"/>
      <c r="C425" s="517"/>
      <c r="D425" s="515"/>
      <c r="E425" s="518"/>
      <c r="F425" s="524"/>
      <c r="G425" s="519"/>
      <c r="H425" s="518"/>
      <c r="I425" s="520"/>
      <c r="J425" s="521"/>
      <c r="K425" s="522"/>
      <c r="L425" s="521"/>
      <c r="M425" s="521"/>
    </row>
    <row r="426" spans="1:13" s="523" customFormat="1" ht="16.5">
      <c r="A426" s="515"/>
      <c r="B426" s="515"/>
      <c r="C426" s="529"/>
      <c r="D426" s="515"/>
      <c r="E426" s="518"/>
      <c r="F426" s="515"/>
      <c r="G426" s="519"/>
      <c r="H426" s="518"/>
      <c r="I426" s="515"/>
      <c r="J426" s="521"/>
      <c r="K426" s="522"/>
      <c r="L426" s="521"/>
      <c r="M426" s="521"/>
    </row>
    <row r="427" spans="1:13" s="523" customFormat="1" ht="16.5">
      <c r="A427" s="515"/>
      <c r="B427" s="515"/>
      <c r="C427" s="515"/>
      <c r="D427" s="515"/>
      <c r="E427" s="518"/>
      <c r="F427" s="515"/>
      <c r="G427" s="519"/>
      <c r="H427" s="518"/>
      <c r="I427" s="515"/>
      <c r="J427" s="521"/>
      <c r="K427" s="522"/>
      <c r="L427" s="521"/>
      <c r="M427" s="521"/>
    </row>
    <row r="428" spans="1:13" s="523" customFormat="1" ht="16.5">
      <c r="A428" s="515"/>
      <c r="B428" s="516"/>
      <c r="C428" s="519"/>
      <c r="D428" s="515"/>
      <c r="E428" s="518"/>
      <c r="F428" s="515"/>
      <c r="G428" s="519"/>
      <c r="H428" s="518"/>
      <c r="I428" s="520"/>
      <c r="J428" s="521"/>
      <c r="K428" s="522"/>
      <c r="L428" s="521"/>
      <c r="M428" s="521"/>
    </row>
    <row r="429" spans="1:13" s="523" customFormat="1" ht="16.5">
      <c r="A429" s="515"/>
      <c r="B429" s="516"/>
      <c r="C429" s="519"/>
      <c r="D429" s="515"/>
      <c r="E429" s="518"/>
      <c r="F429" s="524"/>
      <c r="G429" s="519"/>
      <c r="H429" s="518"/>
      <c r="I429" s="520"/>
      <c r="J429" s="521"/>
      <c r="K429" s="522"/>
      <c r="L429" s="521"/>
      <c r="M429" s="521"/>
    </row>
    <row r="430" spans="1:13" s="523" customFormat="1" ht="16.5">
      <c r="A430" s="515"/>
      <c r="B430" s="516"/>
      <c r="C430" s="519"/>
      <c r="D430" s="515"/>
      <c r="E430" s="518"/>
      <c r="F430" s="524"/>
      <c r="G430" s="519"/>
      <c r="H430" s="518"/>
      <c r="I430" s="520"/>
      <c r="J430" s="521"/>
      <c r="K430" s="522"/>
      <c r="L430" s="521"/>
      <c r="M430" s="521"/>
    </row>
    <row r="431" spans="1:13" s="523" customFormat="1" ht="16.5">
      <c r="A431" s="515"/>
      <c r="B431" s="516"/>
      <c r="C431" s="519"/>
      <c r="D431" s="515"/>
      <c r="E431" s="518"/>
      <c r="F431" s="515"/>
      <c r="G431" s="519"/>
      <c r="H431" s="518"/>
      <c r="I431" s="520"/>
      <c r="J431" s="521"/>
      <c r="K431" s="522"/>
      <c r="L431" s="521"/>
      <c r="M431" s="521"/>
    </row>
    <row r="432" spans="1:13" s="523" customFormat="1" ht="16.5">
      <c r="A432" s="515"/>
      <c r="B432" s="516"/>
      <c r="C432" s="519"/>
      <c r="D432" s="515"/>
      <c r="E432" s="518"/>
      <c r="F432" s="515"/>
      <c r="G432" s="519"/>
      <c r="H432" s="518"/>
      <c r="I432" s="520"/>
      <c r="J432" s="521"/>
      <c r="K432" s="522"/>
      <c r="L432" s="521"/>
      <c r="M432" s="521"/>
    </row>
    <row r="433" spans="1:13" s="523" customFormat="1" ht="16.5">
      <c r="A433" s="515"/>
      <c r="B433" s="516"/>
      <c r="C433" s="519"/>
      <c r="D433" s="515"/>
      <c r="E433" s="518"/>
      <c r="F433" s="515"/>
      <c r="G433" s="519"/>
      <c r="H433" s="518"/>
      <c r="I433" s="520"/>
      <c r="J433" s="521"/>
      <c r="K433" s="522"/>
      <c r="L433" s="521"/>
      <c r="M433" s="521"/>
    </row>
    <row r="434" spans="1:13" s="523" customFormat="1" ht="16.5">
      <c r="A434" s="515"/>
      <c r="B434" s="516"/>
      <c r="C434" s="519"/>
      <c r="D434" s="515"/>
      <c r="E434" s="518"/>
      <c r="F434" s="524"/>
      <c r="G434" s="519"/>
      <c r="H434" s="518"/>
      <c r="I434" s="520"/>
      <c r="J434" s="521"/>
      <c r="K434" s="522"/>
      <c r="L434" s="521"/>
      <c r="M434" s="521"/>
    </row>
    <row r="435" spans="1:13" s="523" customFormat="1" ht="16.5">
      <c r="A435" s="515"/>
      <c r="B435" s="516"/>
      <c r="C435" s="519"/>
      <c r="D435" s="515"/>
      <c r="E435" s="518"/>
      <c r="F435" s="524"/>
      <c r="G435" s="519"/>
      <c r="H435" s="518"/>
      <c r="I435" s="520"/>
      <c r="J435" s="521"/>
      <c r="K435" s="522"/>
      <c r="L435" s="521"/>
      <c r="M435" s="521"/>
    </row>
    <row r="436" spans="1:13" s="523" customFormat="1" ht="16.5">
      <c r="A436" s="515"/>
      <c r="B436" s="516"/>
      <c r="C436" s="519"/>
      <c r="D436" s="515"/>
      <c r="E436" s="518"/>
      <c r="F436" s="524"/>
      <c r="G436" s="519"/>
      <c r="H436" s="518"/>
      <c r="I436" s="520"/>
      <c r="J436" s="521"/>
      <c r="K436" s="522"/>
      <c r="L436" s="521"/>
      <c r="M436" s="521"/>
    </row>
    <row r="437" spans="1:13" s="523" customFormat="1" ht="16.5">
      <c r="A437" s="515"/>
      <c r="B437" s="516"/>
      <c r="C437" s="519"/>
      <c r="D437" s="515"/>
      <c r="E437" s="518"/>
      <c r="F437" s="524"/>
      <c r="G437" s="519"/>
      <c r="H437" s="518"/>
      <c r="I437" s="520"/>
      <c r="J437" s="521"/>
      <c r="K437" s="522"/>
      <c r="L437" s="521"/>
      <c r="M437" s="521"/>
    </row>
    <row r="438" spans="1:13" s="523" customFormat="1" ht="16.5">
      <c r="A438" s="515"/>
      <c r="B438" s="516"/>
      <c r="C438" s="519"/>
      <c r="D438" s="515"/>
      <c r="E438" s="518"/>
      <c r="F438" s="524"/>
      <c r="G438" s="519"/>
      <c r="H438" s="518"/>
      <c r="I438" s="520"/>
      <c r="J438" s="521"/>
      <c r="K438" s="522"/>
      <c r="L438" s="521"/>
      <c r="M438" s="521"/>
    </row>
    <row r="439" spans="1:13" s="523" customFormat="1" ht="16.5">
      <c r="A439" s="515"/>
      <c r="B439" s="516"/>
      <c r="C439" s="519"/>
      <c r="D439" s="515"/>
      <c r="E439" s="518"/>
      <c r="F439" s="524"/>
      <c r="G439" s="519"/>
      <c r="H439" s="518"/>
      <c r="I439" s="520"/>
      <c r="J439" s="521"/>
      <c r="K439" s="522"/>
      <c r="L439" s="521"/>
      <c r="M439" s="521"/>
    </row>
    <row r="440" spans="1:13" s="523" customFormat="1" ht="16.5">
      <c r="A440" s="515"/>
      <c r="B440" s="516"/>
      <c r="C440" s="519"/>
      <c r="D440" s="515"/>
      <c r="E440" s="518"/>
      <c r="F440" s="524"/>
      <c r="G440" s="519"/>
      <c r="H440" s="518"/>
      <c r="I440" s="520"/>
      <c r="J440" s="521"/>
      <c r="K440" s="522"/>
      <c r="L440" s="521"/>
      <c r="M440" s="521"/>
    </row>
    <row r="441" spans="1:13" s="523" customFormat="1" ht="16.5">
      <c r="A441" s="515"/>
      <c r="B441" s="515"/>
      <c r="C441" s="530"/>
      <c r="D441" s="515"/>
      <c r="E441" s="518"/>
      <c r="F441" s="515"/>
      <c r="G441" s="519"/>
      <c r="H441" s="518"/>
      <c r="I441" s="515"/>
      <c r="J441" s="521"/>
      <c r="K441" s="522"/>
      <c r="L441" s="521"/>
      <c r="M441" s="521"/>
    </row>
    <row r="442" spans="1:13" s="523" customFormat="1" ht="16.5">
      <c r="A442" s="515"/>
      <c r="B442" s="516"/>
      <c r="C442" s="517"/>
      <c r="D442" s="515"/>
      <c r="E442" s="518"/>
      <c r="F442" s="515"/>
      <c r="G442" s="519"/>
      <c r="H442" s="518"/>
      <c r="I442" s="520"/>
      <c r="J442" s="521"/>
      <c r="K442" s="522"/>
      <c r="L442" s="521"/>
      <c r="M442" s="521"/>
    </row>
    <row r="443" spans="1:13" s="523" customFormat="1" ht="16.5">
      <c r="A443" s="515"/>
      <c r="B443" s="516"/>
      <c r="C443" s="517"/>
      <c r="D443" s="515"/>
      <c r="E443" s="518"/>
      <c r="F443" s="524"/>
      <c r="G443" s="519"/>
      <c r="H443" s="518"/>
      <c r="I443" s="520"/>
      <c r="J443" s="521"/>
      <c r="K443" s="522"/>
      <c r="L443" s="521"/>
      <c r="M443" s="521"/>
    </row>
    <row r="444" spans="1:13" s="523" customFormat="1" ht="16.5">
      <c r="A444" s="515"/>
      <c r="B444" s="516"/>
      <c r="C444" s="517"/>
      <c r="D444" s="515"/>
      <c r="E444" s="518"/>
      <c r="F444" s="524"/>
      <c r="G444" s="519"/>
      <c r="H444" s="518"/>
      <c r="I444" s="520"/>
      <c r="J444" s="521"/>
      <c r="K444" s="522"/>
      <c r="L444" s="521"/>
      <c r="M444" s="521"/>
    </row>
    <row r="445" spans="1:13" s="523" customFormat="1" ht="16.5">
      <c r="A445" s="515"/>
      <c r="B445" s="516"/>
      <c r="C445" s="517"/>
      <c r="D445" s="515"/>
      <c r="E445" s="518"/>
      <c r="F445" s="524"/>
      <c r="G445" s="519"/>
      <c r="H445" s="518"/>
      <c r="I445" s="520"/>
      <c r="J445" s="521"/>
      <c r="K445" s="522"/>
      <c r="L445" s="521"/>
      <c r="M445" s="521"/>
    </row>
    <row r="446" spans="1:13" s="523" customFormat="1" ht="16.5">
      <c r="A446" s="515"/>
      <c r="B446" s="516"/>
      <c r="C446" s="517"/>
      <c r="D446" s="515"/>
      <c r="E446" s="518"/>
      <c r="F446" s="524"/>
      <c r="G446" s="519"/>
      <c r="H446" s="518"/>
      <c r="I446" s="520"/>
      <c r="J446" s="521"/>
      <c r="K446" s="522"/>
      <c r="L446" s="521"/>
      <c r="M446" s="521"/>
    </row>
    <row r="447" spans="1:13" s="523" customFormat="1" ht="16.5">
      <c r="A447" s="515"/>
      <c r="B447" s="516"/>
      <c r="C447" s="517"/>
      <c r="D447" s="515"/>
      <c r="E447" s="518"/>
      <c r="F447" s="524"/>
      <c r="G447" s="519"/>
      <c r="H447" s="518"/>
      <c r="I447" s="520"/>
      <c r="J447" s="521"/>
      <c r="K447" s="522"/>
      <c r="L447" s="521"/>
      <c r="M447" s="521"/>
    </row>
    <row r="448" spans="1:13" s="523" customFormat="1" ht="16.5">
      <c r="A448" s="515"/>
      <c r="B448" s="516"/>
      <c r="C448" s="517"/>
      <c r="D448" s="515"/>
      <c r="E448" s="518"/>
      <c r="F448" s="524"/>
      <c r="G448" s="519"/>
      <c r="H448" s="518"/>
      <c r="I448" s="520"/>
      <c r="J448" s="521"/>
      <c r="K448" s="522"/>
      <c r="L448" s="521"/>
      <c r="M448" s="521"/>
    </row>
    <row r="449" spans="1:13" s="523" customFormat="1" ht="16.5">
      <c r="A449" s="515"/>
      <c r="B449" s="516"/>
      <c r="C449" s="517"/>
      <c r="D449" s="515"/>
      <c r="E449" s="518"/>
      <c r="F449" s="524"/>
      <c r="G449" s="519"/>
      <c r="H449" s="518"/>
      <c r="I449" s="520"/>
      <c r="J449" s="521"/>
      <c r="K449" s="522"/>
      <c r="L449" s="521"/>
      <c r="M449" s="521"/>
    </row>
    <row r="450" spans="1:13" s="523" customFormat="1" ht="16.5">
      <c r="A450" s="515"/>
      <c r="B450" s="516"/>
      <c r="C450" s="517"/>
      <c r="D450" s="515"/>
      <c r="E450" s="518"/>
      <c r="F450" s="524"/>
      <c r="G450" s="519"/>
      <c r="H450" s="518"/>
      <c r="I450" s="520"/>
      <c r="J450" s="521"/>
      <c r="K450" s="522"/>
      <c r="L450" s="521"/>
      <c r="M450" s="521"/>
    </row>
    <row r="451" spans="1:13" s="523" customFormat="1" ht="16.5">
      <c r="A451" s="515"/>
      <c r="B451" s="516"/>
      <c r="C451" s="517"/>
      <c r="D451" s="515"/>
      <c r="E451" s="518"/>
      <c r="F451" s="515"/>
      <c r="G451" s="519"/>
      <c r="H451" s="518"/>
      <c r="I451" s="520"/>
      <c r="J451" s="521"/>
      <c r="K451" s="522"/>
      <c r="L451" s="521"/>
      <c r="M451" s="521"/>
    </row>
    <row r="452" spans="1:13" s="523" customFormat="1" ht="16.5">
      <c r="A452" s="515"/>
      <c r="B452" s="516"/>
      <c r="C452" s="517"/>
      <c r="D452" s="515"/>
      <c r="E452" s="518"/>
      <c r="F452" s="520"/>
      <c r="G452" s="519"/>
      <c r="H452" s="518"/>
      <c r="I452" s="520"/>
      <c r="J452" s="521"/>
      <c r="K452" s="522"/>
      <c r="L452" s="521"/>
      <c r="M452" s="521"/>
    </row>
    <row r="453" spans="1:13" s="523" customFormat="1" ht="16.5">
      <c r="A453" s="515"/>
      <c r="B453" s="516"/>
      <c r="C453" s="517"/>
      <c r="D453" s="515"/>
      <c r="E453" s="518"/>
      <c r="F453" s="520"/>
      <c r="G453" s="519"/>
      <c r="H453" s="518"/>
      <c r="I453" s="520"/>
      <c r="J453" s="521"/>
      <c r="K453" s="522"/>
      <c r="L453" s="521"/>
      <c r="M453" s="521"/>
    </row>
    <row r="454" spans="1:13" s="523" customFormat="1" ht="16.5">
      <c r="A454" s="515"/>
      <c r="B454" s="516"/>
      <c r="C454" s="517"/>
      <c r="D454" s="515"/>
      <c r="E454" s="518"/>
      <c r="F454" s="520"/>
      <c r="G454" s="519"/>
      <c r="H454" s="518"/>
      <c r="I454" s="520"/>
      <c r="J454" s="521"/>
      <c r="K454" s="522"/>
      <c r="L454" s="521"/>
      <c r="M454" s="521"/>
    </row>
    <row r="455" spans="1:13" s="523" customFormat="1" ht="16.5">
      <c r="A455" s="515"/>
      <c r="B455" s="516"/>
      <c r="C455" s="517"/>
      <c r="D455" s="515"/>
      <c r="E455" s="518"/>
      <c r="F455" s="520"/>
      <c r="G455" s="519"/>
      <c r="H455" s="518"/>
      <c r="I455" s="520"/>
      <c r="J455" s="521"/>
      <c r="K455" s="522"/>
      <c r="L455" s="521"/>
      <c r="M455" s="521"/>
    </row>
    <row r="456" spans="1:13" s="523" customFormat="1" ht="16.5">
      <c r="A456" s="515"/>
      <c r="B456" s="516"/>
      <c r="C456" s="517"/>
      <c r="D456" s="515"/>
      <c r="E456" s="518"/>
      <c r="F456" s="520"/>
      <c r="G456" s="519"/>
      <c r="H456" s="518"/>
      <c r="I456" s="520"/>
      <c r="J456" s="521"/>
      <c r="K456" s="522"/>
      <c r="L456" s="521"/>
      <c r="M456" s="521"/>
    </row>
    <row r="457" spans="1:13" s="523" customFormat="1" ht="16.5">
      <c r="A457" s="515"/>
      <c r="B457" s="516"/>
      <c r="C457" s="517"/>
      <c r="D457" s="515"/>
      <c r="E457" s="518"/>
      <c r="F457" s="520"/>
      <c r="G457" s="519"/>
      <c r="H457" s="518"/>
      <c r="I457" s="520"/>
      <c r="J457" s="521"/>
      <c r="K457" s="522"/>
      <c r="L457" s="521"/>
      <c r="M457" s="521"/>
    </row>
    <row r="458" spans="1:13" s="523" customFormat="1" ht="16.5">
      <c r="A458" s="515"/>
      <c r="B458" s="516"/>
      <c r="C458" s="517"/>
      <c r="D458" s="515"/>
      <c r="E458" s="518"/>
      <c r="F458" s="520"/>
      <c r="G458" s="519"/>
      <c r="H458" s="518"/>
      <c r="I458" s="520"/>
      <c r="J458" s="521"/>
      <c r="K458" s="522"/>
      <c r="L458" s="521"/>
      <c r="M458" s="521"/>
    </row>
    <row r="459" spans="1:13" s="523" customFormat="1" ht="16.5">
      <c r="A459" s="515"/>
      <c r="B459" s="516"/>
      <c r="C459" s="517"/>
      <c r="D459" s="515"/>
      <c r="E459" s="518"/>
      <c r="F459" s="515"/>
      <c r="G459" s="519"/>
      <c r="H459" s="518"/>
      <c r="I459" s="520"/>
      <c r="J459" s="521"/>
      <c r="K459" s="522"/>
      <c r="L459" s="521"/>
      <c r="M459" s="521"/>
    </row>
    <row r="460" spans="1:13" s="523" customFormat="1" ht="16.5">
      <c r="A460" s="515"/>
      <c r="B460" s="516"/>
      <c r="C460" s="517"/>
      <c r="D460" s="515"/>
      <c r="E460" s="518"/>
      <c r="F460" s="515"/>
      <c r="G460" s="519"/>
      <c r="H460" s="518"/>
      <c r="I460" s="520"/>
      <c r="J460" s="521"/>
      <c r="K460" s="522"/>
      <c r="L460" s="521"/>
      <c r="M460" s="521"/>
    </row>
    <row r="461" spans="1:13" s="523" customFormat="1" ht="16.5">
      <c r="A461" s="515"/>
      <c r="B461" s="516"/>
      <c r="C461" s="517"/>
      <c r="D461" s="515"/>
      <c r="E461" s="518"/>
      <c r="F461" s="515"/>
      <c r="G461" s="519"/>
      <c r="H461" s="518"/>
      <c r="I461" s="520"/>
      <c r="J461" s="521"/>
      <c r="K461" s="522"/>
      <c r="L461" s="521"/>
      <c r="M461" s="521"/>
    </row>
    <row r="462" spans="1:13" s="523" customFormat="1" ht="16.5">
      <c r="A462" s="515"/>
      <c r="B462" s="516"/>
      <c r="C462" s="517"/>
      <c r="D462" s="515"/>
      <c r="E462" s="518"/>
      <c r="F462" s="524"/>
      <c r="G462" s="519"/>
      <c r="H462" s="518"/>
      <c r="I462" s="520"/>
      <c r="J462" s="521"/>
      <c r="K462" s="522"/>
      <c r="L462" s="521"/>
      <c r="M462" s="521"/>
    </row>
    <row r="463" spans="1:13" s="523" customFormat="1" ht="16.5">
      <c r="A463" s="515"/>
      <c r="B463" s="516"/>
      <c r="C463" s="517"/>
      <c r="D463" s="515"/>
      <c r="E463" s="518"/>
      <c r="F463" s="524"/>
      <c r="G463" s="519"/>
      <c r="H463" s="518"/>
      <c r="I463" s="520"/>
      <c r="J463" s="521"/>
      <c r="K463" s="522"/>
      <c r="L463" s="521"/>
      <c r="M463" s="521"/>
    </row>
    <row r="464" spans="1:13" s="523" customFormat="1" ht="16.5">
      <c r="A464" s="515"/>
      <c r="B464" s="516"/>
      <c r="C464" s="517"/>
      <c r="D464" s="515"/>
      <c r="E464" s="518"/>
      <c r="F464" s="524"/>
      <c r="G464" s="519"/>
      <c r="H464" s="518"/>
      <c r="I464" s="520"/>
      <c r="J464" s="521"/>
      <c r="K464" s="522"/>
      <c r="L464" s="521"/>
      <c r="M464" s="521"/>
    </row>
    <row r="465" spans="1:13" s="523" customFormat="1" ht="16.5">
      <c r="A465" s="515"/>
      <c r="B465" s="516"/>
      <c r="C465" s="517"/>
      <c r="D465" s="515"/>
      <c r="E465" s="518"/>
      <c r="F465" s="524"/>
      <c r="G465" s="519"/>
      <c r="H465" s="518"/>
      <c r="I465" s="520"/>
      <c r="J465" s="521"/>
      <c r="K465" s="522"/>
      <c r="L465" s="521"/>
      <c r="M465" s="521"/>
    </row>
    <row r="466" spans="1:13" s="523" customFormat="1" ht="16.5">
      <c r="A466" s="515"/>
      <c r="B466" s="516"/>
      <c r="C466" s="517"/>
      <c r="D466" s="515"/>
      <c r="E466" s="518"/>
      <c r="F466" s="524"/>
      <c r="G466" s="519"/>
      <c r="H466" s="518"/>
      <c r="I466" s="520"/>
      <c r="J466" s="521"/>
      <c r="K466" s="522"/>
      <c r="L466" s="521"/>
      <c r="M466" s="521"/>
    </row>
    <row r="467" spans="1:13" s="523" customFormat="1" ht="16.5">
      <c r="A467" s="515"/>
      <c r="B467" s="516"/>
      <c r="C467" s="517"/>
      <c r="D467" s="515"/>
      <c r="E467" s="518"/>
      <c r="F467" s="524"/>
      <c r="G467" s="519"/>
      <c r="H467" s="518"/>
      <c r="I467" s="520"/>
      <c r="J467" s="521"/>
      <c r="K467" s="522"/>
      <c r="L467" s="521"/>
      <c r="M467" s="521"/>
    </row>
    <row r="468" spans="1:13" s="523" customFormat="1" ht="16.5">
      <c r="A468" s="515"/>
      <c r="B468" s="516"/>
      <c r="C468" s="517"/>
      <c r="D468" s="515"/>
      <c r="E468" s="518"/>
      <c r="F468" s="515"/>
      <c r="G468" s="519"/>
      <c r="H468" s="518"/>
      <c r="I468" s="520"/>
      <c r="J468" s="521"/>
      <c r="K468" s="522"/>
      <c r="L468" s="521"/>
      <c r="M468" s="521"/>
    </row>
    <row r="469" spans="1:13" s="523" customFormat="1" ht="16.5">
      <c r="A469" s="515"/>
      <c r="B469" s="516"/>
      <c r="C469" s="517"/>
      <c r="D469" s="515"/>
      <c r="E469" s="518"/>
      <c r="F469" s="520"/>
      <c r="G469" s="519"/>
      <c r="H469" s="518"/>
      <c r="I469" s="520"/>
      <c r="J469" s="521"/>
      <c r="K469" s="522"/>
      <c r="L469" s="521"/>
      <c r="M469" s="521"/>
    </row>
    <row r="470" spans="1:13" s="523" customFormat="1" ht="16.5">
      <c r="A470" s="515"/>
      <c r="B470" s="516"/>
      <c r="C470" s="517"/>
      <c r="D470" s="515"/>
      <c r="E470" s="518"/>
      <c r="F470" s="520"/>
      <c r="G470" s="519"/>
      <c r="H470" s="518"/>
      <c r="I470" s="520"/>
      <c r="J470" s="521"/>
      <c r="K470" s="522"/>
      <c r="L470" s="521"/>
      <c r="M470" s="521"/>
    </row>
    <row r="471" spans="1:13" s="523" customFormat="1" ht="16.5">
      <c r="A471" s="515"/>
      <c r="B471" s="516"/>
      <c r="C471" s="517"/>
      <c r="D471" s="515"/>
      <c r="E471" s="518"/>
      <c r="F471" s="520"/>
      <c r="G471" s="519"/>
      <c r="H471" s="518"/>
      <c r="I471" s="520"/>
      <c r="J471" s="521"/>
      <c r="K471" s="522"/>
      <c r="L471" s="521"/>
      <c r="M471" s="521"/>
    </row>
    <row r="472" spans="1:13" s="523" customFormat="1" ht="16.5">
      <c r="A472" s="515"/>
      <c r="B472" s="516"/>
      <c r="C472" s="517"/>
      <c r="D472" s="515"/>
      <c r="E472" s="518"/>
      <c r="F472" s="520"/>
      <c r="G472" s="519"/>
      <c r="H472" s="518"/>
      <c r="I472" s="520"/>
      <c r="J472" s="521"/>
      <c r="K472" s="522"/>
      <c r="L472" s="521"/>
      <c r="M472" s="521"/>
    </row>
    <row r="473" spans="1:13" s="523" customFormat="1" ht="16.5">
      <c r="A473" s="515"/>
      <c r="B473" s="516"/>
      <c r="C473" s="517"/>
      <c r="D473" s="515"/>
      <c r="E473" s="518"/>
      <c r="F473" s="520"/>
      <c r="G473" s="519"/>
      <c r="H473" s="518"/>
      <c r="I473" s="520"/>
      <c r="J473" s="521"/>
      <c r="K473" s="522"/>
      <c r="L473" s="521"/>
      <c r="M473" s="521"/>
    </row>
    <row r="474" spans="1:13" s="523" customFormat="1" ht="16.5">
      <c r="A474" s="515"/>
      <c r="B474" s="516"/>
      <c r="C474" s="517"/>
      <c r="D474" s="515"/>
      <c r="E474" s="518"/>
      <c r="F474" s="520"/>
      <c r="G474" s="519"/>
      <c r="H474" s="518"/>
      <c r="I474" s="520"/>
      <c r="J474" s="521"/>
      <c r="K474" s="522"/>
      <c r="L474" s="521"/>
      <c r="M474" s="521"/>
    </row>
    <row r="475" spans="1:13" s="523" customFormat="1" ht="16.5">
      <c r="A475" s="515"/>
      <c r="B475" s="516"/>
      <c r="C475" s="517"/>
      <c r="D475" s="515"/>
      <c r="E475" s="518"/>
      <c r="F475" s="520"/>
      <c r="G475" s="519"/>
      <c r="H475" s="518"/>
      <c r="I475" s="520"/>
      <c r="J475" s="521"/>
      <c r="K475" s="522"/>
      <c r="L475" s="521"/>
      <c r="M475" s="521"/>
    </row>
    <row r="476" spans="1:13" s="523" customFormat="1" ht="16.5">
      <c r="A476" s="515"/>
      <c r="B476" s="516"/>
      <c r="C476" s="517"/>
      <c r="D476" s="515"/>
      <c r="E476" s="518"/>
      <c r="F476" s="515"/>
      <c r="G476" s="519"/>
      <c r="H476" s="518"/>
      <c r="I476" s="520"/>
      <c r="J476" s="521"/>
      <c r="K476" s="522"/>
      <c r="L476" s="521"/>
      <c r="M476" s="521"/>
    </row>
    <row r="477" spans="1:13" s="523" customFormat="1" ht="16.5">
      <c r="A477" s="515"/>
      <c r="B477" s="516"/>
      <c r="C477" s="517"/>
      <c r="D477" s="515"/>
      <c r="E477" s="518"/>
      <c r="F477" s="524"/>
      <c r="G477" s="519"/>
      <c r="H477" s="518"/>
      <c r="I477" s="520"/>
      <c r="J477" s="521"/>
      <c r="K477" s="522"/>
      <c r="L477" s="521"/>
      <c r="M477" s="521"/>
    </row>
    <row r="478" spans="1:13" s="523" customFormat="1" ht="16.5">
      <c r="A478" s="515"/>
      <c r="B478" s="516"/>
      <c r="C478" s="517"/>
      <c r="D478" s="515"/>
      <c r="E478" s="518"/>
      <c r="F478" s="524"/>
      <c r="G478" s="519"/>
      <c r="H478" s="518"/>
      <c r="I478" s="520"/>
      <c r="J478" s="521"/>
      <c r="K478" s="522"/>
      <c r="L478" s="521"/>
      <c r="M478" s="521"/>
    </row>
    <row r="479" spans="1:13" s="523" customFormat="1" ht="16.5">
      <c r="A479" s="515"/>
      <c r="B479" s="516"/>
      <c r="C479" s="517"/>
      <c r="D479" s="515"/>
      <c r="E479" s="518"/>
      <c r="F479" s="524"/>
      <c r="G479" s="519"/>
      <c r="H479" s="518"/>
      <c r="I479" s="520"/>
      <c r="J479" s="521"/>
      <c r="K479" s="522"/>
      <c r="L479" s="521"/>
      <c r="M479" s="521"/>
    </row>
    <row r="480" spans="1:13" s="523" customFormat="1" ht="16.5">
      <c r="A480" s="515"/>
      <c r="B480" s="516"/>
      <c r="C480" s="517"/>
      <c r="D480" s="515"/>
      <c r="E480" s="518"/>
      <c r="F480" s="524"/>
      <c r="G480" s="519"/>
      <c r="H480" s="518"/>
      <c r="I480" s="520"/>
      <c r="J480" s="521"/>
      <c r="K480" s="522"/>
      <c r="L480" s="521"/>
      <c r="M480" s="521"/>
    </row>
    <row r="481" spans="1:13" s="523" customFormat="1" ht="16.5">
      <c r="A481" s="515"/>
      <c r="B481" s="516"/>
      <c r="C481" s="517"/>
      <c r="D481" s="515"/>
      <c r="E481" s="518"/>
      <c r="F481" s="515"/>
      <c r="G481" s="519"/>
      <c r="H481" s="518"/>
      <c r="I481" s="520"/>
      <c r="J481" s="521"/>
      <c r="K481" s="522"/>
      <c r="L481" s="521"/>
      <c r="M481" s="521"/>
    </row>
    <row r="482" spans="1:13" s="523" customFormat="1" ht="16.5">
      <c r="A482" s="515"/>
      <c r="B482" s="516"/>
      <c r="C482" s="517"/>
      <c r="D482" s="515"/>
      <c r="E482" s="518"/>
      <c r="F482" s="524"/>
      <c r="G482" s="519"/>
      <c r="H482" s="518"/>
      <c r="I482" s="520"/>
      <c r="J482" s="521"/>
      <c r="K482" s="522"/>
      <c r="L482" s="521"/>
      <c r="M482" s="521"/>
    </row>
    <row r="483" spans="1:13" s="523" customFormat="1" ht="16.5">
      <c r="A483" s="515"/>
      <c r="B483" s="516"/>
      <c r="C483" s="517"/>
      <c r="D483" s="515"/>
      <c r="E483" s="518"/>
      <c r="F483" s="524"/>
      <c r="G483" s="519"/>
      <c r="H483" s="518"/>
      <c r="I483" s="520"/>
      <c r="J483" s="521"/>
      <c r="K483" s="522"/>
      <c r="L483" s="521"/>
      <c r="M483" s="521"/>
    </row>
    <row r="484" spans="1:13" s="523" customFormat="1" ht="16.5">
      <c r="A484" s="515"/>
      <c r="B484" s="516"/>
      <c r="C484" s="517"/>
      <c r="D484" s="515"/>
      <c r="E484" s="518"/>
      <c r="F484" s="524"/>
      <c r="G484" s="519"/>
      <c r="H484" s="518"/>
      <c r="I484" s="520"/>
      <c r="J484" s="521"/>
      <c r="K484" s="522"/>
      <c r="L484" s="521"/>
      <c r="M484" s="521"/>
    </row>
    <row r="485" spans="1:13" s="523" customFormat="1" ht="16.5">
      <c r="A485" s="515"/>
      <c r="B485" s="516"/>
      <c r="C485" s="517"/>
      <c r="D485" s="515"/>
      <c r="E485" s="518"/>
      <c r="F485" s="524"/>
      <c r="G485" s="519"/>
      <c r="H485" s="518"/>
      <c r="I485" s="520"/>
      <c r="J485" s="521"/>
      <c r="K485" s="522"/>
      <c r="L485" s="521"/>
      <c r="M485" s="521"/>
    </row>
    <row r="486" spans="1:13" s="523" customFormat="1" ht="16.5">
      <c r="A486" s="515"/>
      <c r="B486" s="516"/>
      <c r="C486" s="517"/>
      <c r="D486" s="515"/>
      <c r="E486" s="518"/>
      <c r="F486" s="524"/>
      <c r="G486" s="519"/>
      <c r="H486" s="518"/>
      <c r="I486" s="520"/>
      <c r="J486" s="521"/>
      <c r="K486" s="522"/>
      <c r="L486" s="521"/>
      <c r="M486" s="521"/>
    </row>
    <row r="487" spans="1:13" s="523" customFormat="1" ht="16.5">
      <c r="A487" s="515"/>
      <c r="B487" s="516"/>
      <c r="C487" s="517"/>
      <c r="D487" s="515"/>
      <c r="E487" s="518"/>
      <c r="F487" s="524"/>
      <c r="G487" s="519"/>
      <c r="H487" s="518"/>
      <c r="I487" s="520"/>
      <c r="J487" s="521"/>
      <c r="K487" s="522"/>
      <c r="L487" s="521"/>
      <c r="M487" s="521"/>
    </row>
    <row r="488" spans="1:13" s="523" customFormat="1" ht="16.5">
      <c r="A488" s="515"/>
      <c r="B488" s="516"/>
      <c r="C488" s="517"/>
      <c r="D488" s="515"/>
      <c r="E488" s="518"/>
      <c r="F488" s="515"/>
      <c r="G488" s="519"/>
      <c r="H488" s="518"/>
      <c r="I488" s="520"/>
      <c r="J488" s="521"/>
      <c r="K488" s="522"/>
      <c r="L488" s="521"/>
      <c r="M488" s="521"/>
    </row>
    <row r="489" spans="1:13" s="523" customFormat="1" ht="16.5">
      <c r="A489" s="515"/>
      <c r="B489" s="516"/>
      <c r="C489" s="517"/>
      <c r="D489" s="515"/>
      <c r="E489" s="518"/>
      <c r="F489" s="515"/>
      <c r="G489" s="519"/>
      <c r="H489" s="518"/>
      <c r="I489" s="520"/>
      <c r="J489" s="521"/>
      <c r="K489" s="522"/>
      <c r="L489" s="521"/>
      <c r="M489" s="521"/>
    </row>
    <row r="490" spans="1:13" s="523" customFormat="1" ht="16.5">
      <c r="A490" s="515"/>
      <c r="B490" s="516"/>
      <c r="C490" s="517"/>
      <c r="D490" s="515"/>
      <c r="E490" s="518"/>
      <c r="F490" s="524"/>
      <c r="G490" s="519"/>
      <c r="H490" s="518"/>
      <c r="I490" s="520"/>
      <c r="J490" s="521"/>
      <c r="K490" s="522"/>
      <c r="L490" s="521"/>
      <c r="M490" s="521"/>
    </row>
    <row r="491" spans="1:13" s="523" customFormat="1" ht="16.5">
      <c r="A491" s="515"/>
      <c r="B491" s="516"/>
      <c r="C491" s="517"/>
      <c r="D491" s="515"/>
      <c r="E491" s="518"/>
      <c r="F491" s="524"/>
      <c r="G491" s="519"/>
      <c r="H491" s="518"/>
      <c r="I491" s="520"/>
      <c r="J491" s="521"/>
      <c r="K491" s="522"/>
      <c r="L491" s="521"/>
      <c r="M491" s="521"/>
    </row>
    <row r="492" spans="1:13" s="523" customFormat="1" ht="16.5">
      <c r="A492" s="515"/>
      <c r="B492" s="516"/>
      <c r="C492" s="517"/>
      <c r="D492" s="515"/>
      <c r="E492" s="518"/>
      <c r="F492" s="524"/>
      <c r="G492" s="519"/>
      <c r="H492" s="518"/>
      <c r="I492" s="520"/>
      <c r="J492" s="521"/>
      <c r="K492" s="522"/>
      <c r="L492" s="521"/>
      <c r="M492" s="521"/>
    </row>
    <row r="493" spans="1:13" s="523" customFormat="1" ht="16.5">
      <c r="A493" s="515"/>
      <c r="B493" s="516"/>
      <c r="C493" s="517"/>
      <c r="D493" s="515"/>
      <c r="E493" s="518"/>
      <c r="F493" s="524"/>
      <c r="G493" s="519"/>
      <c r="H493" s="518"/>
      <c r="I493" s="520"/>
      <c r="J493" s="521"/>
      <c r="K493" s="522"/>
      <c r="L493" s="521"/>
      <c r="M493" s="521"/>
    </row>
    <row r="494" spans="1:13" s="523" customFormat="1" ht="16.5">
      <c r="A494" s="515"/>
      <c r="B494" s="516"/>
      <c r="C494" s="517"/>
      <c r="D494" s="515"/>
      <c r="E494" s="518"/>
      <c r="F494" s="515"/>
      <c r="G494" s="519"/>
      <c r="H494" s="518"/>
      <c r="I494" s="520"/>
      <c r="J494" s="521"/>
      <c r="K494" s="522"/>
      <c r="L494" s="521"/>
      <c r="M494" s="521"/>
    </row>
    <row r="495" spans="1:13" s="523" customFormat="1" ht="16.5">
      <c r="A495" s="515"/>
      <c r="B495" s="516"/>
      <c r="C495" s="517"/>
      <c r="D495" s="515"/>
      <c r="E495" s="518"/>
      <c r="F495" s="515"/>
      <c r="G495" s="519"/>
      <c r="H495" s="518"/>
      <c r="I495" s="520"/>
      <c r="J495" s="521"/>
      <c r="K495" s="522"/>
      <c r="L495" s="521"/>
      <c r="M495" s="521"/>
    </row>
    <row r="496" spans="1:13" s="523" customFormat="1" ht="16.5">
      <c r="A496" s="515"/>
      <c r="B496" s="516"/>
      <c r="C496" s="517"/>
      <c r="D496" s="515"/>
      <c r="E496" s="518"/>
      <c r="F496" s="515"/>
      <c r="G496" s="519"/>
      <c r="H496" s="518"/>
      <c r="I496" s="520"/>
      <c r="J496" s="521"/>
      <c r="K496" s="522"/>
      <c r="L496" s="521"/>
      <c r="M496" s="521"/>
    </row>
    <row r="497" spans="1:13" s="523" customFormat="1" ht="16.5">
      <c r="A497" s="515"/>
      <c r="B497" s="516"/>
      <c r="C497" s="517"/>
      <c r="D497" s="515"/>
      <c r="E497" s="518"/>
      <c r="F497" s="515"/>
      <c r="G497" s="519"/>
      <c r="H497" s="518"/>
      <c r="I497" s="520"/>
      <c r="J497" s="521"/>
      <c r="K497" s="522"/>
      <c r="L497" s="521"/>
      <c r="M497" s="521"/>
    </row>
    <row r="498" spans="1:13" s="523" customFormat="1" ht="16.5">
      <c r="A498" s="515"/>
      <c r="B498" s="516"/>
      <c r="C498" s="517"/>
      <c r="D498" s="515"/>
      <c r="E498" s="518"/>
      <c r="F498" s="524"/>
      <c r="G498" s="519"/>
      <c r="H498" s="518"/>
      <c r="I498" s="520"/>
      <c r="J498" s="521"/>
      <c r="K498" s="522"/>
      <c r="L498" s="521"/>
      <c r="M498" s="521"/>
    </row>
    <row r="499" spans="1:13" s="523" customFormat="1" ht="16.5">
      <c r="A499" s="515"/>
      <c r="B499" s="516"/>
      <c r="C499" s="517"/>
      <c r="D499" s="515"/>
      <c r="E499" s="518"/>
      <c r="F499" s="515"/>
      <c r="G499" s="519"/>
      <c r="H499" s="518"/>
      <c r="I499" s="520"/>
      <c r="J499" s="521"/>
      <c r="K499" s="522"/>
      <c r="L499" s="521"/>
      <c r="M499" s="521"/>
    </row>
    <row r="500" spans="1:13" s="523" customFormat="1" ht="16.5">
      <c r="A500" s="515"/>
      <c r="B500" s="516"/>
      <c r="C500" s="517"/>
      <c r="D500" s="515"/>
      <c r="E500" s="518"/>
      <c r="F500" s="524"/>
      <c r="G500" s="519"/>
      <c r="H500" s="518"/>
      <c r="I500" s="520"/>
      <c r="J500" s="521"/>
      <c r="K500" s="522"/>
      <c r="L500" s="521"/>
      <c r="M500" s="521"/>
    </row>
    <row r="501" spans="1:13" s="523" customFormat="1" ht="16.5">
      <c r="A501" s="515"/>
      <c r="B501" s="516"/>
      <c r="C501" s="517"/>
      <c r="D501" s="515"/>
      <c r="E501" s="518"/>
      <c r="F501" s="515"/>
      <c r="G501" s="519"/>
      <c r="H501" s="518"/>
      <c r="I501" s="520"/>
      <c r="J501" s="521"/>
      <c r="K501" s="522"/>
      <c r="L501" s="521"/>
      <c r="M501" s="521"/>
    </row>
    <row r="502" spans="1:13" s="523" customFormat="1" ht="16.5">
      <c r="A502" s="515"/>
      <c r="B502" s="516"/>
      <c r="C502" s="517"/>
      <c r="D502" s="515"/>
      <c r="E502" s="518"/>
      <c r="F502" s="515"/>
      <c r="G502" s="519"/>
      <c r="H502" s="518"/>
      <c r="I502" s="520"/>
      <c r="J502" s="521"/>
      <c r="K502" s="522"/>
      <c r="L502" s="521"/>
      <c r="M502" s="521"/>
    </row>
    <row r="503" spans="1:13" s="523" customFormat="1" ht="16.5">
      <c r="A503" s="515"/>
      <c r="B503" s="516"/>
      <c r="C503" s="517"/>
      <c r="D503" s="515"/>
      <c r="E503" s="518"/>
      <c r="F503" s="515"/>
      <c r="G503" s="519"/>
      <c r="H503" s="518"/>
      <c r="I503" s="520"/>
      <c r="J503" s="521"/>
      <c r="K503" s="522"/>
      <c r="L503" s="521"/>
      <c r="M503" s="521"/>
    </row>
    <row r="504" spans="1:13" s="523" customFormat="1" ht="16.5">
      <c r="A504" s="515"/>
      <c r="B504" s="516"/>
      <c r="C504" s="517"/>
      <c r="D504" s="515"/>
      <c r="E504" s="518"/>
      <c r="F504" s="515"/>
      <c r="G504" s="519"/>
      <c r="H504" s="518"/>
      <c r="I504" s="520"/>
      <c r="J504" s="521"/>
      <c r="K504" s="522"/>
      <c r="L504" s="521"/>
      <c r="M504" s="521"/>
    </row>
    <row r="505" spans="1:13" s="523" customFormat="1" ht="16.5">
      <c r="A505" s="515"/>
      <c r="B505" s="516"/>
      <c r="C505" s="517"/>
      <c r="D505" s="515"/>
      <c r="E505" s="518"/>
      <c r="F505" s="515"/>
      <c r="G505" s="519"/>
      <c r="H505" s="518"/>
      <c r="I505" s="520"/>
      <c r="J505" s="521"/>
      <c r="K505" s="522"/>
      <c r="L505" s="521"/>
      <c r="M505" s="521"/>
    </row>
    <row r="506" spans="1:13" s="523" customFormat="1" ht="16.5">
      <c r="A506" s="515"/>
      <c r="B506" s="516"/>
      <c r="C506" s="517"/>
      <c r="D506" s="515"/>
      <c r="E506" s="518"/>
      <c r="F506" s="515"/>
      <c r="G506" s="519"/>
      <c r="H506" s="518"/>
      <c r="I506" s="520"/>
      <c r="J506" s="521"/>
      <c r="K506" s="522"/>
      <c r="L506" s="521"/>
      <c r="M506" s="521"/>
    </row>
    <row r="507" spans="1:13" s="523" customFormat="1" ht="16.5">
      <c r="A507" s="515"/>
      <c r="B507" s="516"/>
      <c r="C507" s="517"/>
      <c r="D507" s="515"/>
      <c r="E507" s="518"/>
      <c r="F507" s="515"/>
      <c r="G507" s="519"/>
      <c r="H507" s="518"/>
      <c r="I507" s="520"/>
      <c r="J507" s="521"/>
      <c r="K507" s="522"/>
      <c r="L507" s="521"/>
      <c r="M507" s="521"/>
    </row>
    <row r="508" spans="1:13" s="523" customFormat="1" ht="16.5">
      <c r="A508" s="515"/>
      <c r="B508" s="516"/>
      <c r="C508" s="517"/>
      <c r="D508" s="515"/>
      <c r="E508" s="518"/>
      <c r="F508" s="515"/>
      <c r="G508" s="519"/>
      <c r="H508" s="518"/>
      <c r="I508" s="520"/>
      <c r="J508" s="521"/>
      <c r="K508" s="522"/>
      <c r="L508" s="521"/>
      <c r="M508" s="521"/>
    </row>
    <row r="509" spans="1:13" s="523" customFormat="1" ht="16.5">
      <c r="A509" s="515"/>
      <c r="B509" s="516"/>
      <c r="C509" s="517"/>
      <c r="D509" s="515"/>
      <c r="E509" s="518"/>
      <c r="F509" s="524"/>
      <c r="G509" s="519"/>
      <c r="H509" s="518"/>
      <c r="I509" s="520"/>
      <c r="J509" s="521"/>
      <c r="K509" s="522"/>
      <c r="L509" s="521"/>
      <c r="M509" s="521"/>
    </row>
    <row r="510" spans="1:13" s="523" customFormat="1" ht="16.5">
      <c r="A510" s="515"/>
      <c r="B510" s="516"/>
      <c r="C510" s="517"/>
      <c r="D510" s="515"/>
      <c r="E510" s="518"/>
      <c r="F510" s="524"/>
      <c r="G510" s="519"/>
      <c r="H510" s="518"/>
      <c r="I510" s="520"/>
      <c r="J510" s="521"/>
      <c r="K510" s="522"/>
      <c r="L510" s="521"/>
      <c r="M510" s="521"/>
    </row>
    <row r="511" spans="1:13" s="523" customFormat="1" ht="16.5">
      <c r="A511" s="515"/>
      <c r="B511" s="516"/>
      <c r="C511" s="517"/>
      <c r="D511" s="515"/>
      <c r="E511" s="518"/>
      <c r="F511" s="524"/>
      <c r="G511" s="519"/>
      <c r="H511" s="518"/>
      <c r="I511" s="520"/>
      <c r="J511" s="521"/>
      <c r="K511" s="522"/>
      <c r="L511" s="521"/>
      <c r="M511" s="521"/>
    </row>
    <row r="512" spans="1:13" s="523" customFormat="1" ht="16.5">
      <c r="A512" s="515"/>
      <c r="B512" s="516"/>
      <c r="C512" s="517"/>
      <c r="D512" s="515"/>
      <c r="E512" s="518"/>
      <c r="F512" s="524"/>
      <c r="G512" s="519"/>
      <c r="H512" s="518"/>
      <c r="I512" s="520"/>
      <c r="J512" s="521"/>
      <c r="K512" s="522"/>
      <c r="L512" s="521"/>
      <c r="M512" s="521"/>
    </row>
    <row r="513" spans="1:13" s="523" customFormat="1" ht="16.5">
      <c r="A513" s="515"/>
      <c r="B513" s="516"/>
      <c r="C513" s="517"/>
      <c r="D513" s="515"/>
      <c r="E513" s="518"/>
      <c r="F513" s="524"/>
      <c r="G513" s="519"/>
      <c r="H513" s="518"/>
      <c r="I513" s="520"/>
      <c r="J513" s="521"/>
      <c r="K513" s="522"/>
      <c r="L513" s="521"/>
      <c r="M513" s="521"/>
    </row>
    <row r="514" spans="1:13" s="523" customFormat="1" ht="16.5">
      <c r="A514" s="515"/>
      <c r="B514" s="516"/>
      <c r="C514" s="517"/>
      <c r="D514" s="515"/>
      <c r="E514" s="518"/>
      <c r="F514" s="524"/>
      <c r="G514" s="519"/>
      <c r="H514" s="518"/>
      <c r="I514" s="520"/>
      <c r="J514" s="521"/>
      <c r="K514" s="522"/>
      <c r="L514" s="521"/>
      <c r="M514" s="521"/>
    </row>
    <row r="515" spans="1:13" s="523" customFormat="1" ht="16.5">
      <c r="A515" s="515"/>
      <c r="B515" s="516"/>
      <c r="C515" s="517"/>
      <c r="D515" s="515"/>
      <c r="E515" s="518"/>
      <c r="F515" s="515"/>
      <c r="G515" s="519"/>
      <c r="H515" s="518"/>
      <c r="I515" s="520"/>
      <c r="J515" s="521"/>
      <c r="K515" s="522"/>
      <c r="L515" s="521"/>
      <c r="M515" s="521"/>
    </row>
    <row r="516" spans="1:13" s="523" customFormat="1" ht="16.5">
      <c r="A516" s="515"/>
      <c r="B516" s="516"/>
      <c r="C516" s="517"/>
      <c r="D516" s="515"/>
      <c r="E516" s="518"/>
      <c r="F516" s="524"/>
      <c r="G516" s="519"/>
      <c r="H516" s="518"/>
      <c r="I516" s="520"/>
      <c r="J516" s="521"/>
      <c r="K516" s="522"/>
      <c r="L516" s="521"/>
      <c r="M516" s="521"/>
    </row>
    <row r="517" spans="1:13" s="523" customFormat="1" ht="16.5">
      <c r="A517" s="515"/>
      <c r="B517" s="516"/>
      <c r="C517" s="517"/>
      <c r="D517" s="515"/>
      <c r="E517" s="518"/>
      <c r="F517" s="515"/>
      <c r="G517" s="519"/>
      <c r="H517" s="518"/>
      <c r="I517" s="520"/>
      <c r="J517" s="521"/>
      <c r="K517" s="522"/>
      <c r="L517" s="521"/>
      <c r="M517" s="521"/>
    </row>
    <row r="518" spans="1:13" s="523" customFormat="1" ht="16.5">
      <c r="A518" s="515"/>
      <c r="B518" s="516"/>
      <c r="C518" s="517"/>
      <c r="D518" s="515"/>
      <c r="E518" s="518"/>
      <c r="F518" s="515"/>
      <c r="G518" s="519"/>
      <c r="H518" s="518"/>
      <c r="I518" s="520"/>
      <c r="J518" s="521"/>
      <c r="K518" s="522"/>
      <c r="L518" s="521"/>
      <c r="M518" s="521"/>
    </row>
    <row r="519" spans="1:13" s="523" customFormat="1" ht="16.5">
      <c r="A519" s="515"/>
      <c r="B519" s="516"/>
      <c r="C519" s="517"/>
      <c r="D519" s="515"/>
      <c r="E519" s="518"/>
      <c r="F519" s="515"/>
      <c r="G519" s="519"/>
      <c r="H519" s="518"/>
      <c r="I519" s="520"/>
      <c r="J519" s="521"/>
      <c r="K519" s="522"/>
      <c r="L519" s="521"/>
      <c r="M519" s="521"/>
    </row>
    <row r="520" spans="1:13" s="523" customFormat="1" ht="16.5">
      <c r="A520" s="515"/>
      <c r="B520" s="516"/>
      <c r="C520" s="517"/>
      <c r="D520" s="515"/>
      <c r="E520" s="518"/>
      <c r="F520" s="515"/>
      <c r="G520" s="519"/>
      <c r="H520" s="518"/>
      <c r="I520" s="520"/>
      <c r="J520" s="521"/>
      <c r="K520" s="522"/>
      <c r="L520" s="521"/>
      <c r="M520" s="521"/>
    </row>
    <row r="521" spans="1:13" s="523" customFormat="1" ht="16.5">
      <c r="A521" s="515"/>
      <c r="B521" s="516"/>
      <c r="C521" s="517"/>
      <c r="D521" s="515"/>
      <c r="E521" s="518"/>
      <c r="F521" s="515"/>
      <c r="G521" s="519"/>
      <c r="H521" s="518"/>
      <c r="I521" s="520"/>
      <c r="J521" s="521"/>
      <c r="K521" s="522"/>
      <c r="L521" s="521"/>
      <c r="M521" s="521"/>
    </row>
    <row r="522" spans="1:13" s="523" customFormat="1" ht="16.5">
      <c r="A522" s="515"/>
      <c r="B522" s="516"/>
      <c r="C522" s="517"/>
      <c r="D522" s="515"/>
      <c r="E522" s="518"/>
      <c r="F522" s="515"/>
      <c r="G522" s="519"/>
      <c r="H522" s="518"/>
      <c r="I522" s="520"/>
      <c r="J522" s="521"/>
      <c r="K522" s="522"/>
      <c r="L522" s="521"/>
      <c r="M522" s="521"/>
    </row>
    <row r="523" spans="1:13" s="523" customFormat="1" ht="16.5">
      <c r="A523" s="515"/>
      <c r="B523" s="516"/>
      <c r="C523" s="517"/>
      <c r="D523" s="515"/>
      <c r="E523" s="518"/>
      <c r="F523" s="524"/>
      <c r="G523" s="519"/>
      <c r="H523" s="518"/>
      <c r="I523" s="520"/>
      <c r="J523" s="521"/>
      <c r="K523" s="522"/>
      <c r="L523" s="521"/>
      <c r="M523" s="521"/>
    </row>
    <row r="524" spans="1:13" s="523" customFormat="1" ht="16.5">
      <c r="A524" s="515"/>
      <c r="B524" s="516"/>
      <c r="C524" s="517"/>
      <c r="D524" s="515"/>
      <c r="E524" s="518"/>
      <c r="F524" s="524"/>
      <c r="G524" s="519"/>
      <c r="H524" s="518"/>
      <c r="I524" s="520"/>
      <c r="J524" s="521"/>
      <c r="K524" s="522"/>
      <c r="L524" s="521"/>
      <c r="M524" s="521"/>
    </row>
    <row r="525" spans="1:13" s="523" customFormat="1" ht="16.5">
      <c r="A525" s="515"/>
      <c r="B525" s="516"/>
      <c r="C525" s="517"/>
      <c r="D525" s="515"/>
      <c r="E525" s="518"/>
      <c r="F525" s="524"/>
      <c r="G525" s="519"/>
      <c r="H525" s="518"/>
      <c r="I525" s="520"/>
      <c r="J525" s="521"/>
      <c r="K525" s="522"/>
      <c r="L525" s="521"/>
      <c r="M525" s="521"/>
    </row>
    <row r="526" spans="1:13" s="523" customFormat="1" ht="16.5">
      <c r="A526" s="515"/>
      <c r="B526" s="516"/>
      <c r="C526" s="517"/>
      <c r="D526" s="515"/>
      <c r="E526" s="518"/>
      <c r="F526" s="524"/>
      <c r="G526" s="519"/>
      <c r="H526" s="518"/>
      <c r="I526" s="520"/>
      <c r="J526" s="521"/>
      <c r="K526" s="522"/>
      <c r="L526" s="521"/>
      <c r="M526" s="521"/>
    </row>
    <row r="527" spans="1:13" s="523" customFormat="1" ht="16.5">
      <c r="A527" s="515"/>
      <c r="B527" s="516"/>
      <c r="C527" s="517"/>
      <c r="D527" s="515"/>
      <c r="E527" s="518"/>
      <c r="F527" s="524"/>
      <c r="G527" s="519"/>
      <c r="H527" s="518"/>
      <c r="I527" s="520"/>
      <c r="J527" s="521"/>
      <c r="K527" s="522"/>
      <c r="L527" s="521"/>
      <c r="M527" s="521"/>
    </row>
    <row r="528" spans="1:13" s="523" customFormat="1" ht="16.5">
      <c r="A528" s="515"/>
      <c r="B528" s="516"/>
      <c r="C528" s="517"/>
      <c r="D528" s="515"/>
      <c r="E528" s="518"/>
      <c r="F528" s="524"/>
      <c r="G528" s="519"/>
      <c r="H528" s="518"/>
      <c r="I528" s="520"/>
      <c r="J528" s="521"/>
      <c r="K528" s="522"/>
      <c r="L528" s="521"/>
      <c r="M528" s="521"/>
    </row>
    <row r="529" spans="1:13" s="523" customFormat="1" ht="16.5">
      <c r="A529" s="515"/>
      <c r="B529" s="516"/>
      <c r="C529" s="517"/>
      <c r="D529" s="515"/>
      <c r="E529" s="518"/>
      <c r="F529" s="515"/>
      <c r="G529" s="519"/>
      <c r="H529" s="518"/>
      <c r="I529" s="520"/>
      <c r="J529" s="521"/>
      <c r="K529" s="522"/>
      <c r="L529" s="521"/>
      <c r="M529" s="521"/>
    </row>
    <row r="530" spans="1:13" s="523" customFormat="1" ht="16.5">
      <c r="A530" s="526"/>
      <c r="B530" s="516"/>
      <c r="C530" s="517"/>
      <c r="D530" s="515"/>
      <c r="E530" s="518"/>
      <c r="F530" s="515"/>
      <c r="G530" s="519"/>
      <c r="H530" s="518"/>
      <c r="I530" s="520"/>
      <c r="J530" s="521"/>
      <c r="K530" s="522"/>
      <c r="L530" s="521"/>
      <c r="M530" s="521"/>
    </row>
    <row r="531" spans="1:13" s="523" customFormat="1" ht="16.5">
      <c r="A531" s="526"/>
      <c r="B531" s="516"/>
      <c r="C531" s="517"/>
      <c r="D531" s="515"/>
      <c r="E531" s="518"/>
      <c r="F531" s="515"/>
      <c r="G531" s="519"/>
      <c r="H531" s="518"/>
      <c r="I531" s="520"/>
      <c r="J531" s="521"/>
      <c r="K531" s="522"/>
      <c r="L531" s="521"/>
      <c r="M531" s="521"/>
    </row>
    <row r="532" spans="1:13" s="523" customFormat="1" ht="16.5">
      <c r="A532" s="526"/>
      <c r="B532" s="516"/>
      <c r="C532" s="517"/>
      <c r="D532" s="515"/>
      <c r="E532" s="518"/>
      <c r="F532" s="515"/>
      <c r="G532" s="519"/>
      <c r="H532" s="518"/>
      <c r="I532" s="520"/>
      <c r="J532" s="521"/>
      <c r="K532" s="522"/>
      <c r="L532" s="521"/>
      <c r="M532" s="521"/>
    </row>
    <row r="533" spans="1:13" s="523" customFormat="1" ht="16.5">
      <c r="A533" s="526"/>
      <c r="B533" s="516"/>
      <c r="C533" s="517"/>
      <c r="D533" s="515"/>
      <c r="E533" s="518"/>
      <c r="F533" s="524"/>
      <c r="G533" s="519"/>
      <c r="H533" s="518"/>
      <c r="I533" s="520"/>
      <c r="J533" s="521"/>
      <c r="K533" s="522"/>
      <c r="L533" s="521"/>
      <c r="M533" s="521"/>
    </row>
    <row r="534" spans="1:13" s="523" customFormat="1" ht="16.5">
      <c r="A534" s="526"/>
      <c r="B534" s="516"/>
      <c r="C534" s="517"/>
      <c r="D534" s="515"/>
      <c r="E534" s="518"/>
      <c r="F534" s="515"/>
      <c r="G534" s="519"/>
      <c r="H534" s="518"/>
      <c r="I534" s="520"/>
      <c r="J534" s="521"/>
      <c r="K534" s="522"/>
      <c r="L534" s="521"/>
      <c r="M534" s="521"/>
    </row>
    <row r="535" spans="1:13" s="523" customFormat="1" ht="16.5">
      <c r="A535" s="526"/>
      <c r="B535" s="516"/>
      <c r="C535" s="517"/>
      <c r="D535" s="515"/>
      <c r="E535" s="518"/>
      <c r="F535" s="515"/>
      <c r="G535" s="519"/>
      <c r="H535" s="518"/>
      <c r="I535" s="520"/>
      <c r="J535" s="521"/>
      <c r="K535" s="522"/>
      <c r="L535" s="521"/>
      <c r="M535" s="521"/>
    </row>
    <row r="536" spans="1:13" s="523" customFormat="1" ht="16.5">
      <c r="A536" s="526"/>
      <c r="B536" s="516"/>
      <c r="C536" s="517"/>
      <c r="D536" s="515"/>
      <c r="E536" s="518"/>
      <c r="F536" s="524"/>
      <c r="G536" s="519"/>
      <c r="H536" s="518"/>
      <c r="I536" s="520"/>
      <c r="J536" s="521"/>
      <c r="K536" s="522"/>
      <c r="L536" s="521"/>
      <c r="M536" s="521"/>
    </row>
    <row r="537" spans="1:13" s="523" customFormat="1" ht="16.5">
      <c r="A537" s="526"/>
      <c r="B537" s="516"/>
      <c r="C537" s="517"/>
      <c r="D537" s="515"/>
      <c r="E537" s="518"/>
      <c r="F537" s="515"/>
      <c r="G537" s="519"/>
      <c r="H537" s="518"/>
      <c r="I537" s="520"/>
      <c r="J537" s="521"/>
      <c r="K537" s="522"/>
      <c r="L537" s="521"/>
      <c r="M537" s="521"/>
    </row>
    <row r="538" spans="1:13" s="523" customFormat="1" ht="16.5">
      <c r="A538" s="526"/>
      <c r="B538" s="516"/>
      <c r="C538" s="517"/>
      <c r="D538" s="515"/>
      <c r="E538" s="518"/>
      <c r="F538" s="524"/>
      <c r="G538" s="519"/>
      <c r="H538" s="518"/>
      <c r="I538" s="520"/>
      <c r="J538" s="521"/>
      <c r="K538" s="522"/>
      <c r="L538" s="521"/>
      <c r="M538" s="521"/>
    </row>
    <row r="539" spans="1:13" s="523" customFormat="1" ht="16.5">
      <c r="A539" s="526"/>
      <c r="B539" s="516"/>
      <c r="C539" s="517"/>
      <c r="D539" s="515"/>
      <c r="E539" s="518"/>
      <c r="F539" s="524"/>
      <c r="G539" s="519"/>
      <c r="H539" s="518"/>
      <c r="I539" s="520"/>
      <c r="J539" s="521"/>
      <c r="K539" s="522"/>
      <c r="L539" s="521"/>
      <c r="M539" s="521"/>
    </row>
    <row r="540" spans="1:13" s="523" customFormat="1" ht="16.5">
      <c r="A540" s="526"/>
      <c r="B540" s="516"/>
      <c r="C540" s="517"/>
      <c r="D540" s="515"/>
      <c r="E540" s="518"/>
      <c r="F540" s="524"/>
      <c r="G540" s="519"/>
      <c r="H540" s="518"/>
      <c r="I540" s="520"/>
      <c r="J540" s="521"/>
      <c r="K540" s="522"/>
      <c r="L540" s="521"/>
      <c r="M540" s="521"/>
    </row>
    <row r="541" spans="1:13" s="523" customFormat="1" ht="16.5">
      <c r="A541" s="526"/>
      <c r="B541" s="516"/>
      <c r="C541" s="517"/>
      <c r="D541" s="515"/>
      <c r="E541" s="518"/>
      <c r="F541" s="524"/>
      <c r="G541" s="519"/>
      <c r="H541" s="518"/>
      <c r="I541" s="520"/>
      <c r="J541" s="521"/>
      <c r="K541" s="522"/>
      <c r="L541" s="521"/>
      <c r="M541" s="521"/>
    </row>
    <row r="542" spans="1:13" s="523" customFormat="1" ht="16.5">
      <c r="A542" s="526"/>
      <c r="B542" s="516"/>
      <c r="C542" s="517"/>
      <c r="D542" s="515"/>
      <c r="E542" s="518"/>
      <c r="F542" s="524"/>
      <c r="G542" s="519"/>
      <c r="H542" s="518"/>
      <c r="I542" s="520"/>
      <c r="J542" s="521"/>
      <c r="K542" s="522"/>
      <c r="L542" s="521"/>
      <c r="M542" s="521"/>
    </row>
    <row r="543" spans="1:13" s="523" customFormat="1" ht="16.5">
      <c r="A543" s="526"/>
      <c r="B543" s="516"/>
      <c r="C543" s="517"/>
      <c r="D543" s="515"/>
      <c r="E543" s="518"/>
      <c r="F543" s="524"/>
      <c r="G543" s="519"/>
      <c r="H543" s="518"/>
      <c r="I543" s="520"/>
      <c r="J543" s="521"/>
      <c r="K543" s="522"/>
      <c r="L543" s="521"/>
      <c r="M543" s="521"/>
    </row>
    <row r="544" spans="1:13" s="523" customFormat="1" ht="16.5">
      <c r="A544" s="526"/>
      <c r="B544" s="516"/>
      <c r="C544" s="517"/>
      <c r="D544" s="515"/>
      <c r="E544" s="518"/>
      <c r="F544" s="524"/>
      <c r="G544" s="519"/>
      <c r="H544" s="518"/>
      <c r="I544" s="520"/>
      <c r="J544" s="521"/>
      <c r="K544" s="522"/>
      <c r="L544" s="521"/>
      <c r="M544" s="521"/>
    </row>
    <row r="545" spans="1:13" s="523" customFormat="1" ht="16.5">
      <c r="A545" s="526"/>
      <c r="B545" s="516"/>
      <c r="C545" s="517"/>
      <c r="D545" s="515"/>
      <c r="E545" s="518"/>
      <c r="F545" s="515"/>
      <c r="G545" s="519"/>
      <c r="H545" s="518"/>
      <c r="I545" s="520"/>
      <c r="J545" s="521"/>
      <c r="K545" s="522"/>
      <c r="L545" s="521"/>
      <c r="M545" s="521"/>
    </row>
    <row r="546" spans="1:13" s="523" customFormat="1" ht="16.5">
      <c r="A546" s="526"/>
      <c r="B546" s="516"/>
      <c r="C546" s="517"/>
      <c r="D546" s="515"/>
      <c r="E546" s="518"/>
      <c r="F546" s="524"/>
      <c r="G546" s="519"/>
      <c r="H546" s="518"/>
      <c r="I546" s="520"/>
      <c r="J546" s="521"/>
      <c r="K546" s="522"/>
      <c r="L546" s="521"/>
      <c r="M546" s="521"/>
    </row>
    <row r="547" spans="1:13" s="523" customFormat="1" ht="16.5">
      <c r="A547" s="526"/>
      <c r="B547" s="516"/>
      <c r="C547" s="517"/>
      <c r="D547" s="515"/>
      <c r="E547" s="518"/>
      <c r="F547" s="524"/>
      <c r="G547" s="519"/>
      <c r="H547" s="518"/>
      <c r="I547" s="520"/>
      <c r="J547" s="521"/>
      <c r="K547" s="522"/>
      <c r="L547" s="521"/>
      <c r="M547" s="521"/>
    </row>
    <row r="548" spans="1:13" s="523" customFormat="1" ht="16.5">
      <c r="A548" s="526"/>
      <c r="B548" s="516"/>
      <c r="C548" s="517"/>
      <c r="D548" s="515"/>
      <c r="E548" s="518"/>
      <c r="F548" s="524"/>
      <c r="G548" s="519"/>
      <c r="H548" s="518"/>
      <c r="I548" s="520"/>
      <c r="J548" s="521"/>
      <c r="K548" s="522"/>
      <c r="L548" s="521"/>
      <c r="M548" s="521"/>
    </row>
    <row r="549" spans="1:13" s="523" customFormat="1" ht="16.5">
      <c r="A549" s="526"/>
      <c r="B549" s="516"/>
      <c r="C549" s="517"/>
      <c r="D549" s="515"/>
      <c r="E549" s="518"/>
      <c r="F549" s="524"/>
      <c r="G549" s="519"/>
      <c r="H549" s="518"/>
      <c r="I549" s="520"/>
      <c r="J549" s="521"/>
      <c r="K549" s="522"/>
      <c r="L549" s="521"/>
      <c r="M549" s="521"/>
    </row>
    <row r="550" spans="1:13" s="523" customFormat="1" ht="16.5">
      <c r="A550" s="526"/>
      <c r="B550" s="516"/>
      <c r="C550" s="517"/>
      <c r="D550" s="515"/>
      <c r="E550" s="518"/>
      <c r="F550" s="524"/>
      <c r="G550" s="519"/>
      <c r="H550" s="518"/>
      <c r="I550" s="520"/>
      <c r="J550" s="521"/>
      <c r="K550" s="522"/>
      <c r="L550" s="521"/>
      <c r="M550" s="521"/>
    </row>
    <row r="551" spans="1:13" s="523" customFormat="1" ht="16.5">
      <c r="A551" s="526"/>
      <c r="B551" s="516"/>
      <c r="C551" s="517"/>
      <c r="D551" s="515"/>
      <c r="E551" s="518"/>
      <c r="F551" s="524"/>
      <c r="G551" s="519"/>
      <c r="H551" s="518"/>
      <c r="I551" s="520"/>
      <c r="J551" s="521"/>
      <c r="K551" s="522"/>
      <c r="L551" s="521"/>
      <c r="M551" s="521"/>
    </row>
    <row r="552" spans="1:13" s="523" customFormat="1" ht="16.5">
      <c r="A552" s="526"/>
      <c r="B552" s="516"/>
      <c r="C552" s="517"/>
      <c r="D552" s="515"/>
      <c r="E552" s="518"/>
      <c r="F552" s="515"/>
      <c r="G552" s="519"/>
      <c r="H552" s="518"/>
      <c r="I552" s="520"/>
      <c r="J552" s="521"/>
      <c r="K552" s="522"/>
      <c r="L552" s="521"/>
      <c r="M552" s="521"/>
    </row>
    <row r="553" spans="1:13" s="523" customFormat="1" ht="16.5">
      <c r="A553" s="526"/>
      <c r="B553" s="516"/>
      <c r="C553" s="517"/>
      <c r="D553" s="515"/>
      <c r="E553" s="518"/>
      <c r="F553" s="515"/>
      <c r="G553" s="519"/>
      <c r="H553" s="518"/>
      <c r="I553" s="520"/>
      <c r="J553" s="521"/>
      <c r="K553" s="522"/>
      <c r="L553" s="521"/>
      <c r="M553" s="521"/>
    </row>
    <row r="554" spans="1:13" s="523" customFormat="1" ht="16.5">
      <c r="A554" s="526"/>
      <c r="B554" s="516"/>
      <c r="C554" s="517"/>
      <c r="D554" s="515"/>
      <c r="E554" s="518"/>
      <c r="F554" s="515"/>
      <c r="G554" s="519"/>
      <c r="H554" s="518"/>
      <c r="I554" s="520"/>
      <c r="J554" s="521"/>
      <c r="K554" s="522"/>
      <c r="L554" s="521"/>
      <c r="M554" s="521"/>
    </row>
    <row r="555" spans="1:13" s="523" customFormat="1" ht="16.5">
      <c r="A555" s="526"/>
      <c r="B555" s="516"/>
      <c r="C555" s="517"/>
      <c r="D555" s="515"/>
      <c r="E555" s="518"/>
      <c r="F555" s="524"/>
      <c r="G555" s="519"/>
      <c r="H555" s="518"/>
      <c r="I555" s="520"/>
      <c r="J555" s="521"/>
      <c r="K555" s="522"/>
      <c r="L555" s="521"/>
      <c r="M555" s="521"/>
    </row>
    <row r="556" spans="1:13" s="523" customFormat="1" ht="16.5">
      <c r="A556" s="526"/>
      <c r="B556" s="516"/>
      <c r="C556" s="517"/>
      <c r="D556" s="515"/>
      <c r="E556" s="518"/>
      <c r="F556" s="524"/>
      <c r="G556" s="519"/>
      <c r="H556" s="518"/>
      <c r="I556" s="520"/>
      <c r="J556" s="521"/>
      <c r="K556" s="522"/>
      <c r="L556" s="521"/>
      <c r="M556" s="521"/>
    </row>
    <row r="557" spans="1:13" s="523" customFormat="1" ht="16.5">
      <c r="A557" s="526"/>
      <c r="B557" s="516"/>
      <c r="C557" s="517"/>
      <c r="D557" s="515"/>
      <c r="E557" s="518"/>
      <c r="F557" s="524"/>
      <c r="G557" s="519"/>
      <c r="H557" s="518"/>
      <c r="I557" s="520"/>
      <c r="J557" s="521"/>
      <c r="K557" s="522"/>
      <c r="L557" s="521"/>
      <c r="M557" s="521"/>
    </row>
    <row r="558" spans="1:13" s="523" customFormat="1" ht="16.5">
      <c r="A558" s="526"/>
      <c r="B558" s="516"/>
      <c r="C558" s="517"/>
      <c r="D558" s="515"/>
      <c r="E558" s="518"/>
      <c r="F558" s="524"/>
      <c r="G558" s="519"/>
      <c r="H558" s="518"/>
      <c r="I558" s="520"/>
      <c r="J558" s="521"/>
      <c r="K558" s="522"/>
      <c r="L558" s="521"/>
      <c r="M558" s="521"/>
    </row>
    <row r="559" spans="1:13" s="523" customFormat="1" ht="16.5">
      <c r="A559" s="526"/>
      <c r="B559" s="516"/>
      <c r="C559" s="517"/>
      <c r="D559" s="515"/>
      <c r="E559" s="518"/>
      <c r="F559" s="515"/>
      <c r="G559" s="519"/>
      <c r="H559" s="518"/>
      <c r="I559" s="520"/>
      <c r="J559" s="521"/>
      <c r="K559" s="522"/>
      <c r="L559" s="521"/>
      <c r="M559" s="521"/>
    </row>
    <row r="560" spans="1:13" s="523" customFormat="1" ht="16.5">
      <c r="A560" s="526"/>
      <c r="B560" s="516"/>
      <c r="C560" s="517"/>
      <c r="D560" s="515"/>
      <c r="E560" s="518"/>
      <c r="F560" s="524"/>
      <c r="G560" s="519"/>
      <c r="H560" s="518"/>
      <c r="I560" s="520"/>
      <c r="J560" s="521"/>
      <c r="K560" s="522"/>
      <c r="L560" s="521"/>
      <c r="M560" s="521"/>
    </row>
    <row r="561" spans="1:13" s="523" customFormat="1" ht="16.5">
      <c r="A561" s="526"/>
      <c r="B561" s="516"/>
      <c r="C561" s="517"/>
      <c r="D561" s="515"/>
      <c r="E561" s="518"/>
      <c r="F561" s="524"/>
      <c r="G561" s="519"/>
      <c r="H561" s="518"/>
      <c r="I561" s="520"/>
      <c r="J561" s="521"/>
      <c r="K561" s="522"/>
      <c r="L561" s="521"/>
      <c r="M561" s="521"/>
    </row>
    <row r="562" spans="1:13" s="523" customFormat="1" ht="16.5">
      <c r="A562" s="526"/>
      <c r="B562" s="516"/>
      <c r="C562" s="517"/>
      <c r="D562" s="515"/>
      <c r="E562" s="518"/>
      <c r="F562" s="524"/>
      <c r="G562" s="519"/>
      <c r="H562" s="518"/>
      <c r="I562" s="520"/>
      <c r="J562" s="521"/>
      <c r="K562" s="522"/>
      <c r="L562" s="521"/>
      <c r="M562" s="521"/>
    </row>
    <row r="563" spans="1:13" s="523" customFormat="1" ht="16.5">
      <c r="A563" s="526"/>
      <c r="B563" s="516"/>
      <c r="C563" s="517"/>
      <c r="D563" s="515"/>
      <c r="E563" s="518"/>
      <c r="F563" s="524"/>
      <c r="G563" s="519"/>
      <c r="H563" s="518"/>
      <c r="I563" s="520"/>
      <c r="J563" s="521"/>
      <c r="K563" s="522"/>
      <c r="L563" s="521"/>
      <c r="M563" s="521"/>
    </row>
    <row r="564" spans="1:13" s="523" customFormat="1" ht="16.5">
      <c r="A564" s="526"/>
      <c r="B564" s="516"/>
      <c r="C564" s="517"/>
      <c r="D564" s="515"/>
      <c r="E564" s="518"/>
      <c r="F564" s="524"/>
      <c r="G564" s="519"/>
      <c r="H564" s="518"/>
      <c r="I564" s="520"/>
      <c r="J564" s="521"/>
      <c r="K564" s="522"/>
      <c r="L564" s="521"/>
      <c r="M564" s="521"/>
    </row>
    <row r="565" spans="1:13" s="523" customFormat="1" ht="16.5">
      <c r="A565" s="526"/>
      <c r="B565" s="516"/>
      <c r="C565" s="517"/>
      <c r="D565" s="515"/>
      <c r="E565" s="518"/>
      <c r="F565" s="524"/>
      <c r="G565" s="519"/>
      <c r="H565" s="518"/>
      <c r="I565" s="520"/>
      <c r="J565" s="521"/>
      <c r="K565" s="522"/>
      <c r="L565" s="521"/>
      <c r="M565" s="521"/>
    </row>
    <row r="566" spans="1:13" s="523" customFormat="1" ht="16.5">
      <c r="A566" s="526"/>
      <c r="B566" s="516"/>
      <c r="C566" s="517"/>
      <c r="D566" s="515"/>
      <c r="E566" s="518"/>
      <c r="F566" s="524"/>
      <c r="G566" s="519"/>
      <c r="H566" s="518"/>
      <c r="I566" s="520"/>
      <c r="J566" s="521"/>
      <c r="K566" s="522"/>
      <c r="L566" s="521"/>
      <c r="M566" s="521"/>
    </row>
    <row r="567" spans="1:13" s="523" customFormat="1" ht="16.5">
      <c r="A567" s="526"/>
      <c r="B567" s="516"/>
      <c r="C567" s="517"/>
      <c r="D567" s="515"/>
      <c r="E567" s="518"/>
      <c r="F567" s="524"/>
      <c r="G567" s="519"/>
      <c r="H567" s="518"/>
      <c r="I567" s="520"/>
      <c r="J567" s="521"/>
      <c r="K567" s="522"/>
      <c r="L567" s="521"/>
      <c r="M567" s="521"/>
    </row>
    <row r="568" spans="1:13" s="523" customFormat="1" ht="16.5">
      <c r="A568" s="526"/>
      <c r="B568" s="526"/>
      <c r="C568" s="525"/>
      <c r="D568" s="526"/>
      <c r="E568" s="527"/>
      <c r="F568" s="526"/>
      <c r="G568" s="528"/>
      <c r="H568" s="527"/>
      <c r="I568" s="526"/>
      <c r="J568" s="521"/>
      <c r="K568" s="522"/>
      <c r="L568" s="521"/>
      <c r="M568" s="521"/>
    </row>
    <row r="569" spans="1:13" s="523" customFormat="1" ht="16.5">
      <c r="A569" s="526"/>
      <c r="B569" s="526"/>
      <c r="C569" s="525"/>
      <c r="D569" s="526"/>
      <c r="E569" s="527"/>
      <c r="F569" s="526"/>
      <c r="G569" s="528"/>
      <c r="H569" s="527"/>
      <c r="I569" s="531"/>
      <c r="J569" s="521"/>
      <c r="K569" s="522"/>
      <c r="L569" s="521"/>
      <c r="M569" s="521"/>
    </row>
    <row r="570" spans="1:13" s="523" customFormat="1" ht="16.5">
      <c r="A570" s="526"/>
      <c r="B570" s="526"/>
      <c r="C570" s="525"/>
      <c r="D570" s="526"/>
      <c r="E570" s="527"/>
      <c r="F570" s="526"/>
      <c r="G570" s="528"/>
      <c r="H570" s="527"/>
      <c r="I570" s="526"/>
      <c r="J570" s="521"/>
      <c r="K570" s="522"/>
      <c r="L570" s="521"/>
      <c r="M570" s="521"/>
    </row>
    <row r="571" spans="1:13" s="523" customFormat="1" ht="16.5">
      <c r="A571" s="526"/>
      <c r="B571" s="526"/>
      <c r="C571" s="525"/>
      <c r="D571" s="526"/>
      <c r="E571" s="527"/>
      <c r="F571" s="526"/>
      <c r="G571" s="528"/>
      <c r="H571" s="527"/>
      <c r="I571" s="531"/>
      <c r="J571" s="521"/>
      <c r="K571" s="522"/>
      <c r="L571" s="521"/>
      <c r="M571" s="521"/>
    </row>
    <row r="572" spans="1:13" s="534" customFormat="1" ht="16.5">
      <c r="A572" s="526"/>
      <c r="B572" s="526"/>
      <c r="C572" s="525"/>
      <c r="D572" s="526"/>
      <c r="E572" s="527"/>
      <c r="F572" s="526"/>
      <c r="G572" s="528"/>
      <c r="H572" s="527"/>
      <c r="I572" s="531"/>
      <c r="J572" s="532"/>
      <c r="K572" s="533"/>
      <c r="L572" s="532"/>
      <c r="M572" s="532"/>
    </row>
    <row r="573" spans="1:13" s="537" customFormat="1" ht="16.5">
      <c r="A573" s="526"/>
      <c r="B573" s="526"/>
      <c r="C573" s="525"/>
      <c r="D573" s="526"/>
      <c r="E573" s="527"/>
      <c r="F573" s="526"/>
      <c r="G573" s="528"/>
      <c r="H573" s="527"/>
      <c r="I573" s="531"/>
      <c r="J573" s="535"/>
      <c r="K573" s="536"/>
      <c r="L573" s="535"/>
      <c r="M573" s="535"/>
    </row>
    <row r="574" spans="1:13" s="523" customFormat="1" ht="16.5">
      <c r="A574" s="526"/>
      <c r="B574" s="526"/>
      <c r="C574" s="525"/>
      <c r="D574" s="526"/>
      <c r="E574" s="527"/>
      <c r="F574" s="526"/>
      <c r="G574" s="528"/>
      <c r="H574" s="538"/>
      <c r="I574" s="531"/>
      <c r="J574" s="521"/>
      <c r="K574" s="522"/>
      <c r="L574" s="521"/>
      <c r="M574" s="521"/>
    </row>
    <row r="575" spans="1:13" s="523" customFormat="1" ht="16.5">
      <c r="A575" s="526"/>
      <c r="B575" s="526"/>
      <c r="C575" s="525"/>
      <c r="D575" s="526"/>
      <c r="E575" s="527"/>
      <c r="F575" s="526"/>
      <c r="G575" s="528"/>
      <c r="H575" s="527"/>
      <c r="I575" s="531"/>
      <c r="J575" s="521"/>
      <c r="K575" s="522"/>
      <c r="L575" s="521"/>
      <c r="M575" s="521"/>
    </row>
    <row r="576" spans="1:13" s="523" customFormat="1" ht="16.5">
      <c r="A576" s="526"/>
      <c r="B576" s="526"/>
      <c r="C576" s="525"/>
      <c r="D576" s="526"/>
      <c r="E576" s="527"/>
      <c r="F576" s="526"/>
      <c r="G576" s="528"/>
      <c r="H576" s="538"/>
      <c r="I576" s="531"/>
      <c r="J576" s="521"/>
      <c r="K576" s="522"/>
      <c r="L576" s="521"/>
      <c r="M576" s="521"/>
    </row>
    <row r="577" spans="1:13" s="523" customFormat="1" ht="16.5">
      <c r="A577" s="526"/>
      <c r="B577" s="526"/>
      <c r="C577" s="525"/>
      <c r="D577" s="526"/>
      <c r="E577" s="527"/>
      <c r="F577" s="526"/>
      <c r="G577" s="528"/>
      <c r="H577" s="527"/>
      <c r="I577" s="531"/>
      <c r="J577" s="521"/>
      <c r="K577" s="522"/>
      <c r="L577" s="521"/>
      <c r="M577" s="521"/>
    </row>
    <row r="578" spans="1:13" s="523" customFormat="1" ht="16.5">
      <c r="A578" s="526"/>
      <c r="B578" s="526"/>
      <c r="C578" s="525"/>
      <c r="D578" s="526"/>
      <c r="E578" s="527"/>
      <c r="F578" s="526"/>
      <c r="G578" s="528"/>
      <c r="H578" s="527"/>
      <c r="I578" s="531"/>
      <c r="J578" s="521"/>
      <c r="K578" s="522"/>
      <c r="L578" s="521"/>
      <c r="M578" s="521"/>
    </row>
    <row r="579" spans="1:13" s="523" customFormat="1" ht="16.5">
      <c r="A579" s="526"/>
      <c r="B579" s="526"/>
      <c r="C579" s="525"/>
      <c r="D579" s="526"/>
      <c r="E579" s="527"/>
      <c r="F579" s="526"/>
      <c r="G579" s="528"/>
      <c r="H579" s="527"/>
      <c r="I579" s="526"/>
      <c r="J579" s="521"/>
      <c r="K579" s="522"/>
      <c r="L579" s="521"/>
      <c r="M579" s="521"/>
    </row>
    <row r="580" spans="1:13" s="523" customFormat="1" ht="16.5">
      <c r="A580" s="526"/>
      <c r="B580" s="526"/>
      <c r="C580" s="525"/>
      <c r="D580" s="526"/>
      <c r="E580" s="527"/>
      <c r="F580" s="526"/>
      <c r="G580" s="528"/>
      <c r="H580" s="527"/>
      <c r="I580" s="526"/>
      <c r="J580" s="521"/>
      <c r="K580" s="522"/>
      <c r="L580" s="521"/>
      <c r="M580" s="521"/>
    </row>
    <row r="581" spans="1:13" s="523" customFormat="1" ht="16.5">
      <c r="A581" s="526"/>
      <c r="B581" s="526"/>
      <c r="C581" s="525"/>
      <c r="D581" s="526"/>
      <c r="E581" s="527"/>
      <c r="F581" s="526"/>
      <c r="G581" s="528"/>
      <c r="H581" s="527"/>
      <c r="I581" s="526"/>
      <c r="J581" s="521"/>
      <c r="K581" s="522"/>
      <c r="L581" s="521"/>
      <c r="M581" s="521"/>
    </row>
    <row r="582" spans="1:13" s="523" customFormat="1" ht="16.5">
      <c r="A582" s="526"/>
      <c r="B582" s="526"/>
      <c r="C582" s="525"/>
      <c r="D582" s="526"/>
      <c r="E582" s="527"/>
      <c r="F582" s="526"/>
      <c r="G582" s="528"/>
      <c r="H582" s="527"/>
      <c r="I582" s="526"/>
      <c r="J582" s="521"/>
      <c r="K582" s="522"/>
      <c r="L582" s="521"/>
      <c r="M582" s="521"/>
    </row>
    <row r="583" spans="1:13" s="523" customFormat="1" ht="16.5">
      <c r="A583" s="526"/>
      <c r="B583" s="526"/>
      <c r="C583" s="525"/>
      <c r="D583" s="526"/>
      <c r="E583" s="527"/>
      <c r="F583" s="526"/>
      <c r="G583" s="528"/>
      <c r="H583" s="527"/>
      <c r="I583" s="526"/>
      <c r="J583" s="521"/>
      <c r="K583" s="522"/>
      <c r="L583" s="521"/>
      <c r="M583" s="521"/>
    </row>
    <row r="584" spans="1:13" s="523" customFormat="1" ht="16.5">
      <c r="A584" s="526"/>
      <c r="B584" s="526"/>
      <c r="C584" s="525"/>
      <c r="D584" s="526"/>
      <c r="E584" s="527"/>
      <c r="F584" s="526"/>
      <c r="G584" s="528"/>
      <c r="H584" s="527"/>
      <c r="I584" s="526"/>
      <c r="J584" s="521"/>
      <c r="K584" s="522"/>
      <c r="L584" s="521"/>
      <c r="M584" s="521"/>
    </row>
    <row r="585" spans="1:13" s="523" customFormat="1" ht="16.5">
      <c r="A585" s="526"/>
      <c r="B585" s="526"/>
      <c r="C585" s="525"/>
      <c r="D585" s="526"/>
      <c r="E585" s="527"/>
      <c r="F585" s="526"/>
      <c r="G585" s="528"/>
      <c r="H585" s="527"/>
      <c r="I585" s="526"/>
      <c r="J585" s="521"/>
      <c r="K585" s="522"/>
      <c r="L585" s="521"/>
      <c r="M585" s="521"/>
    </row>
    <row r="586" spans="1:13" s="523" customFormat="1" ht="16.5">
      <c r="A586" s="526"/>
      <c r="B586" s="526"/>
      <c r="C586" s="525"/>
      <c r="D586" s="526"/>
      <c r="E586" s="527"/>
      <c r="F586" s="526"/>
      <c r="G586" s="528"/>
      <c r="H586" s="527"/>
      <c r="I586" s="526"/>
      <c r="J586" s="521"/>
      <c r="K586" s="522"/>
      <c r="L586" s="521"/>
      <c r="M586" s="521"/>
    </row>
    <row r="587" spans="1:13" s="523" customFormat="1" ht="16.5">
      <c r="A587" s="526"/>
      <c r="B587" s="526"/>
      <c r="C587" s="525"/>
      <c r="D587" s="526"/>
      <c r="E587" s="527"/>
      <c r="F587" s="526"/>
      <c r="G587" s="528"/>
      <c r="H587" s="527"/>
      <c r="I587" s="526"/>
      <c r="J587" s="521"/>
      <c r="K587" s="522"/>
      <c r="L587" s="521"/>
      <c r="M587" s="521"/>
    </row>
    <row r="588" spans="1:13" s="523" customFormat="1" ht="16.5">
      <c r="A588" s="526"/>
      <c r="B588" s="526"/>
      <c r="C588" s="525"/>
      <c r="D588" s="526"/>
      <c r="E588" s="527"/>
      <c r="F588" s="526"/>
      <c r="G588" s="528"/>
      <c r="H588" s="527"/>
      <c r="I588" s="526"/>
      <c r="J588" s="521"/>
      <c r="K588" s="522"/>
      <c r="L588" s="521"/>
      <c r="M588" s="521"/>
    </row>
    <row r="589" spans="1:13" s="523" customFormat="1" ht="16.5">
      <c r="A589" s="526"/>
      <c r="B589" s="526"/>
      <c r="C589" s="525"/>
      <c r="D589" s="526"/>
      <c r="E589" s="527"/>
      <c r="F589" s="526"/>
      <c r="G589" s="528"/>
      <c r="H589" s="527"/>
      <c r="I589" s="526"/>
      <c r="J589" s="521"/>
      <c r="K589" s="522"/>
      <c r="L589" s="521"/>
      <c r="M589" s="521"/>
    </row>
    <row r="590" spans="1:13" s="523" customFormat="1" ht="16.5">
      <c r="A590" s="526"/>
      <c r="B590" s="526"/>
      <c r="C590" s="525"/>
      <c r="D590" s="526"/>
      <c r="E590" s="527"/>
      <c r="F590" s="526"/>
      <c r="G590" s="528"/>
      <c r="H590" s="527"/>
      <c r="I590" s="526"/>
      <c r="J590" s="521"/>
      <c r="K590" s="522"/>
      <c r="L590" s="521"/>
      <c r="M590" s="521"/>
    </row>
    <row r="591" spans="1:13" s="523" customFormat="1" ht="16.5">
      <c r="A591" s="526"/>
      <c r="B591" s="526"/>
      <c r="C591" s="525"/>
      <c r="D591" s="526"/>
      <c r="E591" s="527"/>
      <c r="F591" s="526"/>
      <c r="G591" s="528"/>
      <c r="H591" s="527"/>
      <c r="I591" s="526"/>
      <c r="J591" s="521"/>
      <c r="K591" s="522"/>
      <c r="L591" s="521"/>
      <c r="M591" s="521"/>
    </row>
    <row r="592" spans="1:13" s="523" customFormat="1" ht="16.5">
      <c r="A592" s="526"/>
      <c r="B592" s="526"/>
      <c r="C592" s="525"/>
      <c r="D592" s="526"/>
      <c r="E592" s="527"/>
      <c r="F592" s="526"/>
      <c r="G592" s="528"/>
      <c r="H592" s="527"/>
      <c r="I592" s="526"/>
      <c r="J592" s="521"/>
      <c r="K592" s="522"/>
      <c r="L592" s="521"/>
      <c r="M592" s="521"/>
    </row>
    <row r="593" spans="1:13" s="523" customFormat="1" ht="16.5">
      <c r="A593" s="526"/>
      <c r="B593" s="526"/>
      <c r="C593" s="525"/>
      <c r="D593" s="526"/>
      <c r="E593" s="527"/>
      <c r="F593" s="526"/>
      <c r="G593" s="528"/>
      <c r="H593" s="527"/>
      <c r="I593" s="526"/>
      <c r="J593" s="521"/>
      <c r="K593" s="522"/>
      <c r="L593" s="521"/>
      <c r="M593" s="521"/>
    </row>
    <row r="594" spans="1:13" s="523" customFormat="1" ht="16.5">
      <c r="A594" s="526"/>
      <c r="B594" s="526"/>
      <c r="C594" s="525"/>
      <c r="D594" s="526"/>
      <c r="E594" s="527"/>
      <c r="F594" s="526"/>
      <c r="G594" s="528"/>
      <c r="H594" s="527"/>
      <c r="I594" s="526"/>
      <c r="J594" s="521"/>
      <c r="K594" s="522"/>
      <c r="L594" s="521"/>
      <c r="M594" s="521"/>
    </row>
    <row r="595" spans="1:13" s="523" customFormat="1" ht="16.5">
      <c r="A595" s="526"/>
      <c r="B595" s="526"/>
      <c r="C595" s="525"/>
      <c r="D595" s="526"/>
      <c r="E595" s="527"/>
      <c r="F595" s="526"/>
      <c r="G595" s="528"/>
      <c r="H595" s="527"/>
      <c r="I595" s="526"/>
      <c r="J595" s="521"/>
      <c r="K595" s="522"/>
      <c r="L595" s="521"/>
      <c r="M595" s="521"/>
    </row>
    <row r="596" spans="1:13" s="523" customFormat="1" ht="16.5">
      <c r="A596" s="526"/>
      <c r="B596" s="526"/>
      <c r="C596" s="525"/>
      <c r="D596" s="526"/>
      <c r="E596" s="527"/>
      <c r="F596" s="526"/>
      <c r="G596" s="528"/>
      <c r="H596" s="527"/>
      <c r="I596" s="526"/>
      <c r="J596" s="521"/>
      <c r="K596" s="522"/>
      <c r="L596" s="521"/>
      <c r="M596" s="521"/>
    </row>
    <row r="597" spans="1:13" s="523" customFormat="1" ht="16.5">
      <c r="A597" s="526"/>
      <c r="B597" s="526"/>
      <c r="C597" s="525"/>
      <c r="D597" s="526"/>
      <c r="E597" s="527"/>
      <c r="F597" s="526"/>
      <c r="G597" s="528"/>
      <c r="H597" s="527"/>
      <c r="I597" s="526"/>
      <c r="J597" s="521"/>
      <c r="K597" s="522"/>
      <c r="L597" s="521"/>
      <c r="M597" s="521"/>
    </row>
    <row r="598" spans="1:13" s="523" customFormat="1" ht="16.5">
      <c r="A598" s="526"/>
      <c r="B598" s="526"/>
      <c r="C598" s="525"/>
      <c r="D598" s="526"/>
      <c r="E598" s="527"/>
      <c r="F598" s="526"/>
      <c r="G598" s="528"/>
      <c r="H598" s="527"/>
      <c r="I598" s="526"/>
      <c r="J598" s="521"/>
      <c r="K598" s="522"/>
      <c r="L598" s="521"/>
      <c r="M598" s="521"/>
    </row>
    <row r="599" spans="1:13" s="523" customFormat="1" ht="16.5">
      <c r="A599" s="526"/>
      <c r="B599" s="526"/>
      <c r="C599" s="525"/>
      <c r="D599" s="526"/>
      <c r="E599" s="527"/>
      <c r="F599" s="526"/>
      <c r="G599" s="528"/>
      <c r="H599" s="527"/>
      <c r="I599" s="526"/>
      <c r="J599" s="521"/>
      <c r="K599" s="522"/>
      <c r="L599" s="521"/>
      <c r="M599" s="521"/>
    </row>
    <row r="600" spans="1:13" s="523" customFormat="1" ht="16.5">
      <c r="A600" s="526"/>
      <c r="B600" s="526"/>
      <c r="C600" s="525"/>
      <c r="D600" s="526"/>
      <c r="E600" s="527"/>
      <c r="F600" s="526"/>
      <c r="G600" s="528"/>
      <c r="H600" s="527"/>
      <c r="I600" s="526"/>
      <c r="J600" s="521"/>
      <c r="K600" s="522"/>
      <c r="L600" s="521"/>
      <c r="M600" s="521"/>
    </row>
    <row r="601" spans="1:13" s="523" customFormat="1" ht="16.5">
      <c r="A601" s="526"/>
      <c r="B601" s="526"/>
      <c r="C601" s="525"/>
      <c r="D601" s="526"/>
      <c r="E601" s="527"/>
      <c r="F601" s="526"/>
      <c r="G601" s="528"/>
      <c r="H601" s="527"/>
      <c r="I601" s="526"/>
      <c r="J601" s="521"/>
      <c r="K601" s="522"/>
      <c r="L601" s="521"/>
      <c r="M601" s="521"/>
    </row>
    <row r="602" spans="1:13" s="523" customFormat="1" ht="16.5">
      <c r="A602" s="526"/>
      <c r="B602" s="526"/>
      <c r="C602" s="525"/>
      <c r="D602" s="526"/>
      <c r="E602" s="527"/>
      <c r="F602" s="526"/>
      <c r="G602" s="528"/>
      <c r="H602" s="527"/>
      <c r="I602" s="526"/>
      <c r="J602" s="521"/>
      <c r="K602" s="522"/>
      <c r="L602" s="521"/>
      <c r="M602" s="521"/>
    </row>
    <row r="603" spans="1:13" s="523" customFormat="1" ht="16.5">
      <c r="A603" s="526"/>
      <c r="B603" s="526"/>
      <c r="C603" s="525"/>
      <c r="D603" s="526"/>
      <c r="E603" s="527"/>
      <c r="F603" s="526"/>
      <c r="G603" s="528"/>
      <c r="H603" s="527"/>
      <c r="I603" s="526"/>
      <c r="J603" s="521"/>
      <c r="K603" s="522"/>
      <c r="L603" s="521"/>
      <c r="M603" s="521"/>
    </row>
    <row r="604" spans="1:13" s="523" customFormat="1" ht="16.5">
      <c r="A604" s="526"/>
      <c r="B604" s="526"/>
      <c r="C604" s="525"/>
      <c r="D604" s="526"/>
      <c r="E604" s="527"/>
      <c r="F604" s="526"/>
      <c r="G604" s="528"/>
      <c r="H604" s="527"/>
      <c r="I604" s="526"/>
      <c r="J604" s="521"/>
      <c r="K604" s="522"/>
      <c r="L604" s="521"/>
      <c r="M604" s="521"/>
    </row>
    <row r="605" spans="1:13" s="523" customFormat="1" ht="16.5">
      <c r="A605" s="526"/>
      <c r="B605" s="526"/>
      <c r="C605" s="525"/>
      <c r="D605" s="526"/>
      <c r="E605" s="527"/>
      <c r="F605" s="526"/>
      <c r="G605" s="528"/>
      <c r="H605" s="527"/>
      <c r="I605" s="526"/>
      <c r="J605" s="521"/>
      <c r="K605" s="522"/>
      <c r="L605" s="521"/>
      <c r="M605" s="521"/>
    </row>
    <row r="606" spans="1:13" s="523" customFormat="1" ht="16.5">
      <c r="A606" s="526"/>
      <c r="B606" s="526"/>
      <c r="C606" s="525"/>
      <c r="D606" s="526"/>
      <c r="E606" s="527"/>
      <c r="F606" s="526"/>
      <c r="G606" s="528"/>
      <c r="H606" s="527"/>
      <c r="I606" s="526"/>
      <c r="J606" s="521"/>
      <c r="K606" s="522"/>
      <c r="L606" s="521"/>
      <c r="M606" s="521"/>
    </row>
    <row r="607" spans="1:13" s="523" customFormat="1" ht="16.5">
      <c r="A607" s="526"/>
      <c r="B607" s="526"/>
      <c r="C607" s="525"/>
      <c r="D607" s="526"/>
      <c r="E607" s="527"/>
      <c r="F607" s="526"/>
      <c r="G607" s="528"/>
      <c r="H607" s="527"/>
      <c r="I607" s="526"/>
      <c r="J607" s="521"/>
      <c r="K607" s="522"/>
      <c r="L607" s="521"/>
      <c r="M607" s="521"/>
    </row>
    <row r="608" spans="1:13" s="523" customFormat="1" ht="16.5">
      <c r="A608" s="526"/>
      <c r="B608" s="526"/>
      <c r="C608" s="525"/>
      <c r="D608" s="526"/>
      <c r="E608" s="527"/>
      <c r="F608" s="526"/>
      <c r="G608" s="528"/>
      <c r="H608" s="527"/>
      <c r="I608" s="526"/>
      <c r="J608" s="521"/>
      <c r="K608" s="522"/>
      <c r="L608" s="521"/>
      <c r="M608" s="521"/>
    </row>
    <row r="609" spans="1:13" s="523" customFormat="1" ht="16.5">
      <c r="A609" s="526"/>
      <c r="B609" s="526"/>
      <c r="C609" s="525"/>
      <c r="D609" s="526"/>
      <c r="E609" s="527"/>
      <c r="F609" s="526"/>
      <c r="G609" s="528"/>
      <c r="H609" s="527"/>
      <c r="I609" s="526"/>
      <c r="J609" s="521"/>
      <c r="K609" s="522"/>
      <c r="L609" s="521"/>
      <c r="M609" s="521"/>
    </row>
    <row r="610" spans="1:13" s="523" customFormat="1" ht="16.5">
      <c r="A610" s="526"/>
      <c r="B610" s="526"/>
      <c r="C610" s="525"/>
      <c r="D610" s="526"/>
      <c r="E610" s="527"/>
      <c r="F610" s="526"/>
      <c r="G610" s="528"/>
      <c r="H610" s="527"/>
      <c r="I610" s="526"/>
      <c r="J610" s="521"/>
      <c r="K610" s="522"/>
      <c r="L610" s="521"/>
      <c r="M610" s="521"/>
    </row>
    <row r="611" spans="1:13" s="523" customFormat="1" ht="16.5">
      <c r="A611" s="526"/>
      <c r="B611" s="526"/>
      <c r="C611" s="525"/>
      <c r="D611" s="526"/>
      <c r="E611" s="527"/>
      <c r="F611" s="526"/>
      <c r="G611" s="528"/>
      <c r="H611" s="527"/>
      <c r="I611" s="526"/>
      <c r="J611" s="521"/>
      <c r="K611" s="522"/>
      <c r="L611" s="521"/>
      <c r="M611" s="521"/>
    </row>
    <row r="612" spans="1:13" s="523" customFormat="1" ht="16.5">
      <c r="A612" s="526"/>
      <c r="B612" s="526"/>
      <c r="C612" s="525"/>
      <c r="D612" s="526"/>
      <c r="E612" s="527"/>
      <c r="F612" s="526"/>
      <c r="G612" s="528"/>
      <c r="H612" s="527"/>
      <c r="I612" s="526"/>
      <c r="J612" s="521"/>
      <c r="K612" s="522"/>
      <c r="L612" s="521"/>
      <c r="M612" s="521"/>
    </row>
    <row r="613" spans="1:13" s="523" customFormat="1" ht="16.5">
      <c r="A613" s="526"/>
      <c r="B613" s="526"/>
      <c r="C613" s="525"/>
      <c r="D613" s="526"/>
      <c r="E613" s="527"/>
      <c r="F613" s="526"/>
      <c r="G613" s="528"/>
      <c r="H613" s="527"/>
      <c r="I613" s="526"/>
      <c r="J613" s="521"/>
      <c r="K613" s="522"/>
      <c r="L613" s="521"/>
      <c r="M613" s="521"/>
    </row>
    <row r="614" spans="1:13" s="523" customFormat="1" ht="16.5">
      <c r="A614" s="526"/>
      <c r="B614" s="526"/>
      <c r="C614" s="525"/>
      <c r="D614" s="526"/>
      <c r="E614" s="527"/>
      <c r="F614" s="526"/>
      <c r="G614" s="528"/>
      <c r="H614" s="527"/>
      <c r="I614" s="526"/>
      <c r="J614" s="521"/>
      <c r="K614" s="522"/>
      <c r="L614" s="521"/>
      <c r="M614" s="521"/>
    </row>
    <row r="615" spans="1:13" s="523" customFormat="1" ht="16.5">
      <c r="A615" s="526"/>
      <c r="B615" s="526"/>
      <c r="C615" s="525"/>
      <c r="D615" s="526"/>
      <c r="E615" s="527"/>
      <c r="F615" s="526"/>
      <c r="G615" s="528"/>
      <c r="H615" s="527"/>
      <c r="I615" s="526"/>
      <c r="J615" s="521"/>
      <c r="K615" s="522"/>
      <c r="L615" s="521"/>
      <c r="M615" s="521"/>
    </row>
    <row r="616" spans="1:13" s="523" customFormat="1" ht="16.5">
      <c r="A616" s="526"/>
      <c r="B616" s="526"/>
      <c r="C616" s="525"/>
      <c r="D616" s="526"/>
      <c r="E616" s="527"/>
      <c r="F616" s="526"/>
      <c r="G616" s="528"/>
      <c r="H616" s="527"/>
      <c r="I616" s="526"/>
      <c r="J616" s="521"/>
      <c r="K616" s="522"/>
      <c r="L616" s="521"/>
      <c r="M616" s="521"/>
    </row>
    <row r="617" spans="1:13" s="523" customFormat="1" ht="16.5">
      <c r="A617" s="526"/>
      <c r="B617" s="526"/>
      <c r="C617" s="525"/>
      <c r="D617" s="526"/>
      <c r="E617" s="527"/>
      <c r="F617" s="526"/>
      <c r="G617" s="528"/>
      <c r="H617" s="527"/>
      <c r="I617" s="526"/>
      <c r="J617" s="521"/>
      <c r="K617" s="522"/>
      <c r="L617" s="521"/>
      <c r="M617" s="521"/>
    </row>
    <row r="618" spans="1:13" s="523" customFormat="1" ht="16.5">
      <c r="A618" s="526"/>
      <c r="B618" s="526"/>
      <c r="C618" s="525"/>
      <c r="D618" s="526"/>
      <c r="E618" s="527"/>
      <c r="F618" s="526"/>
      <c r="G618" s="528"/>
      <c r="H618" s="527"/>
      <c r="I618" s="526"/>
      <c r="J618" s="521"/>
      <c r="K618" s="522"/>
      <c r="L618" s="521"/>
      <c r="M618" s="521"/>
    </row>
    <row r="619" spans="1:13" s="523" customFormat="1" ht="16.5">
      <c r="A619" s="526"/>
      <c r="B619" s="526"/>
      <c r="C619" s="525"/>
      <c r="D619" s="526"/>
      <c r="E619" s="527"/>
      <c r="F619" s="526"/>
      <c r="G619" s="528"/>
      <c r="H619" s="527"/>
      <c r="I619" s="526"/>
      <c r="J619" s="521"/>
      <c r="K619" s="522"/>
      <c r="L619" s="521"/>
      <c r="M619" s="521"/>
    </row>
    <row r="620" spans="1:13" s="523" customFormat="1" ht="16.5">
      <c r="A620" s="526"/>
      <c r="B620" s="526"/>
      <c r="C620" s="525"/>
      <c r="D620" s="526"/>
      <c r="E620" s="527"/>
      <c r="F620" s="526"/>
      <c r="G620" s="528"/>
      <c r="H620" s="527"/>
      <c r="I620" s="526"/>
      <c r="J620" s="521"/>
      <c r="K620" s="522"/>
      <c r="L620" s="521"/>
      <c r="M620" s="521"/>
    </row>
    <row r="621" spans="1:13" s="523" customFormat="1" ht="16.5">
      <c r="A621" s="526"/>
      <c r="B621" s="526"/>
      <c r="C621" s="525"/>
      <c r="D621" s="526"/>
      <c r="E621" s="527"/>
      <c r="F621" s="526"/>
      <c r="G621" s="528"/>
      <c r="H621" s="527"/>
      <c r="I621" s="526"/>
      <c r="J621" s="521"/>
      <c r="K621" s="522"/>
      <c r="L621" s="521"/>
      <c r="M621" s="521"/>
    </row>
    <row r="622" spans="1:13" s="523" customFormat="1" ht="16.5">
      <c r="A622" s="526"/>
      <c r="B622" s="526"/>
      <c r="C622" s="525"/>
      <c r="D622" s="526"/>
      <c r="E622" s="527"/>
      <c r="F622" s="526"/>
      <c r="G622" s="528"/>
      <c r="H622" s="527"/>
      <c r="I622" s="526"/>
      <c r="J622" s="521"/>
      <c r="K622" s="522"/>
      <c r="L622" s="521"/>
      <c r="M622" s="521"/>
    </row>
    <row r="623" spans="1:13" s="523" customFormat="1" ht="16.5">
      <c r="A623" s="526"/>
      <c r="B623" s="526"/>
      <c r="C623" s="525"/>
      <c r="D623" s="526"/>
      <c r="E623" s="527"/>
      <c r="F623" s="526"/>
      <c r="G623" s="528"/>
      <c r="H623" s="527"/>
      <c r="I623" s="526"/>
      <c r="J623" s="521"/>
      <c r="K623" s="522"/>
      <c r="L623" s="521"/>
      <c r="M623" s="521"/>
    </row>
    <row r="624" spans="1:13" s="523" customFormat="1" ht="16.5">
      <c r="A624" s="526"/>
      <c r="B624" s="526"/>
      <c r="C624" s="525"/>
      <c r="D624" s="526"/>
      <c r="E624" s="527"/>
      <c r="F624" s="526"/>
      <c r="G624" s="528"/>
      <c r="H624" s="527"/>
      <c r="I624" s="526"/>
      <c r="J624" s="521"/>
      <c r="K624" s="522"/>
      <c r="L624" s="521"/>
      <c r="M624" s="521"/>
    </row>
    <row r="625" spans="1:13" s="523" customFormat="1" ht="16.5">
      <c r="A625" s="526"/>
      <c r="B625" s="526"/>
      <c r="C625" s="525"/>
      <c r="D625" s="526"/>
      <c r="E625" s="527"/>
      <c r="F625" s="526"/>
      <c r="G625" s="528"/>
      <c r="H625" s="527"/>
      <c r="I625" s="526"/>
      <c r="J625" s="521"/>
      <c r="K625" s="522"/>
      <c r="L625" s="521"/>
      <c r="M625" s="521"/>
    </row>
    <row r="626" spans="1:13" s="523" customFormat="1" ht="16.5">
      <c r="A626" s="526"/>
      <c r="B626" s="526"/>
      <c r="C626" s="525"/>
      <c r="D626" s="526"/>
      <c r="E626" s="527"/>
      <c r="F626" s="526"/>
      <c r="G626" s="528"/>
      <c r="H626" s="527"/>
      <c r="I626" s="526"/>
      <c r="J626" s="521"/>
      <c r="K626" s="522"/>
      <c r="L626" s="521"/>
      <c r="M626" s="521"/>
    </row>
    <row r="627" spans="1:13" s="523" customFormat="1" ht="16.5">
      <c r="A627" s="526"/>
      <c r="B627" s="526"/>
      <c r="C627" s="525"/>
      <c r="D627" s="526"/>
      <c r="E627" s="527"/>
      <c r="F627" s="526"/>
      <c r="G627" s="528"/>
      <c r="H627" s="527"/>
      <c r="I627" s="526"/>
      <c r="J627" s="521"/>
      <c r="K627" s="522"/>
      <c r="L627" s="521"/>
      <c r="M627" s="521"/>
    </row>
    <row r="628" spans="1:13" s="523" customFormat="1" ht="16.5">
      <c r="A628" s="526"/>
      <c r="B628" s="526"/>
      <c r="C628" s="525"/>
      <c r="D628" s="526"/>
      <c r="E628" s="527"/>
      <c r="F628" s="526"/>
      <c r="G628" s="528"/>
      <c r="H628" s="527"/>
      <c r="I628" s="526"/>
      <c r="J628" s="521"/>
      <c r="K628" s="522"/>
      <c r="L628" s="521"/>
      <c r="M628" s="521"/>
    </row>
    <row r="629" spans="1:13" s="523" customFormat="1" ht="16.5">
      <c r="A629" s="526"/>
      <c r="B629" s="526"/>
      <c r="C629" s="525"/>
      <c r="D629" s="526"/>
      <c r="E629" s="527"/>
      <c r="F629" s="526"/>
      <c r="G629" s="528"/>
      <c r="H629" s="527"/>
      <c r="I629" s="526"/>
      <c r="J629" s="521"/>
      <c r="K629" s="522"/>
      <c r="L629" s="521"/>
      <c r="M629" s="521"/>
    </row>
    <row r="630" spans="1:13" s="523" customFormat="1" ht="16.5">
      <c r="A630" s="526"/>
      <c r="B630" s="526"/>
      <c r="C630" s="525"/>
      <c r="D630" s="526"/>
      <c r="E630" s="527"/>
      <c r="F630" s="526"/>
      <c r="G630" s="528"/>
      <c r="H630" s="527"/>
      <c r="I630" s="526"/>
      <c r="J630" s="521"/>
      <c r="K630" s="522"/>
      <c r="L630" s="521"/>
      <c r="M630" s="521"/>
    </row>
    <row r="631" spans="1:13" s="523" customFormat="1" ht="16.5">
      <c r="A631" s="526"/>
      <c r="B631" s="526"/>
      <c r="C631" s="525"/>
      <c r="D631" s="526"/>
      <c r="E631" s="527"/>
      <c r="F631" s="526"/>
      <c r="G631" s="528"/>
      <c r="H631" s="527"/>
      <c r="I631" s="526"/>
      <c r="J631" s="521"/>
      <c r="K631" s="522"/>
      <c r="L631" s="521"/>
      <c r="M631" s="521"/>
    </row>
    <row r="632" spans="1:13" s="523" customFormat="1" ht="16.5">
      <c r="A632" s="526"/>
      <c r="B632" s="526"/>
      <c r="C632" s="525"/>
      <c r="D632" s="526"/>
      <c r="E632" s="527"/>
      <c r="F632" s="526"/>
      <c r="G632" s="528"/>
      <c r="H632" s="527"/>
      <c r="I632" s="526"/>
      <c r="J632" s="521"/>
      <c r="K632" s="522"/>
      <c r="L632" s="521"/>
      <c r="M632" s="521"/>
    </row>
    <row r="633" spans="1:13" s="523" customFormat="1" ht="16.5">
      <c r="A633" s="526"/>
      <c r="B633" s="526"/>
      <c r="C633" s="525"/>
      <c r="D633" s="526"/>
      <c r="E633" s="527"/>
      <c r="F633" s="526"/>
      <c r="G633" s="528"/>
      <c r="H633" s="527"/>
      <c r="I633" s="526"/>
      <c r="J633" s="521"/>
      <c r="K633" s="522"/>
      <c r="L633" s="521"/>
      <c r="M633" s="521"/>
    </row>
    <row r="634" spans="1:13" s="523" customFormat="1" ht="16.5">
      <c r="A634" s="526"/>
      <c r="B634" s="526"/>
      <c r="C634" s="525"/>
      <c r="D634" s="526"/>
      <c r="E634" s="527"/>
      <c r="F634" s="526"/>
      <c r="G634" s="528"/>
      <c r="H634" s="527"/>
      <c r="I634" s="526"/>
      <c r="J634" s="521"/>
      <c r="K634" s="522"/>
      <c r="L634" s="521"/>
      <c r="M634" s="521"/>
    </row>
    <row r="635" spans="1:13" s="523" customFormat="1" ht="16.5">
      <c r="A635" s="526"/>
      <c r="B635" s="526"/>
      <c r="C635" s="525"/>
      <c r="D635" s="526"/>
      <c r="E635" s="527"/>
      <c r="F635" s="526"/>
      <c r="G635" s="528"/>
      <c r="H635" s="527"/>
      <c r="I635" s="526"/>
      <c r="J635" s="521"/>
      <c r="K635" s="522"/>
      <c r="L635" s="521"/>
      <c r="M635" s="521"/>
    </row>
    <row r="636" spans="1:13" s="523" customFormat="1" ht="16.5">
      <c r="A636" s="526"/>
      <c r="B636" s="526"/>
      <c r="C636" s="525"/>
      <c r="D636" s="526"/>
      <c r="E636" s="527"/>
      <c r="F636" s="526"/>
      <c r="G636" s="528"/>
      <c r="H636" s="527"/>
      <c r="I636" s="526"/>
      <c r="J636" s="521"/>
      <c r="K636" s="522"/>
      <c r="L636" s="521"/>
      <c r="M636" s="521"/>
    </row>
    <row r="637" spans="1:13" s="523" customFormat="1" ht="16.5">
      <c r="A637" s="526"/>
      <c r="B637" s="526"/>
      <c r="C637" s="525"/>
      <c r="D637" s="526"/>
      <c r="E637" s="527"/>
      <c r="F637" s="526"/>
      <c r="G637" s="528"/>
      <c r="H637" s="527"/>
      <c r="I637" s="526"/>
      <c r="J637" s="521"/>
      <c r="K637" s="522"/>
      <c r="L637" s="521"/>
      <c r="M637" s="521"/>
    </row>
    <row r="638" spans="1:13" s="523" customFormat="1" ht="16.5">
      <c r="A638" s="526"/>
      <c r="B638" s="526"/>
      <c r="C638" s="525"/>
      <c r="D638" s="526"/>
      <c r="E638" s="527"/>
      <c r="F638" s="526"/>
      <c r="G638" s="528"/>
      <c r="H638" s="527"/>
      <c r="I638" s="526"/>
      <c r="J638" s="521"/>
      <c r="K638" s="522"/>
      <c r="L638" s="521"/>
      <c r="M638" s="521"/>
    </row>
    <row r="639" spans="1:13" s="523" customFormat="1" ht="16.5">
      <c r="A639" s="526"/>
      <c r="B639" s="526"/>
      <c r="C639" s="525"/>
      <c r="D639" s="526"/>
      <c r="E639" s="527"/>
      <c r="F639" s="526"/>
      <c r="G639" s="528"/>
      <c r="H639" s="527"/>
      <c r="I639" s="526"/>
      <c r="J639" s="521"/>
      <c r="K639" s="522"/>
      <c r="L639" s="521"/>
      <c r="M639" s="521"/>
    </row>
    <row r="640" spans="1:13" s="523" customFormat="1" ht="16.5">
      <c r="A640" s="526"/>
      <c r="B640" s="526"/>
      <c r="C640" s="525"/>
      <c r="D640" s="526"/>
      <c r="E640" s="527"/>
      <c r="F640" s="526"/>
      <c r="G640" s="528"/>
      <c r="H640" s="527"/>
      <c r="I640" s="526"/>
      <c r="J640" s="521"/>
      <c r="K640" s="522"/>
      <c r="L640" s="521"/>
      <c r="M640" s="521"/>
    </row>
    <row r="641" spans="1:13" s="523" customFormat="1" ht="16.5">
      <c r="A641" s="526"/>
      <c r="B641" s="526"/>
      <c r="C641" s="525"/>
      <c r="D641" s="526"/>
      <c r="E641" s="527"/>
      <c r="F641" s="526"/>
      <c r="G641" s="528"/>
      <c r="H641" s="527"/>
      <c r="I641" s="526"/>
      <c r="J641" s="521"/>
      <c r="K641" s="522"/>
      <c r="L641" s="521"/>
      <c r="M641" s="521"/>
    </row>
    <row r="642" spans="1:13" s="523" customFormat="1" ht="16.5">
      <c r="A642" s="526"/>
      <c r="B642" s="526"/>
      <c r="C642" s="525"/>
      <c r="D642" s="526"/>
      <c r="E642" s="527"/>
      <c r="F642" s="526"/>
      <c r="G642" s="528"/>
      <c r="H642" s="527"/>
      <c r="I642" s="526"/>
      <c r="J642" s="521"/>
      <c r="K642" s="522"/>
      <c r="L642" s="521"/>
      <c r="M642" s="521"/>
    </row>
    <row r="643" spans="1:13" s="523" customFormat="1" ht="16.5">
      <c r="A643" s="526"/>
      <c r="B643" s="526"/>
      <c r="C643" s="525"/>
      <c r="D643" s="526"/>
      <c r="E643" s="527"/>
      <c r="F643" s="526"/>
      <c r="G643" s="528"/>
      <c r="H643" s="527"/>
      <c r="I643" s="526"/>
      <c r="J643" s="521"/>
      <c r="K643" s="522"/>
      <c r="L643" s="521"/>
      <c r="M643" s="521"/>
    </row>
    <row r="644" spans="1:13" s="523" customFormat="1" ht="16.5">
      <c r="A644" s="526"/>
      <c r="B644" s="526"/>
      <c r="C644" s="525"/>
      <c r="D644" s="526"/>
      <c r="E644" s="527"/>
      <c r="F644" s="526"/>
      <c r="G644" s="528"/>
      <c r="H644" s="527"/>
      <c r="I644" s="526"/>
      <c r="J644" s="521"/>
      <c r="K644" s="522"/>
      <c r="L644" s="521"/>
      <c r="M644" s="521"/>
    </row>
    <row r="645" spans="1:13" s="523" customFormat="1" ht="16.5">
      <c r="A645" s="526"/>
      <c r="B645" s="526"/>
      <c r="C645" s="525"/>
      <c r="D645" s="526"/>
      <c r="E645" s="527"/>
      <c r="F645" s="526"/>
      <c r="G645" s="528"/>
      <c r="H645" s="527"/>
      <c r="I645" s="526"/>
      <c r="J645" s="521"/>
      <c r="K645" s="522"/>
      <c r="L645" s="521"/>
      <c r="M645" s="521"/>
    </row>
    <row r="646" spans="1:13" s="523" customFormat="1" ht="16.5">
      <c r="A646" s="526"/>
      <c r="B646" s="526"/>
      <c r="C646" s="525"/>
      <c r="D646" s="526"/>
      <c r="E646" s="527"/>
      <c r="F646" s="526"/>
      <c r="G646" s="528"/>
      <c r="H646" s="527"/>
      <c r="I646" s="526"/>
      <c r="J646" s="521"/>
      <c r="K646" s="522"/>
      <c r="L646" s="521"/>
      <c r="M646" s="521"/>
    </row>
    <row r="647" spans="1:13" s="523" customFormat="1" ht="16.5">
      <c r="A647" s="526"/>
      <c r="B647" s="526"/>
      <c r="C647" s="525"/>
      <c r="D647" s="526"/>
      <c r="E647" s="527"/>
      <c r="F647" s="526"/>
      <c r="G647" s="528"/>
      <c r="H647" s="527"/>
      <c r="I647" s="526"/>
      <c r="J647" s="521"/>
      <c r="K647" s="522"/>
      <c r="L647" s="521"/>
      <c r="M647" s="521"/>
    </row>
    <row r="648" spans="1:13" s="523" customFormat="1" ht="16.5">
      <c r="A648" s="526"/>
      <c r="B648" s="526"/>
      <c r="C648" s="525"/>
      <c r="D648" s="526"/>
      <c r="E648" s="527"/>
      <c r="F648" s="526"/>
      <c r="G648" s="528"/>
      <c r="H648" s="527"/>
      <c r="I648" s="526"/>
      <c r="J648" s="521"/>
      <c r="K648" s="522"/>
      <c r="L648" s="521"/>
      <c r="M648" s="521"/>
    </row>
    <row r="649" spans="1:13" s="523" customFormat="1" ht="16.5">
      <c r="A649" s="526"/>
      <c r="B649" s="526"/>
      <c r="C649" s="525"/>
      <c r="D649" s="526"/>
      <c r="E649" s="527"/>
      <c r="F649" s="526"/>
      <c r="G649" s="528"/>
      <c r="H649" s="527"/>
      <c r="I649" s="526"/>
      <c r="J649" s="521"/>
      <c r="K649" s="522"/>
      <c r="L649" s="521"/>
      <c r="M649" s="521"/>
    </row>
    <row r="650" spans="1:13" s="523" customFormat="1" ht="16.5">
      <c r="A650" s="526"/>
      <c r="B650" s="526"/>
      <c r="C650" s="525"/>
      <c r="D650" s="526"/>
      <c r="E650" s="527"/>
      <c r="F650" s="526"/>
      <c r="G650" s="528"/>
      <c r="H650" s="527"/>
      <c r="I650" s="526"/>
      <c r="J650" s="521"/>
      <c r="K650" s="522"/>
      <c r="L650" s="521"/>
      <c r="M650" s="521"/>
    </row>
    <row r="651" spans="1:13" s="523" customFormat="1" ht="16.5">
      <c r="A651" s="526"/>
      <c r="B651" s="526"/>
      <c r="C651" s="525"/>
      <c r="D651" s="526"/>
      <c r="E651" s="527"/>
      <c r="F651" s="526"/>
      <c r="G651" s="528"/>
      <c r="H651" s="527"/>
      <c r="I651" s="526"/>
      <c r="J651" s="521"/>
      <c r="K651" s="522"/>
      <c r="L651" s="521"/>
      <c r="M651" s="521"/>
    </row>
    <row r="652" spans="1:13" s="523" customFormat="1" ht="16.5">
      <c r="A652" s="526"/>
      <c r="B652" s="526"/>
      <c r="C652" s="525"/>
      <c r="D652" s="526"/>
      <c r="E652" s="527"/>
      <c r="F652" s="526"/>
      <c r="G652" s="528"/>
      <c r="H652" s="527"/>
      <c r="I652" s="526"/>
      <c r="J652" s="521"/>
      <c r="K652" s="522"/>
      <c r="L652" s="521"/>
      <c r="M652" s="521"/>
    </row>
    <row r="653" spans="1:13" s="523" customFormat="1" ht="16.5">
      <c r="A653" s="526"/>
      <c r="B653" s="526"/>
      <c r="C653" s="525"/>
      <c r="D653" s="526"/>
      <c r="E653" s="527"/>
      <c r="F653" s="526"/>
      <c r="G653" s="528"/>
      <c r="H653" s="527"/>
      <c r="I653" s="526"/>
      <c r="J653" s="521"/>
      <c r="K653" s="522"/>
      <c r="L653" s="521"/>
      <c r="M653" s="521"/>
    </row>
    <row r="654" spans="1:13" s="523" customFormat="1" ht="16.5">
      <c r="A654" s="526"/>
      <c r="B654" s="526"/>
      <c r="C654" s="525"/>
      <c r="D654" s="526"/>
      <c r="E654" s="527"/>
      <c r="F654" s="526"/>
      <c r="G654" s="528"/>
      <c r="H654" s="527"/>
      <c r="I654" s="526"/>
      <c r="J654" s="521"/>
      <c r="K654" s="522"/>
      <c r="L654" s="521"/>
      <c r="M654" s="521"/>
    </row>
    <row r="655" spans="1:13" s="523" customFormat="1" ht="16.5">
      <c r="A655" s="526"/>
      <c r="B655" s="526"/>
      <c r="C655" s="525"/>
      <c r="D655" s="526"/>
      <c r="E655" s="527"/>
      <c r="F655" s="526"/>
      <c r="G655" s="528"/>
      <c r="H655" s="527"/>
      <c r="I655" s="526"/>
      <c r="J655" s="521"/>
      <c r="K655" s="522"/>
      <c r="L655" s="521"/>
      <c r="M655" s="521"/>
    </row>
    <row r="656" spans="1:13" s="523" customFormat="1" ht="16.5">
      <c r="A656" s="526"/>
      <c r="B656" s="526"/>
      <c r="C656" s="525"/>
      <c r="D656" s="526"/>
      <c r="E656" s="527"/>
      <c r="F656" s="526"/>
      <c r="G656" s="528"/>
      <c r="H656" s="527"/>
      <c r="I656" s="526"/>
      <c r="J656" s="521"/>
      <c r="K656" s="522"/>
      <c r="L656" s="521"/>
      <c r="M656" s="521"/>
    </row>
    <row r="657" spans="1:13" s="523" customFormat="1" ht="16.5">
      <c r="A657" s="526"/>
      <c r="B657" s="526"/>
      <c r="C657" s="525"/>
      <c r="D657" s="526"/>
      <c r="E657" s="527"/>
      <c r="F657" s="526"/>
      <c r="G657" s="528"/>
      <c r="H657" s="527"/>
      <c r="I657" s="526"/>
      <c r="J657" s="521"/>
      <c r="K657" s="522"/>
      <c r="L657" s="521"/>
      <c r="M657" s="521"/>
    </row>
    <row r="658" spans="1:13" s="523" customFormat="1" ht="16.5">
      <c r="A658" s="526"/>
      <c r="B658" s="526"/>
      <c r="C658" s="525"/>
      <c r="D658" s="526"/>
      <c r="E658" s="527"/>
      <c r="F658" s="526"/>
      <c r="G658" s="528"/>
      <c r="H658" s="527"/>
      <c r="I658" s="526"/>
      <c r="J658" s="521"/>
      <c r="K658" s="522"/>
      <c r="L658" s="521"/>
      <c r="M658" s="521"/>
    </row>
    <row r="659" spans="1:13" s="523" customFormat="1" ht="16.5">
      <c r="A659" s="526"/>
      <c r="B659" s="526"/>
      <c r="C659" s="525"/>
      <c r="D659" s="526"/>
      <c r="E659" s="527"/>
      <c r="F659" s="526"/>
      <c r="G659" s="528"/>
      <c r="H659" s="527"/>
      <c r="I659" s="526"/>
      <c r="J659" s="521"/>
      <c r="K659" s="522"/>
      <c r="L659" s="521"/>
      <c r="M659" s="521"/>
    </row>
    <row r="660" spans="3:11" ht="16.5">
      <c r="C660" s="525"/>
      <c r="D660" s="526"/>
      <c r="E660" s="527"/>
      <c r="F660" s="526"/>
      <c r="H660" s="527"/>
      <c r="I660" s="526"/>
      <c r="K660" s="540"/>
    </row>
    <row r="661" spans="3:11" ht="16.5">
      <c r="C661" s="525"/>
      <c r="D661" s="526"/>
      <c r="E661" s="527"/>
      <c r="F661" s="526"/>
      <c r="H661" s="527"/>
      <c r="I661" s="526"/>
      <c r="K661" s="540"/>
    </row>
    <row r="662" spans="3:11" ht="16.5">
      <c r="C662" s="525"/>
      <c r="D662" s="526"/>
      <c r="E662" s="527"/>
      <c r="F662" s="526"/>
      <c r="H662" s="527"/>
      <c r="I662" s="526"/>
      <c r="K662" s="540"/>
    </row>
    <row r="663" spans="3:11" ht="16.5">
      <c r="C663" s="525"/>
      <c r="D663" s="526"/>
      <c r="E663" s="527"/>
      <c r="F663" s="526"/>
      <c r="H663" s="527"/>
      <c r="I663" s="526"/>
      <c r="K663" s="540"/>
    </row>
    <row r="664" spans="3:11" ht="16.5">
      <c r="C664" s="525"/>
      <c r="D664" s="526"/>
      <c r="E664" s="527"/>
      <c r="F664" s="526"/>
      <c r="H664" s="527"/>
      <c r="I664" s="526"/>
      <c r="K664" s="540"/>
    </row>
    <row r="665" spans="3:11" ht="16.5">
      <c r="C665" s="525"/>
      <c r="D665" s="526"/>
      <c r="E665" s="527"/>
      <c r="F665" s="526"/>
      <c r="H665" s="527"/>
      <c r="I665" s="526"/>
      <c r="K665" s="540"/>
    </row>
    <row r="666" spans="3:11" ht="16.5">
      <c r="C666" s="525"/>
      <c r="D666" s="526"/>
      <c r="E666" s="527"/>
      <c r="F666" s="526"/>
      <c r="H666" s="527"/>
      <c r="I666" s="526"/>
      <c r="K666" s="540"/>
    </row>
    <row r="667" spans="3:11" ht="16.5">
      <c r="C667" s="525"/>
      <c r="D667" s="526"/>
      <c r="E667" s="527"/>
      <c r="F667" s="526"/>
      <c r="H667" s="527"/>
      <c r="I667" s="526"/>
      <c r="K667" s="540"/>
    </row>
    <row r="668" spans="3:11" ht="16.5">
      <c r="C668" s="525"/>
      <c r="D668" s="526"/>
      <c r="E668" s="527"/>
      <c r="F668" s="526"/>
      <c r="H668" s="527"/>
      <c r="I668" s="526"/>
      <c r="K668" s="540"/>
    </row>
    <row r="669" spans="3:11" ht="16.5">
      <c r="C669" s="525"/>
      <c r="D669" s="526"/>
      <c r="E669" s="527"/>
      <c r="F669" s="526"/>
      <c r="H669" s="527"/>
      <c r="I669" s="526"/>
      <c r="K669" s="540"/>
    </row>
    <row r="670" spans="3:11" ht="16.5">
      <c r="C670" s="525"/>
      <c r="D670" s="526"/>
      <c r="E670" s="527"/>
      <c r="F670" s="526"/>
      <c r="H670" s="527"/>
      <c r="I670" s="526"/>
      <c r="K670" s="540"/>
    </row>
    <row r="671" spans="3:11" ht="16.5">
      <c r="C671" s="525"/>
      <c r="D671" s="526"/>
      <c r="E671" s="527"/>
      <c r="F671" s="526"/>
      <c r="H671" s="527"/>
      <c r="I671" s="526"/>
      <c r="K671" s="540"/>
    </row>
    <row r="672" spans="3:11" ht="16.5">
      <c r="C672" s="525"/>
      <c r="D672" s="526"/>
      <c r="E672" s="527"/>
      <c r="F672" s="526"/>
      <c r="H672" s="527"/>
      <c r="I672" s="526"/>
      <c r="K672" s="540"/>
    </row>
    <row r="673" spans="3:11" ht="16.5">
      <c r="C673" s="525"/>
      <c r="D673" s="526"/>
      <c r="E673" s="527"/>
      <c r="F673" s="526"/>
      <c r="H673" s="527"/>
      <c r="I673" s="526"/>
      <c r="K673" s="540"/>
    </row>
    <row r="674" spans="3:11" ht="16.5">
      <c r="C674" s="525"/>
      <c r="D674" s="526"/>
      <c r="E674" s="527"/>
      <c r="F674" s="526"/>
      <c r="H674" s="527"/>
      <c r="I674" s="526"/>
      <c r="K674" s="540"/>
    </row>
    <row r="675" spans="3:11" ht="16.5">
      <c r="C675" s="525"/>
      <c r="D675" s="526"/>
      <c r="E675" s="527"/>
      <c r="F675" s="526"/>
      <c r="H675" s="527"/>
      <c r="I675" s="526"/>
      <c r="K675" s="540"/>
    </row>
    <row r="676" spans="3:11" ht="16.5">
      <c r="C676" s="525"/>
      <c r="D676" s="526"/>
      <c r="E676" s="527"/>
      <c r="F676" s="526"/>
      <c r="H676" s="527"/>
      <c r="I676" s="526"/>
      <c r="K676" s="540"/>
    </row>
    <row r="677" spans="3:11" ht="16.5">
      <c r="C677" s="525"/>
      <c r="D677" s="526"/>
      <c r="E677" s="527"/>
      <c r="F677" s="526"/>
      <c r="H677" s="527"/>
      <c r="I677" s="526"/>
      <c r="K677" s="540"/>
    </row>
    <row r="678" spans="3:11" ht="16.5">
      <c r="C678" s="525"/>
      <c r="D678" s="526"/>
      <c r="E678" s="527"/>
      <c r="F678" s="526"/>
      <c r="H678" s="527"/>
      <c r="I678" s="526"/>
      <c r="K678" s="540"/>
    </row>
    <row r="679" spans="3:11" ht="16.5">
      <c r="C679" s="525"/>
      <c r="D679" s="526"/>
      <c r="E679" s="527"/>
      <c r="F679" s="526"/>
      <c r="H679" s="527"/>
      <c r="I679" s="526"/>
      <c r="K679" s="540"/>
    </row>
    <row r="680" spans="3:11" ht="16.5">
      <c r="C680" s="525"/>
      <c r="D680" s="526"/>
      <c r="E680" s="527"/>
      <c r="F680" s="526"/>
      <c r="H680" s="527"/>
      <c r="I680" s="526"/>
      <c r="K680" s="540"/>
    </row>
    <row r="681" spans="3:11" ht="16.5">
      <c r="C681" s="525"/>
      <c r="D681" s="526"/>
      <c r="E681" s="527"/>
      <c r="F681" s="526"/>
      <c r="H681" s="527"/>
      <c r="I681" s="526"/>
      <c r="K681" s="540"/>
    </row>
    <row r="682" spans="3:11" ht="16.5">
      <c r="C682" s="525"/>
      <c r="D682" s="526"/>
      <c r="E682" s="527"/>
      <c r="F682" s="526"/>
      <c r="H682" s="527"/>
      <c r="I682" s="526"/>
      <c r="K682" s="540"/>
    </row>
    <row r="683" spans="3:11" ht="16.5">
      <c r="C683" s="525"/>
      <c r="D683" s="526"/>
      <c r="E683" s="527"/>
      <c r="F683" s="526"/>
      <c r="H683" s="527"/>
      <c r="I683" s="526"/>
      <c r="K683" s="540"/>
    </row>
    <row r="684" spans="3:11" ht="16.5">
      <c r="C684" s="525"/>
      <c r="D684" s="526"/>
      <c r="E684" s="527"/>
      <c r="F684" s="526"/>
      <c r="H684" s="527"/>
      <c r="I684" s="526"/>
      <c r="K684" s="540"/>
    </row>
    <row r="685" spans="3:11" ht="16.5">
      <c r="C685" s="525"/>
      <c r="D685" s="526"/>
      <c r="E685" s="527"/>
      <c r="F685" s="526"/>
      <c r="H685" s="527"/>
      <c r="I685" s="526"/>
      <c r="K685" s="540"/>
    </row>
    <row r="686" spans="3:11" ht="16.5">
      <c r="C686" s="525"/>
      <c r="D686" s="526"/>
      <c r="E686" s="527"/>
      <c r="F686" s="526"/>
      <c r="H686" s="527"/>
      <c r="I686" s="526"/>
      <c r="K686" s="540"/>
    </row>
    <row r="687" spans="3:11" ht="16.5">
      <c r="C687" s="525"/>
      <c r="D687" s="526"/>
      <c r="E687" s="527"/>
      <c r="F687" s="526"/>
      <c r="H687" s="527"/>
      <c r="I687" s="526"/>
      <c r="K687" s="540"/>
    </row>
    <row r="688" spans="3:11" ht="16.5">
      <c r="C688" s="525"/>
      <c r="D688" s="526"/>
      <c r="E688" s="527"/>
      <c r="F688" s="526"/>
      <c r="H688" s="527"/>
      <c r="I688" s="526"/>
      <c r="K688" s="540"/>
    </row>
    <row r="689" spans="3:11" ht="16.5">
      <c r="C689" s="525"/>
      <c r="D689" s="526"/>
      <c r="E689" s="527"/>
      <c r="F689" s="526"/>
      <c r="H689" s="527"/>
      <c r="I689" s="526"/>
      <c r="K689" s="540"/>
    </row>
    <row r="690" spans="3:11" ht="16.5">
      <c r="C690" s="525"/>
      <c r="D690" s="526"/>
      <c r="E690" s="527"/>
      <c r="F690" s="526"/>
      <c r="H690" s="527"/>
      <c r="I690" s="526"/>
      <c r="K690" s="540"/>
    </row>
    <row r="691" spans="3:11" ht="16.5">
      <c r="C691" s="525"/>
      <c r="D691" s="526"/>
      <c r="E691" s="527"/>
      <c r="F691" s="526"/>
      <c r="H691" s="527"/>
      <c r="I691" s="526"/>
      <c r="K691" s="540"/>
    </row>
    <row r="692" spans="3:11" ht="16.5">
      <c r="C692" s="525"/>
      <c r="D692" s="526"/>
      <c r="E692" s="527"/>
      <c r="F692" s="526"/>
      <c r="H692" s="527"/>
      <c r="I692" s="526"/>
      <c r="K692" s="540"/>
    </row>
    <row r="693" spans="3:11" ht="16.5">
      <c r="C693" s="525"/>
      <c r="D693" s="526"/>
      <c r="E693" s="527"/>
      <c r="F693" s="526"/>
      <c r="H693" s="527"/>
      <c r="I693" s="526"/>
      <c r="K693" s="540"/>
    </row>
    <row r="694" spans="3:11" ht="16.5">
      <c r="C694" s="525"/>
      <c r="D694" s="526"/>
      <c r="E694" s="527"/>
      <c r="F694" s="526"/>
      <c r="H694" s="527"/>
      <c r="I694" s="526"/>
      <c r="K694" s="540"/>
    </row>
    <row r="695" spans="3:11" ht="16.5">
      <c r="C695" s="525"/>
      <c r="D695" s="526"/>
      <c r="E695" s="527"/>
      <c r="F695" s="526"/>
      <c r="H695" s="527"/>
      <c r="I695" s="526"/>
      <c r="K695" s="540"/>
    </row>
    <row r="696" spans="3:11" ht="16.5">
      <c r="C696" s="525"/>
      <c r="D696" s="526"/>
      <c r="E696" s="527"/>
      <c r="F696" s="526"/>
      <c r="H696" s="527"/>
      <c r="I696" s="526"/>
      <c r="K696" s="540"/>
    </row>
    <row r="697" spans="3:11" ht="16.5">
      <c r="C697" s="525"/>
      <c r="D697" s="526"/>
      <c r="E697" s="527"/>
      <c r="F697" s="526"/>
      <c r="H697" s="527"/>
      <c r="I697" s="526"/>
      <c r="K697" s="540"/>
    </row>
    <row r="698" spans="3:9" ht="16.5">
      <c r="C698" s="525"/>
      <c r="D698" s="526"/>
      <c r="E698" s="527"/>
      <c r="F698" s="526"/>
      <c r="H698" s="527"/>
      <c r="I698" s="526"/>
    </row>
    <row r="699" spans="3:9" ht="16.5">
      <c r="C699" s="525"/>
      <c r="D699" s="526"/>
      <c r="E699" s="527"/>
      <c r="F699" s="526"/>
      <c r="H699" s="527"/>
      <c r="I699" s="526"/>
    </row>
    <row r="700" spans="3:9" ht="16.5">
      <c r="C700" s="525"/>
      <c r="D700" s="526"/>
      <c r="E700" s="527"/>
      <c r="F700" s="526"/>
      <c r="H700" s="527"/>
      <c r="I700" s="526"/>
    </row>
    <row r="701" spans="3:9" ht="16.5">
      <c r="C701" s="525"/>
      <c r="D701" s="526"/>
      <c r="E701" s="527"/>
      <c r="F701" s="526"/>
      <c r="H701" s="527"/>
      <c r="I701" s="526"/>
    </row>
    <row r="702" spans="3:9" ht="16.5">
      <c r="C702" s="525"/>
      <c r="D702" s="526"/>
      <c r="E702" s="527"/>
      <c r="F702" s="526"/>
      <c r="H702" s="527"/>
      <c r="I702" s="526"/>
    </row>
    <row r="703" spans="3:9" ht="16.5">
      <c r="C703" s="525"/>
      <c r="D703" s="526"/>
      <c r="E703" s="527"/>
      <c r="F703" s="526"/>
      <c r="H703" s="527"/>
      <c r="I703" s="526"/>
    </row>
    <row r="704" spans="3:9" ht="16.5">
      <c r="C704" s="525"/>
      <c r="D704" s="526"/>
      <c r="E704" s="527"/>
      <c r="F704" s="526"/>
      <c r="H704" s="527"/>
      <c r="I704" s="526"/>
    </row>
    <row r="705" spans="3:9" ht="16.5">
      <c r="C705" s="525"/>
      <c r="D705" s="526"/>
      <c r="E705" s="527"/>
      <c r="F705" s="526"/>
      <c r="H705" s="527"/>
      <c r="I705" s="526"/>
    </row>
    <row r="706" spans="3:9" ht="16.5">
      <c r="C706" s="525"/>
      <c r="D706" s="526"/>
      <c r="E706" s="527"/>
      <c r="F706" s="526"/>
      <c r="H706" s="527"/>
      <c r="I706" s="526"/>
    </row>
    <row r="707" spans="3:9" ht="16.5">
      <c r="C707" s="525"/>
      <c r="D707" s="526"/>
      <c r="E707" s="527"/>
      <c r="F707" s="526"/>
      <c r="H707" s="527"/>
      <c r="I707" s="526"/>
    </row>
    <row r="708" spans="1:13" s="543" customFormat="1" ht="16.5">
      <c r="A708" s="526"/>
      <c r="B708" s="526"/>
      <c r="C708" s="525"/>
      <c r="D708" s="526"/>
      <c r="E708" s="527"/>
      <c r="F708" s="526"/>
      <c r="G708" s="528"/>
      <c r="H708" s="527"/>
      <c r="I708" s="526"/>
      <c r="J708" s="542"/>
      <c r="K708" s="542"/>
      <c r="L708" s="542"/>
      <c r="M708" s="542"/>
    </row>
    <row r="709" spans="3:9" ht="16.5">
      <c r="C709" s="525"/>
      <c r="D709" s="526"/>
      <c r="E709" s="527"/>
      <c r="F709" s="526"/>
      <c r="H709" s="527"/>
      <c r="I709" s="526"/>
    </row>
    <row r="710" spans="3:9" ht="16.5">
      <c r="C710" s="525"/>
      <c r="D710" s="526"/>
      <c r="E710" s="527"/>
      <c r="F710" s="526"/>
      <c r="H710" s="527"/>
      <c r="I710" s="526"/>
    </row>
    <row r="711" spans="3:9" ht="16.5">
      <c r="C711" s="525"/>
      <c r="D711" s="526"/>
      <c r="E711" s="527"/>
      <c r="F711" s="526"/>
      <c r="H711" s="527"/>
      <c r="I711" s="526"/>
    </row>
    <row r="712" spans="3:9" ht="16.5">
      <c r="C712" s="525"/>
      <c r="D712" s="526"/>
      <c r="E712" s="527"/>
      <c r="F712" s="526"/>
      <c r="H712" s="527"/>
      <c r="I712" s="526"/>
    </row>
    <row r="713" spans="3:9" ht="16.5">
      <c r="C713" s="525"/>
      <c r="D713" s="526"/>
      <c r="E713" s="527"/>
      <c r="F713" s="526"/>
      <c r="H713" s="527"/>
      <c r="I713" s="526"/>
    </row>
    <row r="714" spans="3:9" ht="16.5">
      <c r="C714" s="525"/>
      <c r="D714" s="526"/>
      <c r="E714" s="527"/>
      <c r="F714" s="526"/>
      <c r="H714" s="527"/>
      <c r="I714" s="526"/>
    </row>
    <row r="715" spans="3:9" ht="16.5">
      <c r="C715" s="525"/>
      <c r="D715" s="526"/>
      <c r="E715" s="527"/>
      <c r="F715" s="526"/>
      <c r="H715" s="527"/>
      <c r="I715" s="526"/>
    </row>
    <row r="716" spans="3:9" ht="16.5">
      <c r="C716" s="525"/>
      <c r="D716" s="526"/>
      <c r="E716" s="527"/>
      <c r="F716" s="526"/>
      <c r="H716" s="527"/>
      <c r="I716" s="526"/>
    </row>
    <row r="717" spans="3:9" ht="16.5">
      <c r="C717" s="525"/>
      <c r="D717" s="526"/>
      <c r="E717" s="527"/>
      <c r="F717" s="526"/>
      <c r="H717" s="527"/>
      <c r="I717" s="526"/>
    </row>
    <row r="718" spans="3:9" ht="16.5">
      <c r="C718" s="525"/>
      <c r="D718" s="526"/>
      <c r="E718" s="527"/>
      <c r="F718" s="526"/>
      <c r="H718" s="527"/>
      <c r="I718" s="526"/>
    </row>
    <row r="719" spans="3:9" ht="16.5">
      <c r="C719" s="525"/>
      <c r="D719" s="526"/>
      <c r="E719" s="527"/>
      <c r="F719" s="526"/>
      <c r="H719" s="527"/>
      <c r="I719" s="526"/>
    </row>
    <row r="720" spans="3:9" ht="16.5">
      <c r="C720" s="525"/>
      <c r="D720" s="526"/>
      <c r="E720" s="527"/>
      <c r="F720" s="526"/>
      <c r="H720" s="527"/>
      <c r="I720" s="526"/>
    </row>
    <row r="721" spans="3:9" ht="16.5">
      <c r="C721" s="525"/>
      <c r="D721" s="526"/>
      <c r="E721" s="527"/>
      <c r="F721" s="526"/>
      <c r="H721" s="527"/>
      <c r="I721" s="526"/>
    </row>
    <row r="722" spans="3:9" ht="16.5">
      <c r="C722" s="525"/>
      <c r="D722" s="526"/>
      <c r="E722" s="527"/>
      <c r="F722" s="526"/>
      <c r="H722" s="527"/>
      <c r="I722" s="526"/>
    </row>
    <row r="723" spans="3:9" ht="16.5">
      <c r="C723" s="525"/>
      <c r="D723" s="526"/>
      <c r="E723" s="527"/>
      <c r="F723" s="526"/>
      <c r="H723" s="527"/>
      <c r="I723" s="526"/>
    </row>
    <row r="724" spans="3:9" ht="16.5">
      <c r="C724" s="525"/>
      <c r="D724" s="526"/>
      <c r="E724" s="527"/>
      <c r="F724" s="526"/>
      <c r="H724" s="527"/>
      <c r="I724" s="526"/>
    </row>
    <row r="725" spans="3:9" ht="16.5">
      <c r="C725" s="525"/>
      <c r="D725" s="526"/>
      <c r="E725" s="527"/>
      <c r="F725" s="526"/>
      <c r="H725" s="527"/>
      <c r="I725" s="526"/>
    </row>
    <row r="726" spans="3:9" ht="16.5">
      <c r="C726" s="525"/>
      <c r="D726" s="526"/>
      <c r="E726" s="527"/>
      <c r="F726" s="526"/>
      <c r="H726" s="527"/>
      <c r="I726" s="526"/>
    </row>
    <row r="727" spans="3:9" ht="16.5">
      <c r="C727" s="525"/>
      <c r="D727" s="526"/>
      <c r="E727" s="527"/>
      <c r="F727" s="526"/>
      <c r="H727" s="527"/>
      <c r="I727" s="526"/>
    </row>
    <row r="728" spans="3:9" ht="16.5">
      <c r="C728" s="525"/>
      <c r="D728" s="526"/>
      <c r="E728" s="527"/>
      <c r="F728" s="526"/>
      <c r="H728" s="527"/>
      <c r="I728" s="526"/>
    </row>
    <row r="729" spans="3:9" ht="16.5">
      <c r="C729" s="525"/>
      <c r="D729" s="526"/>
      <c r="E729" s="527"/>
      <c r="F729" s="526"/>
      <c r="H729" s="527"/>
      <c r="I729" s="526"/>
    </row>
    <row r="730" spans="3:9" ht="16.5">
      <c r="C730" s="525"/>
      <c r="D730" s="526"/>
      <c r="E730" s="527"/>
      <c r="F730" s="526"/>
      <c r="H730" s="527"/>
      <c r="I730" s="526"/>
    </row>
    <row r="731" spans="3:9" ht="16.5">
      <c r="C731" s="525"/>
      <c r="D731" s="526"/>
      <c r="E731" s="527"/>
      <c r="F731" s="526"/>
      <c r="H731" s="527"/>
      <c r="I731" s="526"/>
    </row>
    <row r="732" spans="3:9" ht="16.5">
      <c r="C732" s="525"/>
      <c r="D732" s="526"/>
      <c r="E732" s="527"/>
      <c r="F732" s="526"/>
      <c r="H732" s="527"/>
      <c r="I732" s="526"/>
    </row>
    <row r="733" spans="3:9" ht="16.5">
      <c r="C733" s="525"/>
      <c r="D733" s="526"/>
      <c r="E733" s="527"/>
      <c r="F733" s="526"/>
      <c r="H733" s="527"/>
      <c r="I733" s="526"/>
    </row>
    <row r="734" spans="3:9" ht="16.5">
      <c r="C734" s="525"/>
      <c r="D734" s="526"/>
      <c r="E734" s="527"/>
      <c r="F734" s="526"/>
      <c r="H734" s="527"/>
      <c r="I734" s="526"/>
    </row>
    <row r="735" spans="3:9" ht="16.5">
      <c r="C735" s="525"/>
      <c r="D735" s="526"/>
      <c r="E735" s="527"/>
      <c r="F735" s="526"/>
      <c r="H735" s="527"/>
      <c r="I735" s="526"/>
    </row>
    <row r="736" spans="3:9" ht="16.5">
      <c r="C736" s="525"/>
      <c r="D736" s="526"/>
      <c r="E736" s="527"/>
      <c r="F736" s="526"/>
      <c r="H736" s="527"/>
      <c r="I736" s="526"/>
    </row>
    <row r="737" spans="3:9" ht="16.5">
      <c r="C737" s="525"/>
      <c r="D737" s="526"/>
      <c r="E737" s="527"/>
      <c r="F737" s="526"/>
      <c r="H737" s="527"/>
      <c r="I737" s="526"/>
    </row>
    <row r="738" spans="3:9" ht="16.5">
      <c r="C738" s="525"/>
      <c r="D738" s="526"/>
      <c r="E738" s="527"/>
      <c r="F738" s="526"/>
      <c r="H738" s="527"/>
      <c r="I738" s="526"/>
    </row>
    <row r="739" spans="3:9" ht="16.5">
      <c r="C739" s="525"/>
      <c r="D739" s="526"/>
      <c r="E739" s="527"/>
      <c r="F739" s="526"/>
      <c r="H739" s="527"/>
      <c r="I739" s="526"/>
    </row>
    <row r="740" spans="3:9" ht="16.5">
      <c r="C740" s="525"/>
      <c r="D740" s="526"/>
      <c r="E740" s="527"/>
      <c r="F740" s="526"/>
      <c r="H740" s="527"/>
      <c r="I740" s="526"/>
    </row>
    <row r="741" spans="3:9" ht="16.5">
      <c r="C741" s="525"/>
      <c r="D741" s="526"/>
      <c r="E741" s="527"/>
      <c r="F741" s="526"/>
      <c r="H741" s="527"/>
      <c r="I741" s="526"/>
    </row>
    <row r="742" spans="3:9" ht="16.5">
      <c r="C742" s="525"/>
      <c r="D742" s="526"/>
      <c r="E742" s="527"/>
      <c r="F742" s="526"/>
      <c r="H742" s="527"/>
      <c r="I742" s="526"/>
    </row>
    <row r="743" spans="3:9" ht="16.5">
      <c r="C743" s="525"/>
      <c r="D743" s="526"/>
      <c r="E743" s="527"/>
      <c r="F743" s="526"/>
      <c r="H743" s="527"/>
      <c r="I743" s="526"/>
    </row>
    <row r="744" spans="3:9" ht="16.5">
      <c r="C744" s="525"/>
      <c r="D744" s="526"/>
      <c r="E744" s="527"/>
      <c r="F744" s="526"/>
      <c r="H744" s="527"/>
      <c r="I744" s="526"/>
    </row>
    <row r="745" spans="3:9" ht="16.5">
      <c r="C745" s="525"/>
      <c r="D745" s="526"/>
      <c r="E745" s="527"/>
      <c r="F745" s="526"/>
      <c r="H745" s="527"/>
      <c r="I745" s="526"/>
    </row>
    <row r="746" spans="3:9" ht="16.5">
      <c r="C746" s="525"/>
      <c r="D746" s="526"/>
      <c r="E746" s="527"/>
      <c r="F746" s="526"/>
      <c r="H746" s="527"/>
      <c r="I746" s="526"/>
    </row>
    <row r="747" spans="3:9" ht="16.5">
      <c r="C747" s="525"/>
      <c r="D747" s="526"/>
      <c r="E747" s="527"/>
      <c r="F747" s="526"/>
      <c r="H747" s="527"/>
      <c r="I747" s="526"/>
    </row>
    <row r="748" spans="3:9" ht="16.5">
      <c r="C748" s="525"/>
      <c r="D748" s="526"/>
      <c r="E748" s="527"/>
      <c r="F748" s="526"/>
      <c r="H748" s="527"/>
      <c r="I748" s="526"/>
    </row>
    <row r="749" spans="3:9" ht="16.5">
      <c r="C749" s="525"/>
      <c r="D749" s="526"/>
      <c r="E749" s="527"/>
      <c r="F749" s="526"/>
      <c r="H749" s="527"/>
      <c r="I749" s="526"/>
    </row>
    <row r="750" spans="3:9" ht="16.5">
      <c r="C750" s="525"/>
      <c r="D750" s="526"/>
      <c r="E750" s="527"/>
      <c r="F750" s="526"/>
      <c r="H750" s="527"/>
      <c r="I750" s="526"/>
    </row>
    <row r="751" spans="3:9" ht="16.5">
      <c r="C751" s="525"/>
      <c r="D751" s="526"/>
      <c r="E751" s="527"/>
      <c r="F751" s="526"/>
      <c r="H751" s="527"/>
      <c r="I751" s="526"/>
    </row>
    <row r="752" spans="3:9" ht="16.5">
      <c r="C752" s="525"/>
      <c r="D752" s="526"/>
      <c r="E752" s="527"/>
      <c r="F752" s="526"/>
      <c r="H752" s="527"/>
      <c r="I752" s="526"/>
    </row>
    <row r="753" spans="3:9" ht="16.5">
      <c r="C753" s="525"/>
      <c r="D753" s="526"/>
      <c r="E753" s="527"/>
      <c r="F753" s="526"/>
      <c r="H753" s="527"/>
      <c r="I753" s="526"/>
    </row>
    <row r="754" spans="3:9" ht="16.5">
      <c r="C754" s="525"/>
      <c r="D754" s="526"/>
      <c r="E754" s="527"/>
      <c r="F754" s="526"/>
      <c r="H754" s="527"/>
      <c r="I754" s="526"/>
    </row>
    <row r="755" spans="3:9" ht="16.5">
      <c r="C755" s="525"/>
      <c r="D755" s="526"/>
      <c r="E755" s="527"/>
      <c r="F755" s="526"/>
      <c r="H755" s="527"/>
      <c r="I755" s="526"/>
    </row>
    <row r="756" spans="3:9" ht="16.5">
      <c r="C756" s="525"/>
      <c r="D756" s="526"/>
      <c r="E756" s="527"/>
      <c r="F756" s="526"/>
      <c r="H756" s="527"/>
      <c r="I756" s="526"/>
    </row>
    <row r="757" spans="3:9" ht="16.5">
      <c r="C757" s="525"/>
      <c r="D757" s="526"/>
      <c r="E757" s="527"/>
      <c r="F757" s="526"/>
      <c r="H757" s="527"/>
      <c r="I757" s="526"/>
    </row>
    <row r="758" spans="3:9" ht="16.5">
      <c r="C758" s="525"/>
      <c r="D758" s="526"/>
      <c r="E758" s="527"/>
      <c r="F758" s="526"/>
      <c r="H758" s="527"/>
      <c r="I758" s="526"/>
    </row>
    <row r="759" spans="3:9" ht="16.5">
      <c r="C759" s="525"/>
      <c r="D759" s="526"/>
      <c r="E759" s="527"/>
      <c r="F759" s="526"/>
      <c r="H759" s="527"/>
      <c r="I759" s="526"/>
    </row>
    <row r="760" spans="3:9" ht="16.5">
      <c r="C760" s="525"/>
      <c r="D760" s="526"/>
      <c r="E760" s="527"/>
      <c r="F760" s="526"/>
      <c r="H760" s="527"/>
      <c r="I760" s="526"/>
    </row>
    <row r="761" spans="3:9" ht="16.5">
      <c r="C761" s="525"/>
      <c r="D761" s="526"/>
      <c r="E761" s="527"/>
      <c r="F761" s="526"/>
      <c r="H761" s="527"/>
      <c r="I761" s="526"/>
    </row>
    <row r="762" spans="3:9" ht="16.5">
      <c r="C762" s="525"/>
      <c r="D762" s="526"/>
      <c r="E762" s="527"/>
      <c r="F762" s="526"/>
      <c r="H762" s="527"/>
      <c r="I762" s="526"/>
    </row>
    <row r="763" spans="3:9" ht="16.5">
      <c r="C763" s="525"/>
      <c r="D763" s="526"/>
      <c r="E763" s="527"/>
      <c r="F763" s="526"/>
      <c r="H763" s="527"/>
      <c r="I763" s="526"/>
    </row>
    <row r="764" spans="3:9" ht="16.5">
      <c r="C764" s="525"/>
      <c r="D764" s="526"/>
      <c r="E764" s="527"/>
      <c r="F764" s="526"/>
      <c r="H764" s="527"/>
      <c r="I764" s="526"/>
    </row>
    <row r="765" spans="3:9" ht="16.5">
      <c r="C765" s="525"/>
      <c r="D765" s="526"/>
      <c r="E765" s="527"/>
      <c r="F765" s="526"/>
      <c r="H765" s="527"/>
      <c r="I765" s="526"/>
    </row>
    <row r="766" spans="3:9" ht="16.5">
      <c r="C766" s="525"/>
      <c r="D766" s="526"/>
      <c r="E766" s="527"/>
      <c r="F766" s="526"/>
      <c r="H766" s="527"/>
      <c r="I766" s="526"/>
    </row>
    <row r="767" spans="3:9" ht="16.5">
      <c r="C767" s="525"/>
      <c r="D767" s="526"/>
      <c r="E767" s="527"/>
      <c r="F767" s="526"/>
      <c r="H767" s="527"/>
      <c r="I767" s="526"/>
    </row>
    <row r="768" spans="3:9" ht="16.5">
      <c r="C768" s="525"/>
      <c r="D768" s="526"/>
      <c r="E768" s="527"/>
      <c r="F768" s="526"/>
      <c r="H768" s="527"/>
      <c r="I768" s="526"/>
    </row>
    <row r="769" spans="3:9" ht="16.5">
      <c r="C769" s="525"/>
      <c r="D769" s="526"/>
      <c r="E769" s="527"/>
      <c r="F769" s="526"/>
      <c r="H769" s="527"/>
      <c r="I769" s="526"/>
    </row>
    <row r="770" spans="3:9" ht="16.5">
      <c r="C770" s="525"/>
      <c r="D770" s="526"/>
      <c r="E770" s="527"/>
      <c r="F770" s="526"/>
      <c r="H770" s="527"/>
      <c r="I770" s="526"/>
    </row>
    <row r="771" spans="3:9" ht="16.5">
      <c r="C771" s="525"/>
      <c r="D771" s="526"/>
      <c r="E771" s="527"/>
      <c r="F771" s="526"/>
      <c r="H771" s="527"/>
      <c r="I771" s="526"/>
    </row>
    <row r="772" spans="3:9" ht="16.5">
      <c r="C772" s="525"/>
      <c r="D772" s="526"/>
      <c r="E772" s="527"/>
      <c r="F772" s="526"/>
      <c r="H772" s="527"/>
      <c r="I772" s="526"/>
    </row>
    <row r="773" spans="3:9" ht="16.5">
      <c r="C773" s="525"/>
      <c r="D773" s="526"/>
      <c r="E773" s="527"/>
      <c r="F773" s="526"/>
      <c r="H773" s="527"/>
      <c r="I773" s="526"/>
    </row>
    <row r="774" spans="3:9" ht="16.5">
      <c r="C774" s="525"/>
      <c r="D774" s="526"/>
      <c r="E774" s="527"/>
      <c r="F774" s="526"/>
      <c r="H774" s="527"/>
      <c r="I774" s="526"/>
    </row>
    <row r="775" spans="3:9" ht="16.5">
      <c r="C775" s="525"/>
      <c r="D775" s="526"/>
      <c r="E775" s="527"/>
      <c r="F775" s="526"/>
      <c r="H775" s="527"/>
      <c r="I775" s="526"/>
    </row>
    <row r="776" spans="3:9" ht="16.5">
      <c r="C776" s="525"/>
      <c r="D776" s="526"/>
      <c r="E776" s="527"/>
      <c r="F776" s="526"/>
      <c r="H776" s="527"/>
      <c r="I776" s="526"/>
    </row>
    <row r="777" spans="3:9" ht="16.5">
      <c r="C777" s="525"/>
      <c r="D777" s="526"/>
      <c r="E777" s="527"/>
      <c r="F777" s="526"/>
      <c r="H777" s="527"/>
      <c r="I777" s="526"/>
    </row>
    <row r="778" spans="3:9" ht="16.5">
      <c r="C778" s="525"/>
      <c r="D778" s="526"/>
      <c r="E778" s="527"/>
      <c r="F778" s="526"/>
      <c r="H778" s="527"/>
      <c r="I778" s="526"/>
    </row>
    <row r="779" spans="3:9" ht="16.5">
      <c r="C779" s="525"/>
      <c r="D779" s="526"/>
      <c r="E779" s="527"/>
      <c r="F779" s="526"/>
      <c r="H779" s="527"/>
      <c r="I779" s="526"/>
    </row>
    <row r="780" spans="3:9" ht="16.5">
      <c r="C780" s="525"/>
      <c r="D780" s="526"/>
      <c r="E780" s="527"/>
      <c r="F780" s="526"/>
      <c r="H780" s="527"/>
      <c r="I780" s="526"/>
    </row>
    <row r="781" spans="3:9" ht="16.5">
      <c r="C781" s="525"/>
      <c r="D781" s="526"/>
      <c r="E781" s="527"/>
      <c r="F781" s="526"/>
      <c r="H781" s="527"/>
      <c r="I781" s="526"/>
    </row>
    <row r="782" spans="3:9" ht="16.5">
      <c r="C782" s="525"/>
      <c r="D782" s="526"/>
      <c r="E782" s="527"/>
      <c r="F782" s="526"/>
      <c r="H782" s="527"/>
      <c r="I782" s="526"/>
    </row>
    <row r="783" spans="3:9" ht="16.5">
      <c r="C783" s="525"/>
      <c r="D783" s="526"/>
      <c r="E783" s="527"/>
      <c r="F783" s="526"/>
      <c r="H783" s="527"/>
      <c r="I783" s="526"/>
    </row>
    <row r="784" spans="3:9" ht="16.5">
      <c r="C784" s="525"/>
      <c r="D784" s="526"/>
      <c r="E784" s="527"/>
      <c r="F784" s="526"/>
      <c r="H784" s="527"/>
      <c r="I784" s="526"/>
    </row>
    <row r="785" spans="3:9" ht="16.5">
      <c r="C785" s="525"/>
      <c r="D785" s="526"/>
      <c r="E785" s="527"/>
      <c r="F785" s="526"/>
      <c r="H785" s="527"/>
      <c r="I785" s="526"/>
    </row>
    <row r="786" spans="3:9" ht="16.5">
      <c r="C786" s="525"/>
      <c r="D786" s="526"/>
      <c r="E786" s="527"/>
      <c r="F786" s="526"/>
      <c r="H786" s="527"/>
      <c r="I786" s="526"/>
    </row>
    <row r="787" spans="3:9" ht="16.5">
      <c r="C787" s="525"/>
      <c r="D787" s="526"/>
      <c r="E787" s="527"/>
      <c r="F787" s="526"/>
      <c r="H787" s="527"/>
      <c r="I787" s="526"/>
    </row>
    <row r="788" spans="3:9" ht="16.5">
      <c r="C788" s="525"/>
      <c r="D788" s="526"/>
      <c r="E788" s="527"/>
      <c r="F788" s="526"/>
      <c r="H788" s="527"/>
      <c r="I788" s="526"/>
    </row>
    <row r="789" spans="3:9" ht="16.5">
      <c r="C789" s="525"/>
      <c r="D789" s="526"/>
      <c r="E789" s="527"/>
      <c r="F789" s="526"/>
      <c r="H789" s="527"/>
      <c r="I789" s="526"/>
    </row>
    <row r="790" spans="3:9" ht="16.5">
      <c r="C790" s="525"/>
      <c r="D790" s="526"/>
      <c r="E790" s="527"/>
      <c r="F790" s="526"/>
      <c r="H790" s="527"/>
      <c r="I790" s="526"/>
    </row>
    <row r="791" spans="3:9" ht="16.5">
      <c r="C791" s="525"/>
      <c r="D791" s="526"/>
      <c r="E791" s="527"/>
      <c r="F791" s="526"/>
      <c r="H791" s="527"/>
      <c r="I791" s="526"/>
    </row>
    <row r="792" spans="3:9" ht="16.5">
      <c r="C792" s="525"/>
      <c r="D792" s="526"/>
      <c r="E792" s="527"/>
      <c r="F792" s="526"/>
      <c r="H792" s="527"/>
      <c r="I792" s="526"/>
    </row>
    <row r="793" spans="3:9" ht="16.5">
      <c r="C793" s="525"/>
      <c r="D793" s="526"/>
      <c r="E793" s="527"/>
      <c r="F793" s="526"/>
      <c r="H793" s="527"/>
      <c r="I793" s="526"/>
    </row>
    <row r="794" spans="3:9" ht="16.5">
      <c r="C794" s="525"/>
      <c r="D794" s="526"/>
      <c r="E794" s="527"/>
      <c r="F794" s="526"/>
      <c r="H794" s="527"/>
      <c r="I794" s="526"/>
    </row>
    <row r="795" spans="3:9" ht="16.5">
      <c r="C795" s="525"/>
      <c r="D795" s="526"/>
      <c r="E795" s="527"/>
      <c r="F795" s="526"/>
      <c r="H795" s="527"/>
      <c r="I795" s="526"/>
    </row>
    <row r="796" spans="3:9" ht="16.5">
      <c r="C796" s="525"/>
      <c r="D796" s="526"/>
      <c r="E796" s="527"/>
      <c r="F796" s="526"/>
      <c r="H796" s="527"/>
      <c r="I796" s="526"/>
    </row>
    <row r="797" spans="3:9" ht="16.5">
      <c r="C797" s="525"/>
      <c r="D797" s="526"/>
      <c r="E797" s="527"/>
      <c r="F797" s="526"/>
      <c r="H797" s="527"/>
      <c r="I797" s="526"/>
    </row>
    <row r="798" spans="3:9" ht="16.5">
      <c r="C798" s="525"/>
      <c r="D798" s="526"/>
      <c r="E798" s="527"/>
      <c r="F798" s="526"/>
      <c r="H798" s="527"/>
      <c r="I798" s="526"/>
    </row>
    <row r="799" spans="3:9" ht="16.5">
      <c r="C799" s="525"/>
      <c r="D799" s="526"/>
      <c r="E799" s="527"/>
      <c r="F799" s="526"/>
      <c r="H799" s="527"/>
      <c r="I799" s="526"/>
    </row>
    <row r="800" spans="3:9" ht="16.5">
      <c r="C800" s="525"/>
      <c r="D800" s="526"/>
      <c r="E800" s="527"/>
      <c r="F800" s="526"/>
      <c r="H800" s="527"/>
      <c r="I800" s="526"/>
    </row>
    <row r="801" spans="3:9" ht="16.5">
      <c r="C801" s="525"/>
      <c r="D801" s="526"/>
      <c r="E801" s="527"/>
      <c r="F801" s="526"/>
      <c r="H801" s="527"/>
      <c r="I801" s="526"/>
    </row>
    <row r="802" spans="3:9" ht="16.5">
      <c r="C802" s="525"/>
      <c r="D802" s="526"/>
      <c r="E802" s="527"/>
      <c r="F802" s="526"/>
      <c r="H802" s="527"/>
      <c r="I802" s="526"/>
    </row>
    <row r="803" spans="3:9" ht="16.5">
      <c r="C803" s="525"/>
      <c r="D803" s="526"/>
      <c r="E803" s="527"/>
      <c r="F803" s="526"/>
      <c r="H803" s="527"/>
      <c r="I803" s="526"/>
    </row>
    <row r="804" spans="3:9" ht="16.5">
      <c r="C804" s="525"/>
      <c r="D804" s="526"/>
      <c r="E804" s="527"/>
      <c r="F804" s="526"/>
      <c r="H804" s="527"/>
      <c r="I804" s="526"/>
    </row>
    <row r="805" spans="3:9" ht="16.5">
      <c r="C805" s="525"/>
      <c r="D805" s="526"/>
      <c r="E805" s="527"/>
      <c r="F805" s="526"/>
      <c r="H805" s="527"/>
      <c r="I805" s="526"/>
    </row>
    <row r="806" spans="3:9" ht="16.5">
      <c r="C806" s="525"/>
      <c r="D806" s="526"/>
      <c r="E806" s="527"/>
      <c r="F806" s="526"/>
      <c r="H806" s="527"/>
      <c r="I806" s="526"/>
    </row>
    <row r="807" spans="3:9" ht="16.5">
      <c r="C807" s="525"/>
      <c r="D807" s="526"/>
      <c r="E807" s="527"/>
      <c r="F807" s="526"/>
      <c r="H807" s="527"/>
      <c r="I807" s="526"/>
    </row>
    <row r="808" spans="3:9" ht="16.5">
      <c r="C808" s="525"/>
      <c r="D808" s="526"/>
      <c r="E808" s="527"/>
      <c r="F808" s="526"/>
      <c r="H808" s="527"/>
      <c r="I808" s="526"/>
    </row>
    <row r="809" spans="3:9" ht="16.5">
      <c r="C809" s="525"/>
      <c r="D809" s="526"/>
      <c r="E809" s="527"/>
      <c r="F809" s="526"/>
      <c r="H809" s="527"/>
      <c r="I809" s="526"/>
    </row>
    <row r="810" spans="3:9" ht="16.5">
      <c r="C810" s="525"/>
      <c r="D810" s="526"/>
      <c r="E810" s="527"/>
      <c r="F810" s="526"/>
      <c r="H810" s="527"/>
      <c r="I810" s="526"/>
    </row>
    <row r="811" spans="3:9" ht="16.5">
      <c r="C811" s="525"/>
      <c r="D811" s="526"/>
      <c r="E811" s="527"/>
      <c r="F811" s="526"/>
      <c r="H811" s="527"/>
      <c r="I811" s="526"/>
    </row>
    <row r="812" spans="3:8" ht="16.5">
      <c r="C812" s="525"/>
      <c r="D812" s="526"/>
      <c r="E812" s="527"/>
      <c r="F812" s="526"/>
      <c r="H812" s="527"/>
    </row>
    <row r="813" spans="3:8" ht="16.5">
      <c r="C813" s="525"/>
      <c r="D813" s="526"/>
      <c r="E813" s="527"/>
      <c r="F813" s="526"/>
      <c r="H813" s="527"/>
    </row>
    <row r="814" spans="3:8" ht="16.5">
      <c r="C814" s="525"/>
      <c r="D814" s="526"/>
      <c r="E814" s="527"/>
      <c r="F814" s="526"/>
      <c r="H814" s="527"/>
    </row>
    <row r="815" spans="3:8" ht="16.5">
      <c r="C815" s="525"/>
      <c r="D815" s="526"/>
      <c r="F815" s="526"/>
      <c r="H815" s="527"/>
    </row>
    <row r="816" spans="3:8" ht="16.5">
      <c r="C816" s="525"/>
      <c r="D816" s="526"/>
      <c r="F816" s="526"/>
      <c r="H816" s="527"/>
    </row>
    <row r="817" spans="3:8" ht="16.5">
      <c r="C817" s="525"/>
      <c r="D817" s="526"/>
      <c r="H817" s="527"/>
    </row>
    <row r="818" spans="3:8" ht="16.5">
      <c r="C818" s="525"/>
      <c r="D818" s="526"/>
      <c r="H818" s="527"/>
    </row>
    <row r="819" spans="3:8" ht="16.5">
      <c r="C819" s="525"/>
      <c r="D819" s="526"/>
      <c r="H819" s="527"/>
    </row>
    <row r="820" spans="3:8" ht="16.5">
      <c r="C820" s="525"/>
      <c r="D820" s="526"/>
      <c r="H820" s="527"/>
    </row>
    <row r="821" spans="3:8" ht="16.5">
      <c r="C821" s="525"/>
      <c r="D821" s="526"/>
      <c r="H821" s="527"/>
    </row>
    <row r="822" spans="3:8" ht="16.5">
      <c r="C822" s="525"/>
      <c r="D822" s="526"/>
      <c r="H822" s="527"/>
    </row>
    <row r="823" spans="1:14" s="544" customFormat="1" ht="16.5">
      <c r="A823" s="526"/>
      <c r="B823" s="526"/>
      <c r="C823" s="525"/>
      <c r="D823" s="526"/>
      <c r="E823" s="528"/>
      <c r="F823" s="528"/>
      <c r="G823" s="528"/>
      <c r="H823" s="527"/>
      <c r="I823" s="528"/>
      <c r="J823" s="539"/>
      <c r="K823" s="539"/>
      <c r="L823" s="539"/>
      <c r="M823" s="539"/>
      <c r="N823" s="541"/>
    </row>
    <row r="824" spans="1:14" s="544" customFormat="1" ht="16.5">
      <c r="A824" s="526"/>
      <c r="B824" s="526"/>
      <c r="C824" s="525"/>
      <c r="D824" s="526"/>
      <c r="E824" s="528"/>
      <c r="F824" s="528"/>
      <c r="G824" s="528"/>
      <c r="H824" s="527"/>
      <c r="I824" s="528"/>
      <c r="J824" s="539"/>
      <c r="K824" s="539"/>
      <c r="L824" s="539"/>
      <c r="M824" s="539"/>
      <c r="N824" s="541"/>
    </row>
    <row r="825" spans="1:14" s="544" customFormat="1" ht="16.5">
      <c r="A825" s="526"/>
      <c r="B825" s="526"/>
      <c r="C825" s="525"/>
      <c r="D825" s="526"/>
      <c r="E825" s="528"/>
      <c r="F825" s="528"/>
      <c r="G825" s="528"/>
      <c r="H825" s="527"/>
      <c r="I825" s="528"/>
      <c r="J825" s="539"/>
      <c r="K825" s="539"/>
      <c r="L825" s="539"/>
      <c r="M825" s="539"/>
      <c r="N825" s="541"/>
    </row>
    <row r="826" spans="1:14" s="544" customFormat="1" ht="16.5">
      <c r="A826" s="526"/>
      <c r="B826" s="526"/>
      <c r="C826" s="525"/>
      <c r="D826" s="526"/>
      <c r="E826" s="528"/>
      <c r="F826" s="528"/>
      <c r="G826" s="528"/>
      <c r="H826" s="527"/>
      <c r="I826" s="528"/>
      <c r="J826" s="539"/>
      <c r="K826" s="539"/>
      <c r="L826" s="539"/>
      <c r="M826" s="539"/>
      <c r="N826" s="541"/>
    </row>
    <row r="827" spans="1:14" s="544" customFormat="1" ht="16.5">
      <c r="A827" s="526"/>
      <c r="B827" s="526"/>
      <c r="C827" s="525"/>
      <c r="D827" s="526"/>
      <c r="E827" s="528"/>
      <c r="F827" s="528"/>
      <c r="G827" s="528"/>
      <c r="H827" s="527"/>
      <c r="I827" s="528"/>
      <c r="J827" s="539"/>
      <c r="K827" s="539"/>
      <c r="L827" s="539"/>
      <c r="M827" s="539"/>
      <c r="N827" s="541"/>
    </row>
    <row r="828" spans="1:14" s="544" customFormat="1" ht="16.5">
      <c r="A828" s="526"/>
      <c r="B828" s="526"/>
      <c r="C828" s="525"/>
      <c r="D828" s="526"/>
      <c r="E828" s="528"/>
      <c r="F828" s="528"/>
      <c r="G828" s="528"/>
      <c r="H828" s="527"/>
      <c r="I828" s="528"/>
      <c r="J828" s="539"/>
      <c r="K828" s="539"/>
      <c r="L828" s="539"/>
      <c r="M828" s="539"/>
      <c r="N828" s="541"/>
    </row>
    <row r="829" spans="1:14" s="544" customFormat="1" ht="16.5">
      <c r="A829" s="526"/>
      <c r="B829" s="526"/>
      <c r="C829" s="525"/>
      <c r="D829" s="526"/>
      <c r="E829" s="528"/>
      <c r="F829" s="528"/>
      <c r="G829" s="528"/>
      <c r="H829" s="527"/>
      <c r="I829" s="528"/>
      <c r="J829" s="539"/>
      <c r="K829" s="539"/>
      <c r="L829" s="539"/>
      <c r="M829" s="539"/>
      <c r="N829" s="541"/>
    </row>
    <row r="830" spans="1:14" s="544" customFormat="1" ht="16.5">
      <c r="A830" s="526"/>
      <c r="B830" s="526"/>
      <c r="C830" s="525"/>
      <c r="D830" s="526"/>
      <c r="E830" s="528"/>
      <c r="F830" s="528"/>
      <c r="G830" s="528"/>
      <c r="H830" s="527"/>
      <c r="I830" s="528"/>
      <c r="J830" s="539"/>
      <c r="K830" s="539"/>
      <c r="L830" s="539"/>
      <c r="M830" s="539"/>
      <c r="N830" s="541"/>
    </row>
    <row r="831" spans="1:14" s="544" customFormat="1" ht="16.5">
      <c r="A831" s="526"/>
      <c r="B831" s="526"/>
      <c r="C831" s="525"/>
      <c r="D831" s="526"/>
      <c r="E831" s="528"/>
      <c r="F831" s="528"/>
      <c r="G831" s="528"/>
      <c r="H831" s="527"/>
      <c r="I831" s="528"/>
      <c r="J831" s="539"/>
      <c r="K831" s="539"/>
      <c r="L831" s="539"/>
      <c r="M831" s="539"/>
      <c r="N831" s="541"/>
    </row>
    <row r="832" spans="1:14" s="544" customFormat="1" ht="16.5">
      <c r="A832" s="526"/>
      <c r="B832" s="526"/>
      <c r="C832" s="525"/>
      <c r="D832" s="526"/>
      <c r="E832" s="528"/>
      <c r="F832" s="528"/>
      <c r="G832" s="528"/>
      <c r="H832" s="527"/>
      <c r="I832" s="528"/>
      <c r="J832" s="539"/>
      <c r="K832" s="539"/>
      <c r="L832" s="539"/>
      <c r="M832" s="539"/>
      <c r="N832" s="541"/>
    </row>
    <row r="833" spans="1:14" s="544" customFormat="1" ht="16.5">
      <c r="A833" s="526"/>
      <c r="B833" s="526"/>
      <c r="C833" s="525"/>
      <c r="D833" s="526"/>
      <c r="E833" s="528"/>
      <c r="F833" s="528"/>
      <c r="G833" s="528"/>
      <c r="H833" s="527"/>
      <c r="I833" s="528"/>
      <c r="J833" s="539"/>
      <c r="K833" s="539"/>
      <c r="L833" s="539"/>
      <c r="M833" s="539"/>
      <c r="N833" s="541"/>
    </row>
    <row r="834" spans="1:14" s="544" customFormat="1" ht="16.5">
      <c r="A834" s="526"/>
      <c r="B834" s="526"/>
      <c r="C834" s="525"/>
      <c r="D834" s="526"/>
      <c r="E834" s="528"/>
      <c r="F834" s="528"/>
      <c r="G834" s="528"/>
      <c r="H834" s="527"/>
      <c r="I834" s="528"/>
      <c r="J834" s="539"/>
      <c r="K834" s="539"/>
      <c r="L834" s="539"/>
      <c r="M834" s="539"/>
      <c r="N834" s="541"/>
    </row>
    <row r="835" spans="1:14" s="544" customFormat="1" ht="16.5">
      <c r="A835" s="526"/>
      <c r="B835" s="526"/>
      <c r="C835" s="525"/>
      <c r="D835" s="526"/>
      <c r="E835" s="528"/>
      <c r="F835" s="528"/>
      <c r="G835" s="528"/>
      <c r="H835" s="527"/>
      <c r="I835" s="528"/>
      <c r="J835" s="539"/>
      <c r="K835" s="539"/>
      <c r="L835" s="539"/>
      <c r="M835" s="539"/>
      <c r="N835" s="541"/>
    </row>
    <row r="836" spans="1:14" s="544" customFormat="1" ht="16.5">
      <c r="A836" s="526"/>
      <c r="B836" s="526"/>
      <c r="C836" s="525"/>
      <c r="D836" s="526"/>
      <c r="E836" s="528"/>
      <c r="F836" s="528"/>
      <c r="G836" s="528"/>
      <c r="H836" s="527"/>
      <c r="I836" s="528"/>
      <c r="J836" s="539"/>
      <c r="K836" s="539"/>
      <c r="L836" s="539"/>
      <c r="M836" s="539"/>
      <c r="N836" s="541"/>
    </row>
    <row r="837" spans="1:14" s="544" customFormat="1" ht="16.5">
      <c r="A837" s="526"/>
      <c r="B837" s="526"/>
      <c r="C837" s="525"/>
      <c r="D837" s="526"/>
      <c r="E837" s="528"/>
      <c r="F837" s="528"/>
      <c r="G837" s="528"/>
      <c r="H837" s="527"/>
      <c r="I837" s="528"/>
      <c r="J837" s="539"/>
      <c r="K837" s="539"/>
      <c r="L837" s="539"/>
      <c r="M837" s="539"/>
      <c r="N837" s="541"/>
    </row>
    <row r="838" spans="1:14" s="544" customFormat="1" ht="16.5">
      <c r="A838" s="526"/>
      <c r="B838" s="526"/>
      <c r="C838" s="525"/>
      <c r="D838" s="526"/>
      <c r="E838" s="528"/>
      <c r="F838" s="528"/>
      <c r="G838" s="528"/>
      <c r="H838" s="527"/>
      <c r="I838" s="528"/>
      <c r="J838" s="539"/>
      <c r="K838" s="539"/>
      <c r="L838" s="539"/>
      <c r="M838" s="539"/>
      <c r="N838" s="541"/>
    </row>
    <row r="839" spans="1:14" s="544" customFormat="1" ht="16.5">
      <c r="A839" s="526"/>
      <c r="B839" s="526"/>
      <c r="C839" s="525"/>
      <c r="D839" s="526"/>
      <c r="E839" s="528"/>
      <c r="F839" s="528"/>
      <c r="G839" s="528"/>
      <c r="H839" s="527"/>
      <c r="I839" s="528"/>
      <c r="J839" s="539"/>
      <c r="K839" s="539"/>
      <c r="L839" s="539"/>
      <c r="M839" s="539"/>
      <c r="N839" s="541"/>
    </row>
    <row r="840" spans="1:14" s="544" customFormat="1" ht="16.5">
      <c r="A840" s="526"/>
      <c r="B840" s="526"/>
      <c r="C840" s="525"/>
      <c r="D840" s="526"/>
      <c r="E840" s="528"/>
      <c r="F840" s="528"/>
      <c r="G840" s="528"/>
      <c r="H840" s="527"/>
      <c r="I840" s="528"/>
      <c r="J840" s="539"/>
      <c r="K840" s="539"/>
      <c r="L840" s="539"/>
      <c r="M840" s="539"/>
      <c r="N840" s="541"/>
    </row>
    <row r="841" spans="1:14" s="544" customFormat="1" ht="16.5">
      <c r="A841" s="526"/>
      <c r="B841" s="526"/>
      <c r="C841" s="525"/>
      <c r="D841" s="526"/>
      <c r="E841" s="528"/>
      <c r="F841" s="528"/>
      <c r="G841" s="528"/>
      <c r="H841" s="528"/>
      <c r="I841" s="528"/>
      <c r="J841" s="539"/>
      <c r="K841" s="539"/>
      <c r="L841" s="539"/>
      <c r="M841" s="539"/>
      <c r="N841" s="541"/>
    </row>
    <row r="842" spans="1:14" s="544" customFormat="1" ht="16.5">
      <c r="A842" s="526"/>
      <c r="B842" s="526"/>
      <c r="C842" s="525"/>
      <c r="D842" s="526"/>
      <c r="E842" s="528"/>
      <c r="F842" s="528"/>
      <c r="G842" s="528"/>
      <c r="H842" s="528"/>
      <c r="I842" s="528"/>
      <c r="J842" s="539"/>
      <c r="K842" s="539"/>
      <c r="L842" s="539"/>
      <c r="M842" s="539"/>
      <c r="N842" s="541"/>
    </row>
    <row r="843" spans="1:14" s="544" customFormat="1" ht="16.5">
      <c r="A843" s="526"/>
      <c r="B843" s="526"/>
      <c r="C843" s="525"/>
      <c r="D843" s="526"/>
      <c r="E843" s="528"/>
      <c r="F843" s="528"/>
      <c r="G843" s="528"/>
      <c r="H843" s="528"/>
      <c r="I843" s="528"/>
      <c r="J843" s="539"/>
      <c r="K843" s="539"/>
      <c r="L843" s="539"/>
      <c r="M843" s="539"/>
      <c r="N843" s="541"/>
    </row>
    <row r="844" spans="1:14" s="544" customFormat="1" ht="16.5">
      <c r="A844" s="526"/>
      <c r="B844" s="526"/>
      <c r="C844" s="525"/>
      <c r="D844" s="526"/>
      <c r="E844" s="528"/>
      <c r="F844" s="528"/>
      <c r="G844" s="528"/>
      <c r="H844" s="528"/>
      <c r="I844" s="528"/>
      <c r="J844" s="539"/>
      <c r="K844" s="539"/>
      <c r="L844" s="539"/>
      <c r="M844" s="539"/>
      <c r="N844" s="541"/>
    </row>
    <row r="845" spans="1:14" s="544" customFormat="1" ht="16.5">
      <c r="A845" s="526"/>
      <c r="B845" s="526"/>
      <c r="C845" s="525"/>
      <c r="D845" s="526"/>
      <c r="E845" s="528"/>
      <c r="F845" s="528"/>
      <c r="G845" s="528"/>
      <c r="H845" s="528"/>
      <c r="I845" s="528"/>
      <c r="J845" s="539"/>
      <c r="K845" s="539"/>
      <c r="L845" s="539"/>
      <c r="M845" s="539"/>
      <c r="N845" s="541"/>
    </row>
    <row r="846" spans="1:14" s="544" customFormat="1" ht="16.5">
      <c r="A846" s="526"/>
      <c r="B846" s="526"/>
      <c r="C846" s="525"/>
      <c r="D846" s="528"/>
      <c r="E846" s="528"/>
      <c r="F846" s="528"/>
      <c r="G846" s="528"/>
      <c r="H846" s="528"/>
      <c r="I846" s="528"/>
      <c r="J846" s="539"/>
      <c r="K846" s="539"/>
      <c r="L846" s="539"/>
      <c r="M846" s="539"/>
      <c r="N846" s="541"/>
    </row>
    <row r="847" spans="1:14" s="544" customFormat="1" ht="16.5">
      <c r="A847" s="526"/>
      <c r="B847" s="526"/>
      <c r="C847" s="525"/>
      <c r="D847" s="528"/>
      <c r="E847" s="528"/>
      <c r="F847" s="528"/>
      <c r="G847" s="528"/>
      <c r="H847" s="528"/>
      <c r="I847" s="528"/>
      <c r="J847" s="539"/>
      <c r="K847" s="539"/>
      <c r="L847" s="539"/>
      <c r="M847" s="539"/>
      <c r="N847" s="541"/>
    </row>
    <row r="848" spans="1:14" s="544" customFormat="1" ht="16.5">
      <c r="A848" s="526"/>
      <c r="B848" s="526"/>
      <c r="C848" s="525"/>
      <c r="D848" s="528"/>
      <c r="E848" s="528"/>
      <c r="F848" s="528"/>
      <c r="G848" s="528"/>
      <c r="H848" s="528"/>
      <c r="I848" s="528"/>
      <c r="J848" s="539"/>
      <c r="K848" s="539"/>
      <c r="L848" s="539"/>
      <c r="M848" s="539"/>
      <c r="N848" s="541"/>
    </row>
    <row r="849" spans="1:14" s="544" customFormat="1" ht="16.5">
      <c r="A849" s="526"/>
      <c r="B849" s="526"/>
      <c r="C849" s="525"/>
      <c r="D849" s="528"/>
      <c r="E849" s="528"/>
      <c r="F849" s="528"/>
      <c r="G849" s="528"/>
      <c r="H849" s="528"/>
      <c r="I849" s="528"/>
      <c r="J849" s="539"/>
      <c r="K849" s="539"/>
      <c r="L849" s="539"/>
      <c r="M849" s="539"/>
      <c r="N849" s="541"/>
    </row>
    <row r="850" spans="1:14" s="544" customFormat="1" ht="16.5">
      <c r="A850" s="526"/>
      <c r="B850" s="526"/>
      <c r="C850" s="525"/>
      <c r="D850" s="528"/>
      <c r="E850" s="528"/>
      <c r="F850" s="528"/>
      <c r="G850" s="528"/>
      <c r="H850" s="528"/>
      <c r="I850" s="528"/>
      <c r="J850" s="539"/>
      <c r="K850" s="539"/>
      <c r="L850" s="539"/>
      <c r="M850" s="539"/>
      <c r="N850" s="541"/>
    </row>
    <row r="851" spans="1:14" s="544" customFormat="1" ht="16.5">
      <c r="A851" s="526"/>
      <c r="B851" s="526"/>
      <c r="C851" s="525"/>
      <c r="D851" s="528"/>
      <c r="E851" s="528"/>
      <c r="F851" s="528"/>
      <c r="G851" s="528"/>
      <c r="H851" s="528"/>
      <c r="I851" s="528"/>
      <c r="J851" s="539"/>
      <c r="K851" s="539"/>
      <c r="L851" s="539"/>
      <c r="M851" s="539"/>
      <c r="N851" s="541"/>
    </row>
    <row r="852" spans="1:14" s="544" customFormat="1" ht="16.5">
      <c r="A852" s="526"/>
      <c r="B852" s="526"/>
      <c r="C852" s="525"/>
      <c r="D852" s="528"/>
      <c r="E852" s="528"/>
      <c r="F852" s="528"/>
      <c r="G852" s="528"/>
      <c r="H852" s="528"/>
      <c r="I852" s="528"/>
      <c r="J852" s="539"/>
      <c r="K852" s="539"/>
      <c r="L852" s="539"/>
      <c r="M852" s="539"/>
      <c r="N852" s="541"/>
    </row>
    <row r="853" spans="1:14" s="544" customFormat="1" ht="16.5">
      <c r="A853" s="526"/>
      <c r="B853" s="526"/>
      <c r="C853" s="525"/>
      <c r="D853" s="528"/>
      <c r="E853" s="528"/>
      <c r="F853" s="528"/>
      <c r="G853" s="528"/>
      <c r="H853" s="528"/>
      <c r="I853" s="528"/>
      <c r="J853" s="539"/>
      <c r="K853" s="539"/>
      <c r="L853" s="539"/>
      <c r="M853" s="539"/>
      <c r="N853" s="541"/>
    </row>
    <row r="854" spans="1:14" s="544" customFormat="1" ht="16.5">
      <c r="A854" s="526"/>
      <c r="B854" s="526"/>
      <c r="C854" s="528"/>
      <c r="D854" s="528"/>
      <c r="E854" s="528"/>
      <c r="F854" s="528"/>
      <c r="G854" s="528"/>
      <c r="H854" s="528"/>
      <c r="I854" s="528"/>
      <c r="J854" s="539"/>
      <c r="K854" s="539"/>
      <c r="L854" s="539"/>
      <c r="M854" s="539"/>
      <c r="N854" s="541"/>
    </row>
    <row r="855" spans="1:14" s="544" customFormat="1" ht="16.5">
      <c r="A855" s="526"/>
      <c r="B855" s="526"/>
      <c r="C855" s="528"/>
      <c r="D855" s="528"/>
      <c r="E855" s="528"/>
      <c r="F855" s="528"/>
      <c r="G855" s="528"/>
      <c r="H855" s="528"/>
      <c r="I855" s="528"/>
      <c r="J855" s="539"/>
      <c r="K855" s="539"/>
      <c r="L855" s="539"/>
      <c r="M855" s="539"/>
      <c r="N855" s="541"/>
    </row>
    <row r="856" spans="1:14" s="544" customFormat="1" ht="16.5">
      <c r="A856" s="526"/>
      <c r="B856" s="526"/>
      <c r="C856" s="528"/>
      <c r="D856" s="528"/>
      <c r="E856" s="528"/>
      <c r="F856" s="528"/>
      <c r="G856" s="528"/>
      <c r="H856" s="528"/>
      <c r="I856" s="528"/>
      <c r="J856" s="539"/>
      <c r="K856" s="539"/>
      <c r="L856" s="539"/>
      <c r="M856" s="539"/>
      <c r="N856" s="541"/>
    </row>
    <row r="857" spans="1:14" s="544" customFormat="1" ht="16.5">
      <c r="A857" s="526"/>
      <c r="B857" s="526"/>
      <c r="C857" s="528"/>
      <c r="D857" s="528"/>
      <c r="E857" s="528"/>
      <c r="F857" s="528"/>
      <c r="G857" s="528"/>
      <c r="H857" s="528"/>
      <c r="I857" s="528"/>
      <c r="J857" s="539"/>
      <c r="K857" s="539"/>
      <c r="L857" s="539"/>
      <c r="M857" s="539"/>
      <c r="N857" s="541"/>
    </row>
    <row r="858" spans="1:14" s="544" customFormat="1" ht="16.5">
      <c r="A858" s="526"/>
      <c r="B858" s="526"/>
      <c r="C858" s="528"/>
      <c r="D858" s="528"/>
      <c r="E858" s="528"/>
      <c r="F858" s="528"/>
      <c r="G858" s="528"/>
      <c r="H858" s="528"/>
      <c r="I858" s="528"/>
      <c r="J858" s="539"/>
      <c r="K858" s="539"/>
      <c r="L858" s="539"/>
      <c r="M858" s="539"/>
      <c r="N858" s="541"/>
    </row>
    <row r="859" spans="1:14" s="544" customFormat="1" ht="16.5">
      <c r="A859" s="526"/>
      <c r="B859" s="526"/>
      <c r="C859" s="528"/>
      <c r="D859" s="528"/>
      <c r="E859" s="528"/>
      <c r="F859" s="528"/>
      <c r="G859" s="528"/>
      <c r="H859" s="528"/>
      <c r="I859" s="528"/>
      <c r="J859" s="539"/>
      <c r="K859" s="539"/>
      <c r="L859" s="539"/>
      <c r="M859" s="539"/>
      <c r="N859" s="541"/>
    </row>
    <row r="860" spans="1:14" s="544" customFormat="1" ht="16.5">
      <c r="A860" s="526"/>
      <c r="B860" s="526"/>
      <c r="C860" s="528"/>
      <c r="D860" s="528"/>
      <c r="E860" s="528"/>
      <c r="F860" s="528"/>
      <c r="G860" s="528"/>
      <c r="H860" s="528"/>
      <c r="I860" s="528"/>
      <c r="J860" s="539"/>
      <c r="K860" s="539"/>
      <c r="L860" s="539"/>
      <c r="M860" s="539"/>
      <c r="N860" s="541"/>
    </row>
    <row r="861" spans="1:14" s="544" customFormat="1" ht="16.5">
      <c r="A861" s="526"/>
      <c r="B861" s="526"/>
      <c r="C861" s="528"/>
      <c r="D861" s="528"/>
      <c r="E861" s="528"/>
      <c r="F861" s="528"/>
      <c r="G861" s="528"/>
      <c r="H861" s="528"/>
      <c r="I861" s="528"/>
      <c r="J861" s="539"/>
      <c r="K861" s="539"/>
      <c r="L861" s="539"/>
      <c r="M861" s="539"/>
      <c r="N861" s="541"/>
    </row>
    <row r="862" spans="1:14" s="544" customFormat="1" ht="16.5">
      <c r="A862" s="526"/>
      <c r="B862" s="526"/>
      <c r="C862" s="528"/>
      <c r="D862" s="528"/>
      <c r="E862" s="528"/>
      <c r="F862" s="528"/>
      <c r="G862" s="528"/>
      <c r="H862" s="528"/>
      <c r="I862" s="528"/>
      <c r="J862" s="539"/>
      <c r="K862" s="539"/>
      <c r="L862" s="539"/>
      <c r="M862" s="539"/>
      <c r="N862" s="541"/>
    </row>
    <row r="863" spans="1:14" s="544" customFormat="1" ht="16.5">
      <c r="A863" s="526"/>
      <c r="B863" s="526"/>
      <c r="C863" s="528"/>
      <c r="D863" s="528"/>
      <c r="E863" s="528"/>
      <c r="F863" s="528"/>
      <c r="G863" s="528"/>
      <c r="H863" s="528"/>
      <c r="I863" s="528"/>
      <c r="J863" s="539"/>
      <c r="K863" s="539"/>
      <c r="L863" s="539"/>
      <c r="M863" s="539"/>
      <c r="N863" s="541"/>
    </row>
    <row r="864" spans="1:14" s="544" customFormat="1" ht="16.5">
      <c r="A864" s="526"/>
      <c r="B864" s="526"/>
      <c r="C864" s="528"/>
      <c r="D864" s="528"/>
      <c r="E864" s="528"/>
      <c r="F864" s="528"/>
      <c r="G864" s="528"/>
      <c r="H864" s="528"/>
      <c r="I864" s="528"/>
      <c r="J864" s="539"/>
      <c r="K864" s="539"/>
      <c r="L864" s="539"/>
      <c r="M864" s="539"/>
      <c r="N864" s="541"/>
    </row>
    <row r="865" spans="1:14" s="544" customFormat="1" ht="16.5">
      <c r="A865" s="526"/>
      <c r="B865" s="526"/>
      <c r="C865" s="528"/>
      <c r="D865" s="528"/>
      <c r="E865" s="528"/>
      <c r="F865" s="528"/>
      <c r="G865" s="528"/>
      <c r="H865" s="528"/>
      <c r="I865" s="528"/>
      <c r="J865" s="539"/>
      <c r="K865" s="539"/>
      <c r="L865" s="539"/>
      <c r="M865" s="539"/>
      <c r="N865" s="541"/>
    </row>
    <row r="866" spans="1:14" s="544" customFormat="1" ht="16.5">
      <c r="A866" s="526"/>
      <c r="B866" s="526"/>
      <c r="C866" s="528"/>
      <c r="D866" s="528"/>
      <c r="E866" s="528"/>
      <c r="F866" s="528"/>
      <c r="G866" s="528"/>
      <c r="H866" s="528"/>
      <c r="I866" s="528"/>
      <c r="J866" s="539"/>
      <c r="K866" s="539"/>
      <c r="L866" s="539"/>
      <c r="M866" s="539"/>
      <c r="N866" s="541"/>
    </row>
    <row r="867" spans="1:14" s="544" customFormat="1" ht="16.5">
      <c r="A867" s="526"/>
      <c r="B867" s="526"/>
      <c r="C867" s="528"/>
      <c r="D867" s="528"/>
      <c r="E867" s="528"/>
      <c r="F867" s="528"/>
      <c r="G867" s="528"/>
      <c r="H867" s="528"/>
      <c r="I867" s="528"/>
      <c r="J867" s="539"/>
      <c r="K867" s="539"/>
      <c r="L867" s="539"/>
      <c r="M867" s="539"/>
      <c r="N867" s="541"/>
    </row>
    <row r="868" spans="1:14" s="544" customFormat="1" ht="16.5">
      <c r="A868" s="526"/>
      <c r="B868" s="526"/>
      <c r="C868" s="528"/>
      <c r="D868" s="528"/>
      <c r="E868" s="528"/>
      <c r="F868" s="528"/>
      <c r="G868" s="528"/>
      <c r="H868" s="528"/>
      <c r="I868" s="528"/>
      <c r="J868" s="539"/>
      <c r="K868" s="539"/>
      <c r="L868" s="539"/>
      <c r="M868" s="539"/>
      <c r="N868" s="541"/>
    </row>
    <row r="869" spans="1:14" s="544" customFormat="1" ht="16.5">
      <c r="A869" s="526"/>
      <c r="B869" s="526"/>
      <c r="C869" s="528"/>
      <c r="D869" s="528"/>
      <c r="E869" s="528"/>
      <c r="F869" s="528"/>
      <c r="G869" s="528"/>
      <c r="H869" s="528"/>
      <c r="I869" s="528"/>
      <c r="J869" s="539"/>
      <c r="K869" s="539"/>
      <c r="L869" s="539"/>
      <c r="M869" s="539"/>
      <c r="N869" s="541"/>
    </row>
    <row r="870" spans="1:14" s="544" customFormat="1" ht="16.5">
      <c r="A870" s="526"/>
      <c r="B870" s="526"/>
      <c r="C870" s="528"/>
      <c r="D870" s="528"/>
      <c r="E870" s="528"/>
      <c r="F870" s="528"/>
      <c r="G870" s="528"/>
      <c r="H870" s="528"/>
      <c r="I870" s="528"/>
      <c r="J870" s="539"/>
      <c r="K870" s="539"/>
      <c r="L870" s="539"/>
      <c r="M870" s="539"/>
      <c r="N870" s="541"/>
    </row>
    <row r="871" spans="1:14" s="544" customFormat="1" ht="16.5">
      <c r="A871" s="526"/>
      <c r="B871" s="526"/>
      <c r="C871" s="528"/>
      <c r="D871" s="528"/>
      <c r="E871" s="528"/>
      <c r="F871" s="528"/>
      <c r="G871" s="528"/>
      <c r="H871" s="528"/>
      <c r="I871" s="528"/>
      <c r="J871" s="539"/>
      <c r="K871" s="539"/>
      <c r="L871" s="539"/>
      <c r="M871" s="539"/>
      <c r="N871" s="541"/>
    </row>
    <row r="872" spans="1:14" s="544" customFormat="1" ht="16.5">
      <c r="A872" s="526"/>
      <c r="B872" s="526"/>
      <c r="C872" s="528"/>
      <c r="D872" s="528"/>
      <c r="E872" s="528"/>
      <c r="F872" s="528"/>
      <c r="G872" s="528"/>
      <c r="H872" s="528"/>
      <c r="I872" s="528"/>
      <c r="J872" s="539"/>
      <c r="K872" s="539"/>
      <c r="L872" s="539"/>
      <c r="M872" s="539"/>
      <c r="N872" s="541"/>
    </row>
    <row r="873" spans="1:14" s="544" customFormat="1" ht="16.5">
      <c r="A873" s="526"/>
      <c r="B873" s="526"/>
      <c r="C873" s="528"/>
      <c r="D873" s="528"/>
      <c r="E873" s="528"/>
      <c r="F873" s="528"/>
      <c r="G873" s="528"/>
      <c r="H873" s="528"/>
      <c r="I873" s="528"/>
      <c r="J873" s="539"/>
      <c r="K873" s="539"/>
      <c r="L873" s="539"/>
      <c r="M873" s="539"/>
      <c r="N873" s="541"/>
    </row>
    <row r="874" spans="1:14" s="544" customFormat="1" ht="16.5">
      <c r="A874" s="526"/>
      <c r="B874" s="526"/>
      <c r="C874" s="528"/>
      <c r="D874" s="528"/>
      <c r="E874" s="528"/>
      <c r="F874" s="528"/>
      <c r="G874" s="528"/>
      <c r="H874" s="528"/>
      <c r="I874" s="528"/>
      <c r="J874" s="539"/>
      <c r="K874" s="539"/>
      <c r="L874" s="539"/>
      <c r="M874" s="539"/>
      <c r="N874" s="541"/>
    </row>
    <row r="875" spans="1:14" s="544" customFormat="1" ht="16.5">
      <c r="A875" s="526"/>
      <c r="B875" s="526"/>
      <c r="C875" s="528"/>
      <c r="D875" s="528"/>
      <c r="E875" s="528"/>
      <c r="F875" s="528"/>
      <c r="G875" s="528"/>
      <c r="H875" s="528"/>
      <c r="I875" s="528"/>
      <c r="J875" s="539"/>
      <c r="K875" s="539"/>
      <c r="L875" s="539"/>
      <c r="M875" s="539"/>
      <c r="N875" s="541"/>
    </row>
    <row r="876" spans="1:14" s="544" customFormat="1" ht="16.5">
      <c r="A876" s="526"/>
      <c r="B876" s="526"/>
      <c r="C876" s="528"/>
      <c r="D876" s="528"/>
      <c r="E876" s="528"/>
      <c r="F876" s="528"/>
      <c r="G876" s="528"/>
      <c r="H876" s="528"/>
      <c r="I876" s="528"/>
      <c r="J876" s="539"/>
      <c r="K876" s="539"/>
      <c r="L876" s="539"/>
      <c r="M876" s="539"/>
      <c r="N876" s="541"/>
    </row>
    <row r="877" spans="1:14" s="544" customFormat="1" ht="16.5">
      <c r="A877" s="526"/>
      <c r="B877" s="526"/>
      <c r="C877" s="528"/>
      <c r="D877" s="528"/>
      <c r="E877" s="528"/>
      <c r="F877" s="528"/>
      <c r="G877" s="528"/>
      <c r="H877" s="528"/>
      <c r="I877" s="528"/>
      <c r="J877" s="539"/>
      <c r="K877" s="539"/>
      <c r="L877" s="539"/>
      <c r="M877" s="539"/>
      <c r="N877" s="541"/>
    </row>
    <row r="878" spans="1:14" s="544" customFormat="1" ht="16.5">
      <c r="A878" s="526"/>
      <c r="B878" s="526"/>
      <c r="C878" s="528"/>
      <c r="D878" s="528"/>
      <c r="E878" s="528"/>
      <c r="F878" s="528"/>
      <c r="G878" s="528"/>
      <c r="H878" s="528"/>
      <c r="I878" s="528"/>
      <c r="J878" s="539"/>
      <c r="K878" s="539"/>
      <c r="L878" s="539"/>
      <c r="M878" s="539"/>
      <c r="N878" s="541"/>
    </row>
    <row r="879" spans="1:14" s="544" customFormat="1" ht="16.5">
      <c r="A879" s="526"/>
      <c r="B879" s="526"/>
      <c r="C879" s="528"/>
      <c r="D879" s="528"/>
      <c r="E879" s="528"/>
      <c r="F879" s="528"/>
      <c r="G879" s="528"/>
      <c r="H879" s="528"/>
      <c r="I879" s="528"/>
      <c r="J879" s="539"/>
      <c r="K879" s="539"/>
      <c r="L879" s="539"/>
      <c r="M879" s="539"/>
      <c r="N879" s="541"/>
    </row>
    <row r="880" spans="1:14" s="544" customFormat="1" ht="16.5">
      <c r="A880" s="526"/>
      <c r="B880" s="526"/>
      <c r="C880" s="528"/>
      <c r="D880" s="528"/>
      <c r="E880" s="528"/>
      <c r="F880" s="528"/>
      <c r="G880" s="528"/>
      <c r="H880" s="528"/>
      <c r="I880" s="528"/>
      <c r="J880" s="539"/>
      <c r="K880" s="539"/>
      <c r="L880" s="539"/>
      <c r="M880" s="539"/>
      <c r="N880" s="541"/>
    </row>
    <row r="881" spans="1:14" s="544" customFormat="1" ht="16.5">
      <c r="A881" s="526"/>
      <c r="B881" s="526"/>
      <c r="C881" s="528"/>
      <c r="D881" s="528"/>
      <c r="E881" s="528"/>
      <c r="F881" s="528"/>
      <c r="G881" s="528"/>
      <c r="H881" s="528"/>
      <c r="I881" s="528"/>
      <c r="J881" s="539"/>
      <c r="K881" s="539"/>
      <c r="L881" s="539"/>
      <c r="M881" s="539"/>
      <c r="N881" s="541"/>
    </row>
    <row r="882" spans="1:14" s="544" customFormat="1" ht="16.5">
      <c r="A882" s="526"/>
      <c r="B882" s="526"/>
      <c r="C882" s="528"/>
      <c r="D882" s="528"/>
      <c r="E882" s="528"/>
      <c r="F882" s="528"/>
      <c r="G882" s="528"/>
      <c r="H882" s="528"/>
      <c r="I882" s="528"/>
      <c r="J882" s="539"/>
      <c r="K882" s="539"/>
      <c r="L882" s="539"/>
      <c r="M882" s="539"/>
      <c r="N882" s="541"/>
    </row>
    <row r="883" spans="1:14" s="544" customFormat="1" ht="16.5">
      <c r="A883" s="526"/>
      <c r="B883" s="526"/>
      <c r="C883" s="528"/>
      <c r="D883" s="528"/>
      <c r="E883" s="528"/>
      <c r="F883" s="528"/>
      <c r="G883" s="528"/>
      <c r="H883" s="528"/>
      <c r="I883" s="528"/>
      <c r="J883" s="539"/>
      <c r="K883" s="539"/>
      <c r="L883" s="539"/>
      <c r="M883" s="539"/>
      <c r="N883" s="541"/>
    </row>
    <row r="884" spans="1:14" s="544" customFormat="1" ht="16.5">
      <c r="A884" s="526"/>
      <c r="B884" s="526"/>
      <c r="C884" s="528"/>
      <c r="D884" s="528"/>
      <c r="E884" s="528"/>
      <c r="F884" s="528"/>
      <c r="G884" s="528"/>
      <c r="H884" s="528"/>
      <c r="I884" s="528"/>
      <c r="J884" s="539"/>
      <c r="K884" s="539"/>
      <c r="L884" s="539"/>
      <c r="M884" s="539"/>
      <c r="N884" s="541"/>
    </row>
    <row r="885" spans="1:14" s="544" customFormat="1" ht="16.5">
      <c r="A885" s="526"/>
      <c r="B885" s="526"/>
      <c r="C885" s="528"/>
      <c r="D885" s="528"/>
      <c r="E885" s="528"/>
      <c r="F885" s="528"/>
      <c r="G885" s="528"/>
      <c r="H885" s="528"/>
      <c r="I885" s="528"/>
      <c r="J885" s="539"/>
      <c r="K885" s="539"/>
      <c r="L885" s="539"/>
      <c r="M885" s="539"/>
      <c r="N885" s="541"/>
    </row>
    <row r="886" spans="1:14" s="544" customFormat="1" ht="16.5">
      <c r="A886" s="526"/>
      <c r="B886" s="526"/>
      <c r="C886" s="528"/>
      <c r="D886" s="528"/>
      <c r="E886" s="528"/>
      <c r="F886" s="528"/>
      <c r="G886" s="528"/>
      <c r="H886" s="528"/>
      <c r="I886" s="528"/>
      <c r="J886" s="539"/>
      <c r="K886" s="539"/>
      <c r="L886" s="539"/>
      <c r="M886" s="539"/>
      <c r="N886" s="541"/>
    </row>
    <row r="887" spans="1:14" s="544" customFormat="1" ht="16.5">
      <c r="A887" s="526"/>
      <c r="B887" s="526"/>
      <c r="C887" s="528"/>
      <c r="D887" s="528"/>
      <c r="E887" s="528"/>
      <c r="F887" s="528"/>
      <c r="G887" s="528"/>
      <c r="H887" s="528"/>
      <c r="I887" s="528"/>
      <c r="J887" s="539"/>
      <c r="K887" s="539"/>
      <c r="L887" s="539"/>
      <c r="M887" s="539"/>
      <c r="N887" s="541"/>
    </row>
    <row r="888" spans="1:14" s="544" customFormat="1" ht="16.5">
      <c r="A888" s="526"/>
      <c r="B888" s="526"/>
      <c r="C888" s="528"/>
      <c r="D888" s="528"/>
      <c r="E888" s="528"/>
      <c r="F888" s="528"/>
      <c r="G888" s="528"/>
      <c r="H888" s="528"/>
      <c r="I888" s="528"/>
      <c r="J888" s="539"/>
      <c r="K888" s="539"/>
      <c r="L888" s="539"/>
      <c r="M888" s="539"/>
      <c r="N888" s="541"/>
    </row>
    <row r="889" spans="1:14" s="544" customFormat="1" ht="16.5">
      <c r="A889" s="526"/>
      <c r="B889" s="526"/>
      <c r="C889" s="528"/>
      <c r="D889" s="528"/>
      <c r="E889" s="528"/>
      <c r="F889" s="528"/>
      <c r="G889" s="528"/>
      <c r="H889" s="528"/>
      <c r="I889" s="528"/>
      <c r="J889" s="539"/>
      <c r="K889" s="539"/>
      <c r="L889" s="539"/>
      <c r="M889" s="539"/>
      <c r="N889" s="541"/>
    </row>
    <row r="890" spans="1:14" s="544" customFormat="1" ht="16.5">
      <c r="A890" s="526"/>
      <c r="B890" s="526"/>
      <c r="C890" s="528"/>
      <c r="D890" s="528"/>
      <c r="E890" s="528"/>
      <c r="F890" s="528"/>
      <c r="G890" s="528"/>
      <c r="H890" s="528"/>
      <c r="I890" s="528"/>
      <c r="J890" s="539"/>
      <c r="K890" s="539"/>
      <c r="L890" s="539"/>
      <c r="M890" s="539"/>
      <c r="N890" s="541"/>
    </row>
    <row r="891" spans="1:14" s="544" customFormat="1" ht="16.5">
      <c r="A891" s="526"/>
      <c r="B891" s="526"/>
      <c r="C891" s="528"/>
      <c r="D891" s="528"/>
      <c r="E891" s="528"/>
      <c r="F891" s="528"/>
      <c r="G891" s="528"/>
      <c r="H891" s="528"/>
      <c r="I891" s="528"/>
      <c r="J891" s="539"/>
      <c r="K891" s="539"/>
      <c r="L891" s="539"/>
      <c r="M891" s="539"/>
      <c r="N891" s="541"/>
    </row>
    <row r="892" spans="1:14" s="544" customFormat="1" ht="16.5">
      <c r="A892" s="526"/>
      <c r="B892" s="526"/>
      <c r="C892" s="528"/>
      <c r="D892" s="528"/>
      <c r="E892" s="528"/>
      <c r="F892" s="528"/>
      <c r="G892" s="528"/>
      <c r="H892" s="528"/>
      <c r="I892" s="528"/>
      <c r="J892" s="539"/>
      <c r="K892" s="539"/>
      <c r="L892" s="539"/>
      <c r="M892" s="539"/>
      <c r="N892" s="541"/>
    </row>
    <row r="893" spans="1:14" s="544" customFormat="1" ht="16.5">
      <c r="A893" s="526"/>
      <c r="B893" s="526"/>
      <c r="C893" s="528"/>
      <c r="D893" s="528"/>
      <c r="E893" s="528"/>
      <c r="F893" s="528"/>
      <c r="G893" s="528"/>
      <c r="H893" s="528"/>
      <c r="I893" s="528"/>
      <c r="J893" s="539"/>
      <c r="K893" s="539"/>
      <c r="L893" s="539"/>
      <c r="M893" s="539"/>
      <c r="N893" s="541"/>
    </row>
  </sheetData>
  <sheetProtection/>
  <autoFilter ref="A9:IT226"/>
  <mergeCells count="26">
    <mergeCell ref="H7:H8"/>
    <mergeCell ref="J7:J8"/>
    <mergeCell ref="L7:L8"/>
    <mergeCell ref="C228:D228"/>
    <mergeCell ref="I228:J228"/>
    <mergeCell ref="K228:L228"/>
    <mergeCell ref="A1:M1"/>
    <mergeCell ref="A2:M2"/>
    <mergeCell ref="A3:M3"/>
    <mergeCell ref="A4:C4"/>
    <mergeCell ref="A5:A8"/>
    <mergeCell ref="B5:B8"/>
    <mergeCell ref="D5:D8"/>
    <mergeCell ref="E5:F5"/>
    <mergeCell ref="G5:H6"/>
    <mergeCell ref="M5:M8"/>
    <mergeCell ref="B229:C229"/>
    <mergeCell ref="H229:I229"/>
    <mergeCell ref="B231:C231"/>
    <mergeCell ref="H231:I231"/>
    <mergeCell ref="I5:J6"/>
    <mergeCell ref="K5:L6"/>
    <mergeCell ref="J231:K231"/>
    <mergeCell ref="E6:F6"/>
    <mergeCell ref="E7:E8"/>
    <mergeCell ref="F7:F8"/>
  </mergeCells>
  <printOptions/>
  <pageMargins left="0.590551181102362" right="0" top="0.643700787" bottom="0.643700787" header="0.511811023622047" footer="0.511811023622047"/>
  <pageSetup horizontalDpi="600" verticalDpi="600" orientation="landscape" paperSize="9" scale="75" r:id="rId1"/>
  <rowBreaks count="2" manualBreakCount="2">
    <brk id="192" max="12" man="1"/>
    <brk id="23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U71"/>
  <sheetViews>
    <sheetView showZeros="0" view="pageBreakPreview" zoomScale="110" zoomScaleSheetLayoutView="110" zoomScalePageLayoutView="0" workbookViewId="0" topLeftCell="A41">
      <selection activeCell="D62" sqref="D62"/>
    </sheetView>
  </sheetViews>
  <sheetFormatPr defaultColWidth="9.140625" defaultRowHeight="12.75"/>
  <cols>
    <col min="1" max="1" width="4.421875" style="303" customWidth="1"/>
    <col min="2" max="2" width="8.421875" style="303" customWidth="1"/>
    <col min="3" max="3" width="40.7109375" style="303" customWidth="1"/>
    <col min="4" max="4" width="8.28125" style="303" customWidth="1"/>
    <col min="5" max="5" width="8.8515625" style="303" customWidth="1"/>
    <col min="6" max="7" width="8.28125" style="303" customWidth="1"/>
    <col min="8" max="8" width="9.8515625" style="303" customWidth="1"/>
    <col min="9" max="9" width="7.57421875" style="303" customWidth="1"/>
    <col min="10" max="10" width="8.7109375" style="303" customWidth="1"/>
    <col min="11" max="12" width="8.140625" style="303" customWidth="1"/>
    <col min="13" max="13" width="10.00390625" style="303" customWidth="1"/>
    <col min="14" max="16384" width="9.140625" style="303" customWidth="1"/>
  </cols>
  <sheetData>
    <row r="1" spans="1:14" s="253" customFormat="1" ht="16.5">
      <c r="A1" s="595" t="s">
        <v>253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286"/>
    </row>
    <row r="2" spans="1:13" s="253" customFormat="1" ht="16.5">
      <c r="A2" s="254"/>
      <c r="B2" s="595" t="s">
        <v>255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</row>
    <row r="3" spans="1:13" s="253" customFormat="1" ht="16.5">
      <c r="A3" s="287"/>
      <c r="B3" s="595" t="s">
        <v>95</v>
      </c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</row>
    <row r="4" spans="1:13" s="255" customFormat="1" ht="15.75">
      <c r="A4" s="177"/>
      <c r="B4" s="177"/>
      <c r="C4" s="615" t="s">
        <v>88</v>
      </c>
      <c r="D4" s="615"/>
      <c r="E4" s="615"/>
      <c r="F4" s="615"/>
      <c r="G4" s="615"/>
      <c r="H4" s="615"/>
      <c r="I4" s="615"/>
      <c r="J4" s="615"/>
      <c r="K4" s="616">
        <f>M63</f>
        <v>0</v>
      </c>
      <c r="L4" s="616"/>
      <c r="M4" s="177" t="s">
        <v>5</v>
      </c>
    </row>
    <row r="5" spans="1:13" s="288" customFormat="1" ht="13.5">
      <c r="A5" s="586" t="s">
        <v>32</v>
      </c>
      <c r="B5" s="587" t="s">
        <v>33</v>
      </c>
      <c r="C5" s="587" t="s">
        <v>34</v>
      </c>
      <c r="D5" s="587" t="s">
        <v>35</v>
      </c>
      <c r="E5" s="591" t="s">
        <v>2</v>
      </c>
      <c r="F5" s="592"/>
      <c r="G5" s="590" t="s">
        <v>25</v>
      </c>
      <c r="H5" s="590"/>
      <c r="I5" s="588" t="s">
        <v>26</v>
      </c>
      <c r="J5" s="588"/>
      <c r="K5" s="588" t="s">
        <v>36</v>
      </c>
      <c r="L5" s="588"/>
      <c r="M5" s="590" t="s">
        <v>1</v>
      </c>
    </row>
    <row r="6" spans="1:13" s="288" customFormat="1" ht="27">
      <c r="A6" s="586"/>
      <c r="B6" s="586"/>
      <c r="C6" s="587"/>
      <c r="D6" s="587"/>
      <c r="E6" s="425" t="s">
        <v>37</v>
      </c>
      <c r="F6" s="425" t="s">
        <v>3</v>
      </c>
      <c r="G6" s="220" t="s">
        <v>27</v>
      </c>
      <c r="H6" s="426" t="s">
        <v>1</v>
      </c>
      <c r="I6" s="427" t="s">
        <v>27</v>
      </c>
      <c r="J6" s="426" t="s">
        <v>1</v>
      </c>
      <c r="K6" s="427" t="s">
        <v>27</v>
      </c>
      <c r="L6" s="426" t="s">
        <v>1</v>
      </c>
      <c r="M6" s="590"/>
    </row>
    <row r="7" spans="1:13" s="265" customFormat="1" ht="15.75">
      <c r="A7" s="178" t="s">
        <v>38</v>
      </c>
      <c r="B7" s="178" t="s">
        <v>39</v>
      </c>
      <c r="C7" s="178" t="s">
        <v>40</v>
      </c>
      <c r="D7" s="179" t="s">
        <v>41</v>
      </c>
      <c r="E7" s="180" t="s">
        <v>42</v>
      </c>
      <c r="F7" s="181" t="s">
        <v>43</v>
      </c>
      <c r="G7" s="179" t="s">
        <v>44</v>
      </c>
      <c r="H7" s="181" t="s">
        <v>45</v>
      </c>
      <c r="I7" s="179" t="s">
        <v>46</v>
      </c>
      <c r="J7" s="181" t="s">
        <v>47</v>
      </c>
      <c r="K7" s="181">
        <v>11</v>
      </c>
      <c r="L7" s="178" t="s">
        <v>48</v>
      </c>
      <c r="M7" s="178" t="s">
        <v>49</v>
      </c>
    </row>
    <row r="8" spans="1:13" s="424" customFormat="1" ht="27" hidden="1">
      <c r="A8" s="228">
        <v>1</v>
      </c>
      <c r="B8" s="260" t="s">
        <v>178</v>
      </c>
      <c r="C8" s="564" t="s">
        <v>437</v>
      </c>
      <c r="D8" s="228" t="s">
        <v>123</v>
      </c>
      <c r="E8" s="227"/>
      <c r="F8" s="172">
        <v>0</v>
      </c>
      <c r="G8" s="68"/>
      <c r="H8" s="68"/>
      <c r="I8" s="68"/>
      <c r="J8" s="68"/>
      <c r="K8" s="68"/>
      <c r="L8" s="68"/>
      <c r="M8" s="68"/>
    </row>
    <row r="9" spans="1:13" s="291" customFormat="1" ht="13.5" hidden="1">
      <c r="A9" s="289"/>
      <c r="B9" s="289"/>
      <c r="C9" s="71" t="s">
        <v>62</v>
      </c>
      <c r="D9" s="63" t="s">
        <v>28</v>
      </c>
      <c r="E9" s="66">
        <v>1.43</v>
      </c>
      <c r="F9" s="68">
        <f>F8*E9</f>
        <v>0</v>
      </c>
      <c r="G9" s="290">
        <f>G8*E9</f>
        <v>0</v>
      </c>
      <c r="H9" s="290"/>
      <c r="I9" s="290">
        <v>4.6</v>
      </c>
      <c r="J9" s="290">
        <f>F9*I9</f>
        <v>0</v>
      </c>
      <c r="K9" s="290">
        <f>G9*I9</f>
        <v>0</v>
      </c>
      <c r="L9" s="290"/>
      <c r="M9" s="290">
        <f>H9+J9+L9</f>
        <v>0</v>
      </c>
    </row>
    <row r="10" spans="1:13" s="291" customFormat="1" ht="13.5" hidden="1">
      <c r="A10" s="289"/>
      <c r="B10" s="289"/>
      <c r="C10" s="71" t="s">
        <v>29</v>
      </c>
      <c r="D10" s="63" t="s">
        <v>5</v>
      </c>
      <c r="E10" s="72">
        <v>0.0257</v>
      </c>
      <c r="F10" s="68">
        <f>F8*E10</f>
        <v>0</v>
      </c>
      <c r="G10" s="68"/>
      <c r="H10" s="68">
        <f>F10*G10</f>
        <v>0</v>
      </c>
      <c r="I10" s="68"/>
      <c r="J10" s="68"/>
      <c r="K10" s="68">
        <v>3.2</v>
      </c>
      <c r="L10" s="68">
        <f>F10*K10</f>
        <v>0</v>
      </c>
      <c r="M10" s="290">
        <f>H10+J10+L10</f>
        <v>0</v>
      </c>
    </row>
    <row r="11" spans="1:13" s="291" customFormat="1" ht="13.5" hidden="1">
      <c r="A11" s="289"/>
      <c r="B11" s="289"/>
      <c r="C11" s="71" t="s">
        <v>180</v>
      </c>
      <c r="D11" s="63" t="s">
        <v>123</v>
      </c>
      <c r="E11" s="66">
        <v>1</v>
      </c>
      <c r="F11" s="68">
        <f>F8*E11</f>
        <v>0</v>
      </c>
      <c r="G11" s="68">
        <v>1.2</v>
      </c>
      <c r="H11" s="68">
        <f>F11*G11</f>
        <v>0</v>
      </c>
      <c r="I11" s="68"/>
      <c r="J11" s="68">
        <f>F11*I11</f>
        <v>0</v>
      </c>
      <c r="K11" s="68"/>
      <c r="L11" s="68"/>
      <c r="M11" s="290">
        <f>H11+J11+L11</f>
        <v>0</v>
      </c>
    </row>
    <row r="12" spans="1:13" s="291" customFormat="1" ht="13.5" hidden="1">
      <c r="A12" s="289"/>
      <c r="B12" s="289"/>
      <c r="C12" s="71" t="s">
        <v>179</v>
      </c>
      <c r="D12" s="63" t="s">
        <v>145</v>
      </c>
      <c r="E12" s="66">
        <v>1</v>
      </c>
      <c r="F12" s="68">
        <f>F8*E12</f>
        <v>0</v>
      </c>
      <c r="G12" s="68">
        <v>0.17</v>
      </c>
      <c r="H12" s="68">
        <f>F12*G12</f>
        <v>0</v>
      </c>
      <c r="I12" s="68"/>
      <c r="J12" s="68">
        <f>F12*I12</f>
        <v>0</v>
      </c>
      <c r="K12" s="68"/>
      <c r="L12" s="68"/>
      <c r="M12" s="290">
        <f>H12+J12+L12</f>
        <v>0</v>
      </c>
    </row>
    <row r="13" spans="1:13" s="291" customFormat="1" ht="13.5" hidden="1">
      <c r="A13" s="289"/>
      <c r="B13" s="289"/>
      <c r="C13" s="71" t="s">
        <v>108</v>
      </c>
      <c r="D13" s="63" t="s">
        <v>5</v>
      </c>
      <c r="E13" s="72">
        <v>0.0457</v>
      </c>
      <c r="F13" s="68">
        <f>F8*E13</f>
        <v>0</v>
      </c>
      <c r="G13" s="68">
        <v>3.2</v>
      </c>
      <c r="H13" s="68">
        <f>F13*G13</f>
        <v>0</v>
      </c>
      <c r="I13" s="68"/>
      <c r="J13" s="68">
        <f>F13*I13</f>
        <v>0</v>
      </c>
      <c r="K13" s="68"/>
      <c r="L13" s="68"/>
      <c r="M13" s="290">
        <f>H13+J13+L13</f>
        <v>0</v>
      </c>
    </row>
    <row r="14" spans="1:13" s="424" customFormat="1" ht="27">
      <c r="A14" s="228">
        <v>2</v>
      </c>
      <c r="B14" s="260" t="s">
        <v>174</v>
      </c>
      <c r="C14" s="569" t="s">
        <v>438</v>
      </c>
      <c r="D14" s="228" t="s">
        <v>123</v>
      </c>
      <c r="E14" s="227"/>
      <c r="F14" s="172">
        <v>12</v>
      </c>
      <c r="G14" s="68"/>
      <c r="H14" s="68"/>
      <c r="I14" s="68"/>
      <c r="J14" s="68"/>
      <c r="K14" s="68"/>
      <c r="L14" s="68"/>
      <c r="M14" s="68"/>
    </row>
    <row r="15" spans="1:13" s="291" customFormat="1" ht="13.5">
      <c r="A15" s="289"/>
      <c r="B15" s="289"/>
      <c r="C15" s="71" t="s">
        <v>62</v>
      </c>
      <c r="D15" s="63" t="s">
        <v>28</v>
      </c>
      <c r="E15" s="66">
        <v>1.17</v>
      </c>
      <c r="F15" s="68">
        <f>F14*E15</f>
        <v>14.04</v>
      </c>
      <c r="G15" s="290"/>
      <c r="H15" s="290"/>
      <c r="I15" s="290"/>
      <c r="J15" s="290"/>
      <c r="K15" s="290"/>
      <c r="L15" s="290"/>
      <c r="M15" s="290"/>
    </row>
    <row r="16" spans="1:13" s="291" customFormat="1" ht="13.5">
      <c r="A16" s="289"/>
      <c r="B16" s="289"/>
      <c r="C16" s="71" t="s">
        <v>29</v>
      </c>
      <c r="D16" s="63" t="s">
        <v>5</v>
      </c>
      <c r="E16" s="72">
        <v>0.0172</v>
      </c>
      <c r="F16" s="68">
        <f>F14*E16</f>
        <v>0.2064</v>
      </c>
      <c r="G16" s="68"/>
      <c r="H16" s="68"/>
      <c r="I16" s="68"/>
      <c r="J16" s="68"/>
      <c r="K16" s="68"/>
      <c r="L16" s="68"/>
      <c r="M16" s="290"/>
    </row>
    <row r="17" spans="1:13" s="291" customFormat="1" ht="13.5">
      <c r="A17" s="289"/>
      <c r="B17" s="289"/>
      <c r="C17" s="71" t="s">
        <v>177</v>
      </c>
      <c r="D17" s="63" t="s">
        <v>123</v>
      </c>
      <c r="E17" s="66">
        <v>1</v>
      </c>
      <c r="F17" s="68">
        <f>F14*E17</f>
        <v>12</v>
      </c>
      <c r="G17" s="68"/>
      <c r="H17" s="68"/>
      <c r="I17" s="68"/>
      <c r="J17" s="68"/>
      <c r="K17" s="68"/>
      <c r="L17" s="68"/>
      <c r="M17" s="290"/>
    </row>
    <row r="18" spans="1:13" s="291" customFormat="1" ht="13.5">
      <c r="A18" s="289"/>
      <c r="B18" s="289"/>
      <c r="C18" s="71" t="s">
        <v>175</v>
      </c>
      <c r="D18" s="63" t="s">
        <v>145</v>
      </c>
      <c r="E18" s="66">
        <v>1</v>
      </c>
      <c r="F18" s="68">
        <f>F14*E18</f>
        <v>12</v>
      </c>
      <c r="G18" s="68"/>
      <c r="H18" s="68"/>
      <c r="I18" s="68"/>
      <c r="J18" s="68"/>
      <c r="K18" s="68"/>
      <c r="L18" s="68"/>
      <c r="M18" s="290"/>
    </row>
    <row r="19" spans="1:13" s="291" customFormat="1" ht="12" customHeight="1">
      <c r="A19" s="289"/>
      <c r="B19" s="289"/>
      <c r="C19" s="71" t="s">
        <v>108</v>
      </c>
      <c r="D19" s="63" t="s">
        <v>5</v>
      </c>
      <c r="E19" s="72">
        <v>0.0393</v>
      </c>
      <c r="F19" s="68">
        <f>F14*E19</f>
        <v>0.4716</v>
      </c>
      <c r="G19" s="68"/>
      <c r="H19" s="68"/>
      <c r="I19" s="68"/>
      <c r="J19" s="68"/>
      <c r="K19" s="68"/>
      <c r="L19" s="68"/>
      <c r="M19" s="290"/>
    </row>
    <row r="20" spans="1:13" s="424" customFormat="1" ht="27" hidden="1">
      <c r="A20" s="228">
        <v>3</v>
      </c>
      <c r="B20" s="260" t="s">
        <v>183</v>
      </c>
      <c r="C20" s="564" t="s">
        <v>439</v>
      </c>
      <c r="D20" s="228" t="s">
        <v>123</v>
      </c>
      <c r="E20" s="227"/>
      <c r="F20" s="172">
        <v>0</v>
      </c>
      <c r="G20" s="68"/>
      <c r="H20" s="68"/>
      <c r="I20" s="68"/>
      <c r="J20" s="68"/>
      <c r="K20" s="68"/>
      <c r="L20" s="68"/>
      <c r="M20" s="68"/>
    </row>
    <row r="21" spans="1:13" s="291" customFormat="1" ht="13.5" hidden="1">
      <c r="A21" s="289"/>
      <c r="B21" s="289"/>
      <c r="C21" s="71" t="s">
        <v>62</v>
      </c>
      <c r="D21" s="63" t="s">
        <v>28</v>
      </c>
      <c r="E21" s="66">
        <v>1.56</v>
      </c>
      <c r="F21" s="68">
        <f>F20*E21</f>
        <v>0</v>
      </c>
      <c r="G21" s="290"/>
      <c r="H21" s="290"/>
      <c r="I21" s="290"/>
      <c r="J21" s="290"/>
      <c r="K21" s="290"/>
      <c r="L21" s="290"/>
      <c r="M21" s="290"/>
    </row>
    <row r="22" spans="1:13" s="291" customFormat="1" ht="13.5" hidden="1">
      <c r="A22" s="289"/>
      <c r="B22" s="289"/>
      <c r="C22" s="71" t="s">
        <v>29</v>
      </c>
      <c r="D22" s="63" t="s">
        <v>5</v>
      </c>
      <c r="E22" s="72">
        <v>0.0217</v>
      </c>
      <c r="F22" s="68">
        <f>F20*E22</f>
        <v>0</v>
      </c>
      <c r="G22" s="68"/>
      <c r="H22" s="68"/>
      <c r="I22" s="68"/>
      <c r="J22" s="68"/>
      <c r="K22" s="68"/>
      <c r="L22" s="68"/>
      <c r="M22" s="290"/>
    </row>
    <row r="23" spans="1:13" s="291" customFormat="1" ht="13.5" hidden="1">
      <c r="A23" s="289"/>
      <c r="B23" s="289"/>
      <c r="C23" s="71" t="s">
        <v>182</v>
      </c>
      <c r="D23" s="63" t="s">
        <v>123</v>
      </c>
      <c r="E23" s="66">
        <v>1</v>
      </c>
      <c r="F23" s="68">
        <f>F20*E23</f>
        <v>0</v>
      </c>
      <c r="G23" s="68"/>
      <c r="H23" s="68"/>
      <c r="I23" s="68"/>
      <c r="J23" s="68"/>
      <c r="K23" s="68"/>
      <c r="L23" s="68"/>
      <c r="M23" s="290"/>
    </row>
    <row r="24" spans="1:13" s="291" customFormat="1" ht="13.5" hidden="1">
      <c r="A24" s="289"/>
      <c r="B24" s="289"/>
      <c r="C24" s="71" t="s">
        <v>181</v>
      </c>
      <c r="D24" s="63" t="s">
        <v>145</v>
      </c>
      <c r="E24" s="66">
        <v>1</v>
      </c>
      <c r="F24" s="68">
        <f>F20*E24</f>
        <v>0</v>
      </c>
      <c r="G24" s="68"/>
      <c r="H24" s="68"/>
      <c r="I24" s="68"/>
      <c r="J24" s="68"/>
      <c r="K24" s="68"/>
      <c r="L24" s="68"/>
      <c r="M24" s="290"/>
    </row>
    <row r="25" spans="1:13" s="291" customFormat="1" ht="13.5" hidden="1">
      <c r="A25" s="289"/>
      <c r="B25" s="289"/>
      <c r="C25" s="71" t="s">
        <v>108</v>
      </c>
      <c r="D25" s="63" t="s">
        <v>5</v>
      </c>
      <c r="E25" s="72">
        <v>0.0708</v>
      </c>
      <c r="F25" s="68">
        <f>F20*E25</f>
        <v>0</v>
      </c>
      <c r="G25" s="68"/>
      <c r="H25" s="68"/>
      <c r="I25" s="68"/>
      <c r="J25" s="68"/>
      <c r="K25" s="68"/>
      <c r="L25" s="68"/>
      <c r="M25" s="290"/>
    </row>
    <row r="26" spans="1:13" s="163" customFormat="1" ht="38.25">
      <c r="A26" s="64"/>
      <c r="B26" s="237"/>
      <c r="C26" s="576" t="s">
        <v>256</v>
      </c>
      <c r="D26" s="290"/>
      <c r="E26" s="68"/>
      <c r="F26" s="68"/>
      <c r="G26" s="68"/>
      <c r="H26" s="68"/>
      <c r="I26" s="68"/>
      <c r="J26" s="68"/>
      <c r="K26" s="68"/>
      <c r="L26" s="68"/>
      <c r="M26" s="68"/>
    </row>
    <row r="27" spans="1:13" s="163" customFormat="1" ht="27">
      <c r="A27" s="78">
        <v>4</v>
      </c>
      <c r="B27" s="237"/>
      <c r="C27" s="229" t="s">
        <v>440</v>
      </c>
      <c r="D27" s="234" t="s">
        <v>24</v>
      </c>
      <c r="E27" s="172"/>
      <c r="F27" s="577">
        <v>0</v>
      </c>
      <c r="G27" s="68"/>
      <c r="H27" s="68"/>
      <c r="I27" s="68"/>
      <c r="J27" s="68"/>
      <c r="K27" s="68"/>
      <c r="L27" s="68"/>
      <c r="M27" s="68"/>
    </row>
    <row r="28" spans="1:13" s="163" customFormat="1" ht="27">
      <c r="A28" s="78">
        <v>5</v>
      </c>
      <c r="B28" s="237"/>
      <c r="C28" s="229" t="s">
        <v>441</v>
      </c>
      <c r="D28" s="234" t="s">
        <v>24</v>
      </c>
      <c r="E28" s="172"/>
      <c r="F28" s="172">
        <v>6</v>
      </c>
      <c r="G28" s="68"/>
      <c r="H28" s="68"/>
      <c r="I28" s="68"/>
      <c r="J28" s="68"/>
      <c r="K28" s="68"/>
      <c r="L28" s="68"/>
      <c r="M28" s="68"/>
    </row>
    <row r="29" spans="1:13" s="163" customFormat="1" ht="27">
      <c r="A29" s="78">
        <v>6</v>
      </c>
      <c r="B29" s="237"/>
      <c r="C29" s="229" t="s">
        <v>442</v>
      </c>
      <c r="D29" s="234" t="s">
        <v>24</v>
      </c>
      <c r="E29" s="172"/>
      <c r="F29" s="172">
        <v>1</v>
      </c>
      <c r="G29" s="68"/>
      <c r="H29" s="68"/>
      <c r="I29" s="68"/>
      <c r="J29" s="68"/>
      <c r="K29" s="68"/>
      <c r="L29" s="68"/>
      <c r="M29" s="68"/>
    </row>
    <row r="30" spans="1:13" s="163" customFormat="1" ht="13.5">
      <c r="A30" s="78">
        <v>7</v>
      </c>
      <c r="B30" s="237"/>
      <c r="C30" s="229" t="s">
        <v>443</v>
      </c>
      <c r="D30" s="234" t="s">
        <v>24</v>
      </c>
      <c r="E30" s="172"/>
      <c r="F30" s="172">
        <v>10</v>
      </c>
      <c r="G30" s="68"/>
      <c r="H30" s="68"/>
      <c r="I30" s="68"/>
      <c r="J30" s="68"/>
      <c r="K30" s="68"/>
      <c r="L30" s="68"/>
      <c r="M30" s="68"/>
    </row>
    <row r="31" spans="1:13" s="163" customFormat="1" ht="13.5">
      <c r="A31" s="78">
        <v>8</v>
      </c>
      <c r="B31" s="237"/>
      <c r="C31" s="229" t="s">
        <v>444</v>
      </c>
      <c r="D31" s="234" t="s">
        <v>24</v>
      </c>
      <c r="E31" s="172"/>
      <c r="F31" s="172">
        <v>4</v>
      </c>
      <c r="G31" s="68"/>
      <c r="H31" s="68"/>
      <c r="I31" s="68"/>
      <c r="J31" s="68"/>
      <c r="K31" s="68"/>
      <c r="L31" s="68"/>
      <c r="M31" s="68"/>
    </row>
    <row r="32" spans="1:13" s="163" customFormat="1" ht="13.5">
      <c r="A32" s="78">
        <v>9</v>
      </c>
      <c r="B32" s="237"/>
      <c r="C32" s="229" t="s">
        <v>445</v>
      </c>
      <c r="D32" s="234" t="s">
        <v>24</v>
      </c>
      <c r="E32" s="172"/>
      <c r="F32" s="172">
        <v>2</v>
      </c>
      <c r="G32" s="68"/>
      <c r="H32" s="68"/>
      <c r="I32" s="68"/>
      <c r="J32" s="68"/>
      <c r="K32" s="68"/>
      <c r="L32" s="68"/>
      <c r="M32" s="68"/>
    </row>
    <row r="33" spans="1:13" s="163" customFormat="1" ht="13.5">
      <c r="A33" s="78">
        <v>10</v>
      </c>
      <c r="B33" s="237"/>
      <c r="C33" s="229" t="s">
        <v>446</v>
      </c>
      <c r="D33" s="234" t="s">
        <v>24</v>
      </c>
      <c r="E33" s="172"/>
      <c r="F33" s="172">
        <v>40</v>
      </c>
      <c r="G33" s="68"/>
      <c r="H33" s="68"/>
      <c r="I33" s="68"/>
      <c r="J33" s="68"/>
      <c r="K33" s="68"/>
      <c r="L33" s="68"/>
      <c r="M33" s="68"/>
    </row>
    <row r="34" spans="1:17" s="163" customFormat="1" ht="13.5">
      <c r="A34" s="78">
        <v>11</v>
      </c>
      <c r="B34" s="237"/>
      <c r="C34" s="229" t="s">
        <v>447</v>
      </c>
      <c r="D34" s="234" t="s">
        <v>24</v>
      </c>
      <c r="E34" s="172"/>
      <c r="F34" s="172">
        <v>2</v>
      </c>
      <c r="G34" s="68"/>
      <c r="H34" s="68"/>
      <c r="I34" s="68"/>
      <c r="J34" s="68"/>
      <c r="K34" s="68"/>
      <c r="L34" s="68"/>
      <c r="M34" s="68"/>
      <c r="Q34" s="571"/>
    </row>
    <row r="35" spans="1:13" s="163" customFormat="1" ht="13.5">
      <c r="A35" s="78">
        <v>12</v>
      </c>
      <c r="B35" s="237"/>
      <c r="C35" s="229" t="s">
        <v>448</v>
      </c>
      <c r="D35" s="234" t="s">
        <v>24</v>
      </c>
      <c r="E35" s="172"/>
      <c r="F35" s="577">
        <v>0</v>
      </c>
      <c r="G35" s="68"/>
      <c r="H35" s="68"/>
      <c r="I35" s="68"/>
      <c r="J35" s="68"/>
      <c r="K35" s="68"/>
      <c r="L35" s="68"/>
      <c r="M35" s="68"/>
    </row>
    <row r="36" spans="1:13" s="163" customFormat="1" ht="13.5">
      <c r="A36" s="78">
        <v>13</v>
      </c>
      <c r="B36" s="237"/>
      <c r="C36" s="229" t="s">
        <v>449</v>
      </c>
      <c r="D36" s="234" t="s">
        <v>24</v>
      </c>
      <c r="E36" s="172"/>
      <c r="F36" s="577">
        <v>0</v>
      </c>
      <c r="G36" s="68"/>
      <c r="H36" s="68"/>
      <c r="I36" s="68"/>
      <c r="J36" s="68"/>
      <c r="K36" s="68"/>
      <c r="L36" s="68"/>
      <c r="M36" s="68"/>
    </row>
    <row r="37" spans="1:13" s="163" customFormat="1" ht="13.5">
      <c r="A37" s="78">
        <v>14</v>
      </c>
      <c r="B37" s="237"/>
      <c r="C37" s="229" t="s">
        <v>450</v>
      </c>
      <c r="D37" s="234" t="s">
        <v>24</v>
      </c>
      <c r="E37" s="172"/>
      <c r="F37" s="577">
        <v>0</v>
      </c>
      <c r="G37" s="68"/>
      <c r="H37" s="68"/>
      <c r="I37" s="68"/>
      <c r="J37" s="68"/>
      <c r="K37" s="68"/>
      <c r="L37" s="68"/>
      <c r="M37" s="68"/>
    </row>
    <row r="38" spans="1:13" s="163" customFormat="1" ht="13.5">
      <c r="A38" s="78">
        <v>15</v>
      </c>
      <c r="B38" s="237"/>
      <c r="C38" s="229" t="s">
        <v>451</v>
      </c>
      <c r="D38" s="234" t="s">
        <v>24</v>
      </c>
      <c r="E38" s="172"/>
      <c r="F38" s="172">
        <v>22</v>
      </c>
      <c r="G38" s="68"/>
      <c r="H38" s="68"/>
      <c r="I38" s="68"/>
      <c r="J38" s="68"/>
      <c r="K38" s="68"/>
      <c r="L38" s="68"/>
      <c r="M38" s="68"/>
    </row>
    <row r="39" spans="1:13" s="163" customFormat="1" ht="13.5">
      <c r="A39" s="78">
        <v>16</v>
      </c>
      <c r="B39" s="237"/>
      <c r="C39" s="229" t="s">
        <v>452</v>
      </c>
      <c r="D39" s="234" t="s">
        <v>24</v>
      </c>
      <c r="E39" s="172"/>
      <c r="F39" s="172">
        <v>22</v>
      </c>
      <c r="G39" s="68"/>
      <c r="H39" s="68"/>
      <c r="I39" s="68"/>
      <c r="J39" s="68"/>
      <c r="K39" s="68"/>
      <c r="L39" s="68"/>
      <c r="M39" s="68"/>
    </row>
    <row r="40" spans="1:13" s="163" customFormat="1" ht="13.5">
      <c r="A40" s="78">
        <v>17</v>
      </c>
      <c r="B40" s="237"/>
      <c r="C40" s="229" t="s">
        <v>453</v>
      </c>
      <c r="D40" s="234" t="s">
        <v>24</v>
      </c>
      <c r="E40" s="172"/>
      <c r="F40" s="577">
        <v>0</v>
      </c>
      <c r="G40" s="68"/>
      <c r="H40" s="68"/>
      <c r="I40" s="68"/>
      <c r="J40" s="68"/>
      <c r="K40" s="68"/>
      <c r="L40" s="68"/>
      <c r="M40" s="68"/>
    </row>
    <row r="41" spans="1:13" s="163" customFormat="1" ht="13.5">
      <c r="A41" s="78">
        <v>18</v>
      </c>
      <c r="B41" s="237"/>
      <c r="C41" s="229" t="s">
        <v>454</v>
      </c>
      <c r="D41" s="234" t="s">
        <v>24</v>
      </c>
      <c r="E41" s="172"/>
      <c r="F41" s="172">
        <v>22</v>
      </c>
      <c r="G41" s="68"/>
      <c r="H41" s="68"/>
      <c r="I41" s="68"/>
      <c r="J41" s="68"/>
      <c r="K41" s="68"/>
      <c r="L41" s="68"/>
      <c r="M41" s="68"/>
    </row>
    <row r="42" spans="1:13" s="163" customFormat="1" ht="13.5">
      <c r="A42" s="78">
        <v>19</v>
      </c>
      <c r="B42" s="293" t="s">
        <v>169</v>
      </c>
      <c r="C42" s="569" t="s">
        <v>257</v>
      </c>
      <c r="D42" s="294" t="s">
        <v>111</v>
      </c>
      <c r="E42" s="294"/>
      <c r="F42" s="294">
        <v>2</v>
      </c>
      <c r="G42" s="290"/>
      <c r="H42" s="290"/>
      <c r="I42" s="290"/>
      <c r="J42" s="290"/>
      <c r="K42" s="290"/>
      <c r="L42" s="290"/>
      <c r="M42" s="290"/>
    </row>
    <row r="43" spans="1:13" s="270" customFormat="1" ht="16.5">
      <c r="A43" s="64"/>
      <c r="B43" s="186"/>
      <c r="C43" s="65" t="s">
        <v>64</v>
      </c>
      <c r="D43" s="290" t="s">
        <v>111</v>
      </c>
      <c r="E43" s="290">
        <v>0.82</v>
      </c>
      <c r="F43" s="290">
        <f>F42*E43</f>
        <v>1.64</v>
      </c>
      <c r="G43" s="290"/>
      <c r="H43" s="290"/>
      <c r="I43" s="290"/>
      <c r="J43" s="290"/>
      <c r="K43" s="290"/>
      <c r="L43" s="290"/>
      <c r="M43" s="290"/>
    </row>
    <row r="44" spans="1:13" s="163" customFormat="1" ht="13.5">
      <c r="A44" s="64"/>
      <c r="B44" s="295"/>
      <c r="C44" s="65" t="s">
        <v>58</v>
      </c>
      <c r="D44" s="290" t="s">
        <v>5</v>
      </c>
      <c r="E44" s="290">
        <v>0.07</v>
      </c>
      <c r="F44" s="290">
        <f>F42*E44</f>
        <v>0.14</v>
      </c>
      <c r="G44" s="290"/>
      <c r="H44" s="290"/>
      <c r="I44" s="290"/>
      <c r="J44" s="290"/>
      <c r="K44" s="290"/>
      <c r="L44" s="290"/>
      <c r="M44" s="290"/>
    </row>
    <row r="45" spans="1:13" s="163" customFormat="1" ht="13.5">
      <c r="A45" s="64"/>
      <c r="B45" s="186"/>
      <c r="C45" s="65" t="s">
        <v>258</v>
      </c>
      <c r="D45" s="290" t="s">
        <v>111</v>
      </c>
      <c r="E45" s="290">
        <v>1</v>
      </c>
      <c r="F45" s="290">
        <f>F42*E45</f>
        <v>2</v>
      </c>
      <c r="G45" s="290"/>
      <c r="H45" s="290"/>
      <c r="I45" s="290"/>
      <c r="J45" s="290"/>
      <c r="K45" s="290"/>
      <c r="L45" s="290"/>
      <c r="M45" s="290"/>
    </row>
    <row r="46" spans="1:13" s="163" customFormat="1" ht="13.5">
      <c r="A46" s="64"/>
      <c r="B46" s="296"/>
      <c r="C46" s="65" t="s">
        <v>54</v>
      </c>
      <c r="D46" s="290" t="s">
        <v>5</v>
      </c>
      <c r="E46" s="290">
        <v>0.37</v>
      </c>
      <c r="F46" s="290">
        <f>F42*E46</f>
        <v>0.74</v>
      </c>
      <c r="G46" s="290"/>
      <c r="H46" s="290"/>
      <c r="I46" s="290"/>
      <c r="J46" s="290"/>
      <c r="K46" s="290"/>
      <c r="L46" s="290"/>
      <c r="M46" s="290"/>
    </row>
    <row r="47" spans="1:255" ht="54">
      <c r="A47" s="297">
        <v>20</v>
      </c>
      <c r="B47" s="298" t="s">
        <v>271</v>
      </c>
      <c r="C47" s="567" t="s">
        <v>455</v>
      </c>
      <c r="D47" s="299" t="s">
        <v>272</v>
      </c>
      <c r="E47" s="299"/>
      <c r="F47" s="300">
        <v>0.048</v>
      </c>
      <c r="G47" s="213"/>
      <c r="H47" s="213"/>
      <c r="I47" s="213"/>
      <c r="J47" s="213"/>
      <c r="K47" s="213"/>
      <c r="L47" s="213"/>
      <c r="M47" s="213"/>
      <c r="N47" s="301"/>
      <c r="O47" s="301"/>
      <c r="P47" s="301"/>
      <c r="Q47" s="301"/>
      <c r="R47" s="301"/>
      <c r="S47" s="301"/>
      <c r="T47" s="301"/>
      <c r="U47" s="301"/>
      <c r="V47" s="301"/>
      <c r="W47" s="301"/>
      <c r="X47" s="301"/>
      <c r="Y47" s="301"/>
      <c r="Z47" s="301"/>
      <c r="AA47" s="301"/>
      <c r="AB47" s="301"/>
      <c r="AC47" s="301"/>
      <c r="AD47" s="301"/>
      <c r="AE47" s="301"/>
      <c r="AF47" s="301"/>
      <c r="AG47" s="301"/>
      <c r="AH47" s="301"/>
      <c r="AI47" s="301"/>
      <c r="AJ47" s="301"/>
      <c r="AK47" s="301"/>
      <c r="AL47" s="301"/>
      <c r="AM47" s="301"/>
      <c r="AN47" s="301"/>
      <c r="AO47" s="301"/>
      <c r="AP47" s="301"/>
      <c r="AQ47" s="301"/>
      <c r="AR47" s="302"/>
      <c r="AS47" s="302"/>
      <c r="AT47" s="302"/>
      <c r="AU47" s="302"/>
      <c r="AV47" s="302"/>
      <c r="AW47" s="302"/>
      <c r="AX47" s="302"/>
      <c r="AY47" s="302"/>
      <c r="AZ47" s="302"/>
      <c r="BA47" s="302"/>
      <c r="BB47" s="302"/>
      <c r="BC47" s="302"/>
      <c r="BD47" s="302"/>
      <c r="BE47" s="302"/>
      <c r="BF47" s="302"/>
      <c r="BG47" s="302"/>
      <c r="BH47" s="302"/>
      <c r="BI47" s="302"/>
      <c r="BJ47" s="302"/>
      <c r="BK47" s="302"/>
      <c r="BL47" s="302"/>
      <c r="BM47" s="302"/>
      <c r="BN47" s="302"/>
      <c r="BO47" s="302"/>
      <c r="BP47" s="302"/>
      <c r="BQ47" s="302"/>
      <c r="BR47" s="302"/>
      <c r="BS47" s="302"/>
      <c r="BT47" s="302"/>
      <c r="BU47" s="302"/>
      <c r="BV47" s="302"/>
      <c r="BW47" s="302"/>
      <c r="BX47" s="302"/>
      <c r="BY47" s="302"/>
      <c r="BZ47" s="302"/>
      <c r="CA47" s="302"/>
      <c r="CB47" s="302"/>
      <c r="CC47" s="302"/>
      <c r="CD47" s="302"/>
      <c r="CE47" s="302"/>
      <c r="CF47" s="302"/>
      <c r="CG47" s="302"/>
      <c r="CH47" s="302"/>
      <c r="CI47" s="302"/>
      <c r="CJ47" s="302"/>
      <c r="CK47" s="302"/>
      <c r="CL47" s="302"/>
      <c r="CM47" s="302"/>
      <c r="CN47" s="302"/>
      <c r="CO47" s="302"/>
      <c r="CP47" s="302"/>
      <c r="CQ47" s="302"/>
      <c r="CR47" s="302"/>
      <c r="CS47" s="302"/>
      <c r="CT47" s="302"/>
      <c r="CU47" s="302"/>
      <c r="CV47" s="302"/>
      <c r="CW47" s="302"/>
      <c r="CX47" s="302"/>
      <c r="CY47" s="302"/>
      <c r="CZ47" s="302"/>
      <c r="DA47" s="302"/>
      <c r="DB47" s="302"/>
      <c r="DC47" s="302"/>
      <c r="DD47" s="302"/>
      <c r="DE47" s="302"/>
      <c r="DF47" s="302"/>
      <c r="DG47" s="302"/>
      <c r="DH47" s="302"/>
      <c r="DI47" s="302"/>
      <c r="DJ47" s="302"/>
      <c r="DK47" s="302"/>
      <c r="DL47" s="302"/>
      <c r="DM47" s="302"/>
      <c r="DN47" s="302"/>
      <c r="DO47" s="302"/>
      <c r="DP47" s="302"/>
      <c r="DQ47" s="302"/>
      <c r="DR47" s="302"/>
      <c r="DS47" s="302"/>
      <c r="DT47" s="302"/>
      <c r="DU47" s="302"/>
      <c r="DV47" s="302"/>
      <c r="DW47" s="302"/>
      <c r="DX47" s="302"/>
      <c r="DY47" s="302"/>
      <c r="DZ47" s="302"/>
      <c r="EA47" s="302"/>
      <c r="EB47" s="302"/>
      <c r="EC47" s="302"/>
      <c r="ED47" s="302"/>
      <c r="EE47" s="302"/>
      <c r="EF47" s="302"/>
      <c r="EG47" s="302"/>
      <c r="EH47" s="302"/>
      <c r="EI47" s="302"/>
      <c r="EJ47" s="302"/>
      <c r="EK47" s="302"/>
      <c r="EL47" s="302"/>
      <c r="EM47" s="302"/>
      <c r="EN47" s="302"/>
      <c r="EO47" s="302"/>
      <c r="EP47" s="302"/>
      <c r="EQ47" s="302"/>
      <c r="ER47" s="302"/>
      <c r="ES47" s="302"/>
      <c r="ET47" s="302"/>
      <c r="EU47" s="302"/>
      <c r="EV47" s="302"/>
      <c r="EW47" s="302"/>
      <c r="EX47" s="302"/>
      <c r="EY47" s="302"/>
      <c r="EZ47" s="302"/>
      <c r="FA47" s="302"/>
      <c r="FB47" s="302"/>
      <c r="FC47" s="302"/>
      <c r="FD47" s="302"/>
      <c r="FE47" s="302"/>
      <c r="FF47" s="302"/>
      <c r="FG47" s="302"/>
      <c r="FH47" s="302"/>
      <c r="FI47" s="302"/>
      <c r="FJ47" s="302"/>
      <c r="FK47" s="302"/>
      <c r="FL47" s="302"/>
      <c r="FM47" s="302"/>
      <c r="FN47" s="302"/>
      <c r="FO47" s="302"/>
      <c r="FP47" s="302"/>
      <c r="FQ47" s="302"/>
      <c r="FR47" s="302"/>
      <c r="FS47" s="302"/>
      <c r="FT47" s="302"/>
      <c r="FU47" s="302"/>
      <c r="FV47" s="302"/>
      <c r="FW47" s="302"/>
      <c r="FX47" s="302"/>
      <c r="FY47" s="302"/>
      <c r="FZ47" s="302"/>
      <c r="GA47" s="302"/>
      <c r="GB47" s="302"/>
      <c r="GC47" s="302"/>
      <c r="GD47" s="302"/>
      <c r="GE47" s="302"/>
      <c r="GF47" s="302"/>
      <c r="GG47" s="302"/>
      <c r="GH47" s="302"/>
      <c r="GI47" s="302"/>
      <c r="GJ47" s="302"/>
      <c r="GK47" s="302"/>
      <c r="GL47" s="302"/>
      <c r="GM47" s="302"/>
      <c r="GN47" s="302"/>
      <c r="GO47" s="302"/>
      <c r="GP47" s="302"/>
      <c r="GQ47" s="302"/>
      <c r="GR47" s="302"/>
      <c r="GS47" s="302"/>
      <c r="GT47" s="302"/>
      <c r="GU47" s="302"/>
      <c r="GV47" s="302"/>
      <c r="GW47" s="302"/>
      <c r="GX47" s="302"/>
      <c r="GY47" s="302"/>
      <c r="GZ47" s="302"/>
      <c r="HA47" s="302"/>
      <c r="HB47" s="302"/>
      <c r="HC47" s="302"/>
      <c r="HD47" s="302"/>
      <c r="HE47" s="302"/>
      <c r="HF47" s="302"/>
      <c r="HG47" s="302"/>
      <c r="HH47" s="302"/>
      <c r="HI47" s="302"/>
      <c r="HJ47" s="302"/>
      <c r="HK47" s="302"/>
      <c r="HL47" s="302"/>
      <c r="HM47" s="302"/>
      <c r="HN47" s="302"/>
      <c r="HO47" s="302"/>
      <c r="HP47" s="302"/>
      <c r="HQ47" s="302"/>
      <c r="HR47" s="302"/>
      <c r="HS47" s="302"/>
      <c r="HT47" s="302"/>
      <c r="HU47" s="302"/>
      <c r="HV47" s="302"/>
      <c r="HW47" s="302"/>
      <c r="HX47" s="302"/>
      <c r="HY47" s="302"/>
      <c r="HZ47" s="302"/>
      <c r="IA47" s="302"/>
      <c r="IB47" s="302"/>
      <c r="IC47" s="302"/>
      <c r="ID47" s="302"/>
      <c r="IE47" s="302"/>
      <c r="IF47" s="302"/>
      <c r="IG47" s="302"/>
      <c r="IH47" s="302"/>
      <c r="II47" s="302"/>
      <c r="IJ47" s="302"/>
      <c r="IK47" s="302"/>
      <c r="IL47" s="302"/>
      <c r="IM47" s="302"/>
      <c r="IN47" s="302"/>
      <c r="IO47" s="302"/>
      <c r="IP47" s="302"/>
      <c r="IQ47" s="302"/>
      <c r="IR47" s="302"/>
      <c r="IS47" s="302"/>
      <c r="IT47" s="302"/>
      <c r="IU47" s="302"/>
    </row>
    <row r="48" spans="1:255" ht="16.5">
      <c r="A48" s="304"/>
      <c r="B48" s="186"/>
      <c r="C48" s="185" t="s">
        <v>64</v>
      </c>
      <c r="D48" s="305" t="s">
        <v>4</v>
      </c>
      <c r="E48" s="213">
        <v>56.7</v>
      </c>
      <c r="F48" s="213">
        <f>F47*E48</f>
        <v>2.7216</v>
      </c>
      <c r="G48" s="213"/>
      <c r="H48" s="213"/>
      <c r="I48" s="213"/>
      <c r="J48" s="213"/>
      <c r="K48" s="213"/>
      <c r="L48" s="213"/>
      <c r="M48" s="213"/>
      <c r="N48" s="301"/>
      <c r="O48" s="301"/>
      <c r="P48" s="301"/>
      <c r="Q48" s="301"/>
      <c r="R48" s="301"/>
      <c r="S48" s="301"/>
      <c r="T48" s="301"/>
      <c r="U48" s="301"/>
      <c r="V48" s="301"/>
      <c r="W48" s="301"/>
      <c r="X48" s="301"/>
      <c r="Y48" s="301"/>
      <c r="Z48" s="301"/>
      <c r="AA48" s="301"/>
      <c r="AB48" s="301"/>
      <c r="AC48" s="301"/>
      <c r="AD48" s="301"/>
      <c r="AE48" s="301"/>
      <c r="AF48" s="301"/>
      <c r="AG48" s="301"/>
      <c r="AH48" s="301"/>
      <c r="AI48" s="301"/>
      <c r="AJ48" s="301"/>
      <c r="AK48" s="301"/>
      <c r="AL48" s="301"/>
      <c r="AM48" s="301"/>
      <c r="AN48" s="301"/>
      <c r="AO48" s="301"/>
      <c r="AP48" s="301"/>
      <c r="AQ48" s="301"/>
      <c r="AR48" s="302"/>
      <c r="AS48" s="302"/>
      <c r="AT48" s="302"/>
      <c r="AU48" s="302"/>
      <c r="AV48" s="302"/>
      <c r="AW48" s="302"/>
      <c r="AX48" s="302"/>
      <c r="AY48" s="302"/>
      <c r="AZ48" s="302"/>
      <c r="BA48" s="302"/>
      <c r="BB48" s="302"/>
      <c r="BC48" s="302"/>
      <c r="BD48" s="302"/>
      <c r="BE48" s="302"/>
      <c r="BF48" s="302"/>
      <c r="BG48" s="302"/>
      <c r="BH48" s="302"/>
      <c r="BI48" s="302"/>
      <c r="BJ48" s="302"/>
      <c r="BK48" s="302"/>
      <c r="BL48" s="302"/>
      <c r="BM48" s="302"/>
      <c r="BN48" s="302"/>
      <c r="BO48" s="302"/>
      <c r="BP48" s="302"/>
      <c r="BQ48" s="302"/>
      <c r="BR48" s="302"/>
      <c r="BS48" s="302"/>
      <c r="BT48" s="302"/>
      <c r="BU48" s="302"/>
      <c r="BV48" s="302"/>
      <c r="BW48" s="302"/>
      <c r="BX48" s="302"/>
      <c r="BY48" s="302"/>
      <c r="BZ48" s="302"/>
      <c r="CA48" s="302"/>
      <c r="CB48" s="302"/>
      <c r="CC48" s="302"/>
      <c r="CD48" s="302"/>
      <c r="CE48" s="302"/>
      <c r="CF48" s="302"/>
      <c r="CG48" s="302"/>
      <c r="CH48" s="302"/>
      <c r="CI48" s="302"/>
      <c r="CJ48" s="302"/>
      <c r="CK48" s="302"/>
      <c r="CL48" s="302"/>
      <c r="CM48" s="302"/>
      <c r="CN48" s="302"/>
      <c r="CO48" s="302"/>
      <c r="CP48" s="302"/>
      <c r="CQ48" s="302"/>
      <c r="CR48" s="302"/>
      <c r="CS48" s="302"/>
      <c r="CT48" s="302"/>
      <c r="CU48" s="302"/>
      <c r="CV48" s="302"/>
      <c r="CW48" s="302"/>
      <c r="CX48" s="302"/>
      <c r="CY48" s="302"/>
      <c r="CZ48" s="302"/>
      <c r="DA48" s="302"/>
      <c r="DB48" s="302"/>
      <c r="DC48" s="302"/>
      <c r="DD48" s="302"/>
      <c r="DE48" s="302"/>
      <c r="DF48" s="302"/>
      <c r="DG48" s="302"/>
      <c r="DH48" s="302"/>
      <c r="DI48" s="302"/>
      <c r="DJ48" s="302"/>
      <c r="DK48" s="302"/>
      <c r="DL48" s="302"/>
      <c r="DM48" s="302"/>
      <c r="DN48" s="302"/>
      <c r="DO48" s="302"/>
      <c r="DP48" s="302"/>
      <c r="DQ48" s="302"/>
      <c r="DR48" s="302"/>
      <c r="DS48" s="302"/>
      <c r="DT48" s="302"/>
      <c r="DU48" s="302"/>
      <c r="DV48" s="302"/>
      <c r="DW48" s="302"/>
      <c r="DX48" s="302"/>
      <c r="DY48" s="302"/>
      <c r="DZ48" s="302"/>
      <c r="EA48" s="302"/>
      <c r="EB48" s="302"/>
      <c r="EC48" s="302"/>
      <c r="ED48" s="302"/>
      <c r="EE48" s="302"/>
      <c r="EF48" s="302"/>
      <c r="EG48" s="302"/>
      <c r="EH48" s="302"/>
      <c r="EI48" s="302"/>
      <c r="EJ48" s="302"/>
      <c r="EK48" s="302"/>
      <c r="EL48" s="302"/>
      <c r="EM48" s="302"/>
      <c r="EN48" s="302"/>
      <c r="EO48" s="302"/>
      <c r="EP48" s="302"/>
      <c r="EQ48" s="302"/>
      <c r="ER48" s="302"/>
      <c r="ES48" s="302"/>
      <c r="ET48" s="302"/>
      <c r="EU48" s="302"/>
      <c r="EV48" s="302"/>
      <c r="EW48" s="302"/>
      <c r="EX48" s="302"/>
      <c r="EY48" s="302"/>
      <c r="EZ48" s="302"/>
      <c r="FA48" s="302"/>
      <c r="FB48" s="302"/>
      <c r="FC48" s="302"/>
      <c r="FD48" s="302"/>
      <c r="FE48" s="302"/>
      <c r="FF48" s="302"/>
      <c r="FG48" s="302"/>
      <c r="FH48" s="302"/>
      <c r="FI48" s="302"/>
      <c r="FJ48" s="302"/>
      <c r="FK48" s="302"/>
      <c r="FL48" s="302"/>
      <c r="FM48" s="302"/>
      <c r="FN48" s="302"/>
      <c r="FO48" s="302"/>
      <c r="FP48" s="302"/>
      <c r="FQ48" s="302"/>
      <c r="FR48" s="302"/>
      <c r="FS48" s="302"/>
      <c r="FT48" s="302"/>
      <c r="FU48" s="302"/>
      <c r="FV48" s="302"/>
      <c r="FW48" s="302"/>
      <c r="FX48" s="302"/>
      <c r="FY48" s="302"/>
      <c r="FZ48" s="302"/>
      <c r="GA48" s="302"/>
      <c r="GB48" s="302"/>
      <c r="GC48" s="302"/>
      <c r="GD48" s="302"/>
      <c r="GE48" s="302"/>
      <c r="GF48" s="302"/>
      <c r="GG48" s="302"/>
      <c r="GH48" s="302"/>
      <c r="GI48" s="302"/>
      <c r="GJ48" s="302"/>
      <c r="GK48" s="302"/>
      <c r="GL48" s="302"/>
      <c r="GM48" s="302"/>
      <c r="GN48" s="302"/>
      <c r="GO48" s="302"/>
      <c r="GP48" s="302"/>
      <c r="GQ48" s="302"/>
      <c r="GR48" s="302"/>
      <c r="GS48" s="302"/>
      <c r="GT48" s="302"/>
      <c r="GU48" s="302"/>
      <c r="GV48" s="302"/>
      <c r="GW48" s="302"/>
      <c r="GX48" s="302"/>
      <c r="GY48" s="302"/>
      <c r="GZ48" s="302"/>
      <c r="HA48" s="302"/>
      <c r="HB48" s="302"/>
      <c r="HC48" s="302"/>
      <c r="HD48" s="302"/>
      <c r="HE48" s="302"/>
      <c r="HF48" s="302"/>
      <c r="HG48" s="302"/>
      <c r="HH48" s="302"/>
      <c r="HI48" s="302"/>
      <c r="HJ48" s="302"/>
      <c r="HK48" s="302"/>
      <c r="HL48" s="302"/>
      <c r="HM48" s="302"/>
      <c r="HN48" s="302"/>
      <c r="HO48" s="302"/>
      <c r="HP48" s="302"/>
      <c r="HQ48" s="302"/>
      <c r="HR48" s="302"/>
      <c r="HS48" s="302"/>
      <c r="HT48" s="302"/>
      <c r="HU48" s="302"/>
      <c r="HV48" s="302"/>
      <c r="HW48" s="302"/>
      <c r="HX48" s="302"/>
      <c r="HY48" s="302"/>
      <c r="HZ48" s="302"/>
      <c r="IA48" s="302"/>
      <c r="IB48" s="302"/>
      <c r="IC48" s="302"/>
      <c r="ID48" s="302"/>
      <c r="IE48" s="302"/>
      <c r="IF48" s="302"/>
      <c r="IG48" s="302"/>
      <c r="IH48" s="302"/>
      <c r="II48" s="302"/>
      <c r="IJ48" s="302"/>
      <c r="IK48" s="302"/>
      <c r="IL48" s="302"/>
      <c r="IM48" s="302"/>
      <c r="IN48" s="302"/>
      <c r="IO48" s="302"/>
      <c r="IP48" s="302"/>
      <c r="IQ48" s="302"/>
      <c r="IR48" s="302"/>
      <c r="IS48" s="302"/>
      <c r="IT48" s="302"/>
      <c r="IU48" s="302"/>
    </row>
    <row r="49" spans="1:255" ht="16.5">
      <c r="A49" s="304"/>
      <c r="B49" s="306"/>
      <c r="C49" s="185" t="s">
        <v>21</v>
      </c>
      <c r="D49" s="305" t="s">
        <v>70</v>
      </c>
      <c r="E49" s="305">
        <v>31.1</v>
      </c>
      <c r="F49" s="213">
        <f>F47*E49</f>
        <v>1.4928000000000001</v>
      </c>
      <c r="G49" s="213"/>
      <c r="H49" s="213"/>
      <c r="I49" s="213"/>
      <c r="J49" s="213"/>
      <c r="K49" s="213"/>
      <c r="L49" s="213"/>
      <c r="M49" s="213"/>
      <c r="N49" s="301"/>
      <c r="O49" s="301"/>
      <c r="P49" s="301"/>
      <c r="Q49" s="301"/>
      <c r="R49" s="301"/>
      <c r="S49" s="301"/>
      <c r="T49" s="301"/>
      <c r="U49" s="301"/>
      <c r="V49" s="301"/>
      <c r="W49" s="301"/>
      <c r="X49" s="301"/>
      <c r="Y49" s="301"/>
      <c r="Z49" s="301"/>
      <c r="AA49" s="301"/>
      <c r="AB49" s="301"/>
      <c r="AC49" s="301"/>
      <c r="AD49" s="301"/>
      <c r="AE49" s="301"/>
      <c r="AF49" s="301"/>
      <c r="AG49" s="301"/>
      <c r="AH49" s="301"/>
      <c r="AI49" s="301"/>
      <c r="AJ49" s="301"/>
      <c r="AK49" s="301"/>
      <c r="AL49" s="301"/>
      <c r="AM49" s="301"/>
      <c r="AN49" s="301"/>
      <c r="AO49" s="301"/>
      <c r="AP49" s="301"/>
      <c r="AQ49" s="301"/>
      <c r="AR49" s="302"/>
      <c r="AS49" s="302"/>
      <c r="AT49" s="302"/>
      <c r="AU49" s="302"/>
      <c r="AV49" s="302"/>
      <c r="AW49" s="302"/>
      <c r="AX49" s="302"/>
      <c r="AY49" s="302"/>
      <c r="AZ49" s="302"/>
      <c r="BA49" s="302"/>
      <c r="BB49" s="302"/>
      <c r="BC49" s="302"/>
      <c r="BD49" s="302"/>
      <c r="BE49" s="302"/>
      <c r="BF49" s="302"/>
      <c r="BG49" s="302"/>
      <c r="BH49" s="302"/>
      <c r="BI49" s="302"/>
      <c r="BJ49" s="302"/>
      <c r="BK49" s="302"/>
      <c r="BL49" s="302"/>
      <c r="BM49" s="302"/>
      <c r="BN49" s="302"/>
      <c r="BO49" s="302"/>
      <c r="BP49" s="302"/>
      <c r="BQ49" s="302"/>
      <c r="BR49" s="302"/>
      <c r="BS49" s="302"/>
      <c r="BT49" s="302"/>
      <c r="BU49" s="302"/>
      <c r="BV49" s="302"/>
      <c r="BW49" s="302"/>
      <c r="BX49" s="302"/>
      <c r="BY49" s="302"/>
      <c r="BZ49" s="302"/>
      <c r="CA49" s="302"/>
      <c r="CB49" s="302"/>
      <c r="CC49" s="302"/>
      <c r="CD49" s="302"/>
      <c r="CE49" s="302"/>
      <c r="CF49" s="302"/>
      <c r="CG49" s="302"/>
      <c r="CH49" s="302"/>
      <c r="CI49" s="302"/>
      <c r="CJ49" s="302"/>
      <c r="CK49" s="302"/>
      <c r="CL49" s="302"/>
      <c r="CM49" s="302"/>
      <c r="CN49" s="302"/>
      <c r="CO49" s="302"/>
      <c r="CP49" s="302"/>
      <c r="CQ49" s="302"/>
      <c r="CR49" s="302"/>
      <c r="CS49" s="302"/>
      <c r="CT49" s="302"/>
      <c r="CU49" s="302"/>
      <c r="CV49" s="302"/>
      <c r="CW49" s="302"/>
      <c r="CX49" s="302"/>
      <c r="CY49" s="302"/>
      <c r="CZ49" s="302"/>
      <c r="DA49" s="302"/>
      <c r="DB49" s="302"/>
      <c r="DC49" s="302"/>
      <c r="DD49" s="302"/>
      <c r="DE49" s="302"/>
      <c r="DF49" s="302"/>
      <c r="DG49" s="302"/>
      <c r="DH49" s="302"/>
      <c r="DI49" s="302"/>
      <c r="DJ49" s="302"/>
      <c r="DK49" s="302"/>
      <c r="DL49" s="302"/>
      <c r="DM49" s="302"/>
      <c r="DN49" s="302"/>
      <c r="DO49" s="302"/>
      <c r="DP49" s="302"/>
      <c r="DQ49" s="302"/>
      <c r="DR49" s="302"/>
      <c r="DS49" s="302"/>
      <c r="DT49" s="302"/>
      <c r="DU49" s="302"/>
      <c r="DV49" s="302"/>
      <c r="DW49" s="302"/>
      <c r="DX49" s="302"/>
      <c r="DY49" s="302"/>
      <c r="DZ49" s="302"/>
      <c r="EA49" s="302"/>
      <c r="EB49" s="302"/>
      <c r="EC49" s="302"/>
      <c r="ED49" s="302"/>
      <c r="EE49" s="302"/>
      <c r="EF49" s="302"/>
      <c r="EG49" s="302"/>
      <c r="EH49" s="302"/>
      <c r="EI49" s="302"/>
      <c r="EJ49" s="302"/>
      <c r="EK49" s="302"/>
      <c r="EL49" s="302"/>
      <c r="EM49" s="302"/>
      <c r="EN49" s="302"/>
      <c r="EO49" s="302"/>
      <c r="EP49" s="302"/>
      <c r="EQ49" s="302"/>
      <c r="ER49" s="302"/>
      <c r="ES49" s="302"/>
      <c r="ET49" s="302"/>
      <c r="EU49" s="302"/>
      <c r="EV49" s="302"/>
      <c r="EW49" s="302"/>
      <c r="EX49" s="302"/>
      <c r="EY49" s="302"/>
      <c r="EZ49" s="302"/>
      <c r="FA49" s="302"/>
      <c r="FB49" s="302"/>
      <c r="FC49" s="302"/>
      <c r="FD49" s="302"/>
      <c r="FE49" s="302"/>
      <c r="FF49" s="302"/>
      <c r="FG49" s="302"/>
      <c r="FH49" s="302"/>
      <c r="FI49" s="302"/>
      <c r="FJ49" s="302"/>
      <c r="FK49" s="302"/>
      <c r="FL49" s="302"/>
      <c r="FM49" s="302"/>
      <c r="FN49" s="302"/>
      <c r="FO49" s="302"/>
      <c r="FP49" s="302"/>
      <c r="FQ49" s="302"/>
      <c r="FR49" s="302"/>
      <c r="FS49" s="302"/>
      <c r="FT49" s="302"/>
      <c r="FU49" s="302"/>
      <c r="FV49" s="302"/>
      <c r="FW49" s="302"/>
      <c r="FX49" s="302"/>
      <c r="FY49" s="302"/>
      <c r="FZ49" s="302"/>
      <c r="GA49" s="302"/>
      <c r="GB49" s="302"/>
      <c r="GC49" s="302"/>
      <c r="GD49" s="302"/>
      <c r="GE49" s="302"/>
      <c r="GF49" s="302"/>
      <c r="GG49" s="302"/>
      <c r="GH49" s="302"/>
      <c r="GI49" s="302"/>
      <c r="GJ49" s="302"/>
      <c r="GK49" s="302"/>
      <c r="GL49" s="302"/>
      <c r="GM49" s="302"/>
      <c r="GN49" s="302"/>
      <c r="GO49" s="302"/>
      <c r="GP49" s="302"/>
      <c r="GQ49" s="302"/>
      <c r="GR49" s="302"/>
      <c r="GS49" s="302"/>
      <c r="GT49" s="302"/>
      <c r="GU49" s="302"/>
      <c r="GV49" s="302"/>
      <c r="GW49" s="302"/>
      <c r="GX49" s="302"/>
      <c r="GY49" s="302"/>
      <c r="GZ49" s="302"/>
      <c r="HA49" s="302"/>
      <c r="HB49" s="302"/>
      <c r="HC49" s="302"/>
      <c r="HD49" s="302"/>
      <c r="HE49" s="302"/>
      <c r="HF49" s="302"/>
      <c r="HG49" s="302"/>
      <c r="HH49" s="302"/>
      <c r="HI49" s="302"/>
      <c r="HJ49" s="302"/>
      <c r="HK49" s="302"/>
      <c r="HL49" s="302"/>
      <c r="HM49" s="302"/>
      <c r="HN49" s="302"/>
      <c r="HO49" s="302"/>
      <c r="HP49" s="302"/>
      <c r="HQ49" s="302"/>
      <c r="HR49" s="302"/>
      <c r="HS49" s="302"/>
      <c r="HT49" s="302"/>
      <c r="HU49" s="302"/>
      <c r="HV49" s="302"/>
      <c r="HW49" s="302"/>
      <c r="HX49" s="302"/>
      <c r="HY49" s="302"/>
      <c r="HZ49" s="302"/>
      <c r="IA49" s="302"/>
      <c r="IB49" s="302"/>
      <c r="IC49" s="302"/>
      <c r="ID49" s="302"/>
      <c r="IE49" s="302"/>
      <c r="IF49" s="302"/>
      <c r="IG49" s="302"/>
      <c r="IH49" s="302"/>
      <c r="II49" s="302"/>
      <c r="IJ49" s="302"/>
      <c r="IK49" s="302"/>
      <c r="IL49" s="302"/>
      <c r="IM49" s="302"/>
      <c r="IN49" s="302"/>
      <c r="IO49" s="302"/>
      <c r="IP49" s="302"/>
      <c r="IQ49" s="302"/>
      <c r="IR49" s="302"/>
      <c r="IS49" s="302"/>
      <c r="IT49" s="302"/>
      <c r="IU49" s="302"/>
    </row>
    <row r="50" spans="1:255" ht="16.5">
      <c r="A50" s="304"/>
      <c r="B50" s="306"/>
      <c r="C50" s="185" t="s">
        <v>9</v>
      </c>
      <c r="D50" s="305" t="s">
        <v>5</v>
      </c>
      <c r="E50" s="213">
        <v>0.06</v>
      </c>
      <c r="F50" s="213">
        <f>F47*E50</f>
        <v>0.0028799999999999997</v>
      </c>
      <c r="G50" s="213"/>
      <c r="H50" s="213"/>
      <c r="I50" s="213"/>
      <c r="J50" s="213"/>
      <c r="K50" s="213"/>
      <c r="L50" s="213"/>
      <c r="M50" s="213"/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301"/>
      <c r="AF50" s="301"/>
      <c r="AG50" s="301"/>
      <c r="AH50" s="301"/>
      <c r="AI50" s="301"/>
      <c r="AJ50" s="301"/>
      <c r="AK50" s="301"/>
      <c r="AL50" s="301"/>
      <c r="AM50" s="301"/>
      <c r="AN50" s="301"/>
      <c r="AO50" s="301"/>
      <c r="AP50" s="301"/>
      <c r="AQ50" s="301"/>
      <c r="AR50" s="302"/>
      <c r="AS50" s="302"/>
      <c r="AT50" s="302"/>
      <c r="AU50" s="302"/>
      <c r="AV50" s="302"/>
      <c r="AW50" s="302"/>
      <c r="AX50" s="302"/>
      <c r="AY50" s="302"/>
      <c r="AZ50" s="302"/>
      <c r="BA50" s="302"/>
      <c r="BB50" s="302"/>
      <c r="BC50" s="302"/>
      <c r="BD50" s="302"/>
      <c r="BE50" s="302"/>
      <c r="BF50" s="302"/>
      <c r="BG50" s="302"/>
      <c r="BH50" s="302"/>
      <c r="BI50" s="302"/>
      <c r="BJ50" s="302"/>
      <c r="BK50" s="302"/>
      <c r="BL50" s="302"/>
      <c r="BM50" s="302"/>
      <c r="BN50" s="302"/>
      <c r="BO50" s="302"/>
      <c r="BP50" s="302"/>
      <c r="BQ50" s="302"/>
      <c r="BR50" s="302"/>
      <c r="BS50" s="302"/>
      <c r="BT50" s="302"/>
      <c r="BU50" s="302"/>
      <c r="BV50" s="302"/>
      <c r="BW50" s="302"/>
      <c r="BX50" s="302"/>
      <c r="BY50" s="302"/>
      <c r="BZ50" s="302"/>
      <c r="CA50" s="302"/>
      <c r="CB50" s="302"/>
      <c r="CC50" s="302"/>
      <c r="CD50" s="302"/>
      <c r="CE50" s="302"/>
      <c r="CF50" s="302"/>
      <c r="CG50" s="302"/>
      <c r="CH50" s="302"/>
      <c r="CI50" s="302"/>
      <c r="CJ50" s="302"/>
      <c r="CK50" s="302"/>
      <c r="CL50" s="302"/>
      <c r="CM50" s="302"/>
      <c r="CN50" s="302"/>
      <c r="CO50" s="302"/>
      <c r="CP50" s="302"/>
      <c r="CQ50" s="302"/>
      <c r="CR50" s="302"/>
      <c r="CS50" s="302"/>
      <c r="CT50" s="302"/>
      <c r="CU50" s="302"/>
      <c r="CV50" s="302"/>
      <c r="CW50" s="302"/>
      <c r="CX50" s="302"/>
      <c r="CY50" s="302"/>
      <c r="CZ50" s="302"/>
      <c r="DA50" s="302"/>
      <c r="DB50" s="302"/>
      <c r="DC50" s="302"/>
      <c r="DD50" s="302"/>
      <c r="DE50" s="302"/>
      <c r="DF50" s="302"/>
      <c r="DG50" s="302"/>
      <c r="DH50" s="302"/>
      <c r="DI50" s="302"/>
      <c r="DJ50" s="302"/>
      <c r="DK50" s="302"/>
      <c r="DL50" s="302"/>
      <c r="DM50" s="302"/>
      <c r="DN50" s="302"/>
      <c r="DO50" s="302"/>
      <c r="DP50" s="302"/>
      <c r="DQ50" s="302"/>
      <c r="DR50" s="302"/>
      <c r="DS50" s="302"/>
      <c r="DT50" s="302"/>
      <c r="DU50" s="302"/>
      <c r="DV50" s="302"/>
      <c r="DW50" s="302"/>
      <c r="DX50" s="302"/>
      <c r="DY50" s="302"/>
      <c r="DZ50" s="302"/>
      <c r="EA50" s="302"/>
      <c r="EB50" s="302"/>
      <c r="EC50" s="302"/>
      <c r="ED50" s="302"/>
      <c r="EE50" s="302"/>
      <c r="EF50" s="302"/>
      <c r="EG50" s="302"/>
      <c r="EH50" s="302"/>
      <c r="EI50" s="302"/>
      <c r="EJ50" s="302"/>
      <c r="EK50" s="302"/>
      <c r="EL50" s="302"/>
      <c r="EM50" s="302"/>
      <c r="EN50" s="302"/>
      <c r="EO50" s="302"/>
      <c r="EP50" s="302"/>
      <c r="EQ50" s="302"/>
      <c r="ER50" s="302"/>
      <c r="ES50" s="302"/>
      <c r="ET50" s="302"/>
      <c r="EU50" s="302"/>
      <c r="EV50" s="302"/>
      <c r="EW50" s="302"/>
      <c r="EX50" s="302"/>
      <c r="EY50" s="302"/>
      <c r="EZ50" s="302"/>
      <c r="FA50" s="302"/>
      <c r="FB50" s="302"/>
      <c r="FC50" s="302"/>
      <c r="FD50" s="302"/>
      <c r="FE50" s="302"/>
      <c r="FF50" s="302"/>
      <c r="FG50" s="302"/>
      <c r="FH50" s="302"/>
      <c r="FI50" s="302"/>
      <c r="FJ50" s="302"/>
      <c r="FK50" s="302"/>
      <c r="FL50" s="302"/>
      <c r="FM50" s="302"/>
      <c r="FN50" s="302"/>
      <c r="FO50" s="302"/>
      <c r="FP50" s="302"/>
      <c r="FQ50" s="302"/>
      <c r="FR50" s="302"/>
      <c r="FS50" s="302"/>
      <c r="FT50" s="302"/>
      <c r="FU50" s="302"/>
      <c r="FV50" s="302"/>
      <c r="FW50" s="302"/>
      <c r="FX50" s="302"/>
      <c r="FY50" s="302"/>
      <c r="FZ50" s="302"/>
      <c r="GA50" s="302"/>
      <c r="GB50" s="302"/>
      <c r="GC50" s="302"/>
      <c r="GD50" s="302"/>
      <c r="GE50" s="302"/>
      <c r="GF50" s="302"/>
      <c r="GG50" s="302"/>
      <c r="GH50" s="302"/>
      <c r="GI50" s="302"/>
      <c r="GJ50" s="302"/>
      <c r="GK50" s="302"/>
      <c r="GL50" s="302"/>
      <c r="GM50" s="302"/>
      <c r="GN50" s="302"/>
      <c r="GO50" s="302"/>
      <c r="GP50" s="302"/>
      <c r="GQ50" s="302"/>
      <c r="GR50" s="302"/>
      <c r="GS50" s="302"/>
      <c r="GT50" s="302"/>
      <c r="GU50" s="302"/>
      <c r="GV50" s="302"/>
      <c r="GW50" s="302"/>
      <c r="GX50" s="302"/>
      <c r="GY50" s="302"/>
      <c r="GZ50" s="302"/>
      <c r="HA50" s="302"/>
      <c r="HB50" s="302"/>
      <c r="HC50" s="302"/>
      <c r="HD50" s="302"/>
      <c r="HE50" s="302"/>
      <c r="HF50" s="302"/>
      <c r="HG50" s="302"/>
      <c r="HH50" s="302"/>
      <c r="HI50" s="302"/>
      <c r="HJ50" s="302"/>
      <c r="HK50" s="302"/>
      <c r="HL50" s="302"/>
      <c r="HM50" s="302"/>
      <c r="HN50" s="302"/>
      <c r="HO50" s="302"/>
      <c r="HP50" s="302"/>
      <c r="HQ50" s="302"/>
      <c r="HR50" s="302"/>
      <c r="HS50" s="302"/>
      <c r="HT50" s="302"/>
      <c r="HU50" s="302"/>
      <c r="HV50" s="302"/>
      <c r="HW50" s="302"/>
      <c r="HX50" s="302"/>
      <c r="HY50" s="302"/>
      <c r="HZ50" s="302"/>
      <c r="IA50" s="302"/>
      <c r="IB50" s="302"/>
      <c r="IC50" s="302"/>
      <c r="ID50" s="302"/>
      <c r="IE50" s="302"/>
      <c r="IF50" s="302"/>
      <c r="IG50" s="302"/>
      <c r="IH50" s="302"/>
      <c r="II50" s="302"/>
      <c r="IJ50" s="302"/>
      <c r="IK50" s="302"/>
      <c r="IL50" s="302"/>
      <c r="IM50" s="302"/>
      <c r="IN50" s="302"/>
      <c r="IO50" s="302"/>
      <c r="IP50" s="302"/>
      <c r="IQ50" s="302"/>
      <c r="IR50" s="302"/>
      <c r="IS50" s="302"/>
      <c r="IT50" s="302"/>
      <c r="IU50" s="302"/>
    </row>
    <row r="51" spans="1:18" s="262" customFormat="1" ht="13.5">
      <c r="A51" s="78">
        <v>21</v>
      </c>
      <c r="B51" s="235" t="s">
        <v>259</v>
      </c>
      <c r="C51" s="569" t="s">
        <v>260</v>
      </c>
      <c r="D51" s="78" t="s">
        <v>171</v>
      </c>
      <c r="E51" s="230"/>
      <c r="F51" s="192">
        <v>2</v>
      </c>
      <c r="G51" s="77"/>
      <c r="H51" s="77"/>
      <c r="I51" s="77"/>
      <c r="J51" s="77"/>
      <c r="K51" s="77"/>
      <c r="L51" s="77"/>
      <c r="M51" s="77"/>
      <c r="O51" s="307"/>
      <c r="P51" s="308"/>
      <c r="Q51" s="308"/>
      <c r="R51" s="308"/>
    </row>
    <row r="52" spans="1:13" s="291" customFormat="1" ht="13.5">
      <c r="A52" s="289"/>
      <c r="B52" s="63"/>
      <c r="C52" s="71" t="s">
        <v>62</v>
      </c>
      <c r="D52" s="63" t="s">
        <v>28</v>
      </c>
      <c r="E52" s="66">
        <v>8.75</v>
      </c>
      <c r="F52" s="68">
        <f>F51*E52</f>
        <v>17.5</v>
      </c>
      <c r="G52" s="290"/>
      <c r="H52" s="290"/>
      <c r="I52" s="290"/>
      <c r="J52" s="290"/>
      <c r="K52" s="290"/>
      <c r="L52" s="290"/>
      <c r="M52" s="290"/>
    </row>
    <row r="53" spans="1:13" s="291" customFormat="1" ht="13.5">
      <c r="A53" s="289"/>
      <c r="B53" s="63"/>
      <c r="C53" s="71" t="s">
        <v>29</v>
      </c>
      <c r="D53" s="63" t="s">
        <v>5</v>
      </c>
      <c r="E53" s="66">
        <v>0.45</v>
      </c>
      <c r="F53" s="68">
        <f>F51*E53</f>
        <v>0.9</v>
      </c>
      <c r="G53" s="68"/>
      <c r="H53" s="68"/>
      <c r="I53" s="68"/>
      <c r="J53" s="68"/>
      <c r="K53" s="68"/>
      <c r="L53" s="68"/>
      <c r="M53" s="290"/>
    </row>
    <row r="54" spans="1:13" s="291" customFormat="1" ht="13.5">
      <c r="A54" s="289"/>
      <c r="B54" s="63"/>
      <c r="C54" s="71" t="s">
        <v>261</v>
      </c>
      <c r="D54" s="63" t="s">
        <v>31</v>
      </c>
      <c r="E54" s="66">
        <v>1</v>
      </c>
      <c r="F54" s="68">
        <f>F51*E54</f>
        <v>2</v>
      </c>
      <c r="G54" s="68"/>
      <c r="H54" s="290"/>
      <c r="I54" s="68"/>
      <c r="J54" s="68"/>
      <c r="K54" s="68"/>
      <c r="L54" s="68"/>
      <c r="M54" s="290"/>
    </row>
    <row r="55" spans="1:13" s="262" customFormat="1" ht="13.5">
      <c r="A55" s="64"/>
      <c r="B55" s="64"/>
      <c r="C55" s="65" t="s">
        <v>262</v>
      </c>
      <c r="D55" s="63" t="s">
        <v>31</v>
      </c>
      <c r="E55" s="74">
        <v>4</v>
      </c>
      <c r="F55" s="77">
        <f>F51*E55</f>
        <v>8</v>
      </c>
      <c r="G55" s="77"/>
      <c r="H55" s="290"/>
      <c r="I55" s="77"/>
      <c r="J55" s="77"/>
      <c r="K55" s="77"/>
      <c r="L55" s="77"/>
      <c r="M55" s="290"/>
    </row>
    <row r="56" spans="1:13" s="291" customFormat="1" ht="13.5">
      <c r="A56" s="289"/>
      <c r="B56" s="63"/>
      <c r="C56" s="65" t="s">
        <v>54</v>
      </c>
      <c r="D56" s="63" t="s">
        <v>5</v>
      </c>
      <c r="E56" s="66">
        <v>1.64</v>
      </c>
      <c r="F56" s="68">
        <f>F51*E56</f>
        <v>3.28</v>
      </c>
      <c r="G56" s="68"/>
      <c r="H56" s="290"/>
      <c r="I56" s="68"/>
      <c r="J56" s="68"/>
      <c r="K56" s="68"/>
      <c r="L56" s="68"/>
      <c r="M56" s="290"/>
    </row>
    <row r="57" spans="1:13" s="309" customFormat="1" ht="13.5">
      <c r="A57" s="201"/>
      <c r="B57" s="201"/>
      <c r="C57" s="229" t="s">
        <v>1</v>
      </c>
      <c r="D57" s="192"/>
      <c r="E57" s="172"/>
      <c r="F57" s="172"/>
      <c r="G57" s="172"/>
      <c r="H57" s="172"/>
      <c r="I57" s="172"/>
      <c r="J57" s="172"/>
      <c r="K57" s="172"/>
      <c r="L57" s="172"/>
      <c r="M57" s="172"/>
    </row>
    <row r="58" spans="1:13" s="208" customFormat="1" ht="27">
      <c r="A58" s="191"/>
      <c r="B58" s="191"/>
      <c r="C58" s="205" t="s">
        <v>250</v>
      </c>
      <c r="D58" s="206" t="s">
        <v>475</v>
      </c>
      <c r="E58" s="183"/>
      <c r="F58" s="183"/>
      <c r="G58" s="183"/>
      <c r="H58" s="192"/>
      <c r="I58" s="192"/>
      <c r="J58" s="192"/>
      <c r="K58" s="192"/>
      <c r="L58" s="192"/>
      <c r="M58" s="77"/>
    </row>
    <row r="59" spans="1:13" s="208" customFormat="1" ht="15">
      <c r="A59" s="191"/>
      <c r="B59" s="191"/>
      <c r="C59" s="191" t="s">
        <v>1</v>
      </c>
      <c r="D59" s="183"/>
      <c r="E59" s="183"/>
      <c r="F59" s="183"/>
      <c r="G59" s="183"/>
      <c r="H59" s="192"/>
      <c r="I59" s="192"/>
      <c r="J59" s="192"/>
      <c r="K59" s="192"/>
      <c r="L59" s="192"/>
      <c r="M59" s="192"/>
    </row>
    <row r="60" spans="1:13" s="312" customFormat="1" ht="27">
      <c r="A60" s="310"/>
      <c r="B60" s="310"/>
      <c r="C60" s="229" t="s">
        <v>92</v>
      </c>
      <c r="D60" s="311" t="s">
        <v>475</v>
      </c>
      <c r="E60" s="172"/>
      <c r="F60" s="172"/>
      <c r="G60" s="172"/>
      <c r="H60" s="172"/>
      <c r="I60" s="172"/>
      <c r="J60" s="172"/>
      <c r="K60" s="172"/>
      <c r="L60" s="172"/>
      <c r="M60" s="68"/>
    </row>
    <row r="61" spans="1:13" s="312" customFormat="1" ht="13.5">
      <c r="A61" s="310"/>
      <c r="B61" s="310"/>
      <c r="C61" s="229" t="s">
        <v>1</v>
      </c>
      <c r="D61" s="201"/>
      <c r="E61" s="172"/>
      <c r="F61" s="172"/>
      <c r="G61" s="172"/>
      <c r="H61" s="172"/>
      <c r="I61" s="172"/>
      <c r="J61" s="172"/>
      <c r="K61" s="172"/>
      <c r="L61" s="172"/>
      <c r="M61" s="172"/>
    </row>
    <row r="62" spans="1:13" s="312" customFormat="1" ht="13.5">
      <c r="A62" s="201"/>
      <c r="B62" s="201"/>
      <c r="C62" s="229" t="s">
        <v>93</v>
      </c>
      <c r="D62" s="311" t="s">
        <v>475</v>
      </c>
      <c r="E62" s="172"/>
      <c r="F62" s="172"/>
      <c r="G62" s="172"/>
      <c r="H62" s="172"/>
      <c r="I62" s="172"/>
      <c r="J62" s="172"/>
      <c r="K62" s="172"/>
      <c r="L62" s="172"/>
      <c r="M62" s="68"/>
    </row>
    <row r="63" spans="1:13" s="312" customFormat="1" ht="13.5">
      <c r="A63" s="201"/>
      <c r="B63" s="201"/>
      <c r="C63" s="229" t="s">
        <v>3</v>
      </c>
      <c r="D63" s="201"/>
      <c r="E63" s="172"/>
      <c r="F63" s="172"/>
      <c r="G63" s="172"/>
      <c r="H63" s="172"/>
      <c r="I63" s="172"/>
      <c r="J63" s="172"/>
      <c r="K63" s="172"/>
      <c r="L63" s="172"/>
      <c r="M63" s="172"/>
    </row>
    <row r="64" spans="1:13" s="312" customFormat="1" ht="13.5">
      <c r="A64" s="313"/>
      <c r="B64" s="313"/>
      <c r="C64" s="314"/>
      <c r="D64" s="313"/>
      <c r="E64" s="315"/>
      <c r="F64" s="315"/>
      <c r="G64" s="315"/>
      <c r="H64" s="315"/>
      <c r="I64" s="315"/>
      <c r="J64" s="315"/>
      <c r="K64" s="315"/>
      <c r="L64" s="315"/>
      <c r="M64" s="315"/>
    </row>
    <row r="65" spans="1:13" s="312" customFormat="1" ht="13.5">
      <c r="A65" s="313"/>
      <c r="B65" s="313"/>
      <c r="C65" s="314"/>
      <c r="D65" s="313"/>
      <c r="E65" s="315"/>
      <c r="F65" s="315"/>
      <c r="G65" s="315"/>
      <c r="H65" s="315"/>
      <c r="I65" s="315"/>
      <c r="J65" s="315"/>
      <c r="K65" s="315"/>
      <c r="L65" s="315"/>
      <c r="M65" s="315"/>
    </row>
    <row r="66" spans="1:13" s="312" customFormat="1" ht="13.5">
      <c r="A66" s="316"/>
      <c r="B66" s="316"/>
      <c r="C66" s="317"/>
      <c r="D66" s="316"/>
      <c r="E66" s="316"/>
      <c r="F66" s="318"/>
      <c r="G66" s="316"/>
      <c r="H66" s="319"/>
      <c r="I66" s="319"/>
      <c r="J66" s="319"/>
      <c r="K66" s="319"/>
      <c r="L66" s="319"/>
      <c r="M66" s="319"/>
    </row>
    <row r="67" spans="1:254" s="433" customFormat="1" ht="13.5">
      <c r="A67" s="424"/>
      <c r="B67" s="594"/>
      <c r="C67" s="594"/>
      <c r="D67" s="424"/>
      <c r="E67" s="424"/>
      <c r="F67" s="70"/>
      <c r="G67" s="424"/>
      <c r="H67" s="594"/>
      <c r="I67" s="594"/>
      <c r="J67" s="594"/>
      <c r="K67" s="594"/>
      <c r="L67" s="424"/>
      <c r="M67" s="424"/>
      <c r="N67" s="424"/>
      <c r="O67" s="424"/>
      <c r="P67" s="424"/>
      <c r="Q67" s="424"/>
      <c r="R67" s="424"/>
      <c r="S67" s="424"/>
      <c r="T67" s="424"/>
      <c r="U67" s="424"/>
      <c r="V67" s="424"/>
      <c r="W67" s="424"/>
      <c r="X67" s="424"/>
      <c r="Y67" s="424"/>
      <c r="Z67" s="424"/>
      <c r="AA67" s="424"/>
      <c r="AB67" s="424"/>
      <c r="AC67" s="424"/>
      <c r="AD67" s="424"/>
      <c r="AE67" s="424"/>
      <c r="AF67" s="424"/>
      <c r="AG67" s="424"/>
      <c r="AH67" s="424"/>
      <c r="AI67" s="424"/>
      <c r="AJ67" s="424"/>
      <c r="AK67" s="424"/>
      <c r="AL67" s="424"/>
      <c r="AM67" s="424"/>
      <c r="AN67" s="424"/>
      <c r="AO67" s="424"/>
      <c r="AP67" s="424"/>
      <c r="AQ67" s="424"/>
      <c r="AR67" s="424"/>
      <c r="AS67" s="424"/>
      <c r="AT67" s="424"/>
      <c r="AU67" s="424"/>
      <c r="AV67" s="424"/>
      <c r="AW67" s="424"/>
      <c r="AX67" s="424"/>
      <c r="AY67" s="424"/>
      <c r="AZ67" s="424"/>
      <c r="BA67" s="424"/>
      <c r="BB67" s="424"/>
      <c r="BC67" s="424"/>
      <c r="BD67" s="424"/>
      <c r="BE67" s="424"/>
      <c r="BF67" s="424"/>
      <c r="BG67" s="424"/>
      <c r="BH67" s="424"/>
      <c r="BI67" s="424"/>
      <c r="BJ67" s="424"/>
      <c r="BK67" s="424"/>
      <c r="BL67" s="424"/>
      <c r="BM67" s="424"/>
      <c r="BN67" s="424"/>
      <c r="BO67" s="424"/>
      <c r="BP67" s="424"/>
      <c r="BQ67" s="424"/>
      <c r="BR67" s="424"/>
      <c r="BS67" s="424"/>
      <c r="BT67" s="424"/>
      <c r="BU67" s="424"/>
      <c r="BV67" s="424"/>
      <c r="BW67" s="424"/>
      <c r="BX67" s="424"/>
      <c r="BY67" s="424"/>
      <c r="BZ67" s="424"/>
      <c r="CA67" s="424"/>
      <c r="CB67" s="424"/>
      <c r="CC67" s="424"/>
      <c r="CD67" s="424"/>
      <c r="CE67" s="424"/>
      <c r="CF67" s="424"/>
      <c r="CG67" s="424"/>
      <c r="CH67" s="424"/>
      <c r="CI67" s="424"/>
      <c r="CJ67" s="424"/>
      <c r="CK67" s="424"/>
      <c r="CL67" s="424"/>
      <c r="CM67" s="424"/>
      <c r="CN67" s="424"/>
      <c r="CO67" s="424"/>
      <c r="CP67" s="424"/>
      <c r="CQ67" s="424"/>
      <c r="CR67" s="424"/>
      <c r="CS67" s="424"/>
      <c r="CT67" s="424"/>
      <c r="CU67" s="424"/>
      <c r="CV67" s="424"/>
      <c r="CW67" s="424"/>
      <c r="CX67" s="424"/>
      <c r="CY67" s="424"/>
      <c r="CZ67" s="424"/>
      <c r="DA67" s="424"/>
      <c r="DB67" s="424"/>
      <c r="DC67" s="424"/>
      <c r="DD67" s="424"/>
      <c r="DE67" s="424"/>
      <c r="DF67" s="424"/>
      <c r="DG67" s="424"/>
      <c r="DH67" s="424"/>
      <c r="DI67" s="424"/>
      <c r="DJ67" s="424"/>
      <c r="DK67" s="424"/>
      <c r="DL67" s="424"/>
      <c r="DM67" s="424"/>
      <c r="DN67" s="424"/>
      <c r="DO67" s="424"/>
      <c r="DP67" s="424"/>
      <c r="DQ67" s="424"/>
      <c r="DR67" s="424"/>
      <c r="DS67" s="424"/>
      <c r="DT67" s="424"/>
      <c r="DU67" s="424"/>
      <c r="DV67" s="424"/>
      <c r="DW67" s="424"/>
      <c r="DX67" s="424"/>
      <c r="DY67" s="424"/>
      <c r="DZ67" s="424"/>
      <c r="EA67" s="424"/>
      <c r="EB67" s="424"/>
      <c r="EC67" s="424"/>
      <c r="ED67" s="424"/>
      <c r="EE67" s="424"/>
      <c r="EF67" s="424"/>
      <c r="EG67" s="424"/>
      <c r="EH67" s="424"/>
      <c r="EI67" s="424"/>
      <c r="EJ67" s="424"/>
      <c r="EK67" s="424"/>
      <c r="EL67" s="424"/>
      <c r="EM67" s="424"/>
      <c r="EN67" s="424"/>
      <c r="EO67" s="424"/>
      <c r="EP67" s="424"/>
      <c r="EQ67" s="424"/>
      <c r="ER67" s="424"/>
      <c r="ES67" s="424"/>
      <c r="ET67" s="424"/>
      <c r="EU67" s="424"/>
      <c r="EV67" s="424"/>
      <c r="EW67" s="424"/>
      <c r="EX67" s="424"/>
      <c r="EY67" s="424"/>
      <c r="EZ67" s="424"/>
      <c r="FA67" s="424"/>
      <c r="FB67" s="424"/>
      <c r="FC67" s="424"/>
      <c r="FD67" s="424"/>
      <c r="FE67" s="424"/>
      <c r="FF67" s="424"/>
      <c r="FG67" s="424"/>
      <c r="FH67" s="424"/>
      <c r="FI67" s="424"/>
      <c r="FJ67" s="424"/>
      <c r="FK67" s="424"/>
      <c r="FL67" s="424"/>
      <c r="FM67" s="424"/>
      <c r="FN67" s="424"/>
      <c r="FO67" s="424"/>
      <c r="FP67" s="424"/>
      <c r="FQ67" s="424"/>
      <c r="FR67" s="424"/>
      <c r="FS67" s="424"/>
      <c r="FT67" s="424"/>
      <c r="FU67" s="424"/>
      <c r="FV67" s="424"/>
      <c r="FW67" s="424"/>
      <c r="FX67" s="424"/>
      <c r="FY67" s="424"/>
      <c r="FZ67" s="424"/>
      <c r="GA67" s="424"/>
      <c r="GB67" s="424"/>
      <c r="GC67" s="424"/>
      <c r="GD67" s="424"/>
      <c r="GE67" s="424"/>
      <c r="GF67" s="424"/>
      <c r="GG67" s="424"/>
      <c r="GH67" s="424"/>
      <c r="GI67" s="424"/>
      <c r="GJ67" s="424"/>
      <c r="GK67" s="424"/>
      <c r="GL67" s="424"/>
      <c r="GM67" s="424"/>
      <c r="GN67" s="424"/>
      <c r="GO67" s="424"/>
      <c r="GP67" s="424"/>
      <c r="GQ67" s="424"/>
      <c r="GR67" s="424"/>
      <c r="GS67" s="424"/>
      <c r="GT67" s="424"/>
      <c r="GU67" s="424"/>
      <c r="GV67" s="424"/>
      <c r="GW67" s="424"/>
      <c r="GX67" s="424"/>
      <c r="GY67" s="424"/>
      <c r="GZ67" s="424"/>
      <c r="HA67" s="424"/>
      <c r="HB67" s="424"/>
      <c r="HC67" s="424"/>
      <c r="HD67" s="424"/>
      <c r="HE67" s="424"/>
      <c r="HF67" s="424"/>
      <c r="HG67" s="424"/>
      <c r="HH67" s="424"/>
      <c r="HI67" s="424"/>
      <c r="HJ67" s="424"/>
      <c r="HK67" s="424"/>
      <c r="HL67" s="424"/>
      <c r="HM67" s="424"/>
      <c r="HN67" s="424"/>
      <c r="HO67" s="424"/>
      <c r="HP67" s="424"/>
      <c r="HQ67" s="424"/>
      <c r="HR67" s="424"/>
      <c r="HS67" s="424"/>
      <c r="HT67" s="424"/>
      <c r="HU67" s="424"/>
      <c r="HV67" s="424"/>
      <c r="HW67" s="424"/>
      <c r="HX67" s="424"/>
      <c r="HY67" s="424"/>
      <c r="HZ67" s="424"/>
      <c r="IA67" s="424"/>
      <c r="IB67" s="424"/>
      <c r="IC67" s="424"/>
      <c r="ID67" s="424"/>
      <c r="IE67" s="424"/>
      <c r="IF67" s="424"/>
      <c r="IG67" s="424"/>
      <c r="IH67" s="424"/>
      <c r="II67" s="424"/>
      <c r="IJ67" s="424"/>
      <c r="IK67" s="424"/>
      <c r="IL67" s="424"/>
      <c r="IM67" s="424"/>
      <c r="IN67" s="424"/>
      <c r="IO67" s="424"/>
      <c r="IP67" s="424"/>
      <c r="IQ67" s="424"/>
      <c r="IR67" s="424"/>
      <c r="IS67" s="424"/>
      <c r="IT67" s="424"/>
    </row>
    <row r="68" s="312" customFormat="1" ht="13.5"/>
    <row r="71" ht="15.75">
      <c r="C71" s="320"/>
    </row>
  </sheetData>
  <sheetProtection/>
  <autoFilter ref="A7:IU56"/>
  <mergeCells count="17">
    <mergeCell ref="C5:C6"/>
    <mergeCell ref="D5:D6"/>
    <mergeCell ref="E5:F5"/>
    <mergeCell ref="B2:M2"/>
    <mergeCell ref="B3:M3"/>
    <mergeCell ref="C4:J4"/>
    <mergeCell ref="K4:L4"/>
    <mergeCell ref="H67:I67"/>
    <mergeCell ref="J67:K67"/>
    <mergeCell ref="A1:M1"/>
    <mergeCell ref="G5:H5"/>
    <mergeCell ref="I5:J5"/>
    <mergeCell ref="K5:L5"/>
    <mergeCell ref="M5:M6"/>
    <mergeCell ref="B67:C67"/>
    <mergeCell ref="A5:A6"/>
    <mergeCell ref="B5:B6"/>
  </mergeCells>
  <printOptions horizontalCentered="1"/>
  <pageMargins left="0.4330708661417323" right="0" top="0.6299212598425197" bottom="0.5511811023622047" header="0.2362204724409449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U85"/>
  <sheetViews>
    <sheetView showZeros="0" view="pageBreakPreview" zoomScale="120" zoomScaleSheetLayoutView="120" zoomScalePageLayoutView="0" workbookViewId="0" topLeftCell="A62">
      <selection activeCell="D80" sqref="D80"/>
    </sheetView>
  </sheetViews>
  <sheetFormatPr defaultColWidth="9.140625" defaultRowHeight="12.75"/>
  <cols>
    <col min="1" max="1" width="4.28125" style="350" customWidth="1"/>
    <col min="2" max="2" width="9.140625" style="350" customWidth="1"/>
    <col min="3" max="3" width="42.28125" style="350" customWidth="1"/>
    <col min="4" max="6" width="8.7109375" style="303" customWidth="1"/>
    <col min="7" max="7" width="7.7109375" style="303" customWidth="1"/>
    <col min="8" max="8" width="9.00390625" style="303" customWidth="1"/>
    <col min="9" max="11" width="8.7109375" style="303" customWidth="1"/>
    <col min="12" max="12" width="7.140625" style="303" customWidth="1"/>
    <col min="13" max="13" width="9.8515625" style="303" customWidth="1"/>
    <col min="14" max="16384" width="9.140625" style="303" customWidth="1"/>
  </cols>
  <sheetData>
    <row r="1" spans="1:14" s="253" customFormat="1" ht="16.5">
      <c r="A1" s="617" t="s">
        <v>253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286"/>
    </row>
    <row r="2" spans="1:13" s="253" customFormat="1" ht="16.5">
      <c r="A2" s="424"/>
      <c r="B2" s="617" t="s">
        <v>113</v>
      </c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</row>
    <row r="3" spans="1:13" s="253" customFormat="1" ht="16.5">
      <c r="A3" s="351"/>
      <c r="B3" s="617" t="s">
        <v>96</v>
      </c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</row>
    <row r="4" spans="1:13" s="265" customFormat="1" ht="15.75">
      <c r="A4" s="352"/>
      <c r="B4" s="352"/>
      <c r="C4" s="618" t="s">
        <v>88</v>
      </c>
      <c r="D4" s="618"/>
      <c r="E4" s="618"/>
      <c r="F4" s="618"/>
      <c r="G4" s="618"/>
      <c r="H4" s="618"/>
      <c r="I4" s="618"/>
      <c r="J4" s="618"/>
      <c r="K4" s="619">
        <f>M81</f>
        <v>0</v>
      </c>
      <c r="L4" s="619"/>
      <c r="M4" s="352" t="s">
        <v>5</v>
      </c>
    </row>
    <row r="5" spans="1:13" s="322" customFormat="1" ht="13.5">
      <c r="A5" s="587" t="s">
        <v>32</v>
      </c>
      <c r="B5" s="587" t="s">
        <v>167</v>
      </c>
      <c r="C5" s="587" t="s">
        <v>34</v>
      </c>
      <c r="D5" s="587" t="s">
        <v>35</v>
      </c>
      <c r="E5" s="587" t="s">
        <v>2</v>
      </c>
      <c r="F5" s="587"/>
      <c r="G5" s="590" t="s">
        <v>25</v>
      </c>
      <c r="H5" s="590"/>
      <c r="I5" s="588" t="s">
        <v>26</v>
      </c>
      <c r="J5" s="588"/>
      <c r="K5" s="588" t="s">
        <v>36</v>
      </c>
      <c r="L5" s="588"/>
      <c r="M5" s="590" t="s">
        <v>1</v>
      </c>
    </row>
    <row r="6" spans="1:13" s="322" customFormat="1" ht="27">
      <c r="A6" s="587"/>
      <c r="B6" s="587"/>
      <c r="C6" s="587"/>
      <c r="D6" s="587"/>
      <c r="E6" s="425" t="s">
        <v>37</v>
      </c>
      <c r="F6" s="425" t="s">
        <v>3</v>
      </c>
      <c r="G6" s="220" t="s">
        <v>27</v>
      </c>
      <c r="H6" s="426" t="s">
        <v>1</v>
      </c>
      <c r="I6" s="427" t="s">
        <v>27</v>
      </c>
      <c r="J6" s="426" t="s">
        <v>1</v>
      </c>
      <c r="K6" s="427" t="s">
        <v>27</v>
      </c>
      <c r="L6" s="426" t="s">
        <v>1</v>
      </c>
      <c r="M6" s="590"/>
    </row>
    <row r="7" spans="1:13" s="258" customFormat="1" ht="12.75" customHeight="1">
      <c r="A7" s="178" t="s">
        <v>38</v>
      </c>
      <c r="B7" s="178" t="s">
        <v>39</v>
      </c>
      <c r="C7" s="178" t="s">
        <v>40</v>
      </c>
      <c r="D7" s="179" t="s">
        <v>41</v>
      </c>
      <c r="E7" s="180" t="s">
        <v>42</v>
      </c>
      <c r="F7" s="181" t="s">
        <v>43</v>
      </c>
      <c r="G7" s="179" t="s">
        <v>44</v>
      </c>
      <c r="H7" s="181" t="s">
        <v>45</v>
      </c>
      <c r="I7" s="179" t="s">
        <v>46</v>
      </c>
      <c r="J7" s="181" t="s">
        <v>47</v>
      </c>
      <c r="K7" s="181">
        <v>11</v>
      </c>
      <c r="L7" s="178" t="s">
        <v>48</v>
      </c>
      <c r="M7" s="178" t="s">
        <v>49</v>
      </c>
    </row>
    <row r="8" spans="1:13" s="265" customFormat="1" ht="15.75" hidden="1">
      <c r="A8" s="323"/>
      <c r="B8" s="323"/>
      <c r="C8" s="324" t="s">
        <v>170</v>
      </c>
      <c r="D8" s="179"/>
      <c r="E8" s="180"/>
      <c r="F8" s="181"/>
      <c r="G8" s="179"/>
      <c r="H8" s="181"/>
      <c r="I8" s="179"/>
      <c r="J8" s="181"/>
      <c r="K8" s="181"/>
      <c r="L8" s="178"/>
      <c r="M8" s="178"/>
    </row>
    <row r="9" spans="1:13" s="163" customFormat="1" ht="27" hidden="1">
      <c r="A9" s="325">
        <v>1</v>
      </c>
      <c r="B9" s="293" t="s">
        <v>110</v>
      </c>
      <c r="C9" s="564" t="s">
        <v>263</v>
      </c>
      <c r="D9" s="294" t="s">
        <v>111</v>
      </c>
      <c r="E9" s="294"/>
      <c r="F9" s="294">
        <v>0</v>
      </c>
      <c r="G9" s="290"/>
      <c r="H9" s="290"/>
      <c r="I9" s="290"/>
      <c r="J9" s="290"/>
      <c r="K9" s="290"/>
      <c r="L9" s="290"/>
      <c r="M9" s="290"/>
    </row>
    <row r="10" spans="1:13" s="270" customFormat="1" ht="16.5" hidden="1">
      <c r="A10" s="64"/>
      <c r="B10" s="186"/>
      <c r="C10" s="65" t="s">
        <v>64</v>
      </c>
      <c r="D10" s="290" t="s">
        <v>111</v>
      </c>
      <c r="E10" s="290">
        <v>2.19</v>
      </c>
      <c r="F10" s="290">
        <f>F9*E10</f>
        <v>0</v>
      </c>
      <c r="G10" s="290">
        <f>G9*E10</f>
        <v>0</v>
      </c>
      <c r="H10" s="290"/>
      <c r="I10" s="290">
        <v>6</v>
      </c>
      <c r="J10" s="290">
        <f>F10*I10</f>
        <v>0</v>
      </c>
      <c r="K10" s="290">
        <f>G10*I10</f>
        <v>0</v>
      </c>
      <c r="L10" s="290"/>
      <c r="M10" s="290">
        <f>H10+J10+L10</f>
        <v>0</v>
      </c>
    </row>
    <row r="11" spans="1:13" s="163" customFormat="1" ht="13.5" hidden="1">
      <c r="A11" s="326"/>
      <c r="B11" s="295"/>
      <c r="C11" s="65" t="s">
        <v>58</v>
      </c>
      <c r="D11" s="290" t="s">
        <v>5</v>
      </c>
      <c r="E11" s="290">
        <v>0.07</v>
      </c>
      <c r="F11" s="290">
        <f>F9*E11</f>
        <v>0</v>
      </c>
      <c r="G11" s="290"/>
      <c r="H11" s="290"/>
      <c r="I11" s="290"/>
      <c r="J11" s="290"/>
      <c r="K11" s="290">
        <v>3.2</v>
      </c>
      <c r="L11" s="290">
        <f>F11*K11</f>
        <v>0</v>
      </c>
      <c r="M11" s="290">
        <f>H11+J11+L11</f>
        <v>0</v>
      </c>
    </row>
    <row r="12" spans="1:13" s="163" customFormat="1" ht="13.5" hidden="1">
      <c r="A12" s="326"/>
      <c r="B12" s="186"/>
      <c r="C12" s="65" t="s">
        <v>264</v>
      </c>
      <c r="D12" s="290" t="s">
        <v>111</v>
      </c>
      <c r="E12" s="290">
        <v>1</v>
      </c>
      <c r="F12" s="290">
        <f>F9*E12</f>
        <v>0</v>
      </c>
      <c r="G12" s="290">
        <v>84.75</v>
      </c>
      <c r="H12" s="290">
        <f>F12*G12</f>
        <v>0</v>
      </c>
      <c r="I12" s="290"/>
      <c r="J12" s="290"/>
      <c r="K12" s="290"/>
      <c r="L12" s="290"/>
      <c r="M12" s="290">
        <f>H12+J12+L12</f>
        <v>0</v>
      </c>
    </row>
    <row r="13" spans="1:13" s="163" customFormat="1" ht="13.5" hidden="1">
      <c r="A13" s="326"/>
      <c r="B13" s="327"/>
      <c r="C13" s="65" t="s">
        <v>265</v>
      </c>
      <c r="D13" s="290" t="s">
        <v>24</v>
      </c>
      <c r="E13" s="290">
        <v>1</v>
      </c>
      <c r="F13" s="290">
        <f>F9*E13</f>
        <v>0</v>
      </c>
      <c r="G13" s="290">
        <v>0.7</v>
      </c>
      <c r="H13" s="290">
        <f>F13*G13</f>
        <v>0</v>
      </c>
      <c r="I13" s="290"/>
      <c r="J13" s="290"/>
      <c r="K13" s="290"/>
      <c r="L13" s="290"/>
      <c r="M13" s="290">
        <f>H13+J13+L13</f>
        <v>0</v>
      </c>
    </row>
    <row r="14" spans="1:13" s="163" customFormat="1" ht="13.5" hidden="1">
      <c r="A14" s="328"/>
      <c r="B14" s="296"/>
      <c r="C14" s="65" t="s">
        <v>54</v>
      </c>
      <c r="D14" s="290" t="s">
        <v>5</v>
      </c>
      <c r="E14" s="290">
        <v>0.37</v>
      </c>
      <c r="F14" s="290">
        <f>F9*E14</f>
        <v>0</v>
      </c>
      <c r="G14" s="290">
        <v>3.2</v>
      </c>
      <c r="H14" s="290">
        <f>F14*G14</f>
        <v>0</v>
      </c>
      <c r="I14" s="290"/>
      <c r="J14" s="290"/>
      <c r="K14" s="290"/>
      <c r="L14" s="290"/>
      <c r="M14" s="290">
        <f>H14+J14+L14</f>
        <v>0</v>
      </c>
    </row>
    <row r="15" spans="1:13" s="163" customFormat="1" ht="40.5" hidden="1">
      <c r="A15" s="325">
        <v>2</v>
      </c>
      <c r="B15" s="293" t="s">
        <v>110</v>
      </c>
      <c r="C15" s="229" t="s">
        <v>320</v>
      </c>
      <c r="D15" s="294" t="s">
        <v>111</v>
      </c>
      <c r="E15" s="294"/>
      <c r="F15" s="294">
        <v>0</v>
      </c>
      <c r="G15" s="290"/>
      <c r="H15" s="290"/>
      <c r="I15" s="290"/>
      <c r="J15" s="290"/>
      <c r="K15" s="290"/>
      <c r="L15" s="290"/>
      <c r="M15" s="290"/>
    </row>
    <row r="16" spans="1:13" s="270" customFormat="1" ht="16.5" hidden="1">
      <c r="A16" s="64"/>
      <c r="B16" s="186"/>
      <c r="C16" s="65" t="s">
        <v>64</v>
      </c>
      <c r="D16" s="290" t="s">
        <v>111</v>
      </c>
      <c r="E16" s="290">
        <v>2.19</v>
      </c>
      <c r="F16" s="290">
        <f>F15*E16</f>
        <v>0</v>
      </c>
      <c r="G16" s="290">
        <f>G15*E16</f>
        <v>0</v>
      </c>
      <c r="H16" s="290"/>
      <c r="I16" s="290">
        <v>6</v>
      </c>
      <c r="J16" s="290">
        <f>F16*I16</f>
        <v>0</v>
      </c>
      <c r="K16" s="290">
        <f>G16*I16</f>
        <v>0</v>
      </c>
      <c r="L16" s="290"/>
      <c r="M16" s="290">
        <f>H16+J16+L16</f>
        <v>0</v>
      </c>
    </row>
    <row r="17" spans="1:13" s="163" customFormat="1" ht="13.5" hidden="1">
      <c r="A17" s="64"/>
      <c r="B17" s="237"/>
      <c r="C17" s="65" t="s">
        <v>58</v>
      </c>
      <c r="D17" s="290" t="s">
        <v>5</v>
      </c>
      <c r="E17" s="290">
        <v>0.07</v>
      </c>
      <c r="F17" s="290">
        <f>F15*E17</f>
        <v>0</v>
      </c>
      <c r="G17" s="290"/>
      <c r="H17" s="290"/>
      <c r="I17" s="290"/>
      <c r="J17" s="290"/>
      <c r="K17" s="290">
        <v>3.2</v>
      </c>
      <c r="L17" s="290">
        <f>F17*K17</f>
        <v>0</v>
      </c>
      <c r="M17" s="290">
        <f>H17+J17+L17</f>
        <v>0</v>
      </c>
    </row>
    <row r="18" spans="1:13" s="163" customFormat="1" ht="27" hidden="1">
      <c r="A18" s="64"/>
      <c r="B18" s="186"/>
      <c r="C18" s="65" t="s">
        <v>321</v>
      </c>
      <c r="D18" s="290" t="s">
        <v>111</v>
      </c>
      <c r="E18" s="290">
        <v>1</v>
      </c>
      <c r="F18" s="290">
        <f>F15*E18</f>
        <v>0</v>
      </c>
      <c r="G18" s="290">
        <v>320</v>
      </c>
      <c r="H18" s="290">
        <f>F18*G18</f>
        <v>0</v>
      </c>
      <c r="I18" s="290"/>
      <c r="J18" s="290"/>
      <c r="K18" s="290"/>
      <c r="L18" s="290"/>
      <c r="M18" s="290">
        <f>H18+J18+L18</f>
        <v>0</v>
      </c>
    </row>
    <row r="19" spans="1:13" s="163" customFormat="1" ht="13.5" hidden="1">
      <c r="A19" s="64"/>
      <c r="B19" s="237"/>
      <c r="C19" s="65" t="s">
        <v>54</v>
      </c>
      <c r="D19" s="290" t="s">
        <v>5</v>
      </c>
      <c r="E19" s="290">
        <v>0.37</v>
      </c>
      <c r="F19" s="290">
        <f>F15*E19</f>
        <v>0</v>
      </c>
      <c r="G19" s="290">
        <v>3.2</v>
      </c>
      <c r="H19" s="290">
        <f>F19*G19</f>
        <v>0</v>
      </c>
      <c r="I19" s="290"/>
      <c r="J19" s="290"/>
      <c r="K19" s="290"/>
      <c r="L19" s="290"/>
      <c r="M19" s="290">
        <f>H19+J19+L19</f>
        <v>0</v>
      </c>
    </row>
    <row r="20" spans="1:13" s="163" customFormat="1" ht="40.5" hidden="1">
      <c r="A20" s="78">
        <v>3</v>
      </c>
      <c r="B20" s="231" t="s">
        <v>325</v>
      </c>
      <c r="C20" s="564" t="s">
        <v>326</v>
      </c>
      <c r="D20" s="294" t="s">
        <v>111</v>
      </c>
      <c r="E20" s="172"/>
      <c r="F20" s="172">
        <v>0</v>
      </c>
      <c r="G20" s="68"/>
      <c r="H20" s="68"/>
      <c r="I20" s="68"/>
      <c r="J20" s="68"/>
      <c r="K20" s="68"/>
      <c r="L20" s="68"/>
      <c r="M20" s="68"/>
    </row>
    <row r="21" spans="1:13" s="270" customFormat="1" ht="16.5" hidden="1">
      <c r="A21" s="64"/>
      <c r="B21" s="186"/>
      <c r="C21" s="65" t="s">
        <v>64</v>
      </c>
      <c r="D21" s="290" t="s">
        <v>111</v>
      </c>
      <c r="E21" s="290">
        <v>3.66</v>
      </c>
      <c r="F21" s="290">
        <f>F20*E21</f>
        <v>0</v>
      </c>
      <c r="G21" s="290">
        <f>G20*E21</f>
        <v>0</v>
      </c>
      <c r="H21" s="290"/>
      <c r="I21" s="290">
        <v>6</v>
      </c>
      <c r="J21" s="290">
        <f>F21*I21</f>
        <v>0</v>
      </c>
      <c r="K21" s="290">
        <f>G21*I21</f>
        <v>0</v>
      </c>
      <c r="L21" s="290"/>
      <c r="M21" s="290">
        <f>H21+J21+L21</f>
        <v>0</v>
      </c>
    </row>
    <row r="22" spans="1:13" s="163" customFormat="1" ht="5.25" customHeight="1" hidden="1">
      <c r="A22" s="64"/>
      <c r="B22" s="237"/>
      <c r="C22" s="65" t="s">
        <v>53</v>
      </c>
      <c r="D22" s="290" t="s">
        <v>5</v>
      </c>
      <c r="E22" s="68">
        <v>0.28</v>
      </c>
      <c r="F22" s="68">
        <f>F20*E22</f>
        <v>0</v>
      </c>
      <c r="G22" s="68"/>
      <c r="H22" s="68"/>
      <c r="I22" s="68"/>
      <c r="J22" s="68"/>
      <c r="K22" s="68">
        <v>3.2</v>
      </c>
      <c r="L22" s="68">
        <f>F22*K22</f>
        <v>0</v>
      </c>
      <c r="M22" s="68">
        <f>J22+H22+L22</f>
        <v>0</v>
      </c>
    </row>
    <row r="23" spans="1:13" s="163" customFormat="1" ht="13.5" hidden="1">
      <c r="A23" s="64"/>
      <c r="B23" s="186"/>
      <c r="C23" s="65" t="s">
        <v>327</v>
      </c>
      <c r="D23" s="290" t="s">
        <v>111</v>
      </c>
      <c r="E23" s="68">
        <v>1</v>
      </c>
      <c r="F23" s="68">
        <f>F20*E23</f>
        <v>0</v>
      </c>
      <c r="G23" s="68">
        <v>127.2</v>
      </c>
      <c r="H23" s="68">
        <f>F23*G23</f>
        <v>0</v>
      </c>
      <c r="I23" s="68"/>
      <c r="J23" s="68"/>
      <c r="K23" s="68"/>
      <c r="L23" s="68"/>
      <c r="M23" s="68">
        <f>J23+H23+L23</f>
        <v>0</v>
      </c>
    </row>
    <row r="24" spans="1:13" s="163" customFormat="1" ht="13.5" hidden="1">
      <c r="A24" s="64"/>
      <c r="B24" s="186"/>
      <c r="C24" s="65" t="s">
        <v>266</v>
      </c>
      <c r="D24" s="290" t="s">
        <v>24</v>
      </c>
      <c r="E24" s="290">
        <v>1</v>
      </c>
      <c r="F24" s="290">
        <f>F20*E24</f>
        <v>0</v>
      </c>
      <c r="G24" s="290">
        <v>10.17</v>
      </c>
      <c r="H24" s="290">
        <f>F24*G24</f>
        <v>0</v>
      </c>
      <c r="I24" s="290"/>
      <c r="J24" s="290"/>
      <c r="K24" s="290"/>
      <c r="L24" s="290"/>
      <c r="M24" s="290">
        <f>H24+J24+L24</f>
        <v>0</v>
      </c>
    </row>
    <row r="25" spans="1:13" s="163" customFormat="1" ht="13.5" hidden="1">
      <c r="A25" s="64"/>
      <c r="B25" s="237"/>
      <c r="C25" s="65" t="s">
        <v>54</v>
      </c>
      <c r="D25" s="290" t="s">
        <v>5</v>
      </c>
      <c r="E25" s="68">
        <v>0.94</v>
      </c>
      <c r="F25" s="68">
        <f>F20*E25</f>
        <v>0</v>
      </c>
      <c r="G25" s="68">
        <v>3.2</v>
      </c>
      <c r="H25" s="68">
        <f>F25*G25</f>
        <v>0</v>
      </c>
      <c r="I25" s="68"/>
      <c r="J25" s="68"/>
      <c r="K25" s="68"/>
      <c r="L25" s="68"/>
      <c r="M25" s="68">
        <f>J25+H25+L25</f>
        <v>0</v>
      </c>
    </row>
    <row r="26" spans="1:13" s="163" customFormat="1" ht="40.5" hidden="1">
      <c r="A26" s="78">
        <v>4</v>
      </c>
      <c r="B26" s="231" t="s">
        <v>55</v>
      </c>
      <c r="C26" s="564" t="s">
        <v>322</v>
      </c>
      <c r="D26" s="294" t="s">
        <v>111</v>
      </c>
      <c r="E26" s="172"/>
      <c r="F26" s="172">
        <v>0</v>
      </c>
      <c r="G26" s="68"/>
      <c r="H26" s="68"/>
      <c r="I26" s="68"/>
      <c r="J26" s="68"/>
      <c r="K26" s="68"/>
      <c r="L26" s="68"/>
      <c r="M26" s="68"/>
    </row>
    <row r="27" spans="1:13" s="270" customFormat="1" ht="16.5" hidden="1">
      <c r="A27" s="64"/>
      <c r="B27" s="186"/>
      <c r="C27" s="65" t="s">
        <v>64</v>
      </c>
      <c r="D27" s="290" t="s">
        <v>111</v>
      </c>
      <c r="E27" s="290">
        <v>2.44</v>
      </c>
      <c r="F27" s="290">
        <f>F26*E27</f>
        <v>0</v>
      </c>
      <c r="G27" s="290">
        <f>G26*E27</f>
        <v>0</v>
      </c>
      <c r="H27" s="290"/>
      <c r="I27" s="290">
        <v>6</v>
      </c>
      <c r="J27" s="290">
        <f>F27*I27</f>
        <v>0</v>
      </c>
      <c r="K27" s="290">
        <f>G27*I27</f>
        <v>0</v>
      </c>
      <c r="L27" s="290"/>
      <c r="M27" s="290">
        <f aca="true" t="shared" si="0" ref="M27:M32">H27+J27+L27</f>
        <v>0</v>
      </c>
    </row>
    <row r="28" spans="1:13" s="163" customFormat="1" ht="13.5" hidden="1">
      <c r="A28" s="64"/>
      <c r="B28" s="237"/>
      <c r="C28" s="65" t="s">
        <v>53</v>
      </c>
      <c r="D28" s="290" t="s">
        <v>5</v>
      </c>
      <c r="E28" s="68">
        <f>0.13*1.25</f>
        <v>0.1625</v>
      </c>
      <c r="F28" s="68">
        <f>F26*E28</f>
        <v>0</v>
      </c>
      <c r="G28" s="68"/>
      <c r="H28" s="68"/>
      <c r="I28" s="68"/>
      <c r="J28" s="68"/>
      <c r="K28" s="68">
        <v>3.2</v>
      </c>
      <c r="L28" s="68">
        <f>F28*K28</f>
        <v>0</v>
      </c>
      <c r="M28" s="290">
        <f t="shared" si="0"/>
        <v>0</v>
      </c>
    </row>
    <row r="29" spans="1:13" s="163" customFormat="1" ht="27" hidden="1">
      <c r="A29" s="64"/>
      <c r="B29" s="186"/>
      <c r="C29" s="65" t="s">
        <v>323</v>
      </c>
      <c r="D29" s="290" t="s">
        <v>111</v>
      </c>
      <c r="E29" s="68">
        <v>1</v>
      </c>
      <c r="F29" s="68">
        <f>F26*E29</f>
        <v>0</v>
      </c>
      <c r="G29" s="68">
        <v>466</v>
      </c>
      <c r="H29" s="68">
        <f>F29*G29</f>
        <v>0</v>
      </c>
      <c r="I29" s="68"/>
      <c r="J29" s="68"/>
      <c r="K29" s="68"/>
      <c r="L29" s="68"/>
      <c r="M29" s="290">
        <f t="shared" si="0"/>
        <v>0</v>
      </c>
    </row>
    <row r="30" spans="1:13" s="163" customFormat="1" ht="13.5" hidden="1">
      <c r="A30" s="64"/>
      <c r="B30" s="186"/>
      <c r="C30" s="65" t="s">
        <v>266</v>
      </c>
      <c r="D30" s="290" t="s">
        <v>24</v>
      </c>
      <c r="E30" s="290">
        <v>1</v>
      </c>
      <c r="F30" s="290">
        <f>F26*E30</f>
        <v>0</v>
      </c>
      <c r="G30" s="290">
        <v>10.17</v>
      </c>
      <c r="H30" s="290">
        <f>F30*G30</f>
        <v>0</v>
      </c>
      <c r="I30" s="290"/>
      <c r="J30" s="290"/>
      <c r="K30" s="290"/>
      <c r="L30" s="290"/>
      <c r="M30" s="290">
        <f t="shared" si="0"/>
        <v>0</v>
      </c>
    </row>
    <row r="31" spans="1:13" s="163" customFormat="1" ht="13.5" hidden="1">
      <c r="A31" s="64"/>
      <c r="B31" s="186"/>
      <c r="C31" s="65" t="s">
        <v>324</v>
      </c>
      <c r="D31" s="290" t="s">
        <v>111</v>
      </c>
      <c r="E31" s="290">
        <v>1</v>
      </c>
      <c r="F31" s="290">
        <f>F26*E31</f>
        <v>0</v>
      </c>
      <c r="G31" s="290">
        <v>175</v>
      </c>
      <c r="H31" s="290">
        <f>F31*G31</f>
        <v>0</v>
      </c>
      <c r="I31" s="290"/>
      <c r="J31" s="290"/>
      <c r="K31" s="290"/>
      <c r="L31" s="290"/>
      <c r="M31" s="290">
        <f t="shared" si="0"/>
        <v>0</v>
      </c>
    </row>
    <row r="32" spans="1:13" s="163" customFormat="1" ht="13.5" hidden="1">
      <c r="A32" s="64"/>
      <c r="B32" s="237"/>
      <c r="C32" s="65" t="s">
        <v>54</v>
      </c>
      <c r="D32" s="290" t="s">
        <v>5</v>
      </c>
      <c r="E32" s="68">
        <v>0.94</v>
      </c>
      <c r="F32" s="68">
        <f>F26*E32</f>
        <v>0</v>
      </c>
      <c r="G32" s="68">
        <v>3.2</v>
      </c>
      <c r="H32" s="68">
        <f>F32*G32</f>
        <v>0</v>
      </c>
      <c r="I32" s="68"/>
      <c r="J32" s="68"/>
      <c r="K32" s="68"/>
      <c r="L32" s="68"/>
      <c r="M32" s="290">
        <f t="shared" si="0"/>
        <v>0</v>
      </c>
    </row>
    <row r="33" spans="1:255" ht="16.5" hidden="1">
      <c r="A33" s="297">
        <v>5</v>
      </c>
      <c r="B33" s="298" t="s">
        <v>268</v>
      </c>
      <c r="C33" s="568" t="s">
        <v>267</v>
      </c>
      <c r="D33" s="299" t="s">
        <v>112</v>
      </c>
      <c r="E33" s="299"/>
      <c r="F33" s="329">
        <v>0</v>
      </c>
      <c r="G33" s="213"/>
      <c r="H33" s="213"/>
      <c r="I33" s="213"/>
      <c r="J33" s="213"/>
      <c r="K33" s="213"/>
      <c r="L33" s="213"/>
      <c r="M33" s="213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1"/>
      <c r="AE33" s="301"/>
      <c r="AF33" s="301"/>
      <c r="AG33" s="301"/>
      <c r="AH33" s="301"/>
      <c r="AI33" s="301"/>
      <c r="AJ33" s="301"/>
      <c r="AK33" s="301"/>
      <c r="AL33" s="301"/>
      <c r="AM33" s="301"/>
      <c r="AN33" s="301"/>
      <c r="AO33" s="301"/>
      <c r="AP33" s="301"/>
      <c r="AQ33" s="301"/>
      <c r="AR33" s="302"/>
      <c r="AS33" s="302"/>
      <c r="AT33" s="302"/>
      <c r="AU33" s="302"/>
      <c r="AV33" s="302"/>
      <c r="AW33" s="302"/>
      <c r="AX33" s="302"/>
      <c r="AY33" s="302"/>
      <c r="AZ33" s="302"/>
      <c r="BA33" s="302"/>
      <c r="BB33" s="302"/>
      <c r="BC33" s="302"/>
      <c r="BD33" s="302"/>
      <c r="BE33" s="302"/>
      <c r="BF33" s="302"/>
      <c r="BG33" s="302"/>
      <c r="BH33" s="302"/>
      <c r="BI33" s="302"/>
      <c r="BJ33" s="302"/>
      <c r="BK33" s="302"/>
      <c r="BL33" s="302"/>
      <c r="BM33" s="302"/>
      <c r="BN33" s="302"/>
      <c r="BO33" s="302"/>
      <c r="BP33" s="302"/>
      <c r="BQ33" s="302"/>
      <c r="BR33" s="302"/>
      <c r="BS33" s="302"/>
      <c r="BT33" s="302"/>
      <c r="BU33" s="302"/>
      <c r="BV33" s="302"/>
      <c r="BW33" s="302"/>
      <c r="BX33" s="302"/>
      <c r="BY33" s="302"/>
      <c r="BZ33" s="302"/>
      <c r="CA33" s="302"/>
      <c r="CB33" s="302"/>
      <c r="CC33" s="302"/>
      <c r="CD33" s="302"/>
      <c r="CE33" s="302"/>
      <c r="CF33" s="302"/>
      <c r="CG33" s="302"/>
      <c r="CH33" s="302"/>
      <c r="CI33" s="302"/>
      <c r="CJ33" s="302"/>
      <c r="CK33" s="302"/>
      <c r="CL33" s="302"/>
      <c r="CM33" s="302"/>
      <c r="CN33" s="302"/>
      <c r="CO33" s="302"/>
      <c r="CP33" s="302"/>
      <c r="CQ33" s="302"/>
      <c r="CR33" s="302"/>
      <c r="CS33" s="302"/>
      <c r="CT33" s="302"/>
      <c r="CU33" s="302"/>
      <c r="CV33" s="302"/>
      <c r="CW33" s="302"/>
      <c r="CX33" s="302"/>
      <c r="CY33" s="302"/>
      <c r="CZ33" s="302"/>
      <c r="DA33" s="302"/>
      <c r="DB33" s="302"/>
      <c r="DC33" s="302"/>
      <c r="DD33" s="302"/>
      <c r="DE33" s="302"/>
      <c r="DF33" s="302"/>
      <c r="DG33" s="302"/>
      <c r="DH33" s="302"/>
      <c r="DI33" s="302"/>
      <c r="DJ33" s="302"/>
      <c r="DK33" s="302"/>
      <c r="DL33" s="302"/>
      <c r="DM33" s="302"/>
      <c r="DN33" s="302"/>
      <c r="DO33" s="302"/>
      <c r="DP33" s="302"/>
      <c r="DQ33" s="302"/>
      <c r="DR33" s="302"/>
      <c r="DS33" s="302"/>
      <c r="DT33" s="302"/>
      <c r="DU33" s="302"/>
      <c r="DV33" s="302"/>
      <c r="DW33" s="302"/>
      <c r="DX33" s="302"/>
      <c r="DY33" s="302"/>
      <c r="DZ33" s="302"/>
      <c r="EA33" s="302"/>
      <c r="EB33" s="302"/>
      <c r="EC33" s="302"/>
      <c r="ED33" s="302"/>
      <c r="EE33" s="302"/>
      <c r="EF33" s="302"/>
      <c r="EG33" s="302"/>
      <c r="EH33" s="302"/>
      <c r="EI33" s="302"/>
      <c r="EJ33" s="302"/>
      <c r="EK33" s="302"/>
      <c r="EL33" s="302"/>
      <c r="EM33" s="302"/>
      <c r="EN33" s="302"/>
      <c r="EO33" s="302"/>
      <c r="EP33" s="302"/>
      <c r="EQ33" s="302"/>
      <c r="ER33" s="302"/>
      <c r="ES33" s="302"/>
      <c r="ET33" s="302"/>
      <c r="EU33" s="302"/>
      <c r="EV33" s="302"/>
      <c r="EW33" s="302"/>
      <c r="EX33" s="302"/>
      <c r="EY33" s="302"/>
      <c r="EZ33" s="302"/>
      <c r="FA33" s="302"/>
      <c r="FB33" s="302"/>
      <c r="FC33" s="302"/>
      <c r="FD33" s="302"/>
      <c r="FE33" s="302"/>
      <c r="FF33" s="302"/>
      <c r="FG33" s="302"/>
      <c r="FH33" s="302"/>
      <c r="FI33" s="302"/>
      <c r="FJ33" s="302"/>
      <c r="FK33" s="302"/>
      <c r="FL33" s="302"/>
      <c r="FM33" s="302"/>
      <c r="FN33" s="302"/>
      <c r="FO33" s="302"/>
      <c r="FP33" s="302"/>
      <c r="FQ33" s="302"/>
      <c r="FR33" s="302"/>
      <c r="FS33" s="302"/>
      <c r="FT33" s="302"/>
      <c r="FU33" s="302"/>
      <c r="FV33" s="302"/>
      <c r="FW33" s="302"/>
      <c r="FX33" s="302"/>
      <c r="FY33" s="302"/>
      <c r="FZ33" s="302"/>
      <c r="GA33" s="302"/>
      <c r="GB33" s="302"/>
      <c r="GC33" s="302"/>
      <c r="GD33" s="302"/>
      <c r="GE33" s="302"/>
      <c r="GF33" s="302"/>
      <c r="GG33" s="302"/>
      <c r="GH33" s="302"/>
      <c r="GI33" s="302"/>
      <c r="GJ33" s="302"/>
      <c r="GK33" s="302"/>
      <c r="GL33" s="302"/>
      <c r="GM33" s="302"/>
      <c r="GN33" s="302"/>
      <c r="GO33" s="302"/>
      <c r="GP33" s="302"/>
      <c r="GQ33" s="302"/>
      <c r="GR33" s="302"/>
      <c r="GS33" s="302"/>
      <c r="GT33" s="302"/>
      <c r="GU33" s="302"/>
      <c r="GV33" s="302"/>
      <c r="GW33" s="302"/>
      <c r="GX33" s="302"/>
      <c r="GY33" s="302"/>
      <c r="GZ33" s="302"/>
      <c r="HA33" s="302"/>
      <c r="HB33" s="302"/>
      <c r="HC33" s="302"/>
      <c r="HD33" s="302"/>
      <c r="HE33" s="302"/>
      <c r="HF33" s="302"/>
      <c r="HG33" s="302"/>
      <c r="HH33" s="302"/>
      <c r="HI33" s="302"/>
      <c r="HJ33" s="302"/>
      <c r="HK33" s="302"/>
      <c r="HL33" s="302"/>
      <c r="HM33" s="302"/>
      <c r="HN33" s="302"/>
      <c r="HO33" s="302"/>
      <c r="HP33" s="302"/>
      <c r="HQ33" s="302"/>
      <c r="HR33" s="302"/>
      <c r="HS33" s="302"/>
      <c r="HT33" s="302"/>
      <c r="HU33" s="302"/>
      <c r="HV33" s="302"/>
      <c r="HW33" s="302"/>
      <c r="HX33" s="302"/>
      <c r="HY33" s="302"/>
      <c r="HZ33" s="302"/>
      <c r="IA33" s="302"/>
      <c r="IB33" s="302"/>
      <c r="IC33" s="302"/>
      <c r="ID33" s="302"/>
      <c r="IE33" s="302"/>
      <c r="IF33" s="302"/>
      <c r="IG33" s="302"/>
      <c r="IH33" s="302"/>
      <c r="II33" s="302"/>
      <c r="IJ33" s="302"/>
      <c r="IK33" s="302"/>
      <c r="IL33" s="302"/>
      <c r="IM33" s="302"/>
      <c r="IN33" s="302"/>
      <c r="IO33" s="302"/>
      <c r="IP33" s="302"/>
      <c r="IQ33" s="302"/>
      <c r="IR33" s="302"/>
      <c r="IS33" s="302"/>
      <c r="IT33" s="302"/>
      <c r="IU33" s="302"/>
    </row>
    <row r="34" spans="1:255" ht="16.5" hidden="1">
      <c r="A34" s="304"/>
      <c r="B34" s="186"/>
      <c r="C34" s="185" t="s">
        <v>64</v>
      </c>
      <c r="D34" s="305" t="s">
        <v>24</v>
      </c>
      <c r="E34" s="213">
        <v>1.85</v>
      </c>
      <c r="F34" s="213">
        <f>F33*E34</f>
        <v>0</v>
      </c>
      <c r="G34" s="213"/>
      <c r="H34" s="213"/>
      <c r="I34" s="290">
        <v>6</v>
      </c>
      <c r="J34" s="213">
        <f>F34*I34</f>
        <v>0</v>
      </c>
      <c r="K34" s="213"/>
      <c r="L34" s="213"/>
      <c r="M34" s="213">
        <f>H34+J34+L34</f>
        <v>0</v>
      </c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301"/>
      <c r="AL34" s="301"/>
      <c r="AM34" s="301"/>
      <c r="AN34" s="301"/>
      <c r="AO34" s="301"/>
      <c r="AP34" s="301"/>
      <c r="AQ34" s="301"/>
      <c r="AR34" s="302"/>
      <c r="AS34" s="302"/>
      <c r="AT34" s="302"/>
      <c r="AU34" s="302"/>
      <c r="AV34" s="302"/>
      <c r="AW34" s="302"/>
      <c r="AX34" s="302"/>
      <c r="AY34" s="302"/>
      <c r="AZ34" s="302"/>
      <c r="BA34" s="302"/>
      <c r="BB34" s="302"/>
      <c r="BC34" s="302"/>
      <c r="BD34" s="302"/>
      <c r="BE34" s="302"/>
      <c r="BF34" s="302"/>
      <c r="BG34" s="302"/>
      <c r="BH34" s="302"/>
      <c r="BI34" s="302"/>
      <c r="BJ34" s="302"/>
      <c r="BK34" s="302"/>
      <c r="BL34" s="302"/>
      <c r="BM34" s="302"/>
      <c r="BN34" s="302"/>
      <c r="BO34" s="302"/>
      <c r="BP34" s="302"/>
      <c r="BQ34" s="302"/>
      <c r="BR34" s="302"/>
      <c r="BS34" s="302"/>
      <c r="BT34" s="302"/>
      <c r="BU34" s="302"/>
      <c r="BV34" s="302"/>
      <c r="BW34" s="302"/>
      <c r="BX34" s="302"/>
      <c r="BY34" s="302"/>
      <c r="BZ34" s="302"/>
      <c r="CA34" s="302"/>
      <c r="CB34" s="302"/>
      <c r="CC34" s="302"/>
      <c r="CD34" s="302"/>
      <c r="CE34" s="302"/>
      <c r="CF34" s="302"/>
      <c r="CG34" s="302"/>
      <c r="CH34" s="302"/>
      <c r="CI34" s="302"/>
      <c r="CJ34" s="302"/>
      <c r="CK34" s="302"/>
      <c r="CL34" s="302"/>
      <c r="CM34" s="302"/>
      <c r="CN34" s="302"/>
      <c r="CO34" s="302"/>
      <c r="CP34" s="302"/>
      <c r="CQ34" s="302"/>
      <c r="CR34" s="302"/>
      <c r="CS34" s="302"/>
      <c r="CT34" s="302"/>
      <c r="CU34" s="302"/>
      <c r="CV34" s="302"/>
      <c r="CW34" s="302"/>
      <c r="CX34" s="302"/>
      <c r="CY34" s="302"/>
      <c r="CZ34" s="302"/>
      <c r="DA34" s="302"/>
      <c r="DB34" s="302"/>
      <c r="DC34" s="302"/>
      <c r="DD34" s="302"/>
      <c r="DE34" s="302"/>
      <c r="DF34" s="302"/>
      <c r="DG34" s="302"/>
      <c r="DH34" s="302"/>
      <c r="DI34" s="302"/>
      <c r="DJ34" s="302"/>
      <c r="DK34" s="302"/>
      <c r="DL34" s="302"/>
      <c r="DM34" s="302"/>
      <c r="DN34" s="302"/>
      <c r="DO34" s="302"/>
      <c r="DP34" s="302"/>
      <c r="DQ34" s="302"/>
      <c r="DR34" s="302"/>
      <c r="DS34" s="302"/>
      <c r="DT34" s="302"/>
      <c r="DU34" s="302"/>
      <c r="DV34" s="302"/>
      <c r="DW34" s="302"/>
      <c r="DX34" s="302"/>
      <c r="DY34" s="302"/>
      <c r="DZ34" s="302"/>
      <c r="EA34" s="302"/>
      <c r="EB34" s="302"/>
      <c r="EC34" s="302"/>
      <c r="ED34" s="302"/>
      <c r="EE34" s="302"/>
      <c r="EF34" s="302"/>
      <c r="EG34" s="302"/>
      <c r="EH34" s="302"/>
      <c r="EI34" s="302"/>
      <c r="EJ34" s="302"/>
      <c r="EK34" s="302"/>
      <c r="EL34" s="302"/>
      <c r="EM34" s="302"/>
      <c r="EN34" s="302"/>
      <c r="EO34" s="302"/>
      <c r="EP34" s="302"/>
      <c r="EQ34" s="302"/>
      <c r="ER34" s="302"/>
      <c r="ES34" s="302"/>
      <c r="ET34" s="302"/>
      <c r="EU34" s="302"/>
      <c r="EV34" s="302"/>
      <c r="EW34" s="302"/>
      <c r="EX34" s="302"/>
      <c r="EY34" s="302"/>
      <c r="EZ34" s="302"/>
      <c r="FA34" s="302"/>
      <c r="FB34" s="302"/>
      <c r="FC34" s="302"/>
      <c r="FD34" s="302"/>
      <c r="FE34" s="302"/>
      <c r="FF34" s="302"/>
      <c r="FG34" s="302"/>
      <c r="FH34" s="302"/>
      <c r="FI34" s="302"/>
      <c r="FJ34" s="302"/>
      <c r="FK34" s="302"/>
      <c r="FL34" s="302"/>
      <c r="FM34" s="302"/>
      <c r="FN34" s="302"/>
      <c r="FO34" s="302"/>
      <c r="FP34" s="302"/>
      <c r="FQ34" s="302"/>
      <c r="FR34" s="302"/>
      <c r="FS34" s="302"/>
      <c r="FT34" s="302"/>
      <c r="FU34" s="302"/>
      <c r="FV34" s="302"/>
      <c r="FW34" s="302"/>
      <c r="FX34" s="302"/>
      <c r="FY34" s="302"/>
      <c r="FZ34" s="302"/>
      <c r="GA34" s="302"/>
      <c r="GB34" s="302"/>
      <c r="GC34" s="302"/>
      <c r="GD34" s="302"/>
      <c r="GE34" s="302"/>
      <c r="GF34" s="302"/>
      <c r="GG34" s="302"/>
      <c r="GH34" s="302"/>
      <c r="GI34" s="302"/>
      <c r="GJ34" s="302"/>
      <c r="GK34" s="302"/>
      <c r="GL34" s="302"/>
      <c r="GM34" s="302"/>
      <c r="GN34" s="302"/>
      <c r="GO34" s="302"/>
      <c r="GP34" s="302"/>
      <c r="GQ34" s="302"/>
      <c r="GR34" s="302"/>
      <c r="GS34" s="302"/>
      <c r="GT34" s="302"/>
      <c r="GU34" s="302"/>
      <c r="GV34" s="302"/>
      <c r="GW34" s="302"/>
      <c r="GX34" s="302"/>
      <c r="GY34" s="302"/>
      <c r="GZ34" s="302"/>
      <c r="HA34" s="302"/>
      <c r="HB34" s="302"/>
      <c r="HC34" s="302"/>
      <c r="HD34" s="302"/>
      <c r="HE34" s="302"/>
      <c r="HF34" s="302"/>
      <c r="HG34" s="302"/>
      <c r="HH34" s="302"/>
      <c r="HI34" s="302"/>
      <c r="HJ34" s="302"/>
      <c r="HK34" s="302"/>
      <c r="HL34" s="302"/>
      <c r="HM34" s="302"/>
      <c r="HN34" s="302"/>
      <c r="HO34" s="302"/>
      <c r="HP34" s="302"/>
      <c r="HQ34" s="302"/>
      <c r="HR34" s="302"/>
      <c r="HS34" s="302"/>
      <c r="HT34" s="302"/>
      <c r="HU34" s="302"/>
      <c r="HV34" s="302"/>
      <c r="HW34" s="302"/>
      <c r="HX34" s="302"/>
      <c r="HY34" s="302"/>
      <c r="HZ34" s="302"/>
      <c r="IA34" s="302"/>
      <c r="IB34" s="302"/>
      <c r="IC34" s="302"/>
      <c r="ID34" s="302"/>
      <c r="IE34" s="302"/>
      <c r="IF34" s="302"/>
      <c r="IG34" s="302"/>
      <c r="IH34" s="302"/>
      <c r="II34" s="302"/>
      <c r="IJ34" s="302"/>
      <c r="IK34" s="302"/>
      <c r="IL34" s="302"/>
      <c r="IM34" s="302"/>
      <c r="IN34" s="302"/>
      <c r="IO34" s="302"/>
      <c r="IP34" s="302"/>
      <c r="IQ34" s="302"/>
      <c r="IR34" s="302"/>
      <c r="IS34" s="302"/>
      <c r="IT34" s="302"/>
      <c r="IU34" s="302"/>
    </row>
    <row r="35" spans="1:255" ht="16.5" hidden="1">
      <c r="A35" s="304"/>
      <c r="B35" s="306"/>
      <c r="C35" s="185" t="s">
        <v>65</v>
      </c>
      <c r="D35" s="305" t="s">
        <v>5</v>
      </c>
      <c r="E35" s="213">
        <v>0.03</v>
      </c>
      <c r="F35" s="213">
        <f>F33*E35</f>
        <v>0</v>
      </c>
      <c r="G35" s="213"/>
      <c r="H35" s="213"/>
      <c r="I35" s="213"/>
      <c r="J35" s="213"/>
      <c r="K35" s="213">
        <v>3.2</v>
      </c>
      <c r="L35" s="213">
        <f>F35*K35</f>
        <v>0</v>
      </c>
      <c r="M35" s="213">
        <f>H35+J35+L35</f>
        <v>0</v>
      </c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C35" s="301"/>
      <c r="AD35" s="301"/>
      <c r="AE35" s="301"/>
      <c r="AF35" s="301"/>
      <c r="AG35" s="301"/>
      <c r="AH35" s="301"/>
      <c r="AI35" s="301"/>
      <c r="AJ35" s="301"/>
      <c r="AK35" s="301"/>
      <c r="AL35" s="301"/>
      <c r="AM35" s="301"/>
      <c r="AN35" s="301"/>
      <c r="AO35" s="301"/>
      <c r="AP35" s="301"/>
      <c r="AQ35" s="301"/>
      <c r="AR35" s="302"/>
      <c r="AS35" s="302"/>
      <c r="AT35" s="302"/>
      <c r="AU35" s="302"/>
      <c r="AV35" s="302"/>
      <c r="AW35" s="302"/>
      <c r="AX35" s="302"/>
      <c r="AY35" s="302"/>
      <c r="AZ35" s="302"/>
      <c r="BA35" s="302"/>
      <c r="BB35" s="302"/>
      <c r="BC35" s="302"/>
      <c r="BD35" s="302"/>
      <c r="BE35" s="302"/>
      <c r="BF35" s="302"/>
      <c r="BG35" s="302"/>
      <c r="BH35" s="302"/>
      <c r="BI35" s="302"/>
      <c r="BJ35" s="302"/>
      <c r="BK35" s="302"/>
      <c r="BL35" s="302"/>
      <c r="BM35" s="302"/>
      <c r="BN35" s="302"/>
      <c r="BO35" s="302"/>
      <c r="BP35" s="302"/>
      <c r="BQ35" s="302"/>
      <c r="BR35" s="302"/>
      <c r="BS35" s="302"/>
      <c r="BT35" s="302"/>
      <c r="BU35" s="302"/>
      <c r="BV35" s="302"/>
      <c r="BW35" s="302"/>
      <c r="BX35" s="302"/>
      <c r="BY35" s="302"/>
      <c r="BZ35" s="302"/>
      <c r="CA35" s="302"/>
      <c r="CB35" s="302"/>
      <c r="CC35" s="302"/>
      <c r="CD35" s="302"/>
      <c r="CE35" s="302"/>
      <c r="CF35" s="302"/>
      <c r="CG35" s="302"/>
      <c r="CH35" s="302"/>
      <c r="CI35" s="302"/>
      <c r="CJ35" s="302"/>
      <c r="CK35" s="302"/>
      <c r="CL35" s="302"/>
      <c r="CM35" s="302"/>
      <c r="CN35" s="302"/>
      <c r="CO35" s="302"/>
      <c r="CP35" s="302"/>
      <c r="CQ35" s="302"/>
      <c r="CR35" s="302"/>
      <c r="CS35" s="302"/>
      <c r="CT35" s="302"/>
      <c r="CU35" s="302"/>
      <c r="CV35" s="302"/>
      <c r="CW35" s="302"/>
      <c r="CX35" s="302"/>
      <c r="CY35" s="302"/>
      <c r="CZ35" s="302"/>
      <c r="DA35" s="302"/>
      <c r="DB35" s="302"/>
      <c r="DC35" s="302"/>
      <c r="DD35" s="302"/>
      <c r="DE35" s="302"/>
      <c r="DF35" s="302"/>
      <c r="DG35" s="302"/>
      <c r="DH35" s="302"/>
      <c r="DI35" s="302"/>
      <c r="DJ35" s="302"/>
      <c r="DK35" s="302"/>
      <c r="DL35" s="302"/>
      <c r="DM35" s="302"/>
      <c r="DN35" s="302"/>
      <c r="DO35" s="302"/>
      <c r="DP35" s="302"/>
      <c r="DQ35" s="302"/>
      <c r="DR35" s="302"/>
      <c r="DS35" s="302"/>
      <c r="DT35" s="302"/>
      <c r="DU35" s="302"/>
      <c r="DV35" s="302"/>
      <c r="DW35" s="302"/>
      <c r="DX35" s="302"/>
      <c r="DY35" s="302"/>
      <c r="DZ35" s="302"/>
      <c r="EA35" s="302"/>
      <c r="EB35" s="302"/>
      <c r="EC35" s="302"/>
      <c r="ED35" s="302"/>
      <c r="EE35" s="302"/>
      <c r="EF35" s="302"/>
      <c r="EG35" s="302"/>
      <c r="EH35" s="302"/>
      <c r="EI35" s="302"/>
      <c r="EJ35" s="302"/>
      <c r="EK35" s="302"/>
      <c r="EL35" s="302"/>
      <c r="EM35" s="302"/>
      <c r="EN35" s="302"/>
      <c r="EO35" s="302"/>
      <c r="EP35" s="302"/>
      <c r="EQ35" s="302"/>
      <c r="ER35" s="302"/>
      <c r="ES35" s="302"/>
      <c r="ET35" s="302"/>
      <c r="EU35" s="302"/>
      <c r="EV35" s="302"/>
      <c r="EW35" s="302"/>
      <c r="EX35" s="302"/>
      <c r="EY35" s="302"/>
      <c r="EZ35" s="302"/>
      <c r="FA35" s="302"/>
      <c r="FB35" s="302"/>
      <c r="FC35" s="302"/>
      <c r="FD35" s="302"/>
      <c r="FE35" s="302"/>
      <c r="FF35" s="302"/>
      <c r="FG35" s="302"/>
      <c r="FH35" s="302"/>
      <c r="FI35" s="302"/>
      <c r="FJ35" s="302"/>
      <c r="FK35" s="302"/>
      <c r="FL35" s="302"/>
      <c r="FM35" s="302"/>
      <c r="FN35" s="302"/>
      <c r="FO35" s="302"/>
      <c r="FP35" s="302"/>
      <c r="FQ35" s="302"/>
      <c r="FR35" s="302"/>
      <c r="FS35" s="302"/>
      <c r="FT35" s="302"/>
      <c r="FU35" s="302"/>
      <c r="FV35" s="302"/>
      <c r="FW35" s="302"/>
      <c r="FX35" s="302"/>
      <c r="FY35" s="302"/>
      <c r="FZ35" s="302"/>
      <c r="GA35" s="302"/>
      <c r="GB35" s="302"/>
      <c r="GC35" s="302"/>
      <c r="GD35" s="302"/>
      <c r="GE35" s="302"/>
      <c r="GF35" s="302"/>
      <c r="GG35" s="302"/>
      <c r="GH35" s="302"/>
      <c r="GI35" s="302"/>
      <c r="GJ35" s="302"/>
      <c r="GK35" s="302"/>
      <c r="GL35" s="302"/>
      <c r="GM35" s="302"/>
      <c r="GN35" s="302"/>
      <c r="GO35" s="302"/>
      <c r="GP35" s="302"/>
      <c r="GQ35" s="302"/>
      <c r="GR35" s="302"/>
      <c r="GS35" s="302"/>
      <c r="GT35" s="302"/>
      <c r="GU35" s="302"/>
      <c r="GV35" s="302"/>
      <c r="GW35" s="302"/>
      <c r="GX35" s="302"/>
      <c r="GY35" s="302"/>
      <c r="GZ35" s="302"/>
      <c r="HA35" s="302"/>
      <c r="HB35" s="302"/>
      <c r="HC35" s="302"/>
      <c r="HD35" s="302"/>
      <c r="HE35" s="302"/>
      <c r="HF35" s="302"/>
      <c r="HG35" s="302"/>
      <c r="HH35" s="302"/>
      <c r="HI35" s="302"/>
      <c r="HJ35" s="302"/>
      <c r="HK35" s="302"/>
      <c r="HL35" s="302"/>
      <c r="HM35" s="302"/>
      <c r="HN35" s="302"/>
      <c r="HO35" s="302"/>
      <c r="HP35" s="302"/>
      <c r="HQ35" s="302"/>
      <c r="HR35" s="302"/>
      <c r="HS35" s="302"/>
      <c r="HT35" s="302"/>
      <c r="HU35" s="302"/>
      <c r="HV35" s="302"/>
      <c r="HW35" s="302"/>
      <c r="HX35" s="302"/>
      <c r="HY35" s="302"/>
      <c r="HZ35" s="302"/>
      <c r="IA35" s="302"/>
      <c r="IB35" s="302"/>
      <c r="IC35" s="302"/>
      <c r="ID35" s="302"/>
      <c r="IE35" s="302"/>
      <c r="IF35" s="302"/>
      <c r="IG35" s="302"/>
      <c r="IH35" s="302"/>
      <c r="II35" s="302"/>
      <c r="IJ35" s="302"/>
      <c r="IK35" s="302"/>
      <c r="IL35" s="302"/>
      <c r="IM35" s="302"/>
      <c r="IN35" s="302"/>
      <c r="IO35" s="302"/>
      <c r="IP35" s="302"/>
      <c r="IQ35" s="302"/>
      <c r="IR35" s="302"/>
      <c r="IS35" s="302"/>
      <c r="IT35" s="302"/>
      <c r="IU35" s="302"/>
    </row>
    <row r="36" spans="1:255" ht="16.5" hidden="1">
      <c r="A36" s="304"/>
      <c r="B36" s="306"/>
      <c r="C36" s="185" t="s">
        <v>269</v>
      </c>
      <c r="D36" s="305" t="s">
        <v>31</v>
      </c>
      <c r="E36" s="305">
        <v>1</v>
      </c>
      <c r="F36" s="213">
        <f>F33*E36</f>
        <v>0</v>
      </c>
      <c r="G36" s="213">
        <v>12.8</v>
      </c>
      <c r="H36" s="213">
        <f>F36*G36</f>
        <v>0</v>
      </c>
      <c r="I36" s="213"/>
      <c r="J36" s="213"/>
      <c r="K36" s="213"/>
      <c r="L36" s="213"/>
      <c r="M36" s="213">
        <f>H36+J36+L36</f>
        <v>0</v>
      </c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  <c r="AL36" s="301"/>
      <c r="AM36" s="301"/>
      <c r="AN36" s="301"/>
      <c r="AO36" s="301"/>
      <c r="AP36" s="301"/>
      <c r="AQ36" s="301"/>
      <c r="AR36" s="302"/>
      <c r="AS36" s="302"/>
      <c r="AT36" s="302"/>
      <c r="AU36" s="302"/>
      <c r="AV36" s="302"/>
      <c r="AW36" s="302"/>
      <c r="AX36" s="302"/>
      <c r="AY36" s="302"/>
      <c r="AZ36" s="302"/>
      <c r="BA36" s="302"/>
      <c r="BB36" s="302"/>
      <c r="BC36" s="302"/>
      <c r="BD36" s="302"/>
      <c r="BE36" s="302"/>
      <c r="BF36" s="302"/>
      <c r="BG36" s="302"/>
      <c r="BH36" s="302"/>
      <c r="BI36" s="302"/>
      <c r="BJ36" s="302"/>
      <c r="BK36" s="302"/>
      <c r="BL36" s="302"/>
      <c r="BM36" s="302"/>
      <c r="BN36" s="302"/>
      <c r="BO36" s="302"/>
      <c r="BP36" s="302"/>
      <c r="BQ36" s="302"/>
      <c r="BR36" s="302"/>
      <c r="BS36" s="302"/>
      <c r="BT36" s="302"/>
      <c r="BU36" s="302"/>
      <c r="BV36" s="302"/>
      <c r="BW36" s="302"/>
      <c r="BX36" s="302"/>
      <c r="BY36" s="302"/>
      <c r="BZ36" s="302"/>
      <c r="CA36" s="302"/>
      <c r="CB36" s="302"/>
      <c r="CC36" s="302"/>
      <c r="CD36" s="302"/>
      <c r="CE36" s="302"/>
      <c r="CF36" s="302"/>
      <c r="CG36" s="302"/>
      <c r="CH36" s="302"/>
      <c r="CI36" s="302"/>
      <c r="CJ36" s="302"/>
      <c r="CK36" s="302"/>
      <c r="CL36" s="302"/>
      <c r="CM36" s="302"/>
      <c r="CN36" s="302"/>
      <c r="CO36" s="302"/>
      <c r="CP36" s="302"/>
      <c r="CQ36" s="302"/>
      <c r="CR36" s="302"/>
      <c r="CS36" s="302"/>
      <c r="CT36" s="302"/>
      <c r="CU36" s="302"/>
      <c r="CV36" s="302"/>
      <c r="CW36" s="302"/>
      <c r="CX36" s="302"/>
      <c r="CY36" s="302"/>
      <c r="CZ36" s="302"/>
      <c r="DA36" s="302"/>
      <c r="DB36" s="302"/>
      <c r="DC36" s="302"/>
      <c r="DD36" s="302"/>
      <c r="DE36" s="302"/>
      <c r="DF36" s="302"/>
      <c r="DG36" s="302"/>
      <c r="DH36" s="302"/>
      <c r="DI36" s="302"/>
      <c r="DJ36" s="302"/>
      <c r="DK36" s="302"/>
      <c r="DL36" s="302"/>
      <c r="DM36" s="302"/>
      <c r="DN36" s="302"/>
      <c r="DO36" s="302"/>
      <c r="DP36" s="302"/>
      <c r="DQ36" s="302"/>
      <c r="DR36" s="302"/>
      <c r="DS36" s="302"/>
      <c r="DT36" s="302"/>
      <c r="DU36" s="302"/>
      <c r="DV36" s="302"/>
      <c r="DW36" s="302"/>
      <c r="DX36" s="302"/>
      <c r="DY36" s="302"/>
      <c r="DZ36" s="302"/>
      <c r="EA36" s="302"/>
      <c r="EB36" s="302"/>
      <c r="EC36" s="302"/>
      <c r="ED36" s="302"/>
      <c r="EE36" s="302"/>
      <c r="EF36" s="302"/>
      <c r="EG36" s="302"/>
      <c r="EH36" s="302"/>
      <c r="EI36" s="302"/>
      <c r="EJ36" s="302"/>
      <c r="EK36" s="302"/>
      <c r="EL36" s="302"/>
      <c r="EM36" s="302"/>
      <c r="EN36" s="302"/>
      <c r="EO36" s="302"/>
      <c r="EP36" s="302"/>
      <c r="EQ36" s="302"/>
      <c r="ER36" s="302"/>
      <c r="ES36" s="302"/>
      <c r="ET36" s="302"/>
      <c r="EU36" s="302"/>
      <c r="EV36" s="302"/>
      <c r="EW36" s="302"/>
      <c r="EX36" s="302"/>
      <c r="EY36" s="302"/>
      <c r="EZ36" s="302"/>
      <c r="FA36" s="302"/>
      <c r="FB36" s="302"/>
      <c r="FC36" s="302"/>
      <c r="FD36" s="302"/>
      <c r="FE36" s="302"/>
      <c r="FF36" s="302"/>
      <c r="FG36" s="302"/>
      <c r="FH36" s="302"/>
      <c r="FI36" s="302"/>
      <c r="FJ36" s="302"/>
      <c r="FK36" s="302"/>
      <c r="FL36" s="302"/>
      <c r="FM36" s="302"/>
      <c r="FN36" s="302"/>
      <c r="FO36" s="302"/>
      <c r="FP36" s="302"/>
      <c r="FQ36" s="302"/>
      <c r="FR36" s="302"/>
      <c r="FS36" s="302"/>
      <c r="FT36" s="302"/>
      <c r="FU36" s="302"/>
      <c r="FV36" s="302"/>
      <c r="FW36" s="302"/>
      <c r="FX36" s="302"/>
      <c r="FY36" s="302"/>
      <c r="FZ36" s="302"/>
      <c r="GA36" s="302"/>
      <c r="GB36" s="302"/>
      <c r="GC36" s="302"/>
      <c r="GD36" s="302"/>
      <c r="GE36" s="302"/>
      <c r="GF36" s="302"/>
      <c r="GG36" s="302"/>
      <c r="GH36" s="302"/>
      <c r="GI36" s="302"/>
      <c r="GJ36" s="302"/>
      <c r="GK36" s="302"/>
      <c r="GL36" s="302"/>
      <c r="GM36" s="302"/>
      <c r="GN36" s="302"/>
      <c r="GO36" s="302"/>
      <c r="GP36" s="302"/>
      <c r="GQ36" s="302"/>
      <c r="GR36" s="302"/>
      <c r="GS36" s="302"/>
      <c r="GT36" s="302"/>
      <c r="GU36" s="302"/>
      <c r="GV36" s="302"/>
      <c r="GW36" s="302"/>
      <c r="GX36" s="302"/>
      <c r="GY36" s="302"/>
      <c r="GZ36" s="302"/>
      <c r="HA36" s="302"/>
      <c r="HB36" s="302"/>
      <c r="HC36" s="302"/>
      <c r="HD36" s="302"/>
      <c r="HE36" s="302"/>
      <c r="HF36" s="302"/>
      <c r="HG36" s="302"/>
      <c r="HH36" s="302"/>
      <c r="HI36" s="302"/>
      <c r="HJ36" s="302"/>
      <c r="HK36" s="302"/>
      <c r="HL36" s="302"/>
      <c r="HM36" s="302"/>
      <c r="HN36" s="302"/>
      <c r="HO36" s="302"/>
      <c r="HP36" s="302"/>
      <c r="HQ36" s="302"/>
      <c r="HR36" s="302"/>
      <c r="HS36" s="302"/>
      <c r="HT36" s="302"/>
      <c r="HU36" s="302"/>
      <c r="HV36" s="302"/>
      <c r="HW36" s="302"/>
      <c r="HX36" s="302"/>
      <c r="HY36" s="302"/>
      <c r="HZ36" s="302"/>
      <c r="IA36" s="302"/>
      <c r="IB36" s="302"/>
      <c r="IC36" s="302"/>
      <c r="ID36" s="302"/>
      <c r="IE36" s="302"/>
      <c r="IF36" s="302"/>
      <c r="IG36" s="302"/>
      <c r="IH36" s="302"/>
      <c r="II36" s="302"/>
      <c r="IJ36" s="302"/>
      <c r="IK36" s="302"/>
      <c r="IL36" s="302"/>
      <c r="IM36" s="302"/>
      <c r="IN36" s="302"/>
      <c r="IO36" s="302"/>
      <c r="IP36" s="302"/>
      <c r="IQ36" s="302"/>
      <c r="IR36" s="302"/>
      <c r="IS36" s="302"/>
      <c r="IT36" s="302"/>
      <c r="IU36" s="302"/>
    </row>
    <row r="37" spans="1:255" ht="16.5" hidden="1">
      <c r="A37" s="304"/>
      <c r="B37" s="306"/>
      <c r="C37" s="185" t="s">
        <v>9</v>
      </c>
      <c r="D37" s="305" t="s">
        <v>5</v>
      </c>
      <c r="E37" s="213">
        <v>0.18</v>
      </c>
      <c r="F37" s="213">
        <f>F33*E37</f>
        <v>0</v>
      </c>
      <c r="G37" s="213">
        <v>3.2</v>
      </c>
      <c r="H37" s="213">
        <f>F37*G37</f>
        <v>0</v>
      </c>
      <c r="I37" s="213"/>
      <c r="J37" s="213"/>
      <c r="K37" s="213"/>
      <c r="L37" s="213"/>
      <c r="M37" s="213">
        <f>H37+J37+L37</f>
        <v>0</v>
      </c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301"/>
      <c r="AG37" s="301"/>
      <c r="AH37" s="301"/>
      <c r="AI37" s="301"/>
      <c r="AJ37" s="301"/>
      <c r="AK37" s="301"/>
      <c r="AL37" s="301"/>
      <c r="AM37" s="301"/>
      <c r="AN37" s="301"/>
      <c r="AO37" s="301"/>
      <c r="AP37" s="301"/>
      <c r="AQ37" s="301"/>
      <c r="AR37" s="302"/>
      <c r="AS37" s="302"/>
      <c r="AT37" s="302"/>
      <c r="AU37" s="302"/>
      <c r="AV37" s="302"/>
      <c r="AW37" s="302"/>
      <c r="AX37" s="302"/>
      <c r="AY37" s="302"/>
      <c r="AZ37" s="302"/>
      <c r="BA37" s="302"/>
      <c r="BB37" s="302"/>
      <c r="BC37" s="302"/>
      <c r="BD37" s="302"/>
      <c r="BE37" s="302"/>
      <c r="BF37" s="302"/>
      <c r="BG37" s="302"/>
      <c r="BH37" s="302"/>
      <c r="BI37" s="302"/>
      <c r="BJ37" s="302"/>
      <c r="BK37" s="302"/>
      <c r="BL37" s="302"/>
      <c r="BM37" s="302"/>
      <c r="BN37" s="302"/>
      <c r="BO37" s="302"/>
      <c r="BP37" s="302"/>
      <c r="BQ37" s="302"/>
      <c r="BR37" s="302"/>
      <c r="BS37" s="302"/>
      <c r="BT37" s="302"/>
      <c r="BU37" s="302"/>
      <c r="BV37" s="302"/>
      <c r="BW37" s="302"/>
      <c r="BX37" s="302"/>
      <c r="BY37" s="302"/>
      <c r="BZ37" s="302"/>
      <c r="CA37" s="302"/>
      <c r="CB37" s="302"/>
      <c r="CC37" s="302"/>
      <c r="CD37" s="302"/>
      <c r="CE37" s="302"/>
      <c r="CF37" s="302"/>
      <c r="CG37" s="302"/>
      <c r="CH37" s="302"/>
      <c r="CI37" s="302"/>
      <c r="CJ37" s="302"/>
      <c r="CK37" s="302"/>
      <c r="CL37" s="302"/>
      <c r="CM37" s="302"/>
      <c r="CN37" s="302"/>
      <c r="CO37" s="302"/>
      <c r="CP37" s="302"/>
      <c r="CQ37" s="302"/>
      <c r="CR37" s="302"/>
      <c r="CS37" s="302"/>
      <c r="CT37" s="302"/>
      <c r="CU37" s="302"/>
      <c r="CV37" s="302"/>
      <c r="CW37" s="302"/>
      <c r="CX37" s="302"/>
      <c r="CY37" s="302"/>
      <c r="CZ37" s="302"/>
      <c r="DA37" s="302"/>
      <c r="DB37" s="302"/>
      <c r="DC37" s="302"/>
      <c r="DD37" s="302"/>
      <c r="DE37" s="302"/>
      <c r="DF37" s="302"/>
      <c r="DG37" s="302"/>
      <c r="DH37" s="302"/>
      <c r="DI37" s="302"/>
      <c r="DJ37" s="302"/>
      <c r="DK37" s="302"/>
      <c r="DL37" s="302"/>
      <c r="DM37" s="302"/>
      <c r="DN37" s="302"/>
      <c r="DO37" s="302"/>
      <c r="DP37" s="302"/>
      <c r="DQ37" s="302"/>
      <c r="DR37" s="302"/>
      <c r="DS37" s="302"/>
      <c r="DT37" s="302"/>
      <c r="DU37" s="302"/>
      <c r="DV37" s="302"/>
      <c r="DW37" s="302"/>
      <c r="DX37" s="302"/>
      <c r="DY37" s="302"/>
      <c r="DZ37" s="302"/>
      <c r="EA37" s="302"/>
      <c r="EB37" s="302"/>
      <c r="EC37" s="302"/>
      <c r="ED37" s="302"/>
      <c r="EE37" s="302"/>
      <c r="EF37" s="302"/>
      <c r="EG37" s="302"/>
      <c r="EH37" s="302"/>
      <c r="EI37" s="302"/>
      <c r="EJ37" s="302"/>
      <c r="EK37" s="302"/>
      <c r="EL37" s="302"/>
      <c r="EM37" s="302"/>
      <c r="EN37" s="302"/>
      <c r="EO37" s="302"/>
      <c r="EP37" s="302"/>
      <c r="EQ37" s="302"/>
      <c r="ER37" s="302"/>
      <c r="ES37" s="302"/>
      <c r="ET37" s="302"/>
      <c r="EU37" s="302"/>
      <c r="EV37" s="302"/>
      <c r="EW37" s="302"/>
      <c r="EX37" s="302"/>
      <c r="EY37" s="302"/>
      <c r="EZ37" s="302"/>
      <c r="FA37" s="302"/>
      <c r="FB37" s="302"/>
      <c r="FC37" s="302"/>
      <c r="FD37" s="302"/>
      <c r="FE37" s="302"/>
      <c r="FF37" s="302"/>
      <c r="FG37" s="302"/>
      <c r="FH37" s="302"/>
      <c r="FI37" s="302"/>
      <c r="FJ37" s="302"/>
      <c r="FK37" s="302"/>
      <c r="FL37" s="302"/>
      <c r="FM37" s="302"/>
      <c r="FN37" s="302"/>
      <c r="FO37" s="302"/>
      <c r="FP37" s="302"/>
      <c r="FQ37" s="302"/>
      <c r="FR37" s="302"/>
      <c r="FS37" s="302"/>
      <c r="FT37" s="302"/>
      <c r="FU37" s="302"/>
      <c r="FV37" s="302"/>
      <c r="FW37" s="302"/>
      <c r="FX37" s="302"/>
      <c r="FY37" s="302"/>
      <c r="FZ37" s="302"/>
      <c r="GA37" s="302"/>
      <c r="GB37" s="302"/>
      <c r="GC37" s="302"/>
      <c r="GD37" s="302"/>
      <c r="GE37" s="302"/>
      <c r="GF37" s="302"/>
      <c r="GG37" s="302"/>
      <c r="GH37" s="302"/>
      <c r="GI37" s="302"/>
      <c r="GJ37" s="302"/>
      <c r="GK37" s="302"/>
      <c r="GL37" s="302"/>
      <c r="GM37" s="302"/>
      <c r="GN37" s="302"/>
      <c r="GO37" s="302"/>
      <c r="GP37" s="302"/>
      <c r="GQ37" s="302"/>
      <c r="GR37" s="302"/>
      <c r="GS37" s="302"/>
      <c r="GT37" s="302"/>
      <c r="GU37" s="302"/>
      <c r="GV37" s="302"/>
      <c r="GW37" s="302"/>
      <c r="GX37" s="302"/>
      <c r="GY37" s="302"/>
      <c r="GZ37" s="302"/>
      <c r="HA37" s="302"/>
      <c r="HB37" s="302"/>
      <c r="HC37" s="302"/>
      <c r="HD37" s="302"/>
      <c r="HE37" s="302"/>
      <c r="HF37" s="302"/>
      <c r="HG37" s="302"/>
      <c r="HH37" s="302"/>
      <c r="HI37" s="302"/>
      <c r="HJ37" s="302"/>
      <c r="HK37" s="302"/>
      <c r="HL37" s="302"/>
      <c r="HM37" s="302"/>
      <c r="HN37" s="302"/>
      <c r="HO37" s="302"/>
      <c r="HP37" s="302"/>
      <c r="HQ37" s="302"/>
      <c r="HR37" s="302"/>
      <c r="HS37" s="302"/>
      <c r="HT37" s="302"/>
      <c r="HU37" s="302"/>
      <c r="HV37" s="302"/>
      <c r="HW37" s="302"/>
      <c r="HX37" s="302"/>
      <c r="HY37" s="302"/>
      <c r="HZ37" s="302"/>
      <c r="IA37" s="302"/>
      <c r="IB37" s="302"/>
      <c r="IC37" s="302"/>
      <c r="ID37" s="302"/>
      <c r="IE37" s="302"/>
      <c r="IF37" s="302"/>
      <c r="IG37" s="302"/>
      <c r="IH37" s="302"/>
      <c r="II37" s="302"/>
      <c r="IJ37" s="302"/>
      <c r="IK37" s="302"/>
      <c r="IL37" s="302"/>
      <c r="IM37" s="302"/>
      <c r="IN37" s="302"/>
      <c r="IO37" s="302"/>
      <c r="IP37" s="302"/>
      <c r="IQ37" s="302"/>
      <c r="IR37" s="302"/>
      <c r="IS37" s="302"/>
      <c r="IT37" s="302"/>
      <c r="IU37" s="302"/>
    </row>
    <row r="38" spans="1:255" ht="15.75">
      <c r="A38" s="330"/>
      <c r="B38" s="330"/>
      <c r="C38" s="331" t="s">
        <v>14</v>
      </c>
      <c r="D38" s="332"/>
      <c r="E38" s="333"/>
      <c r="F38" s="334"/>
      <c r="G38" s="334"/>
      <c r="H38" s="334"/>
      <c r="I38" s="334"/>
      <c r="J38" s="334"/>
      <c r="K38" s="334"/>
      <c r="L38" s="334"/>
      <c r="M38" s="334"/>
      <c r="N38" s="335"/>
      <c r="O38" s="335"/>
      <c r="P38" s="335"/>
      <c r="Q38" s="335"/>
      <c r="R38" s="335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  <c r="AC38" s="335"/>
      <c r="AD38" s="335"/>
      <c r="AE38" s="335"/>
      <c r="AF38" s="335"/>
      <c r="AG38" s="335"/>
      <c r="AH38" s="335"/>
      <c r="AI38" s="335"/>
      <c r="AJ38" s="335"/>
      <c r="AK38" s="335"/>
      <c r="AL38" s="335"/>
      <c r="AM38" s="335"/>
      <c r="AN38" s="335"/>
      <c r="AO38" s="335"/>
      <c r="AP38" s="335"/>
      <c r="AQ38" s="335"/>
      <c r="AR38" s="335"/>
      <c r="AS38" s="335"/>
      <c r="AT38" s="335"/>
      <c r="AU38" s="335"/>
      <c r="AV38" s="335"/>
      <c r="AW38" s="335"/>
      <c r="AX38" s="335"/>
      <c r="AY38" s="335"/>
      <c r="AZ38" s="335"/>
      <c r="BA38" s="335"/>
      <c r="BB38" s="335"/>
      <c r="BC38" s="335"/>
      <c r="BD38" s="335"/>
      <c r="BE38" s="335"/>
      <c r="BF38" s="335"/>
      <c r="BG38" s="335"/>
      <c r="BH38" s="335"/>
      <c r="BI38" s="335"/>
      <c r="BJ38" s="335"/>
      <c r="BK38" s="335"/>
      <c r="BL38" s="335"/>
      <c r="BM38" s="335"/>
      <c r="BN38" s="335"/>
      <c r="BO38" s="335"/>
      <c r="BP38" s="335"/>
      <c r="BQ38" s="335"/>
      <c r="BR38" s="335"/>
      <c r="BS38" s="335"/>
      <c r="BT38" s="335"/>
      <c r="BU38" s="335"/>
      <c r="BV38" s="335"/>
      <c r="BW38" s="335"/>
      <c r="BX38" s="335"/>
      <c r="BY38" s="335"/>
      <c r="BZ38" s="335"/>
      <c r="CA38" s="335"/>
      <c r="CB38" s="335"/>
      <c r="CC38" s="335"/>
      <c r="CD38" s="335"/>
      <c r="CE38" s="335"/>
      <c r="CF38" s="335"/>
      <c r="CG38" s="335"/>
      <c r="CH38" s="335"/>
      <c r="CI38" s="335"/>
      <c r="CJ38" s="335"/>
      <c r="CK38" s="335"/>
      <c r="CL38" s="335"/>
      <c r="CM38" s="335"/>
      <c r="CN38" s="335"/>
      <c r="CO38" s="335"/>
      <c r="CP38" s="335"/>
      <c r="CQ38" s="335"/>
      <c r="CR38" s="335"/>
      <c r="CS38" s="335"/>
      <c r="CT38" s="335"/>
      <c r="CU38" s="335"/>
      <c r="CV38" s="335"/>
      <c r="CW38" s="335"/>
      <c r="CX38" s="335"/>
      <c r="CY38" s="335"/>
      <c r="CZ38" s="335"/>
      <c r="DA38" s="335"/>
      <c r="DB38" s="335"/>
      <c r="DC38" s="335"/>
      <c r="DD38" s="335"/>
      <c r="DE38" s="335"/>
      <c r="DF38" s="335"/>
      <c r="DG38" s="335"/>
      <c r="DH38" s="335"/>
      <c r="DI38" s="335"/>
      <c r="DJ38" s="335"/>
      <c r="DK38" s="335"/>
      <c r="DL38" s="335"/>
      <c r="DM38" s="335"/>
      <c r="DN38" s="335"/>
      <c r="DO38" s="335"/>
      <c r="DP38" s="335"/>
      <c r="DQ38" s="335"/>
      <c r="DR38" s="335"/>
      <c r="DS38" s="335"/>
      <c r="DT38" s="335"/>
      <c r="DU38" s="335"/>
      <c r="DV38" s="335"/>
      <c r="DW38" s="335"/>
      <c r="DX38" s="335"/>
      <c r="DY38" s="335"/>
      <c r="DZ38" s="335"/>
      <c r="EA38" s="335"/>
      <c r="EB38" s="335"/>
      <c r="EC38" s="335"/>
      <c r="ED38" s="335"/>
      <c r="EE38" s="335"/>
      <c r="EF38" s="335"/>
      <c r="EG38" s="335"/>
      <c r="EH38" s="335"/>
      <c r="EI38" s="335"/>
      <c r="EJ38" s="335"/>
      <c r="EK38" s="335"/>
      <c r="EL38" s="335"/>
      <c r="EM38" s="335"/>
      <c r="EN38" s="335"/>
      <c r="EO38" s="335"/>
      <c r="EP38" s="335"/>
      <c r="EQ38" s="335"/>
      <c r="ER38" s="335"/>
      <c r="ES38" s="335"/>
      <c r="ET38" s="335"/>
      <c r="EU38" s="335"/>
      <c r="EV38" s="335"/>
      <c r="EW38" s="335"/>
      <c r="EX38" s="335"/>
      <c r="EY38" s="335"/>
      <c r="EZ38" s="335"/>
      <c r="FA38" s="335"/>
      <c r="FB38" s="335"/>
      <c r="FC38" s="335"/>
      <c r="FD38" s="335"/>
      <c r="FE38" s="335"/>
      <c r="FF38" s="335"/>
      <c r="FG38" s="335"/>
      <c r="FH38" s="335"/>
      <c r="FI38" s="335"/>
      <c r="FJ38" s="335"/>
      <c r="FK38" s="335"/>
      <c r="FL38" s="335"/>
      <c r="FM38" s="335"/>
      <c r="FN38" s="335"/>
      <c r="FO38" s="335"/>
      <c r="FP38" s="335"/>
      <c r="FQ38" s="335"/>
      <c r="FR38" s="335"/>
      <c r="FS38" s="335"/>
      <c r="FT38" s="335"/>
      <c r="FU38" s="335"/>
      <c r="FV38" s="335"/>
      <c r="FW38" s="335"/>
      <c r="FX38" s="335"/>
      <c r="FY38" s="335"/>
      <c r="FZ38" s="335"/>
      <c r="GA38" s="335"/>
      <c r="GB38" s="335"/>
      <c r="GC38" s="335"/>
      <c r="GD38" s="335"/>
      <c r="GE38" s="335"/>
      <c r="GF38" s="335"/>
      <c r="GG38" s="335"/>
      <c r="GH38" s="335"/>
      <c r="GI38" s="335"/>
      <c r="GJ38" s="335"/>
      <c r="GK38" s="335"/>
      <c r="GL38" s="335"/>
      <c r="GM38" s="335"/>
      <c r="GN38" s="335"/>
      <c r="GO38" s="335"/>
      <c r="GP38" s="335"/>
      <c r="GQ38" s="335"/>
      <c r="GR38" s="335"/>
      <c r="GS38" s="335"/>
      <c r="GT38" s="335"/>
      <c r="GU38" s="335"/>
      <c r="GV38" s="335"/>
      <c r="GW38" s="335"/>
      <c r="GX38" s="335"/>
      <c r="GY38" s="335"/>
      <c r="GZ38" s="335"/>
      <c r="HA38" s="335"/>
      <c r="HB38" s="335"/>
      <c r="HC38" s="335"/>
      <c r="HD38" s="335"/>
      <c r="HE38" s="335"/>
      <c r="HF38" s="335"/>
      <c r="HG38" s="335"/>
      <c r="HH38" s="335"/>
      <c r="HI38" s="335"/>
      <c r="HJ38" s="335"/>
      <c r="HK38" s="335"/>
      <c r="HL38" s="335"/>
      <c r="HM38" s="335"/>
      <c r="HN38" s="335"/>
      <c r="HO38" s="335"/>
      <c r="HP38" s="335"/>
      <c r="HQ38" s="335"/>
      <c r="HR38" s="335"/>
      <c r="HS38" s="335"/>
      <c r="HT38" s="335"/>
      <c r="HU38" s="335"/>
      <c r="HV38" s="335"/>
      <c r="HW38" s="335"/>
      <c r="HX38" s="335"/>
      <c r="HY38" s="335"/>
      <c r="HZ38" s="335"/>
      <c r="IA38" s="335"/>
      <c r="IB38" s="335"/>
      <c r="IC38" s="335"/>
      <c r="ID38" s="335"/>
      <c r="IE38" s="335"/>
      <c r="IF38" s="335"/>
      <c r="IG38" s="335"/>
      <c r="IH38" s="335"/>
      <c r="II38" s="335"/>
      <c r="IJ38" s="335"/>
      <c r="IK38" s="335"/>
      <c r="IL38" s="335"/>
      <c r="IM38" s="335"/>
      <c r="IN38" s="335"/>
      <c r="IO38" s="335"/>
      <c r="IP38" s="335"/>
      <c r="IQ38" s="335"/>
      <c r="IR38" s="335"/>
      <c r="IS38" s="335"/>
      <c r="IT38" s="335"/>
      <c r="IU38" s="335"/>
    </row>
    <row r="39" spans="1:255" ht="27">
      <c r="A39" s="336">
        <v>1</v>
      </c>
      <c r="B39" s="337" t="s">
        <v>56</v>
      </c>
      <c r="C39" s="567" t="s">
        <v>57</v>
      </c>
      <c r="D39" s="297" t="s">
        <v>51</v>
      </c>
      <c r="E39" s="297"/>
      <c r="F39" s="329">
        <v>16</v>
      </c>
      <c r="G39" s="213"/>
      <c r="H39" s="213"/>
      <c r="I39" s="213"/>
      <c r="J39" s="213"/>
      <c r="K39" s="213"/>
      <c r="L39" s="213"/>
      <c r="M39" s="213"/>
      <c r="N39" s="338"/>
      <c r="O39" s="338"/>
      <c r="P39" s="338"/>
      <c r="Q39" s="338"/>
      <c r="R39" s="338"/>
      <c r="S39" s="338"/>
      <c r="T39" s="338"/>
      <c r="U39" s="338"/>
      <c r="V39" s="338"/>
      <c r="W39" s="338"/>
      <c r="X39" s="338"/>
      <c r="Y39" s="338"/>
      <c r="Z39" s="338"/>
      <c r="AA39" s="338"/>
      <c r="AB39" s="338"/>
      <c r="AC39" s="338"/>
      <c r="AD39" s="338"/>
      <c r="AE39" s="338"/>
      <c r="AF39" s="338"/>
      <c r="AG39" s="338"/>
      <c r="AH39" s="338"/>
      <c r="AI39" s="338"/>
      <c r="AJ39" s="338"/>
      <c r="AK39" s="338"/>
      <c r="AL39" s="338"/>
      <c r="AM39" s="338"/>
      <c r="AN39" s="338"/>
      <c r="AO39" s="338"/>
      <c r="AP39" s="338"/>
      <c r="AQ39" s="338"/>
      <c r="AR39" s="338"/>
      <c r="AS39" s="338"/>
      <c r="AT39" s="338"/>
      <c r="AU39" s="338"/>
      <c r="AV39" s="338"/>
      <c r="AW39" s="338"/>
      <c r="AX39" s="338"/>
      <c r="AY39" s="338"/>
      <c r="AZ39" s="338"/>
      <c r="BA39" s="338"/>
      <c r="BB39" s="338"/>
      <c r="BC39" s="338"/>
      <c r="BD39" s="338"/>
      <c r="BE39" s="338"/>
      <c r="BF39" s="338"/>
      <c r="BG39" s="338"/>
      <c r="BH39" s="338"/>
      <c r="BI39" s="338"/>
      <c r="BJ39" s="338"/>
      <c r="BK39" s="338"/>
      <c r="BL39" s="338"/>
      <c r="BM39" s="338"/>
      <c r="BN39" s="338"/>
      <c r="BO39" s="338"/>
      <c r="BP39" s="338"/>
      <c r="BQ39" s="338"/>
      <c r="BR39" s="338"/>
      <c r="BS39" s="338"/>
      <c r="BT39" s="338"/>
      <c r="BU39" s="338"/>
      <c r="BV39" s="338"/>
      <c r="BW39" s="338"/>
      <c r="BX39" s="338"/>
      <c r="BY39" s="338"/>
      <c r="BZ39" s="338"/>
      <c r="CA39" s="338"/>
      <c r="CB39" s="338"/>
      <c r="CC39" s="338"/>
      <c r="CD39" s="338"/>
      <c r="CE39" s="338"/>
      <c r="CF39" s="338"/>
      <c r="CG39" s="338"/>
      <c r="CH39" s="338"/>
      <c r="CI39" s="338"/>
      <c r="CJ39" s="338"/>
      <c r="CK39" s="338"/>
      <c r="CL39" s="338"/>
      <c r="CM39" s="338"/>
      <c r="CN39" s="338"/>
      <c r="CO39" s="338"/>
      <c r="CP39" s="338"/>
      <c r="CQ39" s="338"/>
      <c r="CR39" s="338"/>
      <c r="CS39" s="338"/>
      <c r="CT39" s="338"/>
      <c r="CU39" s="338"/>
      <c r="CV39" s="338"/>
      <c r="CW39" s="338"/>
      <c r="CX39" s="338"/>
      <c r="CY39" s="338"/>
      <c r="CZ39" s="338"/>
      <c r="DA39" s="338"/>
      <c r="DB39" s="338"/>
      <c r="DC39" s="338"/>
      <c r="DD39" s="338"/>
      <c r="DE39" s="338"/>
      <c r="DF39" s="338"/>
      <c r="DG39" s="338"/>
      <c r="DH39" s="338"/>
      <c r="DI39" s="338"/>
      <c r="DJ39" s="338"/>
      <c r="DK39" s="338"/>
      <c r="DL39" s="338"/>
      <c r="DM39" s="338"/>
      <c r="DN39" s="338"/>
      <c r="DO39" s="338"/>
      <c r="DP39" s="338"/>
      <c r="DQ39" s="338"/>
      <c r="DR39" s="338"/>
      <c r="DS39" s="338"/>
      <c r="DT39" s="338"/>
      <c r="DU39" s="338"/>
      <c r="DV39" s="338"/>
      <c r="DW39" s="338"/>
      <c r="DX39" s="338"/>
      <c r="DY39" s="338"/>
      <c r="DZ39" s="338"/>
      <c r="EA39" s="338"/>
      <c r="EB39" s="338"/>
      <c r="EC39" s="338"/>
      <c r="ED39" s="338"/>
      <c r="EE39" s="338"/>
      <c r="EF39" s="338"/>
      <c r="EG39" s="338"/>
      <c r="EH39" s="338"/>
      <c r="EI39" s="338"/>
      <c r="EJ39" s="338"/>
      <c r="EK39" s="338"/>
      <c r="EL39" s="338"/>
      <c r="EM39" s="338"/>
      <c r="EN39" s="338"/>
      <c r="EO39" s="338"/>
      <c r="EP39" s="338"/>
      <c r="EQ39" s="338"/>
      <c r="ER39" s="338"/>
      <c r="ES39" s="338"/>
      <c r="ET39" s="338"/>
      <c r="EU39" s="338"/>
      <c r="EV39" s="338"/>
      <c r="EW39" s="338"/>
      <c r="EX39" s="338"/>
      <c r="EY39" s="338"/>
      <c r="EZ39" s="338"/>
      <c r="FA39" s="338"/>
      <c r="FB39" s="338"/>
      <c r="FC39" s="338"/>
      <c r="FD39" s="338"/>
      <c r="FE39" s="338"/>
      <c r="FF39" s="338"/>
      <c r="FG39" s="338"/>
      <c r="FH39" s="338"/>
      <c r="FI39" s="338"/>
      <c r="FJ39" s="338"/>
      <c r="FK39" s="338"/>
      <c r="FL39" s="338"/>
      <c r="FM39" s="338"/>
      <c r="FN39" s="338"/>
      <c r="FO39" s="338"/>
      <c r="FP39" s="338"/>
      <c r="FQ39" s="338"/>
      <c r="FR39" s="338"/>
      <c r="FS39" s="338"/>
      <c r="FT39" s="338"/>
      <c r="FU39" s="338"/>
      <c r="FV39" s="338"/>
      <c r="FW39" s="338"/>
      <c r="FX39" s="338"/>
      <c r="FY39" s="338"/>
      <c r="FZ39" s="338"/>
      <c r="GA39" s="338"/>
      <c r="GB39" s="338"/>
      <c r="GC39" s="338"/>
      <c r="GD39" s="338"/>
      <c r="GE39" s="338"/>
      <c r="GF39" s="338"/>
      <c r="GG39" s="338"/>
      <c r="GH39" s="338"/>
      <c r="GI39" s="338"/>
      <c r="GJ39" s="338"/>
      <c r="GK39" s="338"/>
      <c r="GL39" s="338"/>
      <c r="GM39" s="338"/>
      <c r="GN39" s="338"/>
      <c r="GO39" s="338"/>
      <c r="GP39" s="338"/>
      <c r="GQ39" s="338"/>
      <c r="GR39" s="338"/>
      <c r="GS39" s="338"/>
      <c r="GT39" s="338"/>
      <c r="GU39" s="338"/>
      <c r="GV39" s="338"/>
      <c r="GW39" s="338"/>
      <c r="GX39" s="338"/>
      <c r="GY39" s="338"/>
      <c r="GZ39" s="338"/>
      <c r="HA39" s="338"/>
      <c r="HB39" s="338"/>
      <c r="HC39" s="338"/>
      <c r="HD39" s="338"/>
      <c r="HE39" s="338"/>
      <c r="HF39" s="338"/>
      <c r="HG39" s="338"/>
      <c r="HH39" s="338"/>
      <c r="HI39" s="338"/>
      <c r="HJ39" s="338"/>
      <c r="HK39" s="338"/>
      <c r="HL39" s="338"/>
      <c r="HM39" s="338"/>
      <c r="HN39" s="338"/>
      <c r="HO39" s="338"/>
      <c r="HP39" s="338"/>
      <c r="HQ39" s="338"/>
      <c r="HR39" s="338"/>
      <c r="HS39" s="338"/>
      <c r="HT39" s="338"/>
      <c r="HU39" s="338"/>
      <c r="HV39" s="338"/>
      <c r="HW39" s="338"/>
      <c r="HX39" s="338"/>
      <c r="HY39" s="338"/>
      <c r="HZ39" s="338"/>
      <c r="IA39" s="338"/>
      <c r="IB39" s="338"/>
      <c r="IC39" s="338"/>
      <c r="ID39" s="338"/>
      <c r="IE39" s="338"/>
      <c r="IF39" s="338"/>
      <c r="IG39" s="338"/>
      <c r="IH39" s="338"/>
      <c r="II39" s="338"/>
      <c r="IJ39" s="338"/>
      <c r="IK39" s="338"/>
      <c r="IL39" s="338"/>
      <c r="IM39" s="338"/>
      <c r="IN39" s="338"/>
      <c r="IO39" s="338"/>
      <c r="IP39" s="338"/>
      <c r="IQ39" s="338"/>
      <c r="IR39" s="338"/>
      <c r="IS39" s="338"/>
      <c r="IT39" s="338"/>
      <c r="IU39" s="338"/>
    </row>
    <row r="40" spans="1:255" ht="15.75">
      <c r="A40" s="339"/>
      <c r="B40" s="340"/>
      <c r="C40" s="185" t="s">
        <v>52</v>
      </c>
      <c r="D40" s="304" t="s">
        <v>28</v>
      </c>
      <c r="E40" s="304">
        <v>0.609</v>
      </c>
      <c r="F40" s="304">
        <f>F39*E40</f>
        <v>9.744</v>
      </c>
      <c r="G40" s="213"/>
      <c r="H40" s="213"/>
      <c r="I40" s="213"/>
      <c r="J40" s="213"/>
      <c r="K40" s="213"/>
      <c r="L40" s="213"/>
      <c r="M40" s="213"/>
      <c r="N40" s="338"/>
      <c r="O40" s="338"/>
      <c r="P40" s="338"/>
      <c r="Q40" s="338"/>
      <c r="R40" s="338"/>
      <c r="S40" s="338"/>
      <c r="T40" s="338"/>
      <c r="U40" s="338"/>
      <c r="V40" s="338"/>
      <c r="W40" s="338"/>
      <c r="X40" s="338"/>
      <c r="Y40" s="338"/>
      <c r="Z40" s="338"/>
      <c r="AA40" s="338"/>
      <c r="AB40" s="338"/>
      <c r="AC40" s="338"/>
      <c r="AD40" s="338"/>
      <c r="AE40" s="338"/>
      <c r="AF40" s="338"/>
      <c r="AG40" s="338"/>
      <c r="AH40" s="338"/>
      <c r="AI40" s="338"/>
      <c r="AJ40" s="338"/>
      <c r="AK40" s="338"/>
      <c r="AL40" s="338"/>
      <c r="AM40" s="338"/>
      <c r="AN40" s="338"/>
      <c r="AO40" s="338"/>
      <c r="AP40" s="338"/>
      <c r="AQ40" s="338"/>
      <c r="AR40" s="338"/>
      <c r="AS40" s="338"/>
      <c r="AT40" s="338"/>
      <c r="AU40" s="338"/>
      <c r="AV40" s="338"/>
      <c r="AW40" s="338"/>
      <c r="AX40" s="338"/>
      <c r="AY40" s="338"/>
      <c r="AZ40" s="338"/>
      <c r="BA40" s="338"/>
      <c r="BB40" s="338"/>
      <c r="BC40" s="338"/>
      <c r="BD40" s="338"/>
      <c r="BE40" s="338"/>
      <c r="BF40" s="338"/>
      <c r="BG40" s="338"/>
      <c r="BH40" s="338"/>
      <c r="BI40" s="338"/>
      <c r="BJ40" s="338"/>
      <c r="BK40" s="338"/>
      <c r="BL40" s="338"/>
      <c r="BM40" s="338"/>
      <c r="BN40" s="338"/>
      <c r="BO40" s="338"/>
      <c r="BP40" s="338"/>
      <c r="BQ40" s="338"/>
      <c r="BR40" s="338"/>
      <c r="BS40" s="338"/>
      <c r="BT40" s="338"/>
      <c r="BU40" s="338"/>
      <c r="BV40" s="338"/>
      <c r="BW40" s="338"/>
      <c r="BX40" s="338"/>
      <c r="BY40" s="338"/>
      <c r="BZ40" s="338"/>
      <c r="CA40" s="338"/>
      <c r="CB40" s="338"/>
      <c r="CC40" s="338"/>
      <c r="CD40" s="338"/>
      <c r="CE40" s="338"/>
      <c r="CF40" s="338"/>
      <c r="CG40" s="338"/>
      <c r="CH40" s="338"/>
      <c r="CI40" s="338"/>
      <c r="CJ40" s="338"/>
      <c r="CK40" s="338"/>
      <c r="CL40" s="338"/>
      <c r="CM40" s="338"/>
      <c r="CN40" s="338"/>
      <c r="CO40" s="338"/>
      <c r="CP40" s="338"/>
      <c r="CQ40" s="338"/>
      <c r="CR40" s="338"/>
      <c r="CS40" s="338"/>
      <c r="CT40" s="338"/>
      <c r="CU40" s="338"/>
      <c r="CV40" s="338"/>
      <c r="CW40" s="338"/>
      <c r="CX40" s="338"/>
      <c r="CY40" s="338"/>
      <c r="CZ40" s="338"/>
      <c r="DA40" s="338"/>
      <c r="DB40" s="338"/>
      <c r="DC40" s="338"/>
      <c r="DD40" s="338"/>
      <c r="DE40" s="338"/>
      <c r="DF40" s="338"/>
      <c r="DG40" s="338"/>
      <c r="DH40" s="338"/>
      <c r="DI40" s="338"/>
      <c r="DJ40" s="338"/>
      <c r="DK40" s="338"/>
      <c r="DL40" s="338"/>
      <c r="DM40" s="338"/>
      <c r="DN40" s="338"/>
      <c r="DO40" s="338"/>
      <c r="DP40" s="338"/>
      <c r="DQ40" s="338"/>
      <c r="DR40" s="338"/>
      <c r="DS40" s="338"/>
      <c r="DT40" s="338"/>
      <c r="DU40" s="338"/>
      <c r="DV40" s="338"/>
      <c r="DW40" s="338"/>
      <c r="DX40" s="338"/>
      <c r="DY40" s="338"/>
      <c r="DZ40" s="338"/>
      <c r="EA40" s="338"/>
      <c r="EB40" s="338"/>
      <c r="EC40" s="338"/>
      <c r="ED40" s="338"/>
      <c r="EE40" s="338"/>
      <c r="EF40" s="338"/>
      <c r="EG40" s="338"/>
      <c r="EH40" s="338"/>
      <c r="EI40" s="338"/>
      <c r="EJ40" s="338"/>
      <c r="EK40" s="338"/>
      <c r="EL40" s="338"/>
      <c r="EM40" s="338"/>
      <c r="EN40" s="338"/>
      <c r="EO40" s="338"/>
      <c r="EP40" s="338"/>
      <c r="EQ40" s="338"/>
      <c r="ER40" s="338"/>
      <c r="ES40" s="338"/>
      <c r="ET40" s="338"/>
      <c r="EU40" s="338"/>
      <c r="EV40" s="338"/>
      <c r="EW40" s="338"/>
      <c r="EX40" s="338"/>
      <c r="EY40" s="338"/>
      <c r="EZ40" s="338"/>
      <c r="FA40" s="338"/>
      <c r="FB40" s="338"/>
      <c r="FC40" s="338"/>
      <c r="FD40" s="338"/>
      <c r="FE40" s="338"/>
      <c r="FF40" s="338"/>
      <c r="FG40" s="338"/>
      <c r="FH40" s="338"/>
      <c r="FI40" s="338"/>
      <c r="FJ40" s="338"/>
      <c r="FK40" s="338"/>
      <c r="FL40" s="338"/>
      <c r="FM40" s="338"/>
      <c r="FN40" s="338"/>
      <c r="FO40" s="338"/>
      <c r="FP40" s="338"/>
      <c r="FQ40" s="338"/>
      <c r="FR40" s="338"/>
      <c r="FS40" s="338"/>
      <c r="FT40" s="338"/>
      <c r="FU40" s="338"/>
      <c r="FV40" s="338"/>
      <c r="FW40" s="338"/>
      <c r="FX40" s="338"/>
      <c r="FY40" s="338"/>
      <c r="FZ40" s="338"/>
      <c r="GA40" s="338"/>
      <c r="GB40" s="338"/>
      <c r="GC40" s="338"/>
      <c r="GD40" s="338"/>
      <c r="GE40" s="338"/>
      <c r="GF40" s="338"/>
      <c r="GG40" s="338"/>
      <c r="GH40" s="338"/>
      <c r="GI40" s="338"/>
      <c r="GJ40" s="338"/>
      <c r="GK40" s="338"/>
      <c r="GL40" s="338"/>
      <c r="GM40" s="338"/>
      <c r="GN40" s="338"/>
      <c r="GO40" s="338"/>
      <c r="GP40" s="338"/>
      <c r="GQ40" s="338"/>
      <c r="GR40" s="338"/>
      <c r="GS40" s="338"/>
      <c r="GT40" s="338"/>
      <c r="GU40" s="338"/>
      <c r="GV40" s="338"/>
      <c r="GW40" s="338"/>
      <c r="GX40" s="338"/>
      <c r="GY40" s="338"/>
      <c r="GZ40" s="338"/>
      <c r="HA40" s="338"/>
      <c r="HB40" s="338"/>
      <c r="HC40" s="338"/>
      <c r="HD40" s="338"/>
      <c r="HE40" s="338"/>
      <c r="HF40" s="338"/>
      <c r="HG40" s="338"/>
      <c r="HH40" s="338"/>
      <c r="HI40" s="338"/>
      <c r="HJ40" s="338"/>
      <c r="HK40" s="338"/>
      <c r="HL40" s="338"/>
      <c r="HM40" s="338"/>
      <c r="HN40" s="338"/>
      <c r="HO40" s="338"/>
      <c r="HP40" s="338"/>
      <c r="HQ40" s="338"/>
      <c r="HR40" s="338"/>
      <c r="HS40" s="338"/>
      <c r="HT40" s="338"/>
      <c r="HU40" s="338"/>
      <c r="HV40" s="338"/>
      <c r="HW40" s="338"/>
      <c r="HX40" s="338"/>
      <c r="HY40" s="338"/>
      <c r="HZ40" s="338"/>
      <c r="IA40" s="338"/>
      <c r="IB40" s="338"/>
      <c r="IC40" s="338"/>
      <c r="ID40" s="338"/>
      <c r="IE40" s="338"/>
      <c r="IF40" s="338"/>
      <c r="IG40" s="338"/>
      <c r="IH40" s="338"/>
      <c r="II40" s="338"/>
      <c r="IJ40" s="338"/>
      <c r="IK40" s="338"/>
      <c r="IL40" s="338"/>
      <c r="IM40" s="338"/>
      <c r="IN40" s="338"/>
      <c r="IO40" s="338"/>
      <c r="IP40" s="338"/>
      <c r="IQ40" s="338"/>
      <c r="IR40" s="338"/>
      <c r="IS40" s="338"/>
      <c r="IT40" s="338"/>
      <c r="IU40" s="338"/>
    </row>
    <row r="41" spans="1:255" ht="15.75">
      <c r="A41" s="339"/>
      <c r="B41" s="331"/>
      <c r="C41" s="185" t="s">
        <v>58</v>
      </c>
      <c r="D41" s="304" t="s">
        <v>5</v>
      </c>
      <c r="E41" s="304">
        <v>0.002</v>
      </c>
      <c r="F41" s="304">
        <f>F39*E41</f>
        <v>0.032</v>
      </c>
      <c r="G41" s="213"/>
      <c r="H41" s="213"/>
      <c r="I41" s="213"/>
      <c r="J41" s="213"/>
      <c r="K41" s="213"/>
      <c r="L41" s="213"/>
      <c r="M41" s="213"/>
      <c r="N41" s="338"/>
      <c r="O41" s="338"/>
      <c r="P41" s="338"/>
      <c r="Q41" s="338"/>
      <c r="R41" s="338"/>
      <c r="S41" s="338"/>
      <c r="T41" s="338"/>
      <c r="U41" s="338"/>
      <c r="V41" s="338"/>
      <c r="W41" s="338"/>
      <c r="X41" s="338"/>
      <c r="Y41" s="338"/>
      <c r="Z41" s="338"/>
      <c r="AA41" s="338"/>
      <c r="AB41" s="338"/>
      <c r="AC41" s="338"/>
      <c r="AD41" s="338"/>
      <c r="AE41" s="338"/>
      <c r="AF41" s="338"/>
      <c r="AG41" s="338"/>
      <c r="AH41" s="338"/>
      <c r="AI41" s="338"/>
      <c r="AJ41" s="338"/>
      <c r="AK41" s="338"/>
      <c r="AL41" s="338"/>
      <c r="AM41" s="338"/>
      <c r="AN41" s="338"/>
      <c r="AO41" s="338"/>
      <c r="AP41" s="338"/>
      <c r="AQ41" s="338"/>
      <c r="AR41" s="338"/>
      <c r="AS41" s="338"/>
      <c r="AT41" s="338"/>
      <c r="AU41" s="338"/>
      <c r="AV41" s="338"/>
      <c r="AW41" s="338"/>
      <c r="AX41" s="338"/>
      <c r="AY41" s="338"/>
      <c r="AZ41" s="338"/>
      <c r="BA41" s="338"/>
      <c r="BB41" s="338"/>
      <c r="BC41" s="338"/>
      <c r="BD41" s="338"/>
      <c r="BE41" s="338"/>
      <c r="BF41" s="338"/>
      <c r="BG41" s="338"/>
      <c r="BH41" s="338"/>
      <c r="BI41" s="338"/>
      <c r="BJ41" s="338"/>
      <c r="BK41" s="338"/>
      <c r="BL41" s="338"/>
      <c r="BM41" s="338"/>
      <c r="BN41" s="338"/>
      <c r="BO41" s="338"/>
      <c r="BP41" s="338"/>
      <c r="BQ41" s="338"/>
      <c r="BR41" s="338"/>
      <c r="BS41" s="338"/>
      <c r="BT41" s="338"/>
      <c r="BU41" s="338"/>
      <c r="BV41" s="338"/>
      <c r="BW41" s="338"/>
      <c r="BX41" s="338"/>
      <c r="BY41" s="338"/>
      <c r="BZ41" s="338"/>
      <c r="CA41" s="338"/>
      <c r="CB41" s="338"/>
      <c r="CC41" s="338"/>
      <c r="CD41" s="338"/>
      <c r="CE41" s="338"/>
      <c r="CF41" s="338"/>
      <c r="CG41" s="338"/>
      <c r="CH41" s="338"/>
      <c r="CI41" s="338"/>
      <c r="CJ41" s="338"/>
      <c r="CK41" s="338"/>
      <c r="CL41" s="338"/>
      <c r="CM41" s="338"/>
      <c r="CN41" s="338"/>
      <c r="CO41" s="338"/>
      <c r="CP41" s="338"/>
      <c r="CQ41" s="338"/>
      <c r="CR41" s="338"/>
      <c r="CS41" s="338"/>
      <c r="CT41" s="338"/>
      <c r="CU41" s="338"/>
      <c r="CV41" s="338"/>
      <c r="CW41" s="338"/>
      <c r="CX41" s="338"/>
      <c r="CY41" s="338"/>
      <c r="CZ41" s="338"/>
      <c r="DA41" s="338"/>
      <c r="DB41" s="338"/>
      <c r="DC41" s="338"/>
      <c r="DD41" s="338"/>
      <c r="DE41" s="338"/>
      <c r="DF41" s="338"/>
      <c r="DG41" s="338"/>
      <c r="DH41" s="338"/>
      <c r="DI41" s="338"/>
      <c r="DJ41" s="338"/>
      <c r="DK41" s="338"/>
      <c r="DL41" s="338"/>
      <c r="DM41" s="338"/>
      <c r="DN41" s="338"/>
      <c r="DO41" s="338"/>
      <c r="DP41" s="338"/>
      <c r="DQ41" s="338"/>
      <c r="DR41" s="338"/>
      <c r="DS41" s="338"/>
      <c r="DT41" s="338"/>
      <c r="DU41" s="338"/>
      <c r="DV41" s="338"/>
      <c r="DW41" s="338"/>
      <c r="DX41" s="338"/>
      <c r="DY41" s="338"/>
      <c r="DZ41" s="338"/>
      <c r="EA41" s="338"/>
      <c r="EB41" s="338"/>
      <c r="EC41" s="338"/>
      <c r="ED41" s="338"/>
      <c r="EE41" s="338"/>
      <c r="EF41" s="338"/>
      <c r="EG41" s="338"/>
      <c r="EH41" s="338"/>
      <c r="EI41" s="338"/>
      <c r="EJ41" s="338"/>
      <c r="EK41" s="338"/>
      <c r="EL41" s="338"/>
      <c r="EM41" s="338"/>
      <c r="EN41" s="338"/>
      <c r="EO41" s="338"/>
      <c r="EP41" s="338"/>
      <c r="EQ41" s="338"/>
      <c r="ER41" s="338"/>
      <c r="ES41" s="338"/>
      <c r="ET41" s="338"/>
      <c r="EU41" s="338"/>
      <c r="EV41" s="338"/>
      <c r="EW41" s="338"/>
      <c r="EX41" s="338"/>
      <c r="EY41" s="338"/>
      <c r="EZ41" s="338"/>
      <c r="FA41" s="338"/>
      <c r="FB41" s="338"/>
      <c r="FC41" s="338"/>
      <c r="FD41" s="338"/>
      <c r="FE41" s="338"/>
      <c r="FF41" s="338"/>
      <c r="FG41" s="338"/>
      <c r="FH41" s="338"/>
      <c r="FI41" s="338"/>
      <c r="FJ41" s="338"/>
      <c r="FK41" s="338"/>
      <c r="FL41" s="338"/>
      <c r="FM41" s="338"/>
      <c r="FN41" s="338"/>
      <c r="FO41" s="338"/>
      <c r="FP41" s="338"/>
      <c r="FQ41" s="338"/>
      <c r="FR41" s="338"/>
      <c r="FS41" s="338"/>
      <c r="FT41" s="338"/>
      <c r="FU41" s="338"/>
      <c r="FV41" s="338"/>
      <c r="FW41" s="338"/>
      <c r="FX41" s="338"/>
      <c r="FY41" s="338"/>
      <c r="FZ41" s="338"/>
      <c r="GA41" s="338"/>
      <c r="GB41" s="338"/>
      <c r="GC41" s="338"/>
      <c r="GD41" s="338"/>
      <c r="GE41" s="338"/>
      <c r="GF41" s="338"/>
      <c r="GG41" s="338"/>
      <c r="GH41" s="338"/>
      <c r="GI41" s="338"/>
      <c r="GJ41" s="338"/>
      <c r="GK41" s="338"/>
      <c r="GL41" s="338"/>
      <c r="GM41" s="338"/>
      <c r="GN41" s="338"/>
      <c r="GO41" s="338"/>
      <c r="GP41" s="338"/>
      <c r="GQ41" s="338"/>
      <c r="GR41" s="338"/>
      <c r="GS41" s="338"/>
      <c r="GT41" s="338"/>
      <c r="GU41" s="338"/>
      <c r="GV41" s="338"/>
      <c r="GW41" s="338"/>
      <c r="GX41" s="338"/>
      <c r="GY41" s="338"/>
      <c r="GZ41" s="338"/>
      <c r="HA41" s="338"/>
      <c r="HB41" s="338"/>
      <c r="HC41" s="338"/>
      <c r="HD41" s="338"/>
      <c r="HE41" s="338"/>
      <c r="HF41" s="338"/>
      <c r="HG41" s="338"/>
      <c r="HH41" s="338"/>
      <c r="HI41" s="338"/>
      <c r="HJ41" s="338"/>
      <c r="HK41" s="338"/>
      <c r="HL41" s="338"/>
      <c r="HM41" s="338"/>
      <c r="HN41" s="338"/>
      <c r="HO41" s="338"/>
      <c r="HP41" s="338"/>
      <c r="HQ41" s="338"/>
      <c r="HR41" s="338"/>
      <c r="HS41" s="338"/>
      <c r="HT41" s="338"/>
      <c r="HU41" s="338"/>
      <c r="HV41" s="338"/>
      <c r="HW41" s="338"/>
      <c r="HX41" s="338"/>
      <c r="HY41" s="338"/>
      <c r="HZ41" s="338"/>
      <c r="IA41" s="338"/>
      <c r="IB41" s="338"/>
      <c r="IC41" s="338"/>
      <c r="ID41" s="338"/>
      <c r="IE41" s="338"/>
      <c r="IF41" s="338"/>
      <c r="IG41" s="338"/>
      <c r="IH41" s="338"/>
      <c r="II41" s="338"/>
      <c r="IJ41" s="338"/>
      <c r="IK41" s="338"/>
      <c r="IL41" s="338"/>
      <c r="IM41" s="338"/>
      <c r="IN41" s="338"/>
      <c r="IO41" s="338"/>
      <c r="IP41" s="338"/>
      <c r="IQ41" s="338"/>
      <c r="IR41" s="338"/>
      <c r="IS41" s="338"/>
      <c r="IT41" s="338"/>
      <c r="IU41" s="338"/>
    </row>
    <row r="42" spans="1:255" ht="15.75">
      <c r="A42" s="339"/>
      <c r="B42" s="340"/>
      <c r="C42" s="185" t="s">
        <v>57</v>
      </c>
      <c r="D42" s="304" t="s">
        <v>51</v>
      </c>
      <c r="E42" s="304">
        <v>1</v>
      </c>
      <c r="F42" s="304">
        <f>F39*E42</f>
        <v>16</v>
      </c>
      <c r="G42" s="213"/>
      <c r="H42" s="213"/>
      <c r="I42" s="213"/>
      <c r="J42" s="213"/>
      <c r="K42" s="213"/>
      <c r="L42" s="213"/>
      <c r="M42" s="213"/>
      <c r="N42" s="338"/>
      <c r="O42" s="338"/>
      <c r="P42" s="338"/>
      <c r="Q42" s="338"/>
      <c r="R42" s="338"/>
      <c r="S42" s="338"/>
      <c r="T42" s="338"/>
      <c r="U42" s="338"/>
      <c r="V42" s="338"/>
      <c r="W42" s="338"/>
      <c r="X42" s="338"/>
      <c r="Y42" s="338"/>
      <c r="Z42" s="338"/>
      <c r="AA42" s="338"/>
      <c r="AB42" s="338"/>
      <c r="AC42" s="338"/>
      <c r="AD42" s="338"/>
      <c r="AE42" s="338"/>
      <c r="AF42" s="338"/>
      <c r="AG42" s="338"/>
      <c r="AH42" s="338"/>
      <c r="AI42" s="338"/>
      <c r="AJ42" s="338"/>
      <c r="AK42" s="338"/>
      <c r="AL42" s="338"/>
      <c r="AM42" s="338"/>
      <c r="AN42" s="338"/>
      <c r="AO42" s="338"/>
      <c r="AP42" s="338"/>
      <c r="AQ42" s="338"/>
      <c r="AR42" s="338"/>
      <c r="AS42" s="338"/>
      <c r="AT42" s="338"/>
      <c r="AU42" s="338"/>
      <c r="AV42" s="338"/>
      <c r="AW42" s="338"/>
      <c r="AX42" s="338"/>
      <c r="AY42" s="338"/>
      <c r="AZ42" s="338"/>
      <c r="BA42" s="338"/>
      <c r="BB42" s="338"/>
      <c r="BC42" s="338"/>
      <c r="BD42" s="338"/>
      <c r="BE42" s="338"/>
      <c r="BF42" s="338"/>
      <c r="BG42" s="338"/>
      <c r="BH42" s="338"/>
      <c r="BI42" s="338"/>
      <c r="BJ42" s="338"/>
      <c r="BK42" s="338"/>
      <c r="BL42" s="338"/>
      <c r="BM42" s="338"/>
      <c r="BN42" s="338"/>
      <c r="BO42" s="338"/>
      <c r="BP42" s="338"/>
      <c r="BQ42" s="338"/>
      <c r="BR42" s="338"/>
      <c r="BS42" s="338"/>
      <c r="BT42" s="338"/>
      <c r="BU42" s="338"/>
      <c r="BV42" s="338"/>
      <c r="BW42" s="338"/>
      <c r="BX42" s="338"/>
      <c r="BY42" s="338"/>
      <c r="BZ42" s="338"/>
      <c r="CA42" s="338"/>
      <c r="CB42" s="338"/>
      <c r="CC42" s="338"/>
      <c r="CD42" s="338"/>
      <c r="CE42" s="338"/>
      <c r="CF42" s="338"/>
      <c r="CG42" s="338"/>
      <c r="CH42" s="338"/>
      <c r="CI42" s="338"/>
      <c r="CJ42" s="338"/>
      <c r="CK42" s="338"/>
      <c r="CL42" s="338"/>
      <c r="CM42" s="338"/>
      <c r="CN42" s="338"/>
      <c r="CO42" s="338"/>
      <c r="CP42" s="338"/>
      <c r="CQ42" s="338"/>
      <c r="CR42" s="338"/>
      <c r="CS42" s="338"/>
      <c r="CT42" s="338"/>
      <c r="CU42" s="338"/>
      <c r="CV42" s="338"/>
      <c r="CW42" s="338"/>
      <c r="CX42" s="338"/>
      <c r="CY42" s="338"/>
      <c r="CZ42" s="338"/>
      <c r="DA42" s="338"/>
      <c r="DB42" s="338"/>
      <c r="DC42" s="338"/>
      <c r="DD42" s="338"/>
      <c r="DE42" s="338"/>
      <c r="DF42" s="338"/>
      <c r="DG42" s="338"/>
      <c r="DH42" s="338"/>
      <c r="DI42" s="338"/>
      <c r="DJ42" s="338"/>
      <c r="DK42" s="338"/>
      <c r="DL42" s="338"/>
      <c r="DM42" s="338"/>
      <c r="DN42" s="338"/>
      <c r="DO42" s="338"/>
      <c r="DP42" s="338"/>
      <c r="DQ42" s="338"/>
      <c r="DR42" s="338"/>
      <c r="DS42" s="338"/>
      <c r="DT42" s="338"/>
      <c r="DU42" s="338"/>
      <c r="DV42" s="338"/>
      <c r="DW42" s="338"/>
      <c r="DX42" s="338"/>
      <c r="DY42" s="338"/>
      <c r="DZ42" s="338"/>
      <c r="EA42" s="338"/>
      <c r="EB42" s="338"/>
      <c r="EC42" s="338"/>
      <c r="ED42" s="338"/>
      <c r="EE42" s="338"/>
      <c r="EF42" s="338"/>
      <c r="EG42" s="338"/>
      <c r="EH42" s="338"/>
      <c r="EI42" s="338"/>
      <c r="EJ42" s="338"/>
      <c r="EK42" s="338"/>
      <c r="EL42" s="338"/>
      <c r="EM42" s="338"/>
      <c r="EN42" s="338"/>
      <c r="EO42" s="338"/>
      <c r="EP42" s="338"/>
      <c r="EQ42" s="338"/>
      <c r="ER42" s="338"/>
      <c r="ES42" s="338"/>
      <c r="ET42" s="338"/>
      <c r="EU42" s="338"/>
      <c r="EV42" s="338"/>
      <c r="EW42" s="338"/>
      <c r="EX42" s="338"/>
      <c r="EY42" s="338"/>
      <c r="EZ42" s="338"/>
      <c r="FA42" s="338"/>
      <c r="FB42" s="338"/>
      <c r="FC42" s="338"/>
      <c r="FD42" s="338"/>
      <c r="FE42" s="338"/>
      <c r="FF42" s="338"/>
      <c r="FG42" s="338"/>
      <c r="FH42" s="338"/>
      <c r="FI42" s="338"/>
      <c r="FJ42" s="338"/>
      <c r="FK42" s="338"/>
      <c r="FL42" s="338"/>
      <c r="FM42" s="338"/>
      <c r="FN42" s="338"/>
      <c r="FO42" s="338"/>
      <c r="FP42" s="338"/>
      <c r="FQ42" s="338"/>
      <c r="FR42" s="338"/>
      <c r="FS42" s="338"/>
      <c r="FT42" s="338"/>
      <c r="FU42" s="338"/>
      <c r="FV42" s="338"/>
      <c r="FW42" s="338"/>
      <c r="FX42" s="338"/>
      <c r="FY42" s="338"/>
      <c r="FZ42" s="338"/>
      <c r="GA42" s="338"/>
      <c r="GB42" s="338"/>
      <c r="GC42" s="338"/>
      <c r="GD42" s="338"/>
      <c r="GE42" s="338"/>
      <c r="GF42" s="338"/>
      <c r="GG42" s="338"/>
      <c r="GH42" s="338"/>
      <c r="GI42" s="338"/>
      <c r="GJ42" s="338"/>
      <c r="GK42" s="338"/>
      <c r="GL42" s="338"/>
      <c r="GM42" s="338"/>
      <c r="GN42" s="338"/>
      <c r="GO42" s="338"/>
      <c r="GP42" s="338"/>
      <c r="GQ42" s="338"/>
      <c r="GR42" s="338"/>
      <c r="GS42" s="338"/>
      <c r="GT42" s="338"/>
      <c r="GU42" s="338"/>
      <c r="GV42" s="338"/>
      <c r="GW42" s="338"/>
      <c r="GX42" s="338"/>
      <c r="GY42" s="338"/>
      <c r="GZ42" s="338"/>
      <c r="HA42" s="338"/>
      <c r="HB42" s="338"/>
      <c r="HC42" s="338"/>
      <c r="HD42" s="338"/>
      <c r="HE42" s="338"/>
      <c r="HF42" s="338"/>
      <c r="HG42" s="338"/>
      <c r="HH42" s="338"/>
      <c r="HI42" s="338"/>
      <c r="HJ42" s="338"/>
      <c r="HK42" s="338"/>
      <c r="HL42" s="338"/>
      <c r="HM42" s="338"/>
      <c r="HN42" s="338"/>
      <c r="HO42" s="338"/>
      <c r="HP42" s="338"/>
      <c r="HQ42" s="338"/>
      <c r="HR42" s="338"/>
      <c r="HS42" s="338"/>
      <c r="HT42" s="338"/>
      <c r="HU42" s="338"/>
      <c r="HV42" s="338"/>
      <c r="HW42" s="338"/>
      <c r="HX42" s="338"/>
      <c r="HY42" s="338"/>
      <c r="HZ42" s="338"/>
      <c r="IA42" s="338"/>
      <c r="IB42" s="338"/>
      <c r="IC42" s="338"/>
      <c r="ID42" s="338"/>
      <c r="IE42" s="338"/>
      <c r="IF42" s="338"/>
      <c r="IG42" s="338"/>
      <c r="IH42" s="338"/>
      <c r="II42" s="338"/>
      <c r="IJ42" s="338"/>
      <c r="IK42" s="338"/>
      <c r="IL42" s="338"/>
      <c r="IM42" s="338"/>
      <c r="IN42" s="338"/>
      <c r="IO42" s="338"/>
      <c r="IP42" s="338"/>
      <c r="IQ42" s="338"/>
      <c r="IR42" s="338"/>
      <c r="IS42" s="338"/>
      <c r="IT42" s="338"/>
      <c r="IU42" s="338"/>
    </row>
    <row r="43" spans="1:255" ht="15.75">
      <c r="A43" s="339"/>
      <c r="B43" s="336"/>
      <c r="C43" s="185" t="s">
        <v>59</v>
      </c>
      <c r="D43" s="304" t="s">
        <v>8</v>
      </c>
      <c r="E43" s="304">
        <v>0.156</v>
      </c>
      <c r="F43" s="304">
        <f>F39*E43</f>
        <v>2.496</v>
      </c>
      <c r="G43" s="213"/>
      <c r="H43" s="213"/>
      <c r="I43" s="213"/>
      <c r="J43" s="213"/>
      <c r="K43" s="213"/>
      <c r="L43" s="213"/>
      <c r="M43" s="213"/>
      <c r="N43" s="338"/>
      <c r="O43" s="338"/>
      <c r="P43" s="338"/>
      <c r="Q43" s="338"/>
      <c r="R43" s="338"/>
      <c r="S43" s="338"/>
      <c r="T43" s="338"/>
      <c r="U43" s="338"/>
      <c r="V43" s="338"/>
      <c r="W43" s="338"/>
      <c r="X43" s="338"/>
      <c r="Y43" s="338"/>
      <c r="Z43" s="338"/>
      <c r="AA43" s="338"/>
      <c r="AB43" s="338"/>
      <c r="AC43" s="338"/>
      <c r="AD43" s="338"/>
      <c r="AE43" s="338"/>
      <c r="AF43" s="338"/>
      <c r="AG43" s="338"/>
      <c r="AH43" s="338"/>
      <c r="AI43" s="338"/>
      <c r="AJ43" s="338"/>
      <c r="AK43" s="338"/>
      <c r="AL43" s="338"/>
      <c r="AM43" s="338"/>
      <c r="AN43" s="338"/>
      <c r="AO43" s="338"/>
      <c r="AP43" s="338"/>
      <c r="AQ43" s="338"/>
      <c r="AR43" s="338"/>
      <c r="AS43" s="338"/>
      <c r="AT43" s="338"/>
      <c r="AU43" s="338"/>
      <c r="AV43" s="338"/>
      <c r="AW43" s="338"/>
      <c r="AX43" s="338"/>
      <c r="AY43" s="338"/>
      <c r="AZ43" s="338"/>
      <c r="BA43" s="338"/>
      <c r="BB43" s="338"/>
      <c r="BC43" s="338"/>
      <c r="BD43" s="338"/>
      <c r="BE43" s="338"/>
      <c r="BF43" s="338"/>
      <c r="BG43" s="338"/>
      <c r="BH43" s="338"/>
      <c r="BI43" s="338"/>
      <c r="BJ43" s="338"/>
      <c r="BK43" s="338"/>
      <c r="BL43" s="338"/>
      <c r="BM43" s="338"/>
      <c r="BN43" s="338"/>
      <c r="BO43" s="338"/>
      <c r="BP43" s="338"/>
      <c r="BQ43" s="338"/>
      <c r="BR43" s="338"/>
      <c r="BS43" s="338"/>
      <c r="BT43" s="338"/>
      <c r="BU43" s="338"/>
      <c r="BV43" s="338"/>
      <c r="BW43" s="338"/>
      <c r="BX43" s="338"/>
      <c r="BY43" s="338"/>
      <c r="BZ43" s="338"/>
      <c r="CA43" s="338"/>
      <c r="CB43" s="338"/>
      <c r="CC43" s="338"/>
      <c r="CD43" s="338"/>
      <c r="CE43" s="338"/>
      <c r="CF43" s="338"/>
      <c r="CG43" s="338"/>
      <c r="CH43" s="338"/>
      <c r="CI43" s="338"/>
      <c r="CJ43" s="338"/>
      <c r="CK43" s="338"/>
      <c r="CL43" s="338"/>
      <c r="CM43" s="338"/>
      <c r="CN43" s="338"/>
      <c r="CO43" s="338"/>
      <c r="CP43" s="338"/>
      <c r="CQ43" s="338"/>
      <c r="CR43" s="338"/>
      <c r="CS43" s="338"/>
      <c r="CT43" s="338"/>
      <c r="CU43" s="338"/>
      <c r="CV43" s="338"/>
      <c r="CW43" s="338"/>
      <c r="CX43" s="338"/>
      <c r="CY43" s="338"/>
      <c r="CZ43" s="338"/>
      <c r="DA43" s="338"/>
      <c r="DB43" s="338"/>
      <c r="DC43" s="338"/>
      <c r="DD43" s="338"/>
      <c r="DE43" s="338"/>
      <c r="DF43" s="338"/>
      <c r="DG43" s="338"/>
      <c r="DH43" s="338"/>
      <c r="DI43" s="338"/>
      <c r="DJ43" s="338"/>
      <c r="DK43" s="338"/>
      <c r="DL43" s="338"/>
      <c r="DM43" s="338"/>
      <c r="DN43" s="338"/>
      <c r="DO43" s="338"/>
      <c r="DP43" s="338"/>
      <c r="DQ43" s="338"/>
      <c r="DR43" s="338"/>
      <c r="DS43" s="338"/>
      <c r="DT43" s="338"/>
      <c r="DU43" s="338"/>
      <c r="DV43" s="338"/>
      <c r="DW43" s="338"/>
      <c r="DX43" s="338"/>
      <c r="DY43" s="338"/>
      <c r="DZ43" s="338"/>
      <c r="EA43" s="338"/>
      <c r="EB43" s="338"/>
      <c r="EC43" s="338"/>
      <c r="ED43" s="338"/>
      <c r="EE43" s="338"/>
      <c r="EF43" s="338"/>
      <c r="EG43" s="338"/>
      <c r="EH43" s="338"/>
      <c r="EI43" s="338"/>
      <c r="EJ43" s="338"/>
      <c r="EK43" s="338"/>
      <c r="EL43" s="338"/>
      <c r="EM43" s="338"/>
      <c r="EN43" s="338"/>
      <c r="EO43" s="338"/>
      <c r="EP43" s="338"/>
      <c r="EQ43" s="338"/>
      <c r="ER43" s="338"/>
      <c r="ES43" s="338"/>
      <c r="ET43" s="338"/>
      <c r="EU43" s="338"/>
      <c r="EV43" s="338"/>
      <c r="EW43" s="338"/>
      <c r="EX43" s="338"/>
      <c r="EY43" s="338"/>
      <c r="EZ43" s="338"/>
      <c r="FA43" s="338"/>
      <c r="FB43" s="338"/>
      <c r="FC43" s="338"/>
      <c r="FD43" s="338"/>
      <c r="FE43" s="338"/>
      <c r="FF43" s="338"/>
      <c r="FG43" s="338"/>
      <c r="FH43" s="338"/>
      <c r="FI43" s="338"/>
      <c r="FJ43" s="338"/>
      <c r="FK43" s="338"/>
      <c r="FL43" s="338"/>
      <c r="FM43" s="338"/>
      <c r="FN43" s="338"/>
      <c r="FO43" s="338"/>
      <c r="FP43" s="338"/>
      <c r="FQ43" s="338"/>
      <c r="FR43" s="338"/>
      <c r="FS43" s="338"/>
      <c r="FT43" s="338"/>
      <c r="FU43" s="338"/>
      <c r="FV43" s="338"/>
      <c r="FW43" s="338"/>
      <c r="FX43" s="338"/>
      <c r="FY43" s="338"/>
      <c r="FZ43" s="338"/>
      <c r="GA43" s="338"/>
      <c r="GB43" s="338"/>
      <c r="GC43" s="338"/>
      <c r="GD43" s="338"/>
      <c r="GE43" s="338"/>
      <c r="GF43" s="338"/>
      <c r="GG43" s="338"/>
      <c r="GH43" s="338"/>
      <c r="GI43" s="338"/>
      <c r="GJ43" s="338"/>
      <c r="GK43" s="338"/>
      <c r="GL43" s="338"/>
      <c r="GM43" s="338"/>
      <c r="GN43" s="338"/>
      <c r="GO43" s="338"/>
      <c r="GP43" s="338"/>
      <c r="GQ43" s="338"/>
      <c r="GR43" s="338"/>
      <c r="GS43" s="338"/>
      <c r="GT43" s="338"/>
      <c r="GU43" s="338"/>
      <c r="GV43" s="338"/>
      <c r="GW43" s="338"/>
      <c r="GX43" s="338"/>
      <c r="GY43" s="338"/>
      <c r="GZ43" s="338"/>
      <c r="HA43" s="338"/>
      <c r="HB43" s="338"/>
      <c r="HC43" s="338"/>
      <c r="HD43" s="338"/>
      <c r="HE43" s="338"/>
      <c r="HF43" s="338"/>
      <c r="HG43" s="338"/>
      <c r="HH43" s="338"/>
      <c r="HI43" s="338"/>
      <c r="HJ43" s="338"/>
      <c r="HK43" s="338"/>
      <c r="HL43" s="338"/>
      <c r="HM43" s="338"/>
      <c r="HN43" s="338"/>
      <c r="HO43" s="338"/>
      <c r="HP43" s="338"/>
      <c r="HQ43" s="338"/>
      <c r="HR43" s="338"/>
      <c r="HS43" s="338"/>
      <c r="HT43" s="338"/>
      <c r="HU43" s="338"/>
      <c r="HV43" s="338"/>
      <c r="HW43" s="338"/>
      <c r="HX43" s="338"/>
      <c r="HY43" s="338"/>
      <c r="HZ43" s="338"/>
      <c r="IA43" s="338"/>
      <c r="IB43" s="338"/>
      <c r="IC43" s="338"/>
      <c r="ID43" s="338"/>
      <c r="IE43" s="338"/>
      <c r="IF43" s="338"/>
      <c r="IG43" s="338"/>
      <c r="IH43" s="338"/>
      <c r="II43" s="338"/>
      <c r="IJ43" s="338"/>
      <c r="IK43" s="338"/>
      <c r="IL43" s="338"/>
      <c r="IM43" s="338"/>
      <c r="IN43" s="338"/>
      <c r="IO43" s="338"/>
      <c r="IP43" s="338"/>
      <c r="IQ43" s="338"/>
      <c r="IR43" s="338"/>
      <c r="IS43" s="338"/>
      <c r="IT43" s="338"/>
      <c r="IU43" s="338"/>
    </row>
    <row r="44" spans="1:255" ht="15.75">
      <c r="A44" s="339"/>
      <c r="B44" s="331"/>
      <c r="C44" s="185" t="s">
        <v>54</v>
      </c>
      <c r="D44" s="304" t="s">
        <v>28</v>
      </c>
      <c r="E44" s="304">
        <v>0.16</v>
      </c>
      <c r="F44" s="304">
        <f>F39*E44</f>
        <v>2.56</v>
      </c>
      <c r="G44" s="213"/>
      <c r="H44" s="213"/>
      <c r="I44" s="213"/>
      <c r="J44" s="213"/>
      <c r="K44" s="213"/>
      <c r="L44" s="213"/>
      <c r="M44" s="213"/>
      <c r="N44" s="338"/>
      <c r="O44" s="338"/>
      <c r="P44" s="338"/>
      <c r="Q44" s="338"/>
      <c r="R44" s="338"/>
      <c r="S44" s="338"/>
      <c r="T44" s="338"/>
      <c r="U44" s="338"/>
      <c r="V44" s="338"/>
      <c r="W44" s="338"/>
      <c r="X44" s="338"/>
      <c r="Y44" s="338"/>
      <c r="Z44" s="338"/>
      <c r="AA44" s="338"/>
      <c r="AB44" s="338"/>
      <c r="AC44" s="338"/>
      <c r="AD44" s="338"/>
      <c r="AE44" s="338"/>
      <c r="AF44" s="338"/>
      <c r="AG44" s="338"/>
      <c r="AH44" s="338"/>
      <c r="AI44" s="338"/>
      <c r="AJ44" s="338"/>
      <c r="AK44" s="338"/>
      <c r="AL44" s="338"/>
      <c r="AM44" s="338"/>
      <c r="AN44" s="338"/>
      <c r="AO44" s="338"/>
      <c r="AP44" s="338"/>
      <c r="AQ44" s="338"/>
      <c r="AR44" s="338"/>
      <c r="AS44" s="338"/>
      <c r="AT44" s="338"/>
      <c r="AU44" s="338"/>
      <c r="AV44" s="338"/>
      <c r="AW44" s="338"/>
      <c r="AX44" s="338"/>
      <c r="AY44" s="338"/>
      <c r="AZ44" s="338"/>
      <c r="BA44" s="338"/>
      <c r="BB44" s="338"/>
      <c r="BC44" s="338"/>
      <c r="BD44" s="338"/>
      <c r="BE44" s="338"/>
      <c r="BF44" s="338"/>
      <c r="BG44" s="338"/>
      <c r="BH44" s="338"/>
      <c r="BI44" s="338"/>
      <c r="BJ44" s="338"/>
      <c r="BK44" s="338"/>
      <c r="BL44" s="338"/>
      <c r="BM44" s="338"/>
      <c r="BN44" s="338"/>
      <c r="BO44" s="338"/>
      <c r="BP44" s="338"/>
      <c r="BQ44" s="338"/>
      <c r="BR44" s="338"/>
      <c r="BS44" s="338"/>
      <c r="BT44" s="338"/>
      <c r="BU44" s="338"/>
      <c r="BV44" s="338"/>
      <c r="BW44" s="338"/>
      <c r="BX44" s="338"/>
      <c r="BY44" s="338"/>
      <c r="BZ44" s="338"/>
      <c r="CA44" s="338"/>
      <c r="CB44" s="338"/>
      <c r="CC44" s="338"/>
      <c r="CD44" s="338"/>
      <c r="CE44" s="338"/>
      <c r="CF44" s="338"/>
      <c r="CG44" s="338"/>
      <c r="CH44" s="338"/>
      <c r="CI44" s="338"/>
      <c r="CJ44" s="338"/>
      <c r="CK44" s="338"/>
      <c r="CL44" s="338"/>
      <c r="CM44" s="338"/>
      <c r="CN44" s="338"/>
      <c r="CO44" s="338"/>
      <c r="CP44" s="338"/>
      <c r="CQ44" s="338"/>
      <c r="CR44" s="338"/>
      <c r="CS44" s="338"/>
      <c r="CT44" s="338"/>
      <c r="CU44" s="338"/>
      <c r="CV44" s="338"/>
      <c r="CW44" s="338"/>
      <c r="CX44" s="338"/>
      <c r="CY44" s="338"/>
      <c r="CZ44" s="338"/>
      <c r="DA44" s="338"/>
      <c r="DB44" s="338"/>
      <c r="DC44" s="338"/>
      <c r="DD44" s="338"/>
      <c r="DE44" s="338"/>
      <c r="DF44" s="338"/>
      <c r="DG44" s="338"/>
      <c r="DH44" s="338"/>
      <c r="DI44" s="338"/>
      <c r="DJ44" s="338"/>
      <c r="DK44" s="338"/>
      <c r="DL44" s="338"/>
      <c r="DM44" s="338"/>
      <c r="DN44" s="338"/>
      <c r="DO44" s="338"/>
      <c r="DP44" s="338"/>
      <c r="DQ44" s="338"/>
      <c r="DR44" s="338"/>
      <c r="DS44" s="338"/>
      <c r="DT44" s="338"/>
      <c r="DU44" s="338"/>
      <c r="DV44" s="338"/>
      <c r="DW44" s="338"/>
      <c r="DX44" s="338"/>
      <c r="DY44" s="338"/>
      <c r="DZ44" s="338"/>
      <c r="EA44" s="338"/>
      <c r="EB44" s="338"/>
      <c r="EC44" s="338"/>
      <c r="ED44" s="338"/>
      <c r="EE44" s="338"/>
      <c r="EF44" s="338"/>
      <c r="EG44" s="338"/>
      <c r="EH44" s="338"/>
      <c r="EI44" s="338"/>
      <c r="EJ44" s="338"/>
      <c r="EK44" s="338"/>
      <c r="EL44" s="338"/>
      <c r="EM44" s="338"/>
      <c r="EN44" s="338"/>
      <c r="EO44" s="338"/>
      <c r="EP44" s="338"/>
      <c r="EQ44" s="338"/>
      <c r="ER44" s="338"/>
      <c r="ES44" s="338"/>
      <c r="ET44" s="338"/>
      <c r="EU44" s="338"/>
      <c r="EV44" s="338"/>
      <c r="EW44" s="338"/>
      <c r="EX44" s="338"/>
      <c r="EY44" s="338"/>
      <c r="EZ44" s="338"/>
      <c r="FA44" s="338"/>
      <c r="FB44" s="338"/>
      <c r="FC44" s="338"/>
      <c r="FD44" s="338"/>
      <c r="FE44" s="338"/>
      <c r="FF44" s="338"/>
      <c r="FG44" s="338"/>
      <c r="FH44" s="338"/>
      <c r="FI44" s="338"/>
      <c r="FJ44" s="338"/>
      <c r="FK44" s="338"/>
      <c r="FL44" s="338"/>
      <c r="FM44" s="338"/>
      <c r="FN44" s="338"/>
      <c r="FO44" s="338"/>
      <c r="FP44" s="338"/>
      <c r="FQ44" s="338"/>
      <c r="FR44" s="338"/>
      <c r="FS44" s="338"/>
      <c r="FT44" s="338"/>
      <c r="FU44" s="338"/>
      <c r="FV44" s="338"/>
      <c r="FW44" s="338"/>
      <c r="FX44" s="338"/>
      <c r="FY44" s="338"/>
      <c r="FZ44" s="338"/>
      <c r="GA44" s="338"/>
      <c r="GB44" s="338"/>
      <c r="GC44" s="338"/>
      <c r="GD44" s="338"/>
      <c r="GE44" s="338"/>
      <c r="GF44" s="338"/>
      <c r="GG44" s="338"/>
      <c r="GH44" s="338"/>
      <c r="GI44" s="338"/>
      <c r="GJ44" s="338"/>
      <c r="GK44" s="338"/>
      <c r="GL44" s="338"/>
      <c r="GM44" s="338"/>
      <c r="GN44" s="338"/>
      <c r="GO44" s="338"/>
      <c r="GP44" s="338"/>
      <c r="GQ44" s="338"/>
      <c r="GR44" s="338"/>
      <c r="GS44" s="338"/>
      <c r="GT44" s="338"/>
      <c r="GU44" s="338"/>
      <c r="GV44" s="338"/>
      <c r="GW44" s="338"/>
      <c r="GX44" s="338"/>
      <c r="GY44" s="338"/>
      <c r="GZ44" s="338"/>
      <c r="HA44" s="338"/>
      <c r="HB44" s="338"/>
      <c r="HC44" s="338"/>
      <c r="HD44" s="338"/>
      <c r="HE44" s="338"/>
      <c r="HF44" s="338"/>
      <c r="HG44" s="338"/>
      <c r="HH44" s="338"/>
      <c r="HI44" s="338"/>
      <c r="HJ44" s="338"/>
      <c r="HK44" s="338"/>
      <c r="HL44" s="338"/>
      <c r="HM44" s="338"/>
      <c r="HN44" s="338"/>
      <c r="HO44" s="338"/>
      <c r="HP44" s="338"/>
      <c r="HQ44" s="338"/>
      <c r="HR44" s="338"/>
      <c r="HS44" s="338"/>
      <c r="HT44" s="338"/>
      <c r="HU44" s="338"/>
      <c r="HV44" s="338"/>
      <c r="HW44" s="338"/>
      <c r="HX44" s="338"/>
      <c r="HY44" s="338"/>
      <c r="HZ44" s="338"/>
      <c r="IA44" s="338"/>
      <c r="IB44" s="338"/>
      <c r="IC44" s="338"/>
      <c r="ID44" s="338"/>
      <c r="IE44" s="338"/>
      <c r="IF44" s="338"/>
      <c r="IG44" s="338"/>
      <c r="IH44" s="338"/>
      <c r="II44" s="338"/>
      <c r="IJ44" s="338"/>
      <c r="IK44" s="338"/>
      <c r="IL44" s="338"/>
      <c r="IM44" s="338"/>
      <c r="IN44" s="338"/>
      <c r="IO44" s="338"/>
      <c r="IP44" s="338"/>
      <c r="IQ44" s="338"/>
      <c r="IR44" s="338"/>
      <c r="IS44" s="338"/>
      <c r="IT44" s="338"/>
      <c r="IU44" s="338"/>
    </row>
    <row r="45" spans="1:255" ht="27">
      <c r="A45" s="336">
        <v>2</v>
      </c>
      <c r="B45" s="337" t="s">
        <v>60</v>
      </c>
      <c r="C45" s="567" t="s">
        <v>61</v>
      </c>
      <c r="D45" s="297" t="s">
        <v>51</v>
      </c>
      <c r="E45" s="297"/>
      <c r="F45" s="299">
        <v>14</v>
      </c>
      <c r="G45" s="304"/>
      <c r="H45" s="304"/>
      <c r="I45" s="304"/>
      <c r="J45" s="304"/>
      <c r="K45" s="304"/>
      <c r="L45" s="304"/>
      <c r="M45" s="304"/>
      <c r="N45" s="338"/>
      <c r="O45" s="338"/>
      <c r="P45" s="338"/>
      <c r="Q45" s="338"/>
      <c r="R45" s="338"/>
      <c r="S45" s="338"/>
      <c r="T45" s="338"/>
      <c r="U45" s="338"/>
      <c r="V45" s="338"/>
      <c r="W45" s="338"/>
      <c r="X45" s="338"/>
      <c r="Y45" s="338"/>
      <c r="Z45" s="338"/>
      <c r="AA45" s="338"/>
      <c r="AB45" s="338"/>
      <c r="AC45" s="338"/>
      <c r="AD45" s="338"/>
      <c r="AE45" s="338"/>
      <c r="AF45" s="338"/>
      <c r="AG45" s="338"/>
      <c r="AH45" s="338"/>
      <c r="AI45" s="338"/>
      <c r="AJ45" s="338"/>
      <c r="AK45" s="338"/>
      <c r="AL45" s="338"/>
      <c r="AM45" s="338"/>
      <c r="AN45" s="338"/>
      <c r="AO45" s="338"/>
      <c r="AP45" s="338"/>
      <c r="AQ45" s="338"/>
      <c r="AR45" s="338"/>
      <c r="AS45" s="338"/>
      <c r="AT45" s="338"/>
      <c r="AU45" s="338"/>
      <c r="AV45" s="338"/>
      <c r="AW45" s="338"/>
      <c r="AX45" s="338"/>
      <c r="AY45" s="338"/>
      <c r="AZ45" s="338"/>
      <c r="BA45" s="338"/>
      <c r="BB45" s="338"/>
      <c r="BC45" s="338"/>
      <c r="BD45" s="338"/>
      <c r="BE45" s="338"/>
      <c r="BF45" s="338"/>
      <c r="BG45" s="338"/>
      <c r="BH45" s="338"/>
      <c r="BI45" s="338"/>
      <c r="BJ45" s="338"/>
      <c r="BK45" s="338"/>
      <c r="BL45" s="338"/>
      <c r="BM45" s="338"/>
      <c r="BN45" s="338"/>
      <c r="BO45" s="338"/>
      <c r="BP45" s="338"/>
      <c r="BQ45" s="338"/>
      <c r="BR45" s="338"/>
      <c r="BS45" s="338"/>
      <c r="BT45" s="338"/>
      <c r="BU45" s="338"/>
      <c r="BV45" s="338"/>
      <c r="BW45" s="338"/>
      <c r="BX45" s="338"/>
      <c r="BY45" s="338"/>
      <c r="BZ45" s="338"/>
      <c r="CA45" s="338"/>
      <c r="CB45" s="338"/>
      <c r="CC45" s="338"/>
      <c r="CD45" s="338"/>
      <c r="CE45" s="338"/>
      <c r="CF45" s="338"/>
      <c r="CG45" s="338"/>
      <c r="CH45" s="338"/>
      <c r="CI45" s="338"/>
      <c r="CJ45" s="338"/>
      <c r="CK45" s="338"/>
      <c r="CL45" s="338"/>
      <c r="CM45" s="338"/>
      <c r="CN45" s="338"/>
      <c r="CO45" s="338"/>
      <c r="CP45" s="338"/>
      <c r="CQ45" s="338"/>
      <c r="CR45" s="338"/>
      <c r="CS45" s="338"/>
      <c r="CT45" s="338"/>
      <c r="CU45" s="338"/>
      <c r="CV45" s="338"/>
      <c r="CW45" s="338"/>
      <c r="CX45" s="338"/>
      <c r="CY45" s="338"/>
      <c r="CZ45" s="338"/>
      <c r="DA45" s="338"/>
      <c r="DB45" s="338"/>
      <c r="DC45" s="338"/>
      <c r="DD45" s="338"/>
      <c r="DE45" s="338"/>
      <c r="DF45" s="338"/>
      <c r="DG45" s="338"/>
      <c r="DH45" s="338"/>
      <c r="DI45" s="338"/>
      <c r="DJ45" s="338"/>
      <c r="DK45" s="338"/>
      <c r="DL45" s="338"/>
      <c r="DM45" s="338"/>
      <c r="DN45" s="338"/>
      <c r="DO45" s="338"/>
      <c r="DP45" s="338"/>
      <c r="DQ45" s="338"/>
      <c r="DR45" s="338"/>
      <c r="DS45" s="338"/>
      <c r="DT45" s="338"/>
      <c r="DU45" s="338"/>
      <c r="DV45" s="338"/>
      <c r="DW45" s="338"/>
      <c r="DX45" s="338"/>
      <c r="DY45" s="338"/>
      <c r="DZ45" s="338"/>
      <c r="EA45" s="338"/>
      <c r="EB45" s="338"/>
      <c r="EC45" s="338"/>
      <c r="ED45" s="338"/>
      <c r="EE45" s="338"/>
      <c r="EF45" s="338"/>
      <c r="EG45" s="338"/>
      <c r="EH45" s="338"/>
      <c r="EI45" s="338"/>
      <c r="EJ45" s="338"/>
      <c r="EK45" s="338"/>
      <c r="EL45" s="338"/>
      <c r="EM45" s="338"/>
      <c r="EN45" s="338"/>
      <c r="EO45" s="338"/>
      <c r="EP45" s="338"/>
      <c r="EQ45" s="338"/>
      <c r="ER45" s="338"/>
      <c r="ES45" s="338"/>
      <c r="ET45" s="338"/>
      <c r="EU45" s="338"/>
      <c r="EV45" s="338"/>
      <c r="EW45" s="338"/>
      <c r="EX45" s="338"/>
      <c r="EY45" s="338"/>
      <c r="EZ45" s="338"/>
      <c r="FA45" s="338"/>
      <c r="FB45" s="338"/>
      <c r="FC45" s="338"/>
      <c r="FD45" s="338"/>
      <c r="FE45" s="338"/>
      <c r="FF45" s="338"/>
      <c r="FG45" s="338"/>
      <c r="FH45" s="338"/>
      <c r="FI45" s="338"/>
      <c r="FJ45" s="338"/>
      <c r="FK45" s="338"/>
      <c r="FL45" s="338"/>
      <c r="FM45" s="338"/>
      <c r="FN45" s="338"/>
      <c r="FO45" s="338"/>
      <c r="FP45" s="338"/>
      <c r="FQ45" s="338"/>
      <c r="FR45" s="338"/>
      <c r="FS45" s="338"/>
      <c r="FT45" s="338"/>
      <c r="FU45" s="338"/>
      <c r="FV45" s="338"/>
      <c r="FW45" s="338"/>
      <c r="FX45" s="338"/>
      <c r="FY45" s="338"/>
      <c r="FZ45" s="338"/>
      <c r="GA45" s="338"/>
      <c r="GB45" s="338"/>
      <c r="GC45" s="338"/>
      <c r="GD45" s="338"/>
      <c r="GE45" s="338"/>
      <c r="GF45" s="338"/>
      <c r="GG45" s="338"/>
      <c r="GH45" s="338"/>
      <c r="GI45" s="338"/>
      <c r="GJ45" s="338"/>
      <c r="GK45" s="338"/>
      <c r="GL45" s="338"/>
      <c r="GM45" s="338"/>
      <c r="GN45" s="338"/>
      <c r="GO45" s="338"/>
      <c r="GP45" s="338"/>
      <c r="GQ45" s="338"/>
      <c r="GR45" s="338"/>
      <c r="GS45" s="338"/>
      <c r="GT45" s="338"/>
      <c r="GU45" s="338"/>
      <c r="GV45" s="338"/>
      <c r="GW45" s="338"/>
      <c r="GX45" s="338"/>
      <c r="GY45" s="338"/>
      <c r="GZ45" s="338"/>
      <c r="HA45" s="338"/>
      <c r="HB45" s="338"/>
      <c r="HC45" s="338"/>
      <c r="HD45" s="338"/>
      <c r="HE45" s="338"/>
      <c r="HF45" s="338"/>
      <c r="HG45" s="338"/>
      <c r="HH45" s="338"/>
      <c r="HI45" s="338"/>
      <c r="HJ45" s="338"/>
      <c r="HK45" s="338"/>
      <c r="HL45" s="338"/>
      <c r="HM45" s="338"/>
      <c r="HN45" s="338"/>
      <c r="HO45" s="338"/>
      <c r="HP45" s="338"/>
      <c r="HQ45" s="338"/>
      <c r="HR45" s="338"/>
      <c r="HS45" s="338"/>
      <c r="HT45" s="338"/>
      <c r="HU45" s="338"/>
      <c r="HV45" s="338"/>
      <c r="HW45" s="338"/>
      <c r="HX45" s="338"/>
      <c r="HY45" s="338"/>
      <c r="HZ45" s="338"/>
      <c r="IA45" s="338"/>
      <c r="IB45" s="338"/>
      <c r="IC45" s="338"/>
      <c r="ID45" s="338"/>
      <c r="IE45" s="338"/>
      <c r="IF45" s="338"/>
      <c r="IG45" s="338"/>
      <c r="IH45" s="338"/>
      <c r="II45" s="338"/>
      <c r="IJ45" s="338"/>
      <c r="IK45" s="338"/>
      <c r="IL45" s="338"/>
      <c r="IM45" s="338"/>
      <c r="IN45" s="338"/>
      <c r="IO45" s="338"/>
      <c r="IP45" s="338"/>
      <c r="IQ45" s="338"/>
      <c r="IR45" s="338"/>
      <c r="IS45" s="338"/>
      <c r="IT45" s="338"/>
      <c r="IU45" s="338"/>
    </row>
    <row r="46" spans="1:255" ht="15.75">
      <c r="A46" s="339"/>
      <c r="B46" s="340"/>
      <c r="C46" s="185" t="s">
        <v>52</v>
      </c>
      <c r="D46" s="304" t="s">
        <v>28</v>
      </c>
      <c r="E46" s="304">
        <f>0.583</f>
        <v>0.583</v>
      </c>
      <c r="F46" s="304">
        <f>F45*E46</f>
        <v>8.161999999999999</v>
      </c>
      <c r="G46" s="213"/>
      <c r="H46" s="213"/>
      <c r="I46" s="213"/>
      <c r="J46" s="213"/>
      <c r="K46" s="213"/>
      <c r="L46" s="213"/>
      <c r="M46" s="213"/>
      <c r="N46" s="338"/>
      <c r="O46" s="338"/>
      <c r="P46" s="338"/>
      <c r="Q46" s="338"/>
      <c r="R46" s="338"/>
      <c r="S46" s="338"/>
      <c r="T46" s="338"/>
      <c r="U46" s="338"/>
      <c r="V46" s="338"/>
      <c r="W46" s="338"/>
      <c r="X46" s="338"/>
      <c r="Y46" s="338"/>
      <c r="Z46" s="338"/>
      <c r="AA46" s="338"/>
      <c r="AB46" s="338"/>
      <c r="AC46" s="338"/>
      <c r="AD46" s="338"/>
      <c r="AE46" s="338"/>
      <c r="AF46" s="338"/>
      <c r="AG46" s="338"/>
      <c r="AH46" s="338"/>
      <c r="AI46" s="338"/>
      <c r="AJ46" s="338"/>
      <c r="AK46" s="338"/>
      <c r="AL46" s="338"/>
      <c r="AM46" s="338"/>
      <c r="AN46" s="338"/>
      <c r="AO46" s="338"/>
      <c r="AP46" s="338"/>
      <c r="AQ46" s="338"/>
      <c r="AR46" s="338"/>
      <c r="AS46" s="338"/>
      <c r="AT46" s="338"/>
      <c r="AU46" s="338"/>
      <c r="AV46" s="338"/>
      <c r="AW46" s="338"/>
      <c r="AX46" s="338"/>
      <c r="AY46" s="338"/>
      <c r="AZ46" s="338"/>
      <c r="BA46" s="338"/>
      <c r="BB46" s="338"/>
      <c r="BC46" s="338"/>
      <c r="BD46" s="338"/>
      <c r="BE46" s="338"/>
      <c r="BF46" s="338"/>
      <c r="BG46" s="338"/>
      <c r="BH46" s="338"/>
      <c r="BI46" s="338"/>
      <c r="BJ46" s="338"/>
      <c r="BK46" s="338"/>
      <c r="BL46" s="338"/>
      <c r="BM46" s="338"/>
      <c r="BN46" s="338"/>
      <c r="BO46" s="338"/>
      <c r="BP46" s="338"/>
      <c r="BQ46" s="338"/>
      <c r="BR46" s="338"/>
      <c r="BS46" s="338"/>
      <c r="BT46" s="338"/>
      <c r="BU46" s="338"/>
      <c r="BV46" s="338"/>
      <c r="BW46" s="338"/>
      <c r="BX46" s="338"/>
      <c r="BY46" s="338"/>
      <c r="BZ46" s="338"/>
      <c r="CA46" s="338"/>
      <c r="CB46" s="338"/>
      <c r="CC46" s="338"/>
      <c r="CD46" s="338"/>
      <c r="CE46" s="338"/>
      <c r="CF46" s="338"/>
      <c r="CG46" s="338"/>
      <c r="CH46" s="338"/>
      <c r="CI46" s="338"/>
      <c r="CJ46" s="338"/>
      <c r="CK46" s="338"/>
      <c r="CL46" s="338"/>
      <c r="CM46" s="338"/>
      <c r="CN46" s="338"/>
      <c r="CO46" s="338"/>
      <c r="CP46" s="338"/>
      <c r="CQ46" s="338"/>
      <c r="CR46" s="338"/>
      <c r="CS46" s="338"/>
      <c r="CT46" s="338"/>
      <c r="CU46" s="338"/>
      <c r="CV46" s="338"/>
      <c r="CW46" s="338"/>
      <c r="CX46" s="338"/>
      <c r="CY46" s="338"/>
      <c r="CZ46" s="338"/>
      <c r="DA46" s="338"/>
      <c r="DB46" s="338"/>
      <c r="DC46" s="338"/>
      <c r="DD46" s="338"/>
      <c r="DE46" s="338"/>
      <c r="DF46" s="338"/>
      <c r="DG46" s="338"/>
      <c r="DH46" s="338"/>
      <c r="DI46" s="338"/>
      <c r="DJ46" s="338"/>
      <c r="DK46" s="338"/>
      <c r="DL46" s="338"/>
      <c r="DM46" s="338"/>
      <c r="DN46" s="338"/>
      <c r="DO46" s="338"/>
      <c r="DP46" s="338"/>
      <c r="DQ46" s="338"/>
      <c r="DR46" s="338"/>
      <c r="DS46" s="338"/>
      <c r="DT46" s="338"/>
      <c r="DU46" s="338"/>
      <c r="DV46" s="338"/>
      <c r="DW46" s="338"/>
      <c r="DX46" s="338"/>
      <c r="DY46" s="338"/>
      <c r="DZ46" s="338"/>
      <c r="EA46" s="338"/>
      <c r="EB46" s="338"/>
      <c r="EC46" s="338"/>
      <c r="ED46" s="338"/>
      <c r="EE46" s="338"/>
      <c r="EF46" s="338"/>
      <c r="EG46" s="338"/>
      <c r="EH46" s="338"/>
      <c r="EI46" s="338"/>
      <c r="EJ46" s="338"/>
      <c r="EK46" s="338"/>
      <c r="EL46" s="338"/>
      <c r="EM46" s="338"/>
      <c r="EN46" s="338"/>
      <c r="EO46" s="338"/>
      <c r="EP46" s="338"/>
      <c r="EQ46" s="338"/>
      <c r="ER46" s="338"/>
      <c r="ES46" s="338"/>
      <c r="ET46" s="338"/>
      <c r="EU46" s="338"/>
      <c r="EV46" s="338"/>
      <c r="EW46" s="338"/>
      <c r="EX46" s="338"/>
      <c r="EY46" s="338"/>
      <c r="EZ46" s="338"/>
      <c r="FA46" s="338"/>
      <c r="FB46" s="338"/>
      <c r="FC46" s="338"/>
      <c r="FD46" s="338"/>
      <c r="FE46" s="338"/>
      <c r="FF46" s="338"/>
      <c r="FG46" s="338"/>
      <c r="FH46" s="338"/>
      <c r="FI46" s="338"/>
      <c r="FJ46" s="338"/>
      <c r="FK46" s="338"/>
      <c r="FL46" s="338"/>
      <c r="FM46" s="338"/>
      <c r="FN46" s="338"/>
      <c r="FO46" s="338"/>
      <c r="FP46" s="338"/>
      <c r="FQ46" s="338"/>
      <c r="FR46" s="338"/>
      <c r="FS46" s="338"/>
      <c r="FT46" s="338"/>
      <c r="FU46" s="338"/>
      <c r="FV46" s="338"/>
      <c r="FW46" s="338"/>
      <c r="FX46" s="338"/>
      <c r="FY46" s="338"/>
      <c r="FZ46" s="338"/>
      <c r="GA46" s="338"/>
      <c r="GB46" s="338"/>
      <c r="GC46" s="338"/>
      <c r="GD46" s="338"/>
      <c r="GE46" s="338"/>
      <c r="GF46" s="338"/>
      <c r="GG46" s="338"/>
      <c r="GH46" s="338"/>
      <c r="GI46" s="338"/>
      <c r="GJ46" s="338"/>
      <c r="GK46" s="338"/>
      <c r="GL46" s="338"/>
      <c r="GM46" s="338"/>
      <c r="GN46" s="338"/>
      <c r="GO46" s="338"/>
      <c r="GP46" s="338"/>
      <c r="GQ46" s="338"/>
      <c r="GR46" s="338"/>
      <c r="GS46" s="338"/>
      <c r="GT46" s="338"/>
      <c r="GU46" s="338"/>
      <c r="GV46" s="338"/>
      <c r="GW46" s="338"/>
      <c r="GX46" s="338"/>
      <c r="GY46" s="338"/>
      <c r="GZ46" s="338"/>
      <c r="HA46" s="338"/>
      <c r="HB46" s="338"/>
      <c r="HC46" s="338"/>
      <c r="HD46" s="338"/>
      <c r="HE46" s="338"/>
      <c r="HF46" s="338"/>
      <c r="HG46" s="338"/>
      <c r="HH46" s="338"/>
      <c r="HI46" s="338"/>
      <c r="HJ46" s="338"/>
      <c r="HK46" s="338"/>
      <c r="HL46" s="338"/>
      <c r="HM46" s="338"/>
      <c r="HN46" s="338"/>
      <c r="HO46" s="338"/>
      <c r="HP46" s="338"/>
      <c r="HQ46" s="338"/>
      <c r="HR46" s="338"/>
      <c r="HS46" s="338"/>
      <c r="HT46" s="338"/>
      <c r="HU46" s="338"/>
      <c r="HV46" s="338"/>
      <c r="HW46" s="338"/>
      <c r="HX46" s="338"/>
      <c r="HY46" s="338"/>
      <c r="HZ46" s="338"/>
      <c r="IA46" s="338"/>
      <c r="IB46" s="338"/>
      <c r="IC46" s="338"/>
      <c r="ID46" s="338"/>
      <c r="IE46" s="338"/>
      <c r="IF46" s="338"/>
      <c r="IG46" s="338"/>
      <c r="IH46" s="338"/>
      <c r="II46" s="338"/>
      <c r="IJ46" s="338"/>
      <c r="IK46" s="338"/>
      <c r="IL46" s="338"/>
      <c r="IM46" s="338"/>
      <c r="IN46" s="338"/>
      <c r="IO46" s="338"/>
      <c r="IP46" s="338"/>
      <c r="IQ46" s="338"/>
      <c r="IR46" s="338"/>
      <c r="IS46" s="338"/>
      <c r="IT46" s="338"/>
      <c r="IU46" s="338"/>
    </row>
    <row r="47" spans="1:255" ht="15.75">
      <c r="A47" s="339"/>
      <c r="B47" s="331"/>
      <c r="C47" s="185" t="s">
        <v>58</v>
      </c>
      <c r="D47" s="304" t="s">
        <v>5</v>
      </c>
      <c r="E47" s="304">
        <v>0.0046</v>
      </c>
      <c r="F47" s="304">
        <f>F45*E47</f>
        <v>0.0644</v>
      </c>
      <c r="G47" s="213"/>
      <c r="H47" s="213"/>
      <c r="I47" s="213"/>
      <c r="J47" s="213"/>
      <c r="K47" s="213"/>
      <c r="L47" s="213"/>
      <c r="M47" s="213"/>
      <c r="N47" s="338"/>
      <c r="O47" s="338"/>
      <c r="P47" s="338"/>
      <c r="Q47" s="338"/>
      <c r="R47" s="338"/>
      <c r="S47" s="338"/>
      <c r="T47" s="338"/>
      <c r="U47" s="338"/>
      <c r="V47" s="338"/>
      <c r="W47" s="338"/>
      <c r="X47" s="338"/>
      <c r="Y47" s="338"/>
      <c r="Z47" s="338"/>
      <c r="AA47" s="338"/>
      <c r="AB47" s="338"/>
      <c r="AC47" s="338"/>
      <c r="AD47" s="338"/>
      <c r="AE47" s="338"/>
      <c r="AF47" s="338"/>
      <c r="AG47" s="338"/>
      <c r="AH47" s="338"/>
      <c r="AI47" s="338"/>
      <c r="AJ47" s="338"/>
      <c r="AK47" s="338"/>
      <c r="AL47" s="338"/>
      <c r="AM47" s="338"/>
      <c r="AN47" s="338"/>
      <c r="AO47" s="338"/>
      <c r="AP47" s="338"/>
      <c r="AQ47" s="338"/>
      <c r="AR47" s="338"/>
      <c r="AS47" s="338"/>
      <c r="AT47" s="338"/>
      <c r="AU47" s="338"/>
      <c r="AV47" s="338"/>
      <c r="AW47" s="338"/>
      <c r="AX47" s="338"/>
      <c r="AY47" s="338"/>
      <c r="AZ47" s="338"/>
      <c r="BA47" s="338"/>
      <c r="BB47" s="338"/>
      <c r="BC47" s="338"/>
      <c r="BD47" s="338"/>
      <c r="BE47" s="338"/>
      <c r="BF47" s="338"/>
      <c r="BG47" s="338"/>
      <c r="BH47" s="338"/>
      <c r="BI47" s="338"/>
      <c r="BJ47" s="338"/>
      <c r="BK47" s="338"/>
      <c r="BL47" s="338"/>
      <c r="BM47" s="338"/>
      <c r="BN47" s="338"/>
      <c r="BO47" s="338"/>
      <c r="BP47" s="338"/>
      <c r="BQ47" s="338"/>
      <c r="BR47" s="338"/>
      <c r="BS47" s="338"/>
      <c r="BT47" s="338"/>
      <c r="BU47" s="338"/>
      <c r="BV47" s="338"/>
      <c r="BW47" s="338"/>
      <c r="BX47" s="338"/>
      <c r="BY47" s="338"/>
      <c r="BZ47" s="338"/>
      <c r="CA47" s="338"/>
      <c r="CB47" s="338"/>
      <c r="CC47" s="338"/>
      <c r="CD47" s="338"/>
      <c r="CE47" s="338"/>
      <c r="CF47" s="338"/>
      <c r="CG47" s="338"/>
      <c r="CH47" s="338"/>
      <c r="CI47" s="338"/>
      <c r="CJ47" s="338"/>
      <c r="CK47" s="338"/>
      <c r="CL47" s="338"/>
      <c r="CM47" s="338"/>
      <c r="CN47" s="338"/>
      <c r="CO47" s="338"/>
      <c r="CP47" s="338"/>
      <c r="CQ47" s="338"/>
      <c r="CR47" s="338"/>
      <c r="CS47" s="338"/>
      <c r="CT47" s="338"/>
      <c r="CU47" s="338"/>
      <c r="CV47" s="338"/>
      <c r="CW47" s="338"/>
      <c r="CX47" s="338"/>
      <c r="CY47" s="338"/>
      <c r="CZ47" s="338"/>
      <c r="DA47" s="338"/>
      <c r="DB47" s="338"/>
      <c r="DC47" s="338"/>
      <c r="DD47" s="338"/>
      <c r="DE47" s="338"/>
      <c r="DF47" s="338"/>
      <c r="DG47" s="338"/>
      <c r="DH47" s="338"/>
      <c r="DI47" s="338"/>
      <c r="DJ47" s="338"/>
      <c r="DK47" s="338"/>
      <c r="DL47" s="338"/>
      <c r="DM47" s="338"/>
      <c r="DN47" s="338"/>
      <c r="DO47" s="338"/>
      <c r="DP47" s="338"/>
      <c r="DQ47" s="338"/>
      <c r="DR47" s="338"/>
      <c r="DS47" s="338"/>
      <c r="DT47" s="338"/>
      <c r="DU47" s="338"/>
      <c r="DV47" s="338"/>
      <c r="DW47" s="338"/>
      <c r="DX47" s="338"/>
      <c r="DY47" s="338"/>
      <c r="DZ47" s="338"/>
      <c r="EA47" s="338"/>
      <c r="EB47" s="338"/>
      <c r="EC47" s="338"/>
      <c r="ED47" s="338"/>
      <c r="EE47" s="338"/>
      <c r="EF47" s="338"/>
      <c r="EG47" s="338"/>
      <c r="EH47" s="338"/>
      <c r="EI47" s="338"/>
      <c r="EJ47" s="338"/>
      <c r="EK47" s="338"/>
      <c r="EL47" s="338"/>
      <c r="EM47" s="338"/>
      <c r="EN47" s="338"/>
      <c r="EO47" s="338"/>
      <c r="EP47" s="338"/>
      <c r="EQ47" s="338"/>
      <c r="ER47" s="338"/>
      <c r="ES47" s="338"/>
      <c r="ET47" s="338"/>
      <c r="EU47" s="338"/>
      <c r="EV47" s="338"/>
      <c r="EW47" s="338"/>
      <c r="EX47" s="338"/>
      <c r="EY47" s="338"/>
      <c r="EZ47" s="338"/>
      <c r="FA47" s="338"/>
      <c r="FB47" s="338"/>
      <c r="FC47" s="338"/>
      <c r="FD47" s="338"/>
      <c r="FE47" s="338"/>
      <c r="FF47" s="338"/>
      <c r="FG47" s="338"/>
      <c r="FH47" s="338"/>
      <c r="FI47" s="338"/>
      <c r="FJ47" s="338"/>
      <c r="FK47" s="338"/>
      <c r="FL47" s="338"/>
      <c r="FM47" s="338"/>
      <c r="FN47" s="338"/>
      <c r="FO47" s="338"/>
      <c r="FP47" s="338"/>
      <c r="FQ47" s="338"/>
      <c r="FR47" s="338"/>
      <c r="FS47" s="338"/>
      <c r="FT47" s="338"/>
      <c r="FU47" s="338"/>
      <c r="FV47" s="338"/>
      <c r="FW47" s="338"/>
      <c r="FX47" s="338"/>
      <c r="FY47" s="338"/>
      <c r="FZ47" s="338"/>
      <c r="GA47" s="338"/>
      <c r="GB47" s="338"/>
      <c r="GC47" s="338"/>
      <c r="GD47" s="338"/>
      <c r="GE47" s="338"/>
      <c r="GF47" s="338"/>
      <c r="GG47" s="338"/>
      <c r="GH47" s="338"/>
      <c r="GI47" s="338"/>
      <c r="GJ47" s="338"/>
      <c r="GK47" s="338"/>
      <c r="GL47" s="338"/>
      <c r="GM47" s="338"/>
      <c r="GN47" s="338"/>
      <c r="GO47" s="338"/>
      <c r="GP47" s="338"/>
      <c r="GQ47" s="338"/>
      <c r="GR47" s="338"/>
      <c r="GS47" s="338"/>
      <c r="GT47" s="338"/>
      <c r="GU47" s="338"/>
      <c r="GV47" s="338"/>
      <c r="GW47" s="338"/>
      <c r="GX47" s="338"/>
      <c r="GY47" s="338"/>
      <c r="GZ47" s="338"/>
      <c r="HA47" s="338"/>
      <c r="HB47" s="338"/>
      <c r="HC47" s="338"/>
      <c r="HD47" s="338"/>
      <c r="HE47" s="338"/>
      <c r="HF47" s="338"/>
      <c r="HG47" s="338"/>
      <c r="HH47" s="338"/>
      <c r="HI47" s="338"/>
      <c r="HJ47" s="338"/>
      <c r="HK47" s="338"/>
      <c r="HL47" s="338"/>
      <c r="HM47" s="338"/>
      <c r="HN47" s="338"/>
      <c r="HO47" s="338"/>
      <c r="HP47" s="338"/>
      <c r="HQ47" s="338"/>
      <c r="HR47" s="338"/>
      <c r="HS47" s="338"/>
      <c r="HT47" s="338"/>
      <c r="HU47" s="338"/>
      <c r="HV47" s="338"/>
      <c r="HW47" s="338"/>
      <c r="HX47" s="338"/>
      <c r="HY47" s="338"/>
      <c r="HZ47" s="338"/>
      <c r="IA47" s="338"/>
      <c r="IB47" s="338"/>
      <c r="IC47" s="338"/>
      <c r="ID47" s="338"/>
      <c r="IE47" s="338"/>
      <c r="IF47" s="338"/>
      <c r="IG47" s="338"/>
      <c r="IH47" s="338"/>
      <c r="II47" s="338"/>
      <c r="IJ47" s="338"/>
      <c r="IK47" s="338"/>
      <c r="IL47" s="338"/>
      <c r="IM47" s="338"/>
      <c r="IN47" s="338"/>
      <c r="IO47" s="338"/>
      <c r="IP47" s="338"/>
      <c r="IQ47" s="338"/>
      <c r="IR47" s="338"/>
      <c r="IS47" s="338"/>
      <c r="IT47" s="338"/>
      <c r="IU47" s="338"/>
    </row>
    <row r="48" spans="1:255" ht="15.75">
      <c r="A48" s="339"/>
      <c r="B48" s="340"/>
      <c r="C48" s="185" t="s">
        <v>61</v>
      </c>
      <c r="D48" s="304" t="s">
        <v>51</v>
      </c>
      <c r="E48" s="304">
        <v>1</v>
      </c>
      <c r="F48" s="305">
        <f>F45*E48</f>
        <v>14</v>
      </c>
      <c r="G48" s="213"/>
      <c r="H48" s="213"/>
      <c r="I48" s="213"/>
      <c r="J48" s="213"/>
      <c r="K48" s="213"/>
      <c r="L48" s="213"/>
      <c r="M48" s="213"/>
      <c r="N48" s="338"/>
      <c r="O48" s="338"/>
      <c r="P48" s="338"/>
      <c r="Q48" s="338"/>
      <c r="R48" s="338"/>
      <c r="S48" s="338"/>
      <c r="T48" s="338"/>
      <c r="U48" s="338"/>
      <c r="V48" s="338"/>
      <c r="W48" s="338"/>
      <c r="X48" s="338"/>
      <c r="Y48" s="338"/>
      <c r="Z48" s="338"/>
      <c r="AA48" s="338"/>
      <c r="AB48" s="338"/>
      <c r="AC48" s="338"/>
      <c r="AD48" s="338"/>
      <c r="AE48" s="338"/>
      <c r="AF48" s="338"/>
      <c r="AG48" s="338"/>
      <c r="AH48" s="338"/>
      <c r="AI48" s="338"/>
      <c r="AJ48" s="338"/>
      <c r="AK48" s="338"/>
      <c r="AL48" s="338"/>
      <c r="AM48" s="338"/>
      <c r="AN48" s="338"/>
      <c r="AO48" s="338"/>
      <c r="AP48" s="338"/>
      <c r="AQ48" s="338"/>
      <c r="AR48" s="338"/>
      <c r="AS48" s="338"/>
      <c r="AT48" s="338"/>
      <c r="AU48" s="338"/>
      <c r="AV48" s="338"/>
      <c r="AW48" s="338"/>
      <c r="AX48" s="338"/>
      <c r="AY48" s="338"/>
      <c r="AZ48" s="338"/>
      <c r="BA48" s="338"/>
      <c r="BB48" s="338"/>
      <c r="BC48" s="338"/>
      <c r="BD48" s="338"/>
      <c r="BE48" s="338"/>
      <c r="BF48" s="338"/>
      <c r="BG48" s="338"/>
      <c r="BH48" s="338"/>
      <c r="BI48" s="338"/>
      <c r="BJ48" s="338"/>
      <c r="BK48" s="338"/>
      <c r="BL48" s="338"/>
      <c r="BM48" s="338"/>
      <c r="BN48" s="338"/>
      <c r="BO48" s="338"/>
      <c r="BP48" s="338"/>
      <c r="BQ48" s="338"/>
      <c r="BR48" s="338"/>
      <c r="BS48" s="338"/>
      <c r="BT48" s="338"/>
      <c r="BU48" s="338"/>
      <c r="BV48" s="338"/>
      <c r="BW48" s="338"/>
      <c r="BX48" s="338"/>
      <c r="BY48" s="338"/>
      <c r="BZ48" s="338"/>
      <c r="CA48" s="338"/>
      <c r="CB48" s="338"/>
      <c r="CC48" s="338"/>
      <c r="CD48" s="338"/>
      <c r="CE48" s="338"/>
      <c r="CF48" s="338"/>
      <c r="CG48" s="338"/>
      <c r="CH48" s="338"/>
      <c r="CI48" s="338"/>
      <c r="CJ48" s="338"/>
      <c r="CK48" s="338"/>
      <c r="CL48" s="338"/>
      <c r="CM48" s="338"/>
      <c r="CN48" s="338"/>
      <c r="CO48" s="338"/>
      <c r="CP48" s="338"/>
      <c r="CQ48" s="338"/>
      <c r="CR48" s="338"/>
      <c r="CS48" s="338"/>
      <c r="CT48" s="338"/>
      <c r="CU48" s="338"/>
      <c r="CV48" s="338"/>
      <c r="CW48" s="338"/>
      <c r="CX48" s="338"/>
      <c r="CY48" s="338"/>
      <c r="CZ48" s="338"/>
      <c r="DA48" s="338"/>
      <c r="DB48" s="338"/>
      <c r="DC48" s="338"/>
      <c r="DD48" s="338"/>
      <c r="DE48" s="338"/>
      <c r="DF48" s="338"/>
      <c r="DG48" s="338"/>
      <c r="DH48" s="338"/>
      <c r="DI48" s="338"/>
      <c r="DJ48" s="338"/>
      <c r="DK48" s="338"/>
      <c r="DL48" s="338"/>
      <c r="DM48" s="338"/>
      <c r="DN48" s="338"/>
      <c r="DO48" s="338"/>
      <c r="DP48" s="338"/>
      <c r="DQ48" s="338"/>
      <c r="DR48" s="338"/>
      <c r="DS48" s="338"/>
      <c r="DT48" s="338"/>
      <c r="DU48" s="338"/>
      <c r="DV48" s="338"/>
      <c r="DW48" s="338"/>
      <c r="DX48" s="338"/>
      <c r="DY48" s="338"/>
      <c r="DZ48" s="338"/>
      <c r="EA48" s="338"/>
      <c r="EB48" s="338"/>
      <c r="EC48" s="338"/>
      <c r="ED48" s="338"/>
      <c r="EE48" s="338"/>
      <c r="EF48" s="338"/>
      <c r="EG48" s="338"/>
      <c r="EH48" s="338"/>
      <c r="EI48" s="338"/>
      <c r="EJ48" s="338"/>
      <c r="EK48" s="338"/>
      <c r="EL48" s="338"/>
      <c r="EM48" s="338"/>
      <c r="EN48" s="338"/>
      <c r="EO48" s="338"/>
      <c r="EP48" s="338"/>
      <c r="EQ48" s="338"/>
      <c r="ER48" s="338"/>
      <c r="ES48" s="338"/>
      <c r="ET48" s="338"/>
      <c r="EU48" s="338"/>
      <c r="EV48" s="338"/>
      <c r="EW48" s="338"/>
      <c r="EX48" s="338"/>
      <c r="EY48" s="338"/>
      <c r="EZ48" s="338"/>
      <c r="FA48" s="338"/>
      <c r="FB48" s="338"/>
      <c r="FC48" s="338"/>
      <c r="FD48" s="338"/>
      <c r="FE48" s="338"/>
      <c r="FF48" s="338"/>
      <c r="FG48" s="338"/>
      <c r="FH48" s="338"/>
      <c r="FI48" s="338"/>
      <c r="FJ48" s="338"/>
      <c r="FK48" s="338"/>
      <c r="FL48" s="338"/>
      <c r="FM48" s="338"/>
      <c r="FN48" s="338"/>
      <c r="FO48" s="338"/>
      <c r="FP48" s="338"/>
      <c r="FQ48" s="338"/>
      <c r="FR48" s="338"/>
      <c r="FS48" s="338"/>
      <c r="FT48" s="338"/>
      <c r="FU48" s="338"/>
      <c r="FV48" s="338"/>
      <c r="FW48" s="338"/>
      <c r="FX48" s="338"/>
      <c r="FY48" s="338"/>
      <c r="FZ48" s="338"/>
      <c r="GA48" s="338"/>
      <c r="GB48" s="338"/>
      <c r="GC48" s="338"/>
      <c r="GD48" s="338"/>
      <c r="GE48" s="338"/>
      <c r="GF48" s="338"/>
      <c r="GG48" s="338"/>
      <c r="GH48" s="338"/>
      <c r="GI48" s="338"/>
      <c r="GJ48" s="338"/>
      <c r="GK48" s="338"/>
      <c r="GL48" s="338"/>
      <c r="GM48" s="338"/>
      <c r="GN48" s="338"/>
      <c r="GO48" s="338"/>
      <c r="GP48" s="338"/>
      <c r="GQ48" s="338"/>
      <c r="GR48" s="338"/>
      <c r="GS48" s="338"/>
      <c r="GT48" s="338"/>
      <c r="GU48" s="338"/>
      <c r="GV48" s="338"/>
      <c r="GW48" s="338"/>
      <c r="GX48" s="338"/>
      <c r="GY48" s="338"/>
      <c r="GZ48" s="338"/>
      <c r="HA48" s="338"/>
      <c r="HB48" s="338"/>
      <c r="HC48" s="338"/>
      <c r="HD48" s="338"/>
      <c r="HE48" s="338"/>
      <c r="HF48" s="338"/>
      <c r="HG48" s="338"/>
      <c r="HH48" s="338"/>
      <c r="HI48" s="338"/>
      <c r="HJ48" s="338"/>
      <c r="HK48" s="338"/>
      <c r="HL48" s="338"/>
      <c r="HM48" s="338"/>
      <c r="HN48" s="338"/>
      <c r="HO48" s="338"/>
      <c r="HP48" s="338"/>
      <c r="HQ48" s="338"/>
      <c r="HR48" s="338"/>
      <c r="HS48" s="338"/>
      <c r="HT48" s="338"/>
      <c r="HU48" s="338"/>
      <c r="HV48" s="338"/>
      <c r="HW48" s="338"/>
      <c r="HX48" s="338"/>
      <c r="HY48" s="338"/>
      <c r="HZ48" s="338"/>
      <c r="IA48" s="338"/>
      <c r="IB48" s="338"/>
      <c r="IC48" s="338"/>
      <c r="ID48" s="338"/>
      <c r="IE48" s="338"/>
      <c r="IF48" s="338"/>
      <c r="IG48" s="338"/>
      <c r="IH48" s="338"/>
      <c r="II48" s="338"/>
      <c r="IJ48" s="338"/>
      <c r="IK48" s="338"/>
      <c r="IL48" s="338"/>
      <c r="IM48" s="338"/>
      <c r="IN48" s="338"/>
      <c r="IO48" s="338"/>
      <c r="IP48" s="338"/>
      <c r="IQ48" s="338"/>
      <c r="IR48" s="338"/>
      <c r="IS48" s="338"/>
      <c r="IT48" s="338"/>
      <c r="IU48" s="338"/>
    </row>
    <row r="49" spans="1:255" ht="15.75">
      <c r="A49" s="339"/>
      <c r="B49" s="336"/>
      <c r="C49" s="185" t="s">
        <v>59</v>
      </c>
      <c r="D49" s="304" t="s">
        <v>8</v>
      </c>
      <c r="E49" s="304">
        <v>0.235</v>
      </c>
      <c r="F49" s="304">
        <f>F45*E49</f>
        <v>3.29</v>
      </c>
      <c r="G49" s="213"/>
      <c r="H49" s="213"/>
      <c r="I49" s="213"/>
      <c r="J49" s="213"/>
      <c r="K49" s="213"/>
      <c r="L49" s="213"/>
      <c r="M49" s="213"/>
      <c r="N49" s="338"/>
      <c r="O49" s="338"/>
      <c r="P49" s="338"/>
      <c r="Q49" s="338"/>
      <c r="R49" s="338"/>
      <c r="S49" s="338"/>
      <c r="T49" s="338"/>
      <c r="U49" s="338"/>
      <c r="V49" s="338"/>
      <c r="W49" s="338"/>
      <c r="X49" s="338"/>
      <c r="Y49" s="338"/>
      <c r="Z49" s="338"/>
      <c r="AA49" s="338"/>
      <c r="AB49" s="338"/>
      <c r="AC49" s="338"/>
      <c r="AD49" s="338"/>
      <c r="AE49" s="338"/>
      <c r="AF49" s="338"/>
      <c r="AG49" s="338"/>
      <c r="AH49" s="338"/>
      <c r="AI49" s="338"/>
      <c r="AJ49" s="338"/>
      <c r="AK49" s="338"/>
      <c r="AL49" s="338"/>
      <c r="AM49" s="338"/>
      <c r="AN49" s="338"/>
      <c r="AO49" s="338"/>
      <c r="AP49" s="338"/>
      <c r="AQ49" s="338"/>
      <c r="AR49" s="338"/>
      <c r="AS49" s="338"/>
      <c r="AT49" s="338"/>
      <c r="AU49" s="338"/>
      <c r="AV49" s="338"/>
      <c r="AW49" s="338"/>
      <c r="AX49" s="338"/>
      <c r="AY49" s="338"/>
      <c r="AZ49" s="338"/>
      <c r="BA49" s="338"/>
      <c r="BB49" s="338"/>
      <c r="BC49" s="338"/>
      <c r="BD49" s="338"/>
      <c r="BE49" s="338"/>
      <c r="BF49" s="338"/>
      <c r="BG49" s="338"/>
      <c r="BH49" s="338"/>
      <c r="BI49" s="338"/>
      <c r="BJ49" s="338"/>
      <c r="BK49" s="338"/>
      <c r="BL49" s="338"/>
      <c r="BM49" s="338"/>
      <c r="BN49" s="338"/>
      <c r="BO49" s="338"/>
      <c r="BP49" s="338"/>
      <c r="BQ49" s="338"/>
      <c r="BR49" s="338"/>
      <c r="BS49" s="338"/>
      <c r="BT49" s="338"/>
      <c r="BU49" s="338"/>
      <c r="BV49" s="338"/>
      <c r="BW49" s="338"/>
      <c r="BX49" s="338"/>
      <c r="BY49" s="338"/>
      <c r="BZ49" s="338"/>
      <c r="CA49" s="338"/>
      <c r="CB49" s="338"/>
      <c r="CC49" s="338"/>
      <c r="CD49" s="338"/>
      <c r="CE49" s="338"/>
      <c r="CF49" s="338"/>
      <c r="CG49" s="338"/>
      <c r="CH49" s="338"/>
      <c r="CI49" s="338"/>
      <c r="CJ49" s="338"/>
      <c r="CK49" s="338"/>
      <c r="CL49" s="338"/>
      <c r="CM49" s="338"/>
      <c r="CN49" s="338"/>
      <c r="CO49" s="338"/>
      <c r="CP49" s="338"/>
      <c r="CQ49" s="338"/>
      <c r="CR49" s="338"/>
      <c r="CS49" s="338"/>
      <c r="CT49" s="338"/>
      <c r="CU49" s="338"/>
      <c r="CV49" s="338"/>
      <c r="CW49" s="338"/>
      <c r="CX49" s="338"/>
      <c r="CY49" s="338"/>
      <c r="CZ49" s="338"/>
      <c r="DA49" s="338"/>
      <c r="DB49" s="338"/>
      <c r="DC49" s="338"/>
      <c r="DD49" s="338"/>
      <c r="DE49" s="338"/>
      <c r="DF49" s="338"/>
      <c r="DG49" s="338"/>
      <c r="DH49" s="338"/>
      <c r="DI49" s="338"/>
      <c r="DJ49" s="338"/>
      <c r="DK49" s="338"/>
      <c r="DL49" s="338"/>
      <c r="DM49" s="338"/>
      <c r="DN49" s="338"/>
      <c r="DO49" s="338"/>
      <c r="DP49" s="338"/>
      <c r="DQ49" s="338"/>
      <c r="DR49" s="338"/>
      <c r="DS49" s="338"/>
      <c r="DT49" s="338"/>
      <c r="DU49" s="338"/>
      <c r="DV49" s="338"/>
      <c r="DW49" s="338"/>
      <c r="DX49" s="338"/>
      <c r="DY49" s="338"/>
      <c r="DZ49" s="338"/>
      <c r="EA49" s="338"/>
      <c r="EB49" s="338"/>
      <c r="EC49" s="338"/>
      <c r="ED49" s="338"/>
      <c r="EE49" s="338"/>
      <c r="EF49" s="338"/>
      <c r="EG49" s="338"/>
      <c r="EH49" s="338"/>
      <c r="EI49" s="338"/>
      <c r="EJ49" s="338"/>
      <c r="EK49" s="338"/>
      <c r="EL49" s="338"/>
      <c r="EM49" s="338"/>
      <c r="EN49" s="338"/>
      <c r="EO49" s="338"/>
      <c r="EP49" s="338"/>
      <c r="EQ49" s="338"/>
      <c r="ER49" s="338"/>
      <c r="ES49" s="338"/>
      <c r="ET49" s="338"/>
      <c r="EU49" s="338"/>
      <c r="EV49" s="338"/>
      <c r="EW49" s="338"/>
      <c r="EX49" s="338"/>
      <c r="EY49" s="338"/>
      <c r="EZ49" s="338"/>
      <c r="FA49" s="338"/>
      <c r="FB49" s="338"/>
      <c r="FC49" s="338"/>
      <c r="FD49" s="338"/>
      <c r="FE49" s="338"/>
      <c r="FF49" s="338"/>
      <c r="FG49" s="338"/>
      <c r="FH49" s="338"/>
      <c r="FI49" s="338"/>
      <c r="FJ49" s="338"/>
      <c r="FK49" s="338"/>
      <c r="FL49" s="338"/>
      <c r="FM49" s="338"/>
      <c r="FN49" s="338"/>
      <c r="FO49" s="338"/>
      <c r="FP49" s="338"/>
      <c r="FQ49" s="338"/>
      <c r="FR49" s="338"/>
      <c r="FS49" s="338"/>
      <c r="FT49" s="338"/>
      <c r="FU49" s="338"/>
      <c r="FV49" s="338"/>
      <c r="FW49" s="338"/>
      <c r="FX49" s="338"/>
      <c r="FY49" s="338"/>
      <c r="FZ49" s="338"/>
      <c r="GA49" s="338"/>
      <c r="GB49" s="338"/>
      <c r="GC49" s="338"/>
      <c r="GD49" s="338"/>
      <c r="GE49" s="338"/>
      <c r="GF49" s="338"/>
      <c r="GG49" s="338"/>
      <c r="GH49" s="338"/>
      <c r="GI49" s="338"/>
      <c r="GJ49" s="338"/>
      <c r="GK49" s="338"/>
      <c r="GL49" s="338"/>
      <c r="GM49" s="338"/>
      <c r="GN49" s="338"/>
      <c r="GO49" s="338"/>
      <c r="GP49" s="338"/>
      <c r="GQ49" s="338"/>
      <c r="GR49" s="338"/>
      <c r="GS49" s="338"/>
      <c r="GT49" s="338"/>
      <c r="GU49" s="338"/>
      <c r="GV49" s="338"/>
      <c r="GW49" s="338"/>
      <c r="GX49" s="338"/>
      <c r="GY49" s="338"/>
      <c r="GZ49" s="338"/>
      <c r="HA49" s="338"/>
      <c r="HB49" s="338"/>
      <c r="HC49" s="338"/>
      <c r="HD49" s="338"/>
      <c r="HE49" s="338"/>
      <c r="HF49" s="338"/>
      <c r="HG49" s="338"/>
      <c r="HH49" s="338"/>
      <c r="HI49" s="338"/>
      <c r="HJ49" s="338"/>
      <c r="HK49" s="338"/>
      <c r="HL49" s="338"/>
      <c r="HM49" s="338"/>
      <c r="HN49" s="338"/>
      <c r="HO49" s="338"/>
      <c r="HP49" s="338"/>
      <c r="HQ49" s="338"/>
      <c r="HR49" s="338"/>
      <c r="HS49" s="338"/>
      <c r="HT49" s="338"/>
      <c r="HU49" s="338"/>
      <c r="HV49" s="338"/>
      <c r="HW49" s="338"/>
      <c r="HX49" s="338"/>
      <c r="HY49" s="338"/>
      <c r="HZ49" s="338"/>
      <c r="IA49" s="338"/>
      <c r="IB49" s="338"/>
      <c r="IC49" s="338"/>
      <c r="ID49" s="338"/>
      <c r="IE49" s="338"/>
      <c r="IF49" s="338"/>
      <c r="IG49" s="338"/>
      <c r="IH49" s="338"/>
      <c r="II49" s="338"/>
      <c r="IJ49" s="338"/>
      <c r="IK49" s="338"/>
      <c r="IL49" s="338"/>
      <c r="IM49" s="338"/>
      <c r="IN49" s="338"/>
      <c r="IO49" s="338"/>
      <c r="IP49" s="338"/>
      <c r="IQ49" s="338"/>
      <c r="IR49" s="338"/>
      <c r="IS49" s="338"/>
      <c r="IT49" s="338"/>
      <c r="IU49" s="338"/>
    </row>
    <row r="50" spans="1:255" ht="15.75">
      <c r="A50" s="339"/>
      <c r="B50" s="331"/>
      <c r="C50" s="185" t="s">
        <v>54</v>
      </c>
      <c r="D50" s="304" t="s">
        <v>5</v>
      </c>
      <c r="E50" s="304">
        <v>0.21</v>
      </c>
      <c r="F50" s="304">
        <f>F45*E50</f>
        <v>2.94</v>
      </c>
      <c r="G50" s="213"/>
      <c r="H50" s="213"/>
      <c r="I50" s="213"/>
      <c r="J50" s="213"/>
      <c r="K50" s="213"/>
      <c r="L50" s="213"/>
      <c r="M50" s="213"/>
      <c r="N50" s="338"/>
      <c r="O50" s="338"/>
      <c r="P50" s="338"/>
      <c r="Q50" s="338"/>
      <c r="R50" s="338"/>
      <c r="S50" s="338"/>
      <c r="T50" s="338"/>
      <c r="U50" s="338"/>
      <c r="V50" s="338"/>
      <c r="W50" s="338"/>
      <c r="X50" s="338"/>
      <c r="Y50" s="338"/>
      <c r="Z50" s="338"/>
      <c r="AA50" s="338"/>
      <c r="AB50" s="338"/>
      <c r="AC50" s="338"/>
      <c r="AD50" s="338"/>
      <c r="AE50" s="338"/>
      <c r="AF50" s="338"/>
      <c r="AG50" s="338"/>
      <c r="AH50" s="338"/>
      <c r="AI50" s="338"/>
      <c r="AJ50" s="338"/>
      <c r="AK50" s="338"/>
      <c r="AL50" s="338"/>
      <c r="AM50" s="338"/>
      <c r="AN50" s="338"/>
      <c r="AO50" s="338"/>
      <c r="AP50" s="338"/>
      <c r="AQ50" s="338"/>
      <c r="AR50" s="338"/>
      <c r="AS50" s="338"/>
      <c r="AT50" s="338"/>
      <c r="AU50" s="338"/>
      <c r="AV50" s="338"/>
      <c r="AW50" s="338"/>
      <c r="AX50" s="338"/>
      <c r="AY50" s="338"/>
      <c r="AZ50" s="338"/>
      <c r="BA50" s="338"/>
      <c r="BB50" s="338"/>
      <c r="BC50" s="338"/>
      <c r="BD50" s="338"/>
      <c r="BE50" s="338"/>
      <c r="BF50" s="338"/>
      <c r="BG50" s="338"/>
      <c r="BH50" s="338"/>
      <c r="BI50" s="338"/>
      <c r="BJ50" s="338"/>
      <c r="BK50" s="338"/>
      <c r="BL50" s="338"/>
      <c r="BM50" s="338"/>
      <c r="BN50" s="338"/>
      <c r="BO50" s="338"/>
      <c r="BP50" s="338"/>
      <c r="BQ50" s="338"/>
      <c r="BR50" s="338"/>
      <c r="BS50" s="338"/>
      <c r="BT50" s="338"/>
      <c r="BU50" s="338"/>
      <c r="BV50" s="338"/>
      <c r="BW50" s="338"/>
      <c r="BX50" s="338"/>
      <c r="BY50" s="338"/>
      <c r="BZ50" s="338"/>
      <c r="CA50" s="338"/>
      <c r="CB50" s="338"/>
      <c r="CC50" s="338"/>
      <c r="CD50" s="338"/>
      <c r="CE50" s="338"/>
      <c r="CF50" s="338"/>
      <c r="CG50" s="338"/>
      <c r="CH50" s="338"/>
      <c r="CI50" s="338"/>
      <c r="CJ50" s="338"/>
      <c r="CK50" s="338"/>
      <c r="CL50" s="338"/>
      <c r="CM50" s="338"/>
      <c r="CN50" s="338"/>
      <c r="CO50" s="338"/>
      <c r="CP50" s="338"/>
      <c r="CQ50" s="338"/>
      <c r="CR50" s="338"/>
      <c r="CS50" s="338"/>
      <c r="CT50" s="338"/>
      <c r="CU50" s="338"/>
      <c r="CV50" s="338"/>
      <c r="CW50" s="338"/>
      <c r="CX50" s="338"/>
      <c r="CY50" s="338"/>
      <c r="CZ50" s="338"/>
      <c r="DA50" s="338"/>
      <c r="DB50" s="338"/>
      <c r="DC50" s="338"/>
      <c r="DD50" s="338"/>
      <c r="DE50" s="338"/>
      <c r="DF50" s="338"/>
      <c r="DG50" s="338"/>
      <c r="DH50" s="338"/>
      <c r="DI50" s="338"/>
      <c r="DJ50" s="338"/>
      <c r="DK50" s="338"/>
      <c r="DL50" s="338"/>
      <c r="DM50" s="338"/>
      <c r="DN50" s="338"/>
      <c r="DO50" s="338"/>
      <c r="DP50" s="338"/>
      <c r="DQ50" s="338"/>
      <c r="DR50" s="338"/>
      <c r="DS50" s="338"/>
      <c r="DT50" s="338"/>
      <c r="DU50" s="338"/>
      <c r="DV50" s="338"/>
      <c r="DW50" s="338"/>
      <c r="DX50" s="338"/>
      <c r="DY50" s="338"/>
      <c r="DZ50" s="338"/>
      <c r="EA50" s="338"/>
      <c r="EB50" s="338"/>
      <c r="EC50" s="338"/>
      <c r="ED50" s="338"/>
      <c r="EE50" s="338"/>
      <c r="EF50" s="338"/>
      <c r="EG50" s="338"/>
      <c r="EH50" s="338"/>
      <c r="EI50" s="338"/>
      <c r="EJ50" s="338"/>
      <c r="EK50" s="338"/>
      <c r="EL50" s="338"/>
      <c r="EM50" s="338"/>
      <c r="EN50" s="338"/>
      <c r="EO50" s="338"/>
      <c r="EP50" s="338"/>
      <c r="EQ50" s="338"/>
      <c r="ER50" s="338"/>
      <c r="ES50" s="338"/>
      <c r="ET50" s="338"/>
      <c r="EU50" s="338"/>
      <c r="EV50" s="338"/>
      <c r="EW50" s="338"/>
      <c r="EX50" s="338"/>
      <c r="EY50" s="338"/>
      <c r="EZ50" s="338"/>
      <c r="FA50" s="338"/>
      <c r="FB50" s="338"/>
      <c r="FC50" s="338"/>
      <c r="FD50" s="338"/>
      <c r="FE50" s="338"/>
      <c r="FF50" s="338"/>
      <c r="FG50" s="338"/>
      <c r="FH50" s="338"/>
      <c r="FI50" s="338"/>
      <c r="FJ50" s="338"/>
      <c r="FK50" s="338"/>
      <c r="FL50" s="338"/>
      <c r="FM50" s="338"/>
      <c r="FN50" s="338"/>
      <c r="FO50" s="338"/>
      <c r="FP50" s="338"/>
      <c r="FQ50" s="338"/>
      <c r="FR50" s="338"/>
      <c r="FS50" s="338"/>
      <c r="FT50" s="338"/>
      <c r="FU50" s="338"/>
      <c r="FV50" s="338"/>
      <c r="FW50" s="338"/>
      <c r="FX50" s="338"/>
      <c r="FY50" s="338"/>
      <c r="FZ50" s="338"/>
      <c r="GA50" s="338"/>
      <c r="GB50" s="338"/>
      <c r="GC50" s="338"/>
      <c r="GD50" s="338"/>
      <c r="GE50" s="338"/>
      <c r="GF50" s="338"/>
      <c r="GG50" s="338"/>
      <c r="GH50" s="338"/>
      <c r="GI50" s="338"/>
      <c r="GJ50" s="338"/>
      <c r="GK50" s="338"/>
      <c r="GL50" s="338"/>
      <c r="GM50" s="338"/>
      <c r="GN50" s="338"/>
      <c r="GO50" s="338"/>
      <c r="GP50" s="338"/>
      <c r="GQ50" s="338"/>
      <c r="GR50" s="338"/>
      <c r="GS50" s="338"/>
      <c r="GT50" s="338"/>
      <c r="GU50" s="338"/>
      <c r="GV50" s="338"/>
      <c r="GW50" s="338"/>
      <c r="GX50" s="338"/>
      <c r="GY50" s="338"/>
      <c r="GZ50" s="338"/>
      <c r="HA50" s="338"/>
      <c r="HB50" s="338"/>
      <c r="HC50" s="338"/>
      <c r="HD50" s="338"/>
      <c r="HE50" s="338"/>
      <c r="HF50" s="338"/>
      <c r="HG50" s="338"/>
      <c r="HH50" s="338"/>
      <c r="HI50" s="338"/>
      <c r="HJ50" s="338"/>
      <c r="HK50" s="338"/>
      <c r="HL50" s="338"/>
      <c r="HM50" s="338"/>
      <c r="HN50" s="338"/>
      <c r="HO50" s="338"/>
      <c r="HP50" s="338"/>
      <c r="HQ50" s="338"/>
      <c r="HR50" s="338"/>
      <c r="HS50" s="338"/>
      <c r="HT50" s="338"/>
      <c r="HU50" s="338"/>
      <c r="HV50" s="338"/>
      <c r="HW50" s="338"/>
      <c r="HX50" s="338"/>
      <c r="HY50" s="338"/>
      <c r="HZ50" s="338"/>
      <c r="IA50" s="338"/>
      <c r="IB50" s="338"/>
      <c r="IC50" s="338"/>
      <c r="ID50" s="338"/>
      <c r="IE50" s="338"/>
      <c r="IF50" s="338"/>
      <c r="IG50" s="338"/>
      <c r="IH50" s="338"/>
      <c r="II50" s="338"/>
      <c r="IJ50" s="338"/>
      <c r="IK50" s="338"/>
      <c r="IL50" s="338"/>
      <c r="IM50" s="338"/>
      <c r="IN50" s="338"/>
      <c r="IO50" s="338"/>
      <c r="IP50" s="338"/>
      <c r="IQ50" s="338"/>
      <c r="IR50" s="338"/>
      <c r="IS50" s="338"/>
      <c r="IT50" s="338"/>
      <c r="IU50" s="338"/>
    </row>
    <row r="51" spans="1:13" s="163" customFormat="1" ht="27">
      <c r="A51" s="78">
        <v>3</v>
      </c>
      <c r="B51" s="231" t="s">
        <v>109</v>
      </c>
      <c r="C51" s="569" t="s">
        <v>172</v>
      </c>
      <c r="D51" s="299" t="s">
        <v>31</v>
      </c>
      <c r="E51" s="329"/>
      <c r="F51" s="329">
        <f>SUM(F55:F67)</f>
        <v>80</v>
      </c>
      <c r="G51" s="213"/>
      <c r="H51" s="213"/>
      <c r="I51" s="213"/>
      <c r="J51" s="213"/>
      <c r="K51" s="213"/>
      <c r="L51" s="213"/>
      <c r="M51" s="213"/>
    </row>
    <row r="52" spans="1:13" s="163" customFormat="1" ht="13.5">
      <c r="A52" s="64"/>
      <c r="B52" s="186"/>
      <c r="C52" s="65" t="s">
        <v>52</v>
      </c>
      <c r="D52" s="305" t="s">
        <v>4</v>
      </c>
      <c r="E52" s="341">
        <v>0.389</v>
      </c>
      <c r="F52" s="213">
        <f>F51*E52</f>
        <v>31.12</v>
      </c>
      <c r="G52" s="213"/>
      <c r="H52" s="213"/>
      <c r="I52" s="213"/>
      <c r="J52" s="213"/>
      <c r="K52" s="213"/>
      <c r="L52" s="213"/>
      <c r="M52" s="213"/>
    </row>
    <row r="53" spans="1:13" s="163" customFormat="1" ht="13.5">
      <c r="A53" s="64"/>
      <c r="B53" s="237"/>
      <c r="C53" s="65" t="s">
        <v>75</v>
      </c>
      <c r="D53" s="305" t="s">
        <v>5</v>
      </c>
      <c r="E53" s="341">
        <v>0.151</v>
      </c>
      <c r="F53" s="213">
        <f>F51*E53</f>
        <v>12.08</v>
      </c>
      <c r="G53" s="213"/>
      <c r="H53" s="213"/>
      <c r="I53" s="213"/>
      <c r="J53" s="213"/>
      <c r="K53" s="213"/>
      <c r="L53" s="213"/>
      <c r="M53" s="213"/>
    </row>
    <row r="54" spans="1:13" s="163" customFormat="1" ht="13.5">
      <c r="A54" s="64"/>
      <c r="B54" s="237"/>
      <c r="C54" s="65" t="s">
        <v>54</v>
      </c>
      <c r="D54" s="305" t="s">
        <v>5</v>
      </c>
      <c r="E54" s="341">
        <v>0.024</v>
      </c>
      <c r="F54" s="213">
        <f>F51*E54</f>
        <v>1.92</v>
      </c>
      <c r="G54" s="213"/>
      <c r="H54" s="213"/>
      <c r="I54" s="213"/>
      <c r="J54" s="213"/>
      <c r="K54" s="213"/>
      <c r="L54" s="213"/>
      <c r="M54" s="213"/>
    </row>
    <row r="55" spans="1:13" s="163" customFormat="1" ht="15.75">
      <c r="A55" s="64"/>
      <c r="B55" s="237"/>
      <c r="C55" s="185" t="s">
        <v>168</v>
      </c>
      <c r="D55" s="305" t="s">
        <v>24</v>
      </c>
      <c r="E55" s="213"/>
      <c r="F55" s="213">
        <v>14</v>
      </c>
      <c r="G55" s="213"/>
      <c r="H55" s="213"/>
      <c r="I55" s="213"/>
      <c r="J55" s="213"/>
      <c r="K55" s="213"/>
      <c r="L55" s="213"/>
      <c r="M55" s="213"/>
    </row>
    <row r="56" spans="1:13" s="163" customFormat="1" ht="15.75">
      <c r="A56" s="64"/>
      <c r="B56" s="237"/>
      <c r="C56" s="185" t="s">
        <v>173</v>
      </c>
      <c r="D56" s="305" t="s">
        <v>24</v>
      </c>
      <c r="E56" s="213"/>
      <c r="F56" s="213">
        <v>4</v>
      </c>
      <c r="G56" s="213"/>
      <c r="H56" s="213"/>
      <c r="I56" s="213"/>
      <c r="J56" s="213"/>
      <c r="K56" s="213"/>
      <c r="L56" s="213"/>
      <c r="M56" s="213"/>
    </row>
    <row r="57" spans="1:13" s="163" customFormat="1" ht="13.5">
      <c r="A57" s="64"/>
      <c r="B57" s="237"/>
      <c r="C57" s="185" t="s">
        <v>380</v>
      </c>
      <c r="D57" s="305" t="s">
        <v>24</v>
      </c>
      <c r="E57" s="213"/>
      <c r="F57" s="213">
        <v>4</v>
      </c>
      <c r="G57" s="213"/>
      <c r="H57" s="213"/>
      <c r="I57" s="213"/>
      <c r="J57" s="213"/>
      <c r="K57" s="213"/>
      <c r="L57" s="213"/>
      <c r="M57" s="213"/>
    </row>
    <row r="58" spans="1:13" s="163" customFormat="1" ht="13.5">
      <c r="A58" s="64"/>
      <c r="B58" s="237"/>
      <c r="C58" s="65" t="s">
        <v>381</v>
      </c>
      <c r="D58" s="305" t="s">
        <v>24</v>
      </c>
      <c r="E58" s="213"/>
      <c r="F58" s="213">
        <v>2</v>
      </c>
      <c r="G58" s="213"/>
      <c r="H58" s="213"/>
      <c r="I58" s="213"/>
      <c r="J58" s="213"/>
      <c r="K58" s="213"/>
      <c r="L58" s="213"/>
      <c r="M58" s="213"/>
    </row>
    <row r="59" spans="1:13" s="163" customFormat="1" ht="13.5">
      <c r="A59" s="64"/>
      <c r="B59" s="237"/>
      <c r="C59" s="65" t="s">
        <v>382</v>
      </c>
      <c r="D59" s="305" t="s">
        <v>24</v>
      </c>
      <c r="E59" s="213"/>
      <c r="F59" s="213">
        <v>4</v>
      </c>
      <c r="G59" s="213"/>
      <c r="H59" s="213"/>
      <c r="I59" s="213"/>
      <c r="J59" s="213"/>
      <c r="K59" s="213"/>
      <c r="L59" s="213"/>
      <c r="M59" s="213"/>
    </row>
    <row r="60" spans="1:255" ht="15.75">
      <c r="A60" s="339"/>
      <c r="B60" s="188"/>
      <c r="C60" s="185" t="s">
        <v>383</v>
      </c>
      <c r="D60" s="305" t="s">
        <v>24</v>
      </c>
      <c r="E60" s="213"/>
      <c r="F60" s="213">
        <v>17</v>
      </c>
      <c r="G60" s="213"/>
      <c r="H60" s="213"/>
      <c r="I60" s="213"/>
      <c r="J60" s="213"/>
      <c r="K60" s="213"/>
      <c r="L60" s="213"/>
      <c r="M60" s="213"/>
      <c r="N60" s="338"/>
      <c r="O60" s="338"/>
      <c r="P60" s="338"/>
      <c r="Q60" s="338"/>
      <c r="R60" s="338"/>
      <c r="S60" s="338"/>
      <c r="T60" s="338"/>
      <c r="U60" s="338"/>
      <c r="V60" s="338"/>
      <c r="W60" s="338"/>
      <c r="X60" s="338"/>
      <c r="Y60" s="338"/>
      <c r="Z60" s="338"/>
      <c r="AA60" s="338"/>
      <c r="AB60" s="338"/>
      <c r="AC60" s="338"/>
      <c r="AD60" s="338"/>
      <c r="AE60" s="338"/>
      <c r="AF60" s="338"/>
      <c r="AG60" s="338"/>
      <c r="AH60" s="338"/>
      <c r="AI60" s="338"/>
      <c r="AJ60" s="338"/>
      <c r="AK60" s="338"/>
      <c r="AL60" s="338"/>
      <c r="AM60" s="338"/>
      <c r="AN60" s="338"/>
      <c r="AO60" s="338"/>
      <c r="AP60" s="338"/>
      <c r="AQ60" s="338"/>
      <c r="AR60" s="338"/>
      <c r="AS60" s="338"/>
      <c r="AT60" s="338"/>
      <c r="AU60" s="338"/>
      <c r="AV60" s="338"/>
      <c r="AW60" s="338"/>
      <c r="AX60" s="338"/>
      <c r="AY60" s="338"/>
      <c r="AZ60" s="338"/>
      <c r="BA60" s="338"/>
      <c r="BB60" s="338"/>
      <c r="BC60" s="338"/>
      <c r="BD60" s="338"/>
      <c r="BE60" s="338"/>
      <c r="BF60" s="338"/>
      <c r="BG60" s="338"/>
      <c r="BH60" s="338"/>
      <c r="BI60" s="338"/>
      <c r="BJ60" s="338"/>
      <c r="BK60" s="338"/>
      <c r="BL60" s="338"/>
      <c r="BM60" s="338"/>
      <c r="BN60" s="338"/>
      <c r="BO60" s="338"/>
      <c r="BP60" s="338"/>
      <c r="BQ60" s="338"/>
      <c r="BR60" s="338"/>
      <c r="BS60" s="338"/>
      <c r="BT60" s="338"/>
      <c r="BU60" s="338"/>
      <c r="BV60" s="338"/>
      <c r="BW60" s="338"/>
      <c r="BX60" s="338"/>
      <c r="BY60" s="338"/>
      <c r="BZ60" s="338"/>
      <c r="CA60" s="338"/>
      <c r="CB60" s="338"/>
      <c r="CC60" s="338"/>
      <c r="CD60" s="338"/>
      <c r="CE60" s="338"/>
      <c r="CF60" s="338"/>
      <c r="CG60" s="338"/>
      <c r="CH60" s="338"/>
      <c r="CI60" s="338"/>
      <c r="CJ60" s="338"/>
      <c r="CK60" s="338"/>
      <c r="CL60" s="338"/>
      <c r="CM60" s="338"/>
      <c r="CN60" s="338"/>
      <c r="CO60" s="338"/>
      <c r="CP60" s="338"/>
      <c r="CQ60" s="338"/>
      <c r="CR60" s="338"/>
      <c r="CS60" s="338"/>
      <c r="CT60" s="338"/>
      <c r="CU60" s="338"/>
      <c r="CV60" s="338"/>
      <c r="CW60" s="338"/>
      <c r="CX60" s="338"/>
      <c r="CY60" s="338"/>
      <c r="CZ60" s="338"/>
      <c r="DA60" s="338"/>
      <c r="DB60" s="338"/>
      <c r="DC60" s="338"/>
      <c r="DD60" s="338"/>
      <c r="DE60" s="338"/>
      <c r="DF60" s="338"/>
      <c r="DG60" s="338"/>
      <c r="DH60" s="338"/>
      <c r="DI60" s="338"/>
      <c r="DJ60" s="338"/>
      <c r="DK60" s="338"/>
      <c r="DL60" s="338"/>
      <c r="DM60" s="338"/>
      <c r="DN60" s="338"/>
      <c r="DO60" s="338"/>
      <c r="DP60" s="338"/>
      <c r="DQ60" s="338"/>
      <c r="DR60" s="338"/>
      <c r="DS60" s="338"/>
      <c r="DT60" s="338"/>
      <c r="DU60" s="338"/>
      <c r="DV60" s="338"/>
      <c r="DW60" s="338"/>
      <c r="DX60" s="338"/>
      <c r="DY60" s="338"/>
      <c r="DZ60" s="338"/>
      <c r="EA60" s="338"/>
      <c r="EB60" s="338"/>
      <c r="EC60" s="338"/>
      <c r="ED60" s="338"/>
      <c r="EE60" s="338"/>
      <c r="EF60" s="338"/>
      <c r="EG60" s="338"/>
      <c r="EH60" s="338"/>
      <c r="EI60" s="338"/>
      <c r="EJ60" s="338"/>
      <c r="EK60" s="338"/>
      <c r="EL60" s="338"/>
      <c r="EM60" s="338"/>
      <c r="EN60" s="338"/>
      <c r="EO60" s="338"/>
      <c r="EP60" s="338"/>
      <c r="EQ60" s="338"/>
      <c r="ER60" s="338"/>
      <c r="ES60" s="338"/>
      <c r="ET60" s="338"/>
      <c r="EU60" s="338"/>
      <c r="EV60" s="338"/>
      <c r="EW60" s="338"/>
      <c r="EX60" s="338"/>
      <c r="EY60" s="338"/>
      <c r="EZ60" s="338"/>
      <c r="FA60" s="338"/>
      <c r="FB60" s="338"/>
      <c r="FC60" s="338"/>
      <c r="FD60" s="338"/>
      <c r="FE60" s="338"/>
      <c r="FF60" s="338"/>
      <c r="FG60" s="338"/>
      <c r="FH60" s="338"/>
      <c r="FI60" s="338"/>
      <c r="FJ60" s="338"/>
      <c r="FK60" s="338"/>
      <c r="FL60" s="338"/>
      <c r="FM60" s="338"/>
      <c r="FN60" s="338"/>
      <c r="FO60" s="338"/>
      <c r="FP60" s="338"/>
      <c r="FQ60" s="338"/>
      <c r="FR60" s="338"/>
      <c r="FS60" s="338"/>
      <c r="FT60" s="338"/>
      <c r="FU60" s="338"/>
      <c r="FV60" s="338"/>
      <c r="FW60" s="338"/>
      <c r="FX60" s="338"/>
      <c r="FY60" s="338"/>
      <c r="FZ60" s="338"/>
      <c r="GA60" s="338"/>
      <c r="GB60" s="338"/>
      <c r="GC60" s="338"/>
      <c r="GD60" s="338"/>
      <c r="GE60" s="338"/>
      <c r="GF60" s="338"/>
      <c r="GG60" s="338"/>
      <c r="GH60" s="338"/>
      <c r="GI60" s="338"/>
      <c r="GJ60" s="338"/>
      <c r="GK60" s="338"/>
      <c r="GL60" s="338"/>
      <c r="GM60" s="338"/>
      <c r="GN60" s="338"/>
      <c r="GO60" s="338"/>
      <c r="GP60" s="338"/>
      <c r="GQ60" s="338"/>
      <c r="GR60" s="338"/>
      <c r="GS60" s="338"/>
      <c r="GT60" s="338"/>
      <c r="GU60" s="338"/>
      <c r="GV60" s="338"/>
      <c r="GW60" s="338"/>
      <c r="GX60" s="338"/>
      <c r="GY60" s="338"/>
      <c r="GZ60" s="338"/>
      <c r="HA60" s="338"/>
      <c r="HB60" s="338"/>
      <c r="HC60" s="338"/>
      <c r="HD60" s="338"/>
      <c r="HE60" s="338"/>
      <c r="HF60" s="338"/>
      <c r="HG60" s="338"/>
      <c r="HH60" s="338"/>
      <c r="HI60" s="338"/>
      <c r="HJ60" s="338"/>
      <c r="HK60" s="338"/>
      <c r="HL60" s="338"/>
      <c r="HM60" s="338"/>
      <c r="HN60" s="338"/>
      <c r="HO60" s="338"/>
      <c r="HP60" s="338"/>
      <c r="HQ60" s="338"/>
      <c r="HR60" s="338"/>
      <c r="HS60" s="338"/>
      <c r="HT60" s="338"/>
      <c r="HU60" s="338"/>
      <c r="HV60" s="338"/>
      <c r="HW60" s="338"/>
      <c r="HX60" s="338"/>
      <c r="HY60" s="338"/>
      <c r="HZ60" s="338"/>
      <c r="IA60" s="338"/>
      <c r="IB60" s="338"/>
      <c r="IC60" s="338"/>
      <c r="ID60" s="338"/>
      <c r="IE60" s="338"/>
      <c r="IF60" s="338"/>
      <c r="IG60" s="338"/>
      <c r="IH60" s="338"/>
      <c r="II60" s="338"/>
      <c r="IJ60" s="338"/>
      <c r="IK60" s="338"/>
      <c r="IL60" s="338"/>
      <c r="IM60" s="338"/>
      <c r="IN60" s="338"/>
      <c r="IO60" s="338"/>
      <c r="IP60" s="338"/>
      <c r="IQ60" s="338"/>
      <c r="IR60" s="338"/>
      <c r="IS60" s="338"/>
      <c r="IT60" s="338"/>
      <c r="IU60" s="338"/>
    </row>
    <row r="61" spans="1:13" s="163" customFormat="1" ht="13.5">
      <c r="A61" s="64"/>
      <c r="B61" s="237"/>
      <c r="C61" s="185" t="s">
        <v>270</v>
      </c>
      <c r="D61" s="305" t="s">
        <v>24</v>
      </c>
      <c r="E61" s="213"/>
      <c r="F61" s="213">
        <v>3</v>
      </c>
      <c r="G61" s="213"/>
      <c r="H61" s="213"/>
      <c r="I61" s="213"/>
      <c r="J61" s="213"/>
      <c r="K61" s="213"/>
      <c r="L61" s="213"/>
      <c r="M61" s="213"/>
    </row>
    <row r="62" spans="1:13" s="163" customFormat="1" ht="13.5">
      <c r="A62" s="64"/>
      <c r="B62" s="237"/>
      <c r="C62" s="185" t="s">
        <v>386</v>
      </c>
      <c r="D62" s="305" t="s">
        <v>24</v>
      </c>
      <c r="E62" s="213"/>
      <c r="F62" s="213">
        <v>2</v>
      </c>
      <c r="G62" s="213"/>
      <c r="H62" s="213"/>
      <c r="I62" s="213"/>
      <c r="J62" s="213"/>
      <c r="K62" s="213"/>
      <c r="L62" s="213"/>
      <c r="M62" s="213"/>
    </row>
    <row r="63" spans="1:13" s="163" customFormat="1" ht="13.5">
      <c r="A63" s="64"/>
      <c r="B63" s="237"/>
      <c r="C63" s="185" t="s">
        <v>384</v>
      </c>
      <c r="D63" s="305" t="s">
        <v>24</v>
      </c>
      <c r="E63" s="213"/>
      <c r="F63" s="213">
        <v>6</v>
      </c>
      <c r="G63" s="213"/>
      <c r="H63" s="213"/>
      <c r="I63" s="213"/>
      <c r="J63" s="213"/>
      <c r="K63" s="213"/>
      <c r="L63" s="213"/>
      <c r="M63" s="213"/>
    </row>
    <row r="64" spans="1:13" s="163" customFormat="1" ht="13.5">
      <c r="A64" s="64"/>
      <c r="B64" s="237"/>
      <c r="C64" s="185" t="s">
        <v>385</v>
      </c>
      <c r="D64" s="305" t="s">
        <v>24</v>
      </c>
      <c r="E64" s="213"/>
      <c r="F64" s="213">
        <v>2</v>
      </c>
      <c r="G64" s="213"/>
      <c r="H64" s="213"/>
      <c r="I64" s="213"/>
      <c r="J64" s="213"/>
      <c r="K64" s="213"/>
      <c r="L64" s="213"/>
      <c r="M64" s="213"/>
    </row>
    <row r="65" spans="1:13" s="163" customFormat="1" ht="13.5">
      <c r="A65" s="64"/>
      <c r="B65" s="237"/>
      <c r="C65" s="185" t="s">
        <v>386</v>
      </c>
      <c r="D65" s="305" t="s">
        <v>24</v>
      </c>
      <c r="E65" s="213"/>
      <c r="F65" s="213">
        <v>2</v>
      </c>
      <c r="G65" s="213"/>
      <c r="H65" s="213"/>
      <c r="I65" s="213"/>
      <c r="J65" s="213"/>
      <c r="K65" s="213"/>
      <c r="L65" s="213"/>
      <c r="M65" s="213"/>
    </row>
    <row r="66" spans="1:13" s="163" customFormat="1" ht="13.5">
      <c r="A66" s="64"/>
      <c r="B66" s="237"/>
      <c r="C66" s="185" t="s">
        <v>387</v>
      </c>
      <c r="D66" s="305" t="s">
        <v>24</v>
      </c>
      <c r="E66" s="213"/>
      <c r="F66" s="213">
        <v>12</v>
      </c>
      <c r="G66" s="213"/>
      <c r="H66" s="213"/>
      <c r="I66" s="213"/>
      <c r="J66" s="213"/>
      <c r="K66" s="213"/>
      <c r="L66" s="213"/>
      <c r="M66" s="213"/>
    </row>
    <row r="67" spans="1:13" s="163" customFormat="1" ht="13.5">
      <c r="A67" s="64"/>
      <c r="B67" s="237"/>
      <c r="C67" s="185" t="s">
        <v>388</v>
      </c>
      <c r="D67" s="305" t="s">
        <v>24</v>
      </c>
      <c r="E67" s="213"/>
      <c r="F67" s="213">
        <v>8</v>
      </c>
      <c r="G67" s="213"/>
      <c r="H67" s="213"/>
      <c r="I67" s="213"/>
      <c r="J67" s="213"/>
      <c r="K67" s="213"/>
      <c r="L67" s="213"/>
      <c r="M67" s="213"/>
    </row>
    <row r="68" spans="1:255" ht="15.75">
      <c r="A68" s="339"/>
      <c r="B68" s="331"/>
      <c r="C68" s="185" t="s">
        <v>54</v>
      </c>
      <c r="D68" s="304" t="s">
        <v>5</v>
      </c>
      <c r="E68" s="304">
        <f>0.24/10</f>
        <v>0.024</v>
      </c>
      <c r="F68" s="304">
        <f>F51*E68</f>
        <v>1.92</v>
      </c>
      <c r="G68" s="213"/>
      <c r="H68" s="213"/>
      <c r="I68" s="213"/>
      <c r="J68" s="213"/>
      <c r="K68" s="213"/>
      <c r="L68" s="213"/>
      <c r="M68" s="213"/>
      <c r="N68" s="338"/>
      <c r="O68" s="338"/>
      <c r="P68" s="338"/>
      <c r="Q68" s="338"/>
      <c r="R68" s="338"/>
      <c r="S68" s="338"/>
      <c r="T68" s="338"/>
      <c r="U68" s="338"/>
      <c r="V68" s="338"/>
      <c r="W68" s="338"/>
      <c r="X68" s="338"/>
      <c r="Y68" s="338"/>
      <c r="Z68" s="338"/>
      <c r="AA68" s="338"/>
      <c r="AB68" s="338"/>
      <c r="AC68" s="338"/>
      <c r="AD68" s="338"/>
      <c r="AE68" s="338"/>
      <c r="AF68" s="338"/>
      <c r="AG68" s="338"/>
      <c r="AH68" s="338"/>
      <c r="AI68" s="338"/>
      <c r="AJ68" s="338"/>
      <c r="AK68" s="338"/>
      <c r="AL68" s="338"/>
      <c r="AM68" s="338"/>
      <c r="AN68" s="338"/>
      <c r="AO68" s="338"/>
      <c r="AP68" s="338"/>
      <c r="AQ68" s="338"/>
      <c r="AR68" s="338"/>
      <c r="AS68" s="338"/>
      <c r="AT68" s="338"/>
      <c r="AU68" s="338"/>
      <c r="AV68" s="338"/>
      <c r="AW68" s="338"/>
      <c r="AX68" s="338"/>
      <c r="AY68" s="338"/>
      <c r="AZ68" s="338"/>
      <c r="BA68" s="338"/>
      <c r="BB68" s="338"/>
      <c r="BC68" s="338"/>
      <c r="BD68" s="338"/>
      <c r="BE68" s="338"/>
      <c r="BF68" s="338"/>
      <c r="BG68" s="338"/>
      <c r="BH68" s="338"/>
      <c r="BI68" s="338"/>
      <c r="BJ68" s="338"/>
      <c r="BK68" s="338"/>
      <c r="BL68" s="338"/>
      <c r="BM68" s="338"/>
      <c r="BN68" s="338"/>
      <c r="BO68" s="338"/>
      <c r="BP68" s="338"/>
      <c r="BQ68" s="338"/>
      <c r="BR68" s="338"/>
      <c r="BS68" s="338"/>
      <c r="BT68" s="338"/>
      <c r="BU68" s="338"/>
      <c r="BV68" s="338"/>
      <c r="BW68" s="338"/>
      <c r="BX68" s="338"/>
      <c r="BY68" s="338"/>
      <c r="BZ68" s="338"/>
      <c r="CA68" s="338"/>
      <c r="CB68" s="338"/>
      <c r="CC68" s="338"/>
      <c r="CD68" s="338"/>
      <c r="CE68" s="338"/>
      <c r="CF68" s="338"/>
      <c r="CG68" s="338"/>
      <c r="CH68" s="338"/>
      <c r="CI68" s="338"/>
      <c r="CJ68" s="338"/>
      <c r="CK68" s="338"/>
      <c r="CL68" s="338"/>
      <c r="CM68" s="338"/>
      <c r="CN68" s="338"/>
      <c r="CO68" s="338"/>
      <c r="CP68" s="338"/>
      <c r="CQ68" s="338"/>
      <c r="CR68" s="338"/>
      <c r="CS68" s="338"/>
      <c r="CT68" s="338"/>
      <c r="CU68" s="338"/>
      <c r="CV68" s="338"/>
      <c r="CW68" s="338"/>
      <c r="CX68" s="338"/>
      <c r="CY68" s="338"/>
      <c r="CZ68" s="338"/>
      <c r="DA68" s="338"/>
      <c r="DB68" s="338"/>
      <c r="DC68" s="338"/>
      <c r="DD68" s="338"/>
      <c r="DE68" s="338"/>
      <c r="DF68" s="338"/>
      <c r="DG68" s="338"/>
      <c r="DH68" s="338"/>
      <c r="DI68" s="338"/>
      <c r="DJ68" s="338"/>
      <c r="DK68" s="338"/>
      <c r="DL68" s="338"/>
      <c r="DM68" s="338"/>
      <c r="DN68" s="338"/>
      <c r="DO68" s="338"/>
      <c r="DP68" s="338"/>
      <c r="DQ68" s="338"/>
      <c r="DR68" s="338"/>
      <c r="DS68" s="338"/>
      <c r="DT68" s="338"/>
      <c r="DU68" s="338"/>
      <c r="DV68" s="338"/>
      <c r="DW68" s="338"/>
      <c r="DX68" s="338"/>
      <c r="DY68" s="338"/>
      <c r="DZ68" s="338"/>
      <c r="EA68" s="338"/>
      <c r="EB68" s="338"/>
      <c r="EC68" s="338"/>
      <c r="ED68" s="338"/>
      <c r="EE68" s="338"/>
      <c r="EF68" s="338"/>
      <c r="EG68" s="338"/>
      <c r="EH68" s="338"/>
      <c r="EI68" s="338"/>
      <c r="EJ68" s="338"/>
      <c r="EK68" s="338"/>
      <c r="EL68" s="338"/>
      <c r="EM68" s="338"/>
      <c r="EN68" s="338"/>
      <c r="EO68" s="338"/>
      <c r="EP68" s="338"/>
      <c r="EQ68" s="338"/>
      <c r="ER68" s="338"/>
      <c r="ES68" s="338"/>
      <c r="ET68" s="338"/>
      <c r="EU68" s="338"/>
      <c r="EV68" s="338"/>
      <c r="EW68" s="338"/>
      <c r="EX68" s="338"/>
      <c r="EY68" s="338"/>
      <c r="EZ68" s="338"/>
      <c r="FA68" s="338"/>
      <c r="FB68" s="338"/>
      <c r="FC68" s="338"/>
      <c r="FD68" s="338"/>
      <c r="FE68" s="338"/>
      <c r="FF68" s="338"/>
      <c r="FG68" s="338"/>
      <c r="FH68" s="338"/>
      <c r="FI68" s="338"/>
      <c r="FJ68" s="338"/>
      <c r="FK68" s="338"/>
      <c r="FL68" s="338"/>
      <c r="FM68" s="338"/>
      <c r="FN68" s="338"/>
      <c r="FO68" s="338"/>
      <c r="FP68" s="338"/>
      <c r="FQ68" s="338"/>
      <c r="FR68" s="338"/>
      <c r="FS68" s="338"/>
      <c r="FT68" s="338"/>
      <c r="FU68" s="338"/>
      <c r="FV68" s="338"/>
      <c r="FW68" s="338"/>
      <c r="FX68" s="338"/>
      <c r="FY68" s="338"/>
      <c r="FZ68" s="338"/>
      <c r="GA68" s="338"/>
      <c r="GB68" s="338"/>
      <c r="GC68" s="338"/>
      <c r="GD68" s="338"/>
      <c r="GE68" s="338"/>
      <c r="GF68" s="338"/>
      <c r="GG68" s="338"/>
      <c r="GH68" s="338"/>
      <c r="GI68" s="338"/>
      <c r="GJ68" s="338"/>
      <c r="GK68" s="338"/>
      <c r="GL68" s="338"/>
      <c r="GM68" s="338"/>
      <c r="GN68" s="338"/>
      <c r="GO68" s="338"/>
      <c r="GP68" s="338"/>
      <c r="GQ68" s="338"/>
      <c r="GR68" s="338"/>
      <c r="GS68" s="338"/>
      <c r="GT68" s="338"/>
      <c r="GU68" s="338"/>
      <c r="GV68" s="338"/>
      <c r="GW68" s="338"/>
      <c r="GX68" s="338"/>
      <c r="GY68" s="338"/>
      <c r="GZ68" s="338"/>
      <c r="HA68" s="338"/>
      <c r="HB68" s="338"/>
      <c r="HC68" s="338"/>
      <c r="HD68" s="338"/>
      <c r="HE68" s="338"/>
      <c r="HF68" s="338"/>
      <c r="HG68" s="338"/>
      <c r="HH68" s="338"/>
      <c r="HI68" s="338"/>
      <c r="HJ68" s="338"/>
      <c r="HK68" s="338"/>
      <c r="HL68" s="338"/>
      <c r="HM68" s="338"/>
      <c r="HN68" s="338"/>
      <c r="HO68" s="338"/>
      <c r="HP68" s="338"/>
      <c r="HQ68" s="338"/>
      <c r="HR68" s="338"/>
      <c r="HS68" s="338"/>
      <c r="HT68" s="338"/>
      <c r="HU68" s="338"/>
      <c r="HV68" s="338"/>
      <c r="HW68" s="338"/>
      <c r="HX68" s="338"/>
      <c r="HY68" s="338"/>
      <c r="HZ68" s="338"/>
      <c r="IA68" s="338"/>
      <c r="IB68" s="338"/>
      <c r="IC68" s="338"/>
      <c r="ID68" s="338"/>
      <c r="IE68" s="338"/>
      <c r="IF68" s="338"/>
      <c r="IG68" s="338"/>
      <c r="IH68" s="338"/>
      <c r="II68" s="338"/>
      <c r="IJ68" s="338"/>
      <c r="IK68" s="338"/>
      <c r="IL68" s="338"/>
      <c r="IM68" s="338"/>
      <c r="IN68" s="338"/>
      <c r="IO68" s="338"/>
      <c r="IP68" s="338"/>
      <c r="IQ68" s="338"/>
      <c r="IR68" s="338"/>
      <c r="IS68" s="338"/>
      <c r="IT68" s="338"/>
      <c r="IU68" s="338"/>
    </row>
    <row r="69" spans="1:13" s="163" customFormat="1" ht="0.75" customHeight="1">
      <c r="A69" s="78">
        <v>4</v>
      </c>
      <c r="B69" s="231" t="s">
        <v>389</v>
      </c>
      <c r="C69" s="564" t="s">
        <v>390</v>
      </c>
      <c r="D69" s="299" t="s">
        <v>31</v>
      </c>
      <c r="E69" s="329"/>
      <c r="F69" s="329">
        <v>0</v>
      </c>
      <c r="G69" s="213"/>
      <c r="H69" s="213"/>
      <c r="I69" s="213"/>
      <c r="J69" s="213"/>
      <c r="K69" s="213"/>
      <c r="L69" s="213"/>
      <c r="M69" s="213"/>
    </row>
    <row r="70" spans="1:13" s="163" customFormat="1" ht="13.5" hidden="1">
      <c r="A70" s="64"/>
      <c r="B70" s="186"/>
      <c r="C70" s="65" t="s">
        <v>52</v>
      </c>
      <c r="D70" s="305" t="s">
        <v>4</v>
      </c>
      <c r="E70" s="341">
        <v>1.002</v>
      </c>
      <c r="F70" s="213">
        <f>F69*E70</f>
        <v>0</v>
      </c>
      <c r="G70" s="213"/>
      <c r="H70" s="213"/>
      <c r="I70" s="213"/>
      <c r="J70" s="213"/>
      <c r="K70" s="213"/>
      <c r="L70" s="213"/>
      <c r="M70" s="213"/>
    </row>
    <row r="71" spans="1:13" s="163" customFormat="1" ht="13.5" hidden="1">
      <c r="A71" s="64"/>
      <c r="B71" s="237"/>
      <c r="C71" s="65" t="s">
        <v>75</v>
      </c>
      <c r="D71" s="305" t="s">
        <v>5</v>
      </c>
      <c r="E71" s="341">
        <v>0.4934</v>
      </c>
      <c r="F71" s="213">
        <f>F69*E71</f>
        <v>0</v>
      </c>
      <c r="G71" s="213"/>
      <c r="H71" s="213"/>
      <c r="I71" s="213"/>
      <c r="J71" s="213"/>
      <c r="K71" s="213"/>
      <c r="L71" s="213"/>
      <c r="M71" s="213"/>
    </row>
    <row r="72" spans="1:13" s="73" customFormat="1" ht="27" hidden="1">
      <c r="A72" s="228">
        <v>5</v>
      </c>
      <c r="B72" s="78" t="s">
        <v>421</v>
      </c>
      <c r="C72" s="564" t="s">
        <v>419</v>
      </c>
      <c r="D72" s="228" t="s">
        <v>420</v>
      </c>
      <c r="E72" s="227"/>
      <c r="F72" s="227">
        <v>0</v>
      </c>
      <c r="G72" s="67"/>
      <c r="H72" s="67"/>
      <c r="I72" s="67"/>
      <c r="J72" s="67"/>
      <c r="K72" s="68"/>
      <c r="L72" s="68"/>
      <c r="M72" s="68"/>
    </row>
    <row r="73" spans="1:19" s="270" customFormat="1" ht="16.5" hidden="1">
      <c r="A73" s="64"/>
      <c r="B73" s="186"/>
      <c r="C73" s="65" t="s">
        <v>64</v>
      </c>
      <c r="D73" s="77" t="s">
        <v>420</v>
      </c>
      <c r="E73" s="74">
        <v>1</v>
      </c>
      <c r="F73" s="75">
        <f>F72*E73</f>
        <v>0</v>
      </c>
      <c r="G73" s="77"/>
      <c r="H73" s="77"/>
      <c r="I73" s="77"/>
      <c r="J73" s="77"/>
      <c r="K73" s="77"/>
      <c r="L73" s="77"/>
      <c r="M73" s="68"/>
      <c r="P73" s="262"/>
      <c r="Q73" s="342"/>
      <c r="R73" s="342"/>
      <c r="S73" s="342"/>
    </row>
    <row r="74" spans="1:13" s="73" customFormat="1" ht="16.5" hidden="1">
      <c r="A74" s="63"/>
      <c r="B74" s="64"/>
      <c r="C74" s="71" t="s">
        <v>422</v>
      </c>
      <c r="D74" s="64" t="s">
        <v>420</v>
      </c>
      <c r="E74" s="66"/>
      <c r="F74" s="72">
        <v>6</v>
      </c>
      <c r="G74" s="67"/>
      <c r="H74" s="68"/>
      <c r="I74" s="68"/>
      <c r="J74" s="68"/>
      <c r="K74" s="67"/>
      <c r="L74" s="67"/>
      <c r="M74" s="68"/>
    </row>
    <row r="75" spans="1:255" ht="15.75">
      <c r="A75" s="336"/>
      <c r="B75" s="336"/>
      <c r="C75" s="343" t="s">
        <v>63</v>
      </c>
      <c r="D75" s="336"/>
      <c r="E75" s="336"/>
      <c r="F75" s="344"/>
      <c r="G75" s="336"/>
      <c r="H75" s="345"/>
      <c r="I75" s="345"/>
      <c r="J75" s="345"/>
      <c r="K75" s="345"/>
      <c r="L75" s="345"/>
      <c r="M75" s="346"/>
      <c r="N75" s="338"/>
      <c r="O75" s="338"/>
      <c r="P75" s="338"/>
      <c r="Q75" s="338"/>
      <c r="R75" s="338"/>
      <c r="S75" s="338"/>
      <c r="T75" s="338"/>
      <c r="U75" s="338"/>
      <c r="V75" s="338"/>
      <c r="W75" s="338"/>
      <c r="X75" s="338"/>
      <c r="Y75" s="338"/>
      <c r="Z75" s="338"/>
      <c r="AA75" s="338"/>
      <c r="AB75" s="338"/>
      <c r="AC75" s="338"/>
      <c r="AD75" s="338"/>
      <c r="AE75" s="338"/>
      <c r="AF75" s="338"/>
      <c r="AG75" s="338"/>
      <c r="AH75" s="338"/>
      <c r="AI75" s="338"/>
      <c r="AJ75" s="338"/>
      <c r="AK75" s="338"/>
      <c r="AL75" s="338"/>
      <c r="AM75" s="338"/>
      <c r="AN75" s="338"/>
      <c r="AO75" s="338"/>
      <c r="AP75" s="338"/>
      <c r="AQ75" s="338"/>
      <c r="AR75" s="338"/>
      <c r="AS75" s="338"/>
      <c r="AT75" s="338"/>
      <c r="AU75" s="338"/>
      <c r="AV75" s="338"/>
      <c r="AW75" s="338"/>
      <c r="AX75" s="338"/>
      <c r="AY75" s="338"/>
      <c r="AZ75" s="338"/>
      <c r="BA75" s="338"/>
      <c r="BB75" s="338"/>
      <c r="BC75" s="338"/>
      <c r="BD75" s="338"/>
      <c r="BE75" s="338"/>
      <c r="BF75" s="338"/>
      <c r="BG75" s="338"/>
      <c r="BH75" s="338"/>
      <c r="BI75" s="338"/>
      <c r="BJ75" s="338"/>
      <c r="BK75" s="338"/>
      <c r="BL75" s="338"/>
      <c r="BM75" s="338"/>
      <c r="BN75" s="338"/>
      <c r="BO75" s="338"/>
      <c r="BP75" s="338"/>
      <c r="BQ75" s="338"/>
      <c r="BR75" s="338"/>
      <c r="BS75" s="338"/>
      <c r="BT75" s="338"/>
      <c r="BU75" s="338"/>
      <c r="BV75" s="338"/>
      <c r="BW75" s="338"/>
      <c r="BX75" s="338"/>
      <c r="BY75" s="338"/>
      <c r="BZ75" s="338"/>
      <c r="CA75" s="338"/>
      <c r="CB75" s="338"/>
      <c r="CC75" s="338"/>
      <c r="CD75" s="338"/>
      <c r="CE75" s="338"/>
      <c r="CF75" s="338"/>
      <c r="CG75" s="338"/>
      <c r="CH75" s="338"/>
      <c r="CI75" s="338"/>
      <c r="CJ75" s="338"/>
      <c r="CK75" s="338"/>
      <c r="CL75" s="338"/>
      <c r="CM75" s="338"/>
      <c r="CN75" s="338"/>
      <c r="CO75" s="338"/>
      <c r="CP75" s="338"/>
      <c r="CQ75" s="338"/>
      <c r="CR75" s="338"/>
      <c r="CS75" s="338"/>
      <c r="CT75" s="338"/>
      <c r="CU75" s="338"/>
      <c r="CV75" s="338"/>
      <c r="CW75" s="338"/>
      <c r="CX75" s="338"/>
      <c r="CY75" s="338"/>
      <c r="CZ75" s="338"/>
      <c r="DA75" s="338"/>
      <c r="DB75" s="338"/>
      <c r="DC75" s="338"/>
      <c r="DD75" s="338"/>
      <c r="DE75" s="338"/>
      <c r="DF75" s="338"/>
      <c r="DG75" s="338"/>
      <c r="DH75" s="338"/>
      <c r="DI75" s="338"/>
      <c r="DJ75" s="338"/>
      <c r="DK75" s="338"/>
      <c r="DL75" s="338"/>
      <c r="DM75" s="338"/>
      <c r="DN75" s="338"/>
      <c r="DO75" s="338"/>
      <c r="DP75" s="338"/>
      <c r="DQ75" s="338"/>
      <c r="DR75" s="338"/>
      <c r="DS75" s="338"/>
      <c r="DT75" s="338"/>
      <c r="DU75" s="338"/>
      <c r="DV75" s="338"/>
      <c r="DW75" s="338"/>
      <c r="DX75" s="338"/>
      <c r="DY75" s="338"/>
      <c r="DZ75" s="338"/>
      <c r="EA75" s="338"/>
      <c r="EB75" s="338"/>
      <c r="EC75" s="338"/>
      <c r="ED75" s="338"/>
      <c r="EE75" s="338"/>
      <c r="EF75" s="338"/>
      <c r="EG75" s="338"/>
      <c r="EH75" s="338"/>
      <c r="EI75" s="338"/>
      <c r="EJ75" s="338"/>
      <c r="EK75" s="338"/>
      <c r="EL75" s="338"/>
      <c r="EM75" s="338"/>
      <c r="EN75" s="338"/>
      <c r="EO75" s="338"/>
      <c r="EP75" s="338"/>
      <c r="EQ75" s="338"/>
      <c r="ER75" s="338"/>
      <c r="ES75" s="338"/>
      <c r="ET75" s="338"/>
      <c r="EU75" s="338"/>
      <c r="EV75" s="338"/>
      <c r="EW75" s="338"/>
      <c r="EX75" s="338"/>
      <c r="EY75" s="338"/>
      <c r="EZ75" s="338"/>
      <c r="FA75" s="338"/>
      <c r="FB75" s="338"/>
      <c r="FC75" s="338"/>
      <c r="FD75" s="338"/>
      <c r="FE75" s="338"/>
      <c r="FF75" s="338"/>
      <c r="FG75" s="338"/>
      <c r="FH75" s="338"/>
      <c r="FI75" s="338"/>
      <c r="FJ75" s="338"/>
      <c r="FK75" s="338"/>
      <c r="FL75" s="338"/>
      <c r="FM75" s="338"/>
      <c r="FN75" s="338"/>
      <c r="FO75" s="338"/>
      <c r="FP75" s="338"/>
      <c r="FQ75" s="338"/>
      <c r="FR75" s="338"/>
      <c r="FS75" s="338"/>
      <c r="FT75" s="338"/>
      <c r="FU75" s="338"/>
      <c r="FV75" s="338"/>
      <c r="FW75" s="338"/>
      <c r="FX75" s="338"/>
      <c r="FY75" s="338"/>
      <c r="FZ75" s="338"/>
      <c r="GA75" s="338"/>
      <c r="GB75" s="338"/>
      <c r="GC75" s="338"/>
      <c r="GD75" s="338"/>
      <c r="GE75" s="338"/>
      <c r="GF75" s="338"/>
      <c r="GG75" s="338"/>
      <c r="GH75" s="338"/>
      <c r="GI75" s="338"/>
      <c r="GJ75" s="338"/>
      <c r="GK75" s="338"/>
      <c r="GL75" s="338"/>
      <c r="GM75" s="338"/>
      <c r="GN75" s="338"/>
      <c r="GO75" s="338"/>
      <c r="GP75" s="338"/>
      <c r="GQ75" s="338"/>
      <c r="GR75" s="338"/>
      <c r="GS75" s="338"/>
      <c r="GT75" s="338"/>
      <c r="GU75" s="338"/>
      <c r="GV75" s="338"/>
      <c r="GW75" s="338"/>
      <c r="GX75" s="338"/>
      <c r="GY75" s="338"/>
      <c r="GZ75" s="338"/>
      <c r="HA75" s="338"/>
      <c r="HB75" s="338"/>
      <c r="HC75" s="338"/>
      <c r="HD75" s="338"/>
      <c r="HE75" s="338"/>
      <c r="HF75" s="338"/>
      <c r="HG75" s="338"/>
      <c r="HH75" s="338"/>
      <c r="HI75" s="338"/>
      <c r="HJ75" s="338"/>
      <c r="HK75" s="338"/>
      <c r="HL75" s="338"/>
      <c r="HM75" s="338"/>
      <c r="HN75" s="338"/>
      <c r="HO75" s="338"/>
      <c r="HP75" s="338"/>
      <c r="HQ75" s="338"/>
      <c r="HR75" s="338"/>
      <c r="HS75" s="338"/>
      <c r="HT75" s="338"/>
      <c r="HU75" s="338"/>
      <c r="HV75" s="338"/>
      <c r="HW75" s="338"/>
      <c r="HX75" s="338"/>
      <c r="HY75" s="338"/>
      <c r="HZ75" s="338"/>
      <c r="IA75" s="338"/>
      <c r="IB75" s="338"/>
      <c r="IC75" s="338"/>
      <c r="ID75" s="338"/>
      <c r="IE75" s="338"/>
      <c r="IF75" s="338"/>
      <c r="IG75" s="338"/>
      <c r="IH75" s="338"/>
      <c r="II75" s="338"/>
      <c r="IJ75" s="338"/>
      <c r="IK75" s="338"/>
      <c r="IL75" s="338"/>
      <c r="IM75" s="338"/>
      <c r="IN75" s="338"/>
      <c r="IO75" s="338"/>
      <c r="IP75" s="338"/>
      <c r="IQ75" s="338"/>
      <c r="IR75" s="338"/>
      <c r="IS75" s="338"/>
      <c r="IT75" s="338"/>
      <c r="IU75" s="338"/>
    </row>
    <row r="76" spans="1:13" s="208" customFormat="1" ht="27">
      <c r="A76" s="191"/>
      <c r="B76" s="191"/>
      <c r="C76" s="205" t="s">
        <v>250</v>
      </c>
      <c r="D76" s="206" t="s">
        <v>475</v>
      </c>
      <c r="E76" s="183"/>
      <c r="F76" s="183"/>
      <c r="G76" s="183"/>
      <c r="H76" s="192"/>
      <c r="I76" s="192"/>
      <c r="J76" s="192"/>
      <c r="K76" s="192"/>
      <c r="L76" s="192"/>
      <c r="M76" s="77"/>
    </row>
    <row r="77" spans="1:13" s="208" customFormat="1" ht="15">
      <c r="A77" s="191"/>
      <c r="B77" s="191"/>
      <c r="C77" s="191" t="s">
        <v>1</v>
      </c>
      <c r="D77" s="183"/>
      <c r="E77" s="183"/>
      <c r="F77" s="183"/>
      <c r="G77" s="183"/>
      <c r="H77" s="192"/>
      <c r="I77" s="192"/>
      <c r="J77" s="192"/>
      <c r="K77" s="192"/>
      <c r="L77" s="192"/>
      <c r="M77" s="192"/>
    </row>
    <row r="78" spans="1:13" s="312" customFormat="1" ht="27">
      <c r="A78" s="310"/>
      <c r="B78" s="310"/>
      <c r="C78" s="229" t="s">
        <v>92</v>
      </c>
      <c r="D78" s="311" t="s">
        <v>475</v>
      </c>
      <c r="E78" s="172"/>
      <c r="F78" s="172"/>
      <c r="G78" s="172"/>
      <c r="H78" s="172"/>
      <c r="I78" s="172"/>
      <c r="J78" s="172"/>
      <c r="K78" s="172"/>
      <c r="L78" s="172"/>
      <c r="M78" s="68"/>
    </row>
    <row r="79" spans="1:13" s="312" customFormat="1" ht="13.5">
      <c r="A79" s="310"/>
      <c r="B79" s="310"/>
      <c r="C79" s="229" t="s">
        <v>1</v>
      </c>
      <c r="D79" s="201"/>
      <c r="E79" s="172"/>
      <c r="F79" s="172"/>
      <c r="G79" s="172"/>
      <c r="H79" s="172"/>
      <c r="I79" s="172"/>
      <c r="J79" s="172"/>
      <c r="K79" s="172"/>
      <c r="L79" s="172"/>
      <c r="M79" s="172"/>
    </row>
    <row r="80" spans="1:13" s="312" customFormat="1" ht="13.5">
      <c r="A80" s="201"/>
      <c r="B80" s="201"/>
      <c r="C80" s="229" t="s">
        <v>93</v>
      </c>
      <c r="D80" s="311" t="s">
        <v>475</v>
      </c>
      <c r="E80" s="172"/>
      <c r="F80" s="172"/>
      <c r="G80" s="172"/>
      <c r="H80" s="172"/>
      <c r="I80" s="172"/>
      <c r="J80" s="172"/>
      <c r="K80" s="172"/>
      <c r="L80" s="172"/>
      <c r="M80" s="68"/>
    </row>
    <row r="81" spans="1:13" s="312" customFormat="1" ht="13.5">
      <c r="A81" s="201"/>
      <c r="B81" s="201"/>
      <c r="C81" s="229" t="s">
        <v>3</v>
      </c>
      <c r="D81" s="201"/>
      <c r="E81" s="172"/>
      <c r="F81" s="172"/>
      <c r="G81" s="172"/>
      <c r="H81" s="172"/>
      <c r="I81" s="172"/>
      <c r="J81" s="172"/>
      <c r="K81" s="172"/>
      <c r="L81" s="172"/>
      <c r="M81" s="172"/>
    </row>
    <row r="82" spans="1:255" ht="15.75">
      <c r="A82" s="347"/>
      <c r="B82" s="347"/>
      <c r="C82" s="347"/>
      <c r="D82" s="348"/>
      <c r="E82" s="348"/>
      <c r="F82" s="348"/>
      <c r="G82" s="348"/>
      <c r="H82" s="348"/>
      <c r="I82" s="348"/>
      <c r="J82" s="348"/>
      <c r="K82" s="348"/>
      <c r="L82" s="348"/>
      <c r="M82" s="349"/>
      <c r="N82" s="349"/>
      <c r="O82" s="349"/>
      <c r="P82" s="349"/>
      <c r="Q82" s="349"/>
      <c r="R82" s="349"/>
      <c r="S82" s="349"/>
      <c r="T82" s="349"/>
      <c r="U82" s="349"/>
      <c r="V82" s="349"/>
      <c r="W82" s="349"/>
      <c r="X82" s="349"/>
      <c r="Y82" s="349"/>
      <c r="Z82" s="349"/>
      <c r="AA82" s="349"/>
      <c r="AB82" s="349"/>
      <c r="AC82" s="349"/>
      <c r="AD82" s="349"/>
      <c r="AE82" s="349"/>
      <c r="AF82" s="349"/>
      <c r="AG82" s="349"/>
      <c r="AH82" s="349"/>
      <c r="AI82" s="349"/>
      <c r="AJ82" s="349"/>
      <c r="AK82" s="349"/>
      <c r="AL82" s="349"/>
      <c r="AM82" s="349"/>
      <c r="AN82" s="349"/>
      <c r="AO82" s="349"/>
      <c r="AP82" s="349"/>
      <c r="AQ82" s="349"/>
      <c r="AR82" s="349"/>
      <c r="AS82" s="349"/>
      <c r="AT82" s="349"/>
      <c r="AU82" s="349"/>
      <c r="AV82" s="349"/>
      <c r="AW82" s="349"/>
      <c r="AX82" s="349"/>
      <c r="AY82" s="349"/>
      <c r="AZ82" s="349"/>
      <c r="BA82" s="349"/>
      <c r="BB82" s="349"/>
      <c r="BC82" s="349"/>
      <c r="BD82" s="349"/>
      <c r="BE82" s="349"/>
      <c r="BF82" s="349"/>
      <c r="BG82" s="349"/>
      <c r="BH82" s="349"/>
      <c r="BI82" s="349"/>
      <c r="BJ82" s="349"/>
      <c r="BK82" s="349"/>
      <c r="BL82" s="349"/>
      <c r="BM82" s="349"/>
      <c r="BN82" s="349"/>
      <c r="BO82" s="349"/>
      <c r="BP82" s="349"/>
      <c r="BQ82" s="349"/>
      <c r="BR82" s="349"/>
      <c r="BS82" s="349"/>
      <c r="BT82" s="349"/>
      <c r="BU82" s="349"/>
      <c r="BV82" s="349"/>
      <c r="BW82" s="349"/>
      <c r="BX82" s="349"/>
      <c r="BY82" s="349"/>
      <c r="BZ82" s="349"/>
      <c r="CA82" s="349"/>
      <c r="CB82" s="349"/>
      <c r="CC82" s="349"/>
      <c r="CD82" s="349"/>
      <c r="CE82" s="349"/>
      <c r="CF82" s="349"/>
      <c r="CG82" s="349"/>
      <c r="CH82" s="349"/>
      <c r="CI82" s="349"/>
      <c r="CJ82" s="349"/>
      <c r="CK82" s="349"/>
      <c r="CL82" s="349"/>
      <c r="CM82" s="349"/>
      <c r="CN82" s="349"/>
      <c r="CO82" s="349"/>
      <c r="CP82" s="349"/>
      <c r="CQ82" s="349"/>
      <c r="CR82" s="349"/>
      <c r="CS82" s="349"/>
      <c r="CT82" s="349"/>
      <c r="CU82" s="349"/>
      <c r="CV82" s="349"/>
      <c r="CW82" s="349"/>
      <c r="CX82" s="349"/>
      <c r="CY82" s="349"/>
      <c r="CZ82" s="349"/>
      <c r="DA82" s="349"/>
      <c r="DB82" s="349"/>
      <c r="DC82" s="349"/>
      <c r="DD82" s="349"/>
      <c r="DE82" s="349"/>
      <c r="DF82" s="349"/>
      <c r="DG82" s="349"/>
      <c r="DH82" s="349"/>
      <c r="DI82" s="349"/>
      <c r="DJ82" s="349"/>
      <c r="DK82" s="349"/>
      <c r="DL82" s="349"/>
      <c r="DM82" s="349"/>
      <c r="DN82" s="349"/>
      <c r="DO82" s="349"/>
      <c r="DP82" s="349"/>
      <c r="DQ82" s="349"/>
      <c r="DR82" s="349"/>
      <c r="DS82" s="349"/>
      <c r="DT82" s="349"/>
      <c r="DU82" s="349"/>
      <c r="DV82" s="349"/>
      <c r="DW82" s="349"/>
      <c r="DX82" s="349"/>
      <c r="DY82" s="349"/>
      <c r="DZ82" s="349"/>
      <c r="EA82" s="349"/>
      <c r="EB82" s="349"/>
      <c r="EC82" s="349"/>
      <c r="ED82" s="349"/>
      <c r="EE82" s="349"/>
      <c r="EF82" s="349"/>
      <c r="EG82" s="349"/>
      <c r="EH82" s="349"/>
      <c r="EI82" s="349"/>
      <c r="EJ82" s="349"/>
      <c r="EK82" s="349"/>
      <c r="EL82" s="349"/>
      <c r="EM82" s="349"/>
      <c r="EN82" s="349"/>
      <c r="EO82" s="349"/>
      <c r="EP82" s="349"/>
      <c r="EQ82" s="349"/>
      <c r="ER82" s="349"/>
      <c r="ES82" s="349"/>
      <c r="ET82" s="349"/>
      <c r="EU82" s="349"/>
      <c r="EV82" s="349"/>
      <c r="EW82" s="349"/>
      <c r="EX82" s="349"/>
      <c r="EY82" s="349"/>
      <c r="EZ82" s="349"/>
      <c r="FA82" s="349"/>
      <c r="FB82" s="349"/>
      <c r="FC82" s="349"/>
      <c r="FD82" s="349"/>
      <c r="FE82" s="349"/>
      <c r="FF82" s="349"/>
      <c r="FG82" s="349"/>
      <c r="FH82" s="349"/>
      <c r="FI82" s="349"/>
      <c r="FJ82" s="349"/>
      <c r="FK82" s="349"/>
      <c r="FL82" s="349"/>
      <c r="FM82" s="349"/>
      <c r="FN82" s="349"/>
      <c r="FO82" s="349"/>
      <c r="FP82" s="349"/>
      <c r="FQ82" s="349"/>
      <c r="FR82" s="349"/>
      <c r="FS82" s="349"/>
      <c r="FT82" s="349"/>
      <c r="FU82" s="349"/>
      <c r="FV82" s="349"/>
      <c r="FW82" s="349"/>
      <c r="FX82" s="349"/>
      <c r="FY82" s="349"/>
      <c r="FZ82" s="349"/>
      <c r="GA82" s="349"/>
      <c r="GB82" s="349"/>
      <c r="GC82" s="349"/>
      <c r="GD82" s="349"/>
      <c r="GE82" s="349"/>
      <c r="GF82" s="349"/>
      <c r="GG82" s="349"/>
      <c r="GH82" s="349"/>
      <c r="GI82" s="349"/>
      <c r="GJ82" s="349"/>
      <c r="GK82" s="349"/>
      <c r="GL82" s="349"/>
      <c r="GM82" s="349"/>
      <c r="GN82" s="349"/>
      <c r="GO82" s="349"/>
      <c r="GP82" s="349"/>
      <c r="GQ82" s="349"/>
      <c r="GR82" s="349"/>
      <c r="GS82" s="349"/>
      <c r="GT82" s="349"/>
      <c r="GU82" s="349"/>
      <c r="GV82" s="349"/>
      <c r="GW82" s="349"/>
      <c r="GX82" s="349"/>
      <c r="GY82" s="349"/>
      <c r="GZ82" s="349"/>
      <c r="HA82" s="349"/>
      <c r="HB82" s="349"/>
      <c r="HC82" s="349"/>
      <c r="HD82" s="349"/>
      <c r="HE82" s="349"/>
      <c r="HF82" s="349"/>
      <c r="HG82" s="349"/>
      <c r="HH82" s="349"/>
      <c r="HI82" s="349"/>
      <c r="HJ82" s="349"/>
      <c r="HK82" s="349"/>
      <c r="HL82" s="349"/>
      <c r="HM82" s="349"/>
      <c r="HN82" s="349"/>
      <c r="HO82" s="349"/>
      <c r="HP82" s="349"/>
      <c r="HQ82" s="349"/>
      <c r="HR82" s="349"/>
      <c r="HS82" s="349"/>
      <c r="HT82" s="349"/>
      <c r="HU82" s="349"/>
      <c r="HV82" s="349"/>
      <c r="HW82" s="349"/>
      <c r="HX82" s="349"/>
      <c r="HY82" s="349"/>
      <c r="HZ82" s="349"/>
      <c r="IA82" s="349"/>
      <c r="IB82" s="349"/>
      <c r="IC82" s="349"/>
      <c r="ID82" s="349"/>
      <c r="IE82" s="349"/>
      <c r="IF82" s="349"/>
      <c r="IG82" s="349"/>
      <c r="IH82" s="349"/>
      <c r="II82" s="349"/>
      <c r="IJ82" s="349"/>
      <c r="IK82" s="349"/>
      <c r="IL82" s="349"/>
      <c r="IM82" s="349"/>
      <c r="IN82" s="349"/>
      <c r="IO82" s="349"/>
      <c r="IP82" s="349"/>
      <c r="IQ82" s="349"/>
      <c r="IR82" s="349"/>
      <c r="IS82" s="349"/>
      <c r="IT82" s="349"/>
      <c r="IU82" s="349"/>
    </row>
    <row r="85" spans="1:254" s="433" customFormat="1" ht="13.5">
      <c r="A85" s="424"/>
      <c r="B85" s="594"/>
      <c r="C85" s="594"/>
      <c r="D85" s="424"/>
      <c r="E85" s="424"/>
      <c r="F85" s="70"/>
      <c r="G85" s="424"/>
      <c r="H85" s="594"/>
      <c r="I85" s="594"/>
      <c r="J85" s="594"/>
      <c r="K85" s="594"/>
      <c r="L85" s="424"/>
      <c r="M85" s="424"/>
      <c r="N85" s="424"/>
      <c r="O85" s="424"/>
      <c r="P85" s="424"/>
      <c r="Q85" s="424"/>
      <c r="R85" s="424"/>
      <c r="S85" s="424"/>
      <c r="T85" s="424"/>
      <c r="U85" s="424"/>
      <c r="V85" s="424"/>
      <c r="W85" s="424"/>
      <c r="X85" s="424"/>
      <c r="Y85" s="424"/>
      <c r="Z85" s="424"/>
      <c r="AA85" s="424"/>
      <c r="AB85" s="424"/>
      <c r="AC85" s="424"/>
      <c r="AD85" s="424"/>
      <c r="AE85" s="424"/>
      <c r="AF85" s="424"/>
      <c r="AG85" s="424"/>
      <c r="AH85" s="424"/>
      <c r="AI85" s="424"/>
      <c r="AJ85" s="424"/>
      <c r="AK85" s="424"/>
      <c r="AL85" s="424"/>
      <c r="AM85" s="424"/>
      <c r="AN85" s="424"/>
      <c r="AO85" s="424"/>
      <c r="AP85" s="424"/>
      <c r="AQ85" s="424"/>
      <c r="AR85" s="424"/>
      <c r="AS85" s="424"/>
      <c r="AT85" s="424"/>
      <c r="AU85" s="424"/>
      <c r="AV85" s="424"/>
      <c r="AW85" s="424"/>
      <c r="AX85" s="424"/>
      <c r="AY85" s="424"/>
      <c r="AZ85" s="424"/>
      <c r="BA85" s="424"/>
      <c r="BB85" s="424"/>
      <c r="BC85" s="424"/>
      <c r="BD85" s="424"/>
      <c r="BE85" s="424"/>
      <c r="BF85" s="424"/>
      <c r="BG85" s="424"/>
      <c r="BH85" s="424"/>
      <c r="BI85" s="424"/>
      <c r="BJ85" s="424"/>
      <c r="BK85" s="424"/>
      <c r="BL85" s="424"/>
      <c r="BM85" s="424"/>
      <c r="BN85" s="424"/>
      <c r="BO85" s="424"/>
      <c r="BP85" s="424"/>
      <c r="BQ85" s="424"/>
      <c r="BR85" s="424"/>
      <c r="BS85" s="424"/>
      <c r="BT85" s="424"/>
      <c r="BU85" s="424"/>
      <c r="BV85" s="424"/>
      <c r="BW85" s="424"/>
      <c r="BX85" s="424"/>
      <c r="BY85" s="424"/>
      <c r="BZ85" s="424"/>
      <c r="CA85" s="424"/>
      <c r="CB85" s="424"/>
      <c r="CC85" s="424"/>
      <c r="CD85" s="424"/>
      <c r="CE85" s="424"/>
      <c r="CF85" s="424"/>
      <c r="CG85" s="424"/>
      <c r="CH85" s="424"/>
      <c r="CI85" s="424"/>
      <c r="CJ85" s="424"/>
      <c r="CK85" s="424"/>
      <c r="CL85" s="424"/>
      <c r="CM85" s="424"/>
      <c r="CN85" s="424"/>
      <c r="CO85" s="424"/>
      <c r="CP85" s="424"/>
      <c r="CQ85" s="424"/>
      <c r="CR85" s="424"/>
      <c r="CS85" s="424"/>
      <c r="CT85" s="424"/>
      <c r="CU85" s="424"/>
      <c r="CV85" s="424"/>
      <c r="CW85" s="424"/>
      <c r="CX85" s="424"/>
      <c r="CY85" s="424"/>
      <c r="CZ85" s="424"/>
      <c r="DA85" s="424"/>
      <c r="DB85" s="424"/>
      <c r="DC85" s="424"/>
      <c r="DD85" s="424"/>
      <c r="DE85" s="424"/>
      <c r="DF85" s="424"/>
      <c r="DG85" s="424"/>
      <c r="DH85" s="424"/>
      <c r="DI85" s="424"/>
      <c r="DJ85" s="424"/>
      <c r="DK85" s="424"/>
      <c r="DL85" s="424"/>
      <c r="DM85" s="424"/>
      <c r="DN85" s="424"/>
      <c r="DO85" s="424"/>
      <c r="DP85" s="424"/>
      <c r="DQ85" s="424"/>
      <c r="DR85" s="424"/>
      <c r="DS85" s="424"/>
      <c r="DT85" s="424"/>
      <c r="DU85" s="424"/>
      <c r="DV85" s="424"/>
      <c r="DW85" s="424"/>
      <c r="DX85" s="424"/>
      <c r="DY85" s="424"/>
      <c r="DZ85" s="424"/>
      <c r="EA85" s="424"/>
      <c r="EB85" s="424"/>
      <c r="EC85" s="424"/>
      <c r="ED85" s="424"/>
      <c r="EE85" s="424"/>
      <c r="EF85" s="424"/>
      <c r="EG85" s="424"/>
      <c r="EH85" s="424"/>
      <c r="EI85" s="424"/>
      <c r="EJ85" s="424"/>
      <c r="EK85" s="424"/>
      <c r="EL85" s="424"/>
      <c r="EM85" s="424"/>
      <c r="EN85" s="424"/>
      <c r="EO85" s="424"/>
      <c r="EP85" s="424"/>
      <c r="EQ85" s="424"/>
      <c r="ER85" s="424"/>
      <c r="ES85" s="424"/>
      <c r="ET85" s="424"/>
      <c r="EU85" s="424"/>
      <c r="EV85" s="424"/>
      <c r="EW85" s="424"/>
      <c r="EX85" s="424"/>
      <c r="EY85" s="424"/>
      <c r="EZ85" s="424"/>
      <c r="FA85" s="424"/>
      <c r="FB85" s="424"/>
      <c r="FC85" s="424"/>
      <c r="FD85" s="424"/>
      <c r="FE85" s="424"/>
      <c r="FF85" s="424"/>
      <c r="FG85" s="424"/>
      <c r="FH85" s="424"/>
      <c r="FI85" s="424"/>
      <c r="FJ85" s="424"/>
      <c r="FK85" s="424"/>
      <c r="FL85" s="424"/>
      <c r="FM85" s="424"/>
      <c r="FN85" s="424"/>
      <c r="FO85" s="424"/>
      <c r="FP85" s="424"/>
      <c r="FQ85" s="424"/>
      <c r="FR85" s="424"/>
      <c r="FS85" s="424"/>
      <c r="FT85" s="424"/>
      <c r="FU85" s="424"/>
      <c r="FV85" s="424"/>
      <c r="FW85" s="424"/>
      <c r="FX85" s="424"/>
      <c r="FY85" s="424"/>
      <c r="FZ85" s="424"/>
      <c r="GA85" s="424"/>
      <c r="GB85" s="424"/>
      <c r="GC85" s="424"/>
      <c r="GD85" s="424"/>
      <c r="GE85" s="424"/>
      <c r="GF85" s="424"/>
      <c r="GG85" s="424"/>
      <c r="GH85" s="424"/>
      <c r="GI85" s="424"/>
      <c r="GJ85" s="424"/>
      <c r="GK85" s="424"/>
      <c r="GL85" s="424"/>
      <c r="GM85" s="424"/>
      <c r="GN85" s="424"/>
      <c r="GO85" s="424"/>
      <c r="GP85" s="424"/>
      <c r="GQ85" s="424"/>
      <c r="GR85" s="424"/>
      <c r="GS85" s="424"/>
      <c r="GT85" s="424"/>
      <c r="GU85" s="424"/>
      <c r="GV85" s="424"/>
      <c r="GW85" s="424"/>
      <c r="GX85" s="424"/>
      <c r="GY85" s="424"/>
      <c r="GZ85" s="424"/>
      <c r="HA85" s="424"/>
      <c r="HB85" s="424"/>
      <c r="HC85" s="424"/>
      <c r="HD85" s="424"/>
      <c r="HE85" s="424"/>
      <c r="HF85" s="424"/>
      <c r="HG85" s="424"/>
      <c r="HH85" s="424"/>
      <c r="HI85" s="424"/>
      <c r="HJ85" s="424"/>
      <c r="HK85" s="424"/>
      <c r="HL85" s="424"/>
      <c r="HM85" s="424"/>
      <c r="HN85" s="424"/>
      <c r="HO85" s="424"/>
      <c r="HP85" s="424"/>
      <c r="HQ85" s="424"/>
      <c r="HR85" s="424"/>
      <c r="HS85" s="424"/>
      <c r="HT85" s="424"/>
      <c r="HU85" s="424"/>
      <c r="HV85" s="424"/>
      <c r="HW85" s="424"/>
      <c r="HX85" s="424"/>
      <c r="HY85" s="424"/>
      <c r="HZ85" s="424"/>
      <c r="IA85" s="424"/>
      <c r="IB85" s="424"/>
      <c r="IC85" s="424"/>
      <c r="ID85" s="424"/>
      <c r="IE85" s="424"/>
      <c r="IF85" s="424"/>
      <c r="IG85" s="424"/>
      <c r="IH85" s="424"/>
      <c r="II85" s="424"/>
      <c r="IJ85" s="424"/>
      <c r="IK85" s="424"/>
      <c r="IL85" s="424"/>
      <c r="IM85" s="424"/>
      <c r="IN85" s="424"/>
      <c r="IO85" s="424"/>
      <c r="IP85" s="424"/>
      <c r="IQ85" s="424"/>
      <c r="IR85" s="424"/>
      <c r="IS85" s="424"/>
      <c r="IT85" s="424"/>
    </row>
  </sheetData>
  <sheetProtection/>
  <autoFilter ref="A7:IU74"/>
  <mergeCells count="17">
    <mergeCell ref="A1:M1"/>
    <mergeCell ref="I5:J5"/>
    <mergeCell ref="K5:L5"/>
    <mergeCell ref="M5:M6"/>
    <mergeCell ref="B2:M2"/>
    <mergeCell ref="B3:M3"/>
    <mergeCell ref="C4:J4"/>
    <mergeCell ref="K4:L4"/>
    <mergeCell ref="A5:A6"/>
    <mergeCell ref="B5:B6"/>
    <mergeCell ref="B85:C85"/>
    <mergeCell ref="H85:I85"/>
    <mergeCell ref="J85:K85"/>
    <mergeCell ref="C5:C6"/>
    <mergeCell ref="D5:D6"/>
    <mergeCell ref="E5:F5"/>
    <mergeCell ref="G5:H5"/>
  </mergeCells>
  <conditionalFormatting sqref="D72:E72 C74 E74">
    <cfRule type="cellIs" priority="1" dxfId="1" operator="equal" stopIfTrue="1">
      <formula>0</formula>
    </cfRule>
  </conditionalFormatting>
  <printOptions horizontalCentered="1"/>
  <pageMargins left="0.4724409448818898" right="0.03937007874015748" top="0.5511811023622047" bottom="0.5511811023622047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U972"/>
  <sheetViews>
    <sheetView view="pageBreakPreview" zoomScale="120" zoomScaleSheetLayoutView="120" zoomScalePageLayoutView="0" workbookViewId="0" topLeftCell="A4">
      <selection activeCell="D45" sqref="D45"/>
    </sheetView>
  </sheetViews>
  <sheetFormatPr defaultColWidth="9.140625" defaultRowHeight="12.75"/>
  <cols>
    <col min="1" max="1" width="4.140625" style="392" customWidth="1"/>
    <col min="2" max="2" width="9.8515625" style="392" customWidth="1"/>
    <col min="3" max="3" width="44.28125" style="402" customWidth="1"/>
    <col min="4" max="4" width="8.57421875" style="392" customWidth="1"/>
    <col min="5" max="5" width="8.00390625" style="392" customWidth="1"/>
    <col min="6" max="6" width="9.28125" style="392" customWidth="1"/>
    <col min="7" max="7" width="8.57421875" style="392" customWidth="1"/>
    <col min="8" max="8" width="9.8515625" style="392" customWidth="1"/>
    <col min="9" max="9" width="7.8515625" style="392" customWidth="1"/>
    <col min="10" max="10" width="8.28125" style="253" customWidth="1"/>
    <col min="11" max="11" width="7.421875" style="253" customWidth="1"/>
    <col min="12" max="12" width="8.421875" style="253" customWidth="1"/>
    <col min="13" max="13" width="9.8515625" style="253" customWidth="1"/>
    <col min="14" max="15" width="9.140625" style="253" customWidth="1"/>
    <col min="16" max="16" width="9.140625" style="254" customWidth="1"/>
    <col min="17" max="16384" width="9.140625" style="253" customWidth="1"/>
  </cols>
  <sheetData>
    <row r="1" spans="1:13" ht="16.5">
      <c r="A1" s="620" t="s">
        <v>253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</row>
    <row r="2" spans="1:13" ht="16.5">
      <c r="A2" s="595" t="s">
        <v>68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</row>
    <row r="3" spans="1:13" ht="16.5">
      <c r="A3" s="595" t="s">
        <v>361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</row>
    <row r="4" spans="1:9" ht="16.5">
      <c r="A4" s="432"/>
      <c r="B4" s="353"/>
      <c r="C4" s="321"/>
      <c r="D4" s="254"/>
      <c r="E4" s="354"/>
      <c r="F4" s="254"/>
      <c r="G4" s="355"/>
      <c r="H4" s="355"/>
      <c r="I4" s="356"/>
    </row>
    <row r="5" spans="1:16" s="255" customFormat="1" ht="15.75">
      <c r="A5" s="177"/>
      <c r="B5" s="177"/>
      <c r="C5" s="615" t="s">
        <v>88</v>
      </c>
      <c r="D5" s="615"/>
      <c r="E5" s="615"/>
      <c r="F5" s="615"/>
      <c r="G5" s="615"/>
      <c r="H5" s="615"/>
      <c r="I5" s="615"/>
      <c r="J5" s="615"/>
      <c r="K5" s="616">
        <f>M44</f>
        <v>0</v>
      </c>
      <c r="L5" s="616"/>
      <c r="M5" s="177" t="s">
        <v>5</v>
      </c>
      <c r="P5" s="256"/>
    </row>
    <row r="6" spans="1:9" ht="16.5">
      <c r="A6" s="287"/>
      <c r="B6" s="357"/>
      <c r="C6" s="358"/>
      <c r="D6" s="254"/>
      <c r="E6" s="359"/>
      <c r="F6" s="254"/>
      <c r="G6" s="360"/>
      <c r="H6" s="361"/>
      <c r="I6" s="355"/>
    </row>
    <row r="7" spans="1:16" s="322" customFormat="1" ht="13.5">
      <c r="A7" s="586" t="s">
        <v>32</v>
      </c>
      <c r="B7" s="587" t="s">
        <v>66</v>
      </c>
      <c r="C7" s="587" t="s">
        <v>34</v>
      </c>
      <c r="D7" s="587" t="s">
        <v>35</v>
      </c>
      <c r="E7" s="587" t="s">
        <v>2</v>
      </c>
      <c r="F7" s="587"/>
      <c r="G7" s="590" t="s">
        <v>25</v>
      </c>
      <c r="H7" s="590"/>
      <c r="I7" s="588" t="s">
        <v>26</v>
      </c>
      <c r="J7" s="588"/>
      <c r="K7" s="588" t="s">
        <v>36</v>
      </c>
      <c r="L7" s="588"/>
      <c r="M7" s="590" t="s">
        <v>1</v>
      </c>
      <c r="P7" s="362"/>
    </row>
    <row r="8" spans="1:16" s="322" customFormat="1" ht="27">
      <c r="A8" s="586"/>
      <c r="B8" s="586"/>
      <c r="C8" s="587"/>
      <c r="D8" s="587"/>
      <c r="E8" s="425" t="s">
        <v>69</v>
      </c>
      <c r="F8" s="425" t="s">
        <v>3</v>
      </c>
      <c r="G8" s="220" t="s">
        <v>27</v>
      </c>
      <c r="H8" s="426" t="s">
        <v>1</v>
      </c>
      <c r="I8" s="427" t="s">
        <v>27</v>
      </c>
      <c r="J8" s="426" t="s">
        <v>1</v>
      </c>
      <c r="K8" s="427" t="s">
        <v>27</v>
      </c>
      <c r="L8" s="426" t="s">
        <v>1</v>
      </c>
      <c r="M8" s="590"/>
      <c r="P8" s="362"/>
    </row>
    <row r="9" spans="1:16" s="367" customFormat="1" ht="13.5">
      <c r="A9" s="363" t="s">
        <v>38</v>
      </c>
      <c r="B9" s="363" t="s">
        <v>39</v>
      </c>
      <c r="C9" s="178" t="s">
        <v>40</v>
      </c>
      <c r="D9" s="364" t="s">
        <v>41</v>
      </c>
      <c r="E9" s="365" t="s">
        <v>42</v>
      </c>
      <c r="F9" s="366" t="s">
        <v>43</v>
      </c>
      <c r="G9" s="364" t="s">
        <v>44</v>
      </c>
      <c r="H9" s="366" t="s">
        <v>45</v>
      </c>
      <c r="I9" s="364" t="s">
        <v>46</v>
      </c>
      <c r="J9" s="366" t="s">
        <v>47</v>
      </c>
      <c r="K9" s="366">
        <v>11</v>
      </c>
      <c r="L9" s="363" t="s">
        <v>48</v>
      </c>
      <c r="M9" s="363" t="s">
        <v>49</v>
      </c>
      <c r="P9" s="428"/>
    </row>
    <row r="10" spans="1:15" s="270" customFormat="1" ht="0.75" customHeight="1">
      <c r="A10" s="78">
        <v>1</v>
      </c>
      <c r="B10" s="231" t="s">
        <v>410</v>
      </c>
      <c r="C10" s="570" t="s">
        <v>413</v>
      </c>
      <c r="D10" s="78" t="s">
        <v>423</v>
      </c>
      <c r="E10" s="192"/>
      <c r="F10" s="192">
        <v>0</v>
      </c>
      <c r="G10" s="77"/>
      <c r="H10" s="77"/>
      <c r="I10" s="77"/>
      <c r="J10" s="77"/>
      <c r="K10" s="77"/>
      <c r="L10" s="77"/>
      <c r="M10" s="77"/>
      <c r="O10" s="368"/>
    </row>
    <row r="11" spans="1:13" s="270" customFormat="1" ht="16.5" hidden="1">
      <c r="A11" s="64"/>
      <c r="B11" s="369"/>
      <c r="C11" s="173" t="s">
        <v>64</v>
      </c>
      <c r="D11" s="64" t="s">
        <v>4</v>
      </c>
      <c r="E11" s="74">
        <v>0.0154</v>
      </c>
      <c r="F11" s="77">
        <f>E11*F10</f>
        <v>0</v>
      </c>
      <c r="G11" s="77"/>
      <c r="H11" s="77"/>
      <c r="I11" s="77">
        <v>6</v>
      </c>
      <c r="J11" s="77">
        <f>F11*I11</f>
        <v>0</v>
      </c>
      <c r="K11" s="77"/>
      <c r="L11" s="77"/>
      <c r="M11" s="77">
        <f>H11+J11+L11</f>
        <v>0</v>
      </c>
    </row>
    <row r="12" spans="1:13" s="270" customFormat="1" ht="16.5" hidden="1">
      <c r="A12" s="64"/>
      <c r="B12" s="64"/>
      <c r="C12" s="173" t="s">
        <v>415</v>
      </c>
      <c r="D12" s="64" t="s">
        <v>6</v>
      </c>
      <c r="E12" s="75">
        <v>0.0726</v>
      </c>
      <c r="F12" s="77">
        <f>F10*E12</f>
        <v>0</v>
      </c>
      <c r="G12" s="77"/>
      <c r="H12" s="77"/>
      <c r="I12" s="77"/>
      <c r="J12" s="77"/>
      <c r="K12" s="77">
        <v>27.77</v>
      </c>
      <c r="L12" s="77">
        <f>F12*K12</f>
        <v>0</v>
      </c>
      <c r="M12" s="77">
        <f>H12+J12+L12</f>
        <v>0</v>
      </c>
    </row>
    <row r="13" spans="1:16" s="270" customFormat="1" ht="2.25" customHeight="1" hidden="1">
      <c r="A13" s="78">
        <v>2</v>
      </c>
      <c r="B13" s="231" t="s">
        <v>186</v>
      </c>
      <c r="C13" s="570" t="s">
        <v>185</v>
      </c>
      <c r="D13" s="78" t="s">
        <v>423</v>
      </c>
      <c r="E13" s="192"/>
      <c r="F13" s="192">
        <v>0</v>
      </c>
      <c r="G13" s="77"/>
      <c r="H13" s="77"/>
      <c r="I13" s="77"/>
      <c r="J13" s="77"/>
      <c r="K13" s="77"/>
      <c r="L13" s="77"/>
      <c r="M13" s="77"/>
      <c r="P13" s="370"/>
    </row>
    <row r="14" spans="1:16" s="270" customFormat="1" ht="16.5" hidden="1">
      <c r="A14" s="64"/>
      <c r="B14" s="371"/>
      <c r="C14" s="173" t="s">
        <v>64</v>
      </c>
      <c r="D14" s="64" t="s">
        <v>4</v>
      </c>
      <c r="E14" s="77">
        <v>2.06</v>
      </c>
      <c r="F14" s="77">
        <f>F13*E14</f>
        <v>0</v>
      </c>
      <c r="G14" s="77"/>
      <c r="H14" s="77"/>
      <c r="I14" s="77">
        <v>6</v>
      </c>
      <c r="J14" s="77">
        <f>F14*I14</f>
        <v>0</v>
      </c>
      <c r="K14" s="77"/>
      <c r="L14" s="77"/>
      <c r="M14" s="77">
        <f>H14+J14+L14</f>
        <v>0</v>
      </c>
      <c r="P14" s="370"/>
    </row>
    <row r="15" spans="1:13" s="424" customFormat="1" ht="27" hidden="1">
      <c r="A15" s="228">
        <v>3</v>
      </c>
      <c r="B15" s="260" t="s">
        <v>183</v>
      </c>
      <c r="C15" s="564" t="s">
        <v>439</v>
      </c>
      <c r="D15" s="228" t="s">
        <v>123</v>
      </c>
      <c r="E15" s="227"/>
      <c r="F15" s="172">
        <v>0</v>
      </c>
      <c r="G15" s="68"/>
      <c r="H15" s="68"/>
      <c r="I15" s="68"/>
      <c r="J15" s="68"/>
      <c r="K15" s="68"/>
      <c r="L15" s="68"/>
      <c r="M15" s="68"/>
    </row>
    <row r="16" spans="1:13" s="291" customFormat="1" ht="13.5" hidden="1">
      <c r="A16" s="289"/>
      <c r="B16" s="289"/>
      <c r="C16" s="71" t="s">
        <v>62</v>
      </c>
      <c r="D16" s="63" t="s">
        <v>28</v>
      </c>
      <c r="E16" s="66">
        <v>1.56</v>
      </c>
      <c r="F16" s="68">
        <f>F15*E16</f>
        <v>0</v>
      </c>
      <c r="G16" s="290"/>
      <c r="H16" s="290"/>
      <c r="I16" s="290">
        <v>4.6</v>
      </c>
      <c r="J16" s="290">
        <f>F16*I16</f>
        <v>0</v>
      </c>
      <c r="K16" s="290"/>
      <c r="L16" s="290"/>
      <c r="M16" s="290">
        <f>H16+J16+L16</f>
        <v>0</v>
      </c>
    </row>
    <row r="17" spans="1:13" s="291" customFormat="1" ht="13.5" hidden="1">
      <c r="A17" s="289"/>
      <c r="B17" s="289"/>
      <c r="C17" s="71" t="s">
        <v>29</v>
      </c>
      <c r="D17" s="63" t="s">
        <v>5</v>
      </c>
      <c r="E17" s="72">
        <v>0.0217</v>
      </c>
      <c r="F17" s="68">
        <f>F15*E17</f>
        <v>0</v>
      </c>
      <c r="G17" s="68"/>
      <c r="H17" s="68"/>
      <c r="I17" s="68"/>
      <c r="J17" s="68"/>
      <c r="K17" s="68">
        <v>3.2</v>
      </c>
      <c r="L17" s="68">
        <f>F17*K17</f>
        <v>0</v>
      </c>
      <c r="M17" s="290">
        <f>H17+J17+L17</f>
        <v>0</v>
      </c>
    </row>
    <row r="18" spans="1:13" s="291" customFormat="1" ht="13.5" hidden="1">
      <c r="A18" s="289"/>
      <c r="B18" s="289"/>
      <c r="C18" s="71" t="s">
        <v>182</v>
      </c>
      <c r="D18" s="63" t="s">
        <v>123</v>
      </c>
      <c r="E18" s="66">
        <v>1</v>
      </c>
      <c r="F18" s="68">
        <f>F15*E18</f>
        <v>0</v>
      </c>
      <c r="G18" s="68">
        <v>2.9</v>
      </c>
      <c r="H18" s="68">
        <f>F18*G18</f>
        <v>0</v>
      </c>
      <c r="I18" s="68"/>
      <c r="J18" s="68"/>
      <c r="K18" s="68"/>
      <c r="L18" s="68"/>
      <c r="M18" s="290">
        <f>H18+J18+L18</f>
        <v>0</v>
      </c>
    </row>
    <row r="19" spans="1:13" s="291" customFormat="1" ht="13.5" hidden="1">
      <c r="A19" s="289"/>
      <c r="B19" s="289"/>
      <c r="C19" s="71" t="s">
        <v>108</v>
      </c>
      <c r="D19" s="63" t="s">
        <v>5</v>
      </c>
      <c r="E19" s="72">
        <v>0.0708</v>
      </c>
      <c r="F19" s="68">
        <f>F15*E19</f>
        <v>0</v>
      </c>
      <c r="G19" s="68">
        <v>3.2</v>
      </c>
      <c r="H19" s="68">
        <f>F19*G19</f>
        <v>0</v>
      </c>
      <c r="I19" s="68"/>
      <c r="J19" s="68"/>
      <c r="K19" s="68"/>
      <c r="L19" s="68"/>
      <c r="M19" s="290">
        <f>H19+J19+L19</f>
        <v>0</v>
      </c>
    </row>
    <row r="20" spans="1:13" s="163" customFormat="1" ht="25.5" hidden="1">
      <c r="A20" s="64"/>
      <c r="B20" s="237"/>
      <c r="C20" s="292" t="s">
        <v>285</v>
      </c>
      <c r="D20" s="290"/>
      <c r="E20" s="68"/>
      <c r="F20" s="68"/>
      <c r="G20" s="68"/>
      <c r="H20" s="68"/>
      <c r="I20" s="68"/>
      <c r="J20" s="68"/>
      <c r="K20" s="68"/>
      <c r="L20" s="68"/>
      <c r="M20" s="68"/>
    </row>
    <row r="21" spans="1:13" s="163" customFormat="1" ht="13.5" hidden="1">
      <c r="A21" s="78">
        <v>4</v>
      </c>
      <c r="B21" s="237"/>
      <c r="C21" s="564" t="s">
        <v>448</v>
      </c>
      <c r="D21" s="234" t="s">
        <v>24</v>
      </c>
      <c r="E21" s="172"/>
      <c r="F21" s="172">
        <v>0</v>
      </c>
      <c r="G21" s="68">
        <v>0.66</v>
      </c>
      <c r="H21" s="68">
        <f>F21*G21</f>
        <v>0</v>
      </c>
      <c r="I21" s="68"/>
      <c r="J21" s="68"/>
      <c r="K21" s="68"/>
      <c r="L21" s="68"/>
      <c r="M21" s="68">
        <f>H21+J21+L21</f>
        <v>0</v>
      </c>
    </row>
    <row r="22" spans="1:13" s="163" customFormat="1" ht="13.5" hidden="1">
      <c r="A22" s="78">
        <v>5</v>
      </c>
      <c r="B22" s="237"/>
      <c r="C22" s="564" t="s">
        <v>453</v>
      </c>
      <c r="D22" s="234" t="s">
        <v>24</v>
      </c>
      <c r="E22" s="172"/>
      <c r="F22" s="172">
        <v>0</v>
      </c>
      <c r="G22" s="68">
        <v>11.9</v>
      </c>
      <c r="H22" s="68">
        <f>F22*G22</f>
        <v>0</v>
      </c>
      <c r="I22" s="68"/>
      <c r="J22" s="68"/>
      <c r="K22" s="68"/>
      <c r="L22" s="68"/>
      <c r="M22" s="68">
        <f>H22+J22+L22</f>
        <v>0</v>
      </c>
    </row>
    <row r="23" spans="1:13" s="163" customFormat="1" ht="13.5" hidden="1">
      <c r="A23" s="78">
        <v>6</v>
      </c>
      <c r="B23" s="237"/>
      <c r="C23" s="564" t="s">
        <v>445</v>
      </c>
      <c r="D23" s="234" t="s">
        <v>24</v>
      </c>
      <c r="E23" s="172"/>
      <c r="F23" s="172">
        <v>0</v>
      </c>
      <c r="G23" s="68">
        <v>0.71</v>
      </c>
      <c r="H23" s="68">
        <f>F23*G23</f>
        <v>0</v>
      </c>
      <c r="I23" s="68"/>
      <c r="J23" s="68"/>
      <c r="K23" s="68"/>
      <c r="L23" s="68"/>
      <c r="M23" s="68">
        <f>H23+J23+L23</f>
        <v>0</v>
      </c>
    </row>
    <row r="24" spans="1:13" s="73" customFormat="1" ht="16.5" hidden="1">
      <c r="A24" s="228">
        <v>7</v>
      </c>
      <c r="B24" s="78" t="s">
        <v>286</v>
      </c>
      <c r="C24" s="566" t="s">
        <v>283</v>
      </c>
      <c r="D24" s="228" t="s">
        <v>145</v>
      </c>
      <c r="E24" s="227"/>
      <c r="F24" s="227">
        <v>0</v>
      </c>
      <c r="G24" s="67"/>
      <c r="H24" s="67"/>
      <c r="I24" s="67"/>
      <c r="J24" s="67"/>
      <c r="K24" s="68"/>
      <c r="L24" s="68"/>
      <c r="M24" s="68"/>
    </row>
    <row r="25" spans="1:19" s="270" customFormat="1" ht="16.5" hidden="1">
      <c r="A25" s="64"/>
      <c r="B25" s="186"/>
      <c r="C25" s="65" t="s">
        <v>64</v>
      </c>
      <c r="D25" s="77" t="s">
        <v>4</v>
      </c>
      <c r="E25" s="74">
        <v>1.24</v>
      </c>
      <c r="F25" s="77">
        <f>F24*E25</f>
        <v>0</v>
      </c>
      <c r="G25" s="77"/>
      <c r="H25" s="77"/>
      <c r="I25" s="77">
        <v>6</v>
      </c>
      <c r="J25" s="77">
        <f>F25*I25</f>
        <v>0</v>
      </c>
      <c r="K25" s="77"/>
      <c r="L25" s="77"/>
      <c r="M25" s="68">
        <f>H25+J25+L25</f>
        <v>0</v>
      </c>
      <c r="P25" s="262"/>
      <c r="Q25" s="342"/>
      <c r="R25" s="342"/>
      <c r="S25" s="342"/>
    </row>
    <row r="26" spans="1:13" s="291" customFormat="1" ht="13.5" hidden="1">
      <c r="A26" s="289"/>
      <c r="B26" s="289"/>
      <c r="C26" s="71" t="s">
        <v>29</v>
      </c>
      <c r="D26" s="63" t="s">
        <v>5</v>
      </c>
      <c r="E26" s="72">
        <v>0.26</v>
      </c>
      <c r="F26" s="68">
        <f>F24*E26</f>
        <v>0</v>
      </c>
      <c r="G26" s="68"/>
      <c r="H26" s="68"/>
      <c r="I26" s="68"/>
      <c r="J26" s="68"/>
      <c r="K26" s="68">
        <v>3.2</v>
      </c>
      <c r="L26" s="68">
        <f>F26*K26</f>
        <v>0</v>
      </c>
      <c r="M26" s="290">
        <f>H26+J26+L26</f>
        <v>0</v>
      </c>
    </row>
    <row r="27" spans="1:13" s="73" customFormat="1" ht="16.5" hidden="1">
      <c r="A27" s="63"/>
      <c r="B27" s="64"/>
      <c r="C27" s="71" t="s">
        <v>287</v>
      </c>
      <c r="D27" s="64" t="s">
        <v>123</v>
      </c>
      <c r="E27" s="66">
        <v>0.4</v>
      </c>
      <c r="F27" s="68">
        <f>F24*E27</f>
        <v>0</v>
      </c>
      <c r="G27" s="67">
        <v>6.2</v>
      </c>
      <c r="H27" s="68">
        <f>F27*G27</f>
        <v>0</v>
      </c>
      <c r="I27" s="68"/>
      <c r="J27" s="68"/>
      <c r="K27" s="67"/>
      <c r="L27" s="67"/>
      <c r="M27" s="68">
        <f>H27+J27+L27</f>
        <v>0</v>
      </c>
    </row>
    <row r="28" spans="1:13" s="73" customFormat="1" ht="16.5" hidden="1">
      <c r="A28" s="63"/>
      <c r="B28" s="64"/>
      <c r="C28" s="71" t="s">
        <v>288</v>
      </c>
      <c r="D28" s="64" t="s">
        <v>24</v>
      </c>
      <c r="E28" s="66"/>
      <c r="F28" s="66">
        <v>1</v>
      </c>
      <c r="G28" s="68">
        <v>12.8</v>
      </c>
      <c r="H28" s="68">
        <f>F28*G28</f>
        <v>12.8</v>
      </c>
      <c r="I28" s="68"/>
      <c r="J28" s="68"/>
      <c r="K28" s="67"/>
      <c r="L28" s="67"/>
      <c r="M28" s="68">
        <f>H28+J28+L28</f>
        <v>12.8</v>
      </c>
    </row>
    <row r="29" spans="1:13" s="73" customFormat="1" ht="16.5" hidden="1">
      <c r="A29" s="63"/>
      <c r="B29" s="64"/>
      <c r="C29" s="71" t="s">
        <v>152</v>
      </c>
      <c r="D29" s="63" t="s">
        <v>5</v>
      </c>
      <c r="E29" s="72">
        <v>0.14</v>
      </c>
      <c r="F29" s="66">
        <f>F24*E29</f>
        <v>0</v>
      </c>
      <c r="G29" s="67">
        <v>3.2</v>
      </c>
      <c r="H29" s="68">
        <f>F29*G29</f>
        <v>0</v>
      </c>
      <c r="I29" s="68"/>
      <c r="J29" s="68"/>
      <c r="K29" s="67"/>
      <c r="L29" s="67"/>
      <c r="M29" s="68">
        <f>H29+J29+L29</f>
        <v>0</v>
      </c>
    </row>
    <row r="30" spans="1:13" s="163" customFormat="1" ht="13.5">
      <c r="A30" s="78">
        <v>8</v>
      </c>
      <c r="B30" s="231" t="s">
        <v>109</v>
      </c>
      <c r="C30" s="569" t="s">
        <v>391</v>
      </c>
      <c r="D30" s="299" t="s">
        <v>31</v>
      </c>
      <c r="E30" s="329"/>
      <c r="F30" s="329">
        <v>1</v>
      </c>
      <c r="G30" s="213"/>
      <c r="H30" s="213"/>
      <c r="I30" s="213"/>
      <c r="J30" s="213"/>
      <c r="K30" s="213"/>
      <c r="L30" s="213"/>
      <c r="M30" s="213"/>
    </row>
    <row r="31" spans="1:13" s="163" customFormat="1" ht="13.5">
      <c r="A31" s="64"/>
      <c r="B31" s="186"/>
      <c r="C31" s="65" t="s">
        <v>52</v>
      </c>
      <c r="D31" s="305" t="s">
        <v>4</v>
      </c>
      <c r="E31" s="341">
        <v>0.389</v>
      </c>
      <c r="F31" s="213">
        <f>F30*E31</f>
        <v>0.389</v>
      </c>
      <c r="G31" s="213"/>
      <c r="H31" s="213"/>
      <c r="I31" s="213"/>
      <c r="J31" s="213"/>
      <c r="K31" s="213"/>
      <c r="L31" s="213"/>
      <c r="M31" s="213"/>
    </row>
    <row r="32" spans="1:13" s="163" customFormat="1" ht="13.5">
      <c r="A32" s="64"/>
      <c r="B32" s="237"/>
      <c r="C32" s="65" t="s">
        <v>75</v>
      </c>
      <c r="D32" s="305" t="s">
        <v>5</v>
      </c>
      <c r="E32" s="341">
        <v>0.151</v>
      </c>
      <c r="F32" s="213">
        <f>F30*E32</f>
        <v>0.151</v>
      </c>
      <c r="G32" s="213"/>
      <c r="H32" s="213"/>
      <c r="I32" s="213"/>
      <c r="J32" s="213"/>
      <c r="K32" s="213"/>
      <c r="L32" s="213"/>
      <c r="M32" s="213"/>
    </row>
    <row r="33" spans="1:13" s="163" customFormat="1" ht="13.5">
      <c r="A33" s="64"/>
      <c r="B33" s="237"/>
      <c r="C33" s="65" t="s">
        <v>54</v>
      </c>
      <c r="D33" s="305" t="s">
        <v>5</v>
      </c>
      <c r="E33" s="341">
        <v>0.024</v>
      </c>
      <c r="F33" s="213">
        <f>F30*E33</f>
        <v>0.024</v>
      </c>
      <c r="G33" s="213"/>
      <c r="H33" s="213"/>
      <c r="I33" s="213"/>
      <c r="J33" s="213"/>
      <c r="K33" s="213"/>
      <c r="L33" s="213"/>
      <c r="M33" s="213"/>
    </row>
    <row r="34" spans="1:13" s="163" customFormat="1" ht="13.5">
      <c r="A34" s="64"/>
      <c r="B34" s="237"/>
      <c r="C34" s="185" t="s">
        <v>392</v>
      </c>
      <c r="D34" s="305" t="s">
        <v>24</v>
      </c>
      <c r="E34" s="213"/>
      <c r="F34" s="213">
        <v>1</v>
      </c>
      <c r="G34" s="213"/>
      <c r="H34" s="213"/>
      <c r="I34" s="213"/>
      <c r="J34" s="213"/>
      <c r="K34" s="213"/>
      <c r="L34" s="213"/>
      <c r="M34" s="213"/>
    </row>
    <row r="35" spans="1:255" s="303" customFormat="1" ht="15.75">
      <c r="A35" s="339"/>
      <c r="B35" s="331"/>
      <c r="C35" s="185" t="s">
        <v>54</v>
      </c>
      <c r="D35" s="304" t="s">
        <v>5</v>
      </c>
      <c r="E35" s="304">
        <f>0.24/10</f>
        <v>0.024</v>
      </c>
      <c r="F35" s="304">
        <f>F30*E35</f>
        <v>0.024</v>
      </c>
      <c r="G35" s="213"/>
      <c r="H35" s="213"/>
      <c r="I35" s="213"/>
      <c r="J35" s="213"/>
      <c r="K35" s="213"/>
      <c r="L35" s="213"/>
      <c r="M35" s="213"/>
      <c r="N35" s="338"/>
      <c r="O35" s="338"/>
      <c r="P35" s="338"/>
      <c r="Q35" s="338"/>
      <c r="R35" s="338"/>
      <c r="S35" s="338"/>
      <c r="T35" s="338"/>
      <c r="U35" s="338"/>
      <c r="V35" s="338"/>
      <c r="W35" s="338"/>
      <c r="X35" s="338"/>
      <c r="Y35" s="338"/>
      <c r="Z35" s="338"/>
      <c r="AA35" s="338"/>
      <c r="AB35" s="338"/>
      <c r="AC35" s="338"/>
      <c r="AD35" s="338"/>
      <c r="AE35" s="338"/>
      <c r="AF35" s="338"/>
      <c r="AG35" s="338"/>
      <c r="AH35" s="338"/>
      <c r="AI35" s="338"/>
      <c r="AJ35" s="338"/>
      <c r="AK35" s="338"/>
      <c r="AL35" s="338"/>
      <c r="AM35" s="338"/>
      <c r="AN35" s="338"/>
      <c r="AO35" s="338"/>
      <c r="AP35" s="338"/>
      <c r="AQ35" s="338"/>
      <c r="AR35" s="338"/>
      <c r="AS35" s="338"/>
      <c r="AT35" s="338"/>
      <c r="AU35" s="338"/>
      <c r="AV35" s="338"/>
      <c r="AW35" s="338"/>
      <c r="AX35" s="338"/>
      <c r="AY35" s="338"/>
      <c r="AZ35" s="338"/>
      <c r="BA35" s="338"/>
      <c r="BB35" s="338"/>
      <c r="BC35" s="338"/>
      <c r="BD35" s="338"/>
      <c r="BE35" s="338"/>
      <c r="BF35" s="338"/>
      <c r="BG35" s="338"/>
      <c r="BH35" s="338"/>
      <c r="BI35" s="338"/>
      <c r="BJ35" s="338"/>
      <c r="BK35" s="338"/>
      <c r="BL35" s="338"/>
      <c r="BM35" s="338"/>
      <c r="BN35" s="338"/>
      <c r="BO35" s="338"/>
      <c r="BP35" s="338"/>
      <c r="BQ35" s="338"/>
      <c r="BR35" s="338"/>
      <c r="BS35" s="338"/>
      <c r="BT35" s="338"/>
      <c r="BU35" s="338"/>
      <c r="BV35" s="338"/>
      <c r="BW35" s="338"/>
      <c r="BX35" s="338"/>
      <c r="BY35" s="338"/>
      <c r="BZ35" s="338"/>
      <c r="CA35" s="338"/>
      <c r="CB35" s="338"/>
      <c r="CC35" s="338"/>
      <c r="CD35" s="338"/>
      <c r="CE35" s="338"/>
      <c r="CF35" s="338"/>
      <c r="CG35" s="338"/>
      <c r="CH35" s="338"/>
      <c r="CI35" s="338"/>
      <c r="CJ35" s="338"/>
      <c r="CK35" s="338"/>
      <c r="CL35" s="338"/>
      <c r="CM35" s="338"/>
      <c r="CN35" s="338"/>
      <c r="CO35" s="338"/>
      <c r="CP35" s="338"/>
      <c r="CQ35" s="338"/>
      <c r="CR35" s="338"/>
      <c r="CS35" s="338"/>
      <c r="CT35" s="338"/>
      <c r="CU35" s="338"/>
      <c r="CV35" s="338"/>
      <c r="CW35" s="338"/>
      <c r="CX35" s="338"/>
      <c r="CY35" s="338"/>
      <c r="CZ35" s="338"/>
      <c r="DA35" s="338"/>
      <c r="DB35" s="338"/>
      <c r="DC35" s="338"/>
      <c r="DD35" s="338"/>
      <c r="DE35" s="338"/>
      <c r="DF35" s="338"/>
      <c r="DG35" s="338"/>
      <c r="DH35" s="338"/>
      <c r="DI35" s="338"/>
      <c r="DJ35" s="338"/>
      <c r="DK35" s="338"/>
      <c r="DL35" s="338"/>
      <c r="DM35" s="338"/>
      <c r="DN35" s="338"/>
      <c r="DO35" s="338"/>
      <c r="DP35" s="338"/>
      <c r="DQ35" s="338"/>
      <c r="DR35" s="338"/>
      <c r="DS35" s="338"/>
      <c r="DT35" s="338"/>
      <c r="DU35" s="338"/>
      <c r="DV35" s="338"/>
      <c r="DW35" s="338"/>
      <c r="DX35" s="338"/>
      <c r="DY35" s="338"/>
      <c r="DZ35" s="338"/>
      <c r="EA35" s="338"/>
      <c r="EB35" s="338"/>
      <c r="EC35" s="338"/>
      <c r="ED35" s="338"/>
      <c r="EE35" s="338"/>
      <c r="EF35" s="338"/>
      <c r="EG35" s="338"/>
      <c r="EH35" s="338"/>
      <c r="EI35" s="338"/>
      <c r="EJ35" s="338"/>
      <c r="EK35" s="338"/>
      <c r="EL35" s="338"/>
      <c r="EM35" s="338"/>
      <c r="EN35" s="338"/>
      <c r="EO35" s="338"/>
      <c r="EP35" s="338"/>
      <c r="EQ35" s="338"/>
      <c r="ER35" s="338"/>
      <c r="ES35" s="338"/>
      <c r="ET35" s="338"/>
      <c r="EU35" s="338"/>
      <c r="EV35" s="338"/>
      <c r="EW35" s="338"/>
      <c r="EX35" s="338"/>
      <c r="EY35" s="338"/>
      <c r="EZ35" s="338"/>
      <c r="FA35" s="338"/>
      <c r="FB35" s="338"/>
      <c r="FC35" s="338"/>
      <c r="FD35" s="338"/>
      <c r="FE35" s="338"/>
      <c r="FF35" s="338"/>
      <c r="FG35" s="338"/>
      <c r="FH35" s="338"/>
      <c r="FI35" s="338"/>
      <c r="FJ35" s="338"/>
      <c r="FK35" s="338"/>
      <c r="FL35" s="338"/>
      <c r="FM35" s="338"/>
      <c r="FN35" s="338"/>
      <c r="FO35" s="338"/>
      <c r="FP35" s="338"/>
      <c r="FQ35" s="338"/>
      <c r="FR35" s="338"/>
      <c r="FS35" s="338"/>
      <c r="FT35" s="338"/>
      <c r="FU35" s="338"/>
      <c r="FV35" s="338"/>
      <c r="FW35" s="338"/>
      <c r="FX35" s="338"/>
      <c r="FY35" s="338"/>
      <c r="FZ35" s="338"/>
      <c r="GA35" s="338"/>
      <c r="GB35" s="338"/>
      <c r="GC35" s="338"/>
      <c r="GD35" s="338"/>
      <c r="GE35" s="338"/>
      <c r="GF35" s="338"/>
      <c r="GG35" s="338"/>
      <c r="GH35" s="338"/>
      <c r="GI35" s="338"/>
      <c r="GJ35" s="338"/>
      <c r="GK35" s="338"/>
      <c r="GL35" s="338"/>
      <c r="GM35" s="338"/>
      <c r="GN35" s="338"/>
      <c r="GO35" s="338"/>
      <c r="GP35" s="338"/>
      <c r="GQ35" s="338"/>
      <c r="GR35" s="338"/>
      <c r="GS35" s="338"/>
      <c r="GT35" s="338"/>
      <c r="GU35" s="338"/>
      <c r="GV35" s="338"/>
      <c r="GW35" s="338"/>
      <c r="GX35" s="338"/>
      <c r="GY35" s="338"/>
      <c r="GZ35" s="338"/>
      <c r="HA35" s="338"/>
      <c r="HB35" s="338"/>
      <c r="HC35" s="338"/>
      <c r="HD35" s="338"/>
      <c r="HE35" s="338"/>
      <c r="HF35" s="338"/>
      <c r="HG35" s="338"/>
      <c r="HH35" s="338"/>
      <c r="HI35" s="338"/>
      <c r="HJ35" s="338"/>
      <c r="HK35" s="338"/>
      <c r="HL35" s="338"/>
      <c r="HM35" s="338"/>
      <c r="HN35" s="338"/>
      <c r="HO35" s="338"/>
      <c r="HP35" s="338"/>
      <c r="HQ35" s="338"/>
      <c r="HR35" s="338"/>
      <c r="HS35" s="338"/>
      <c r="HT35" s="338"/>
      <c r="HU35" s="338"/>
      <c r="HV35" s="338"/>
      <c r="HW35" s="338"/>
      <c r="HX35" s="338"/>
      <c r="HY35" s="338"/>
      <c r="HZ35" s="338"/>
      <c r="IA35" s="338"/>
      <c r="IB35" s="338"/>
      <c r="IC35" s="338"/>
      <c r="ID35" s="338"/>
      <c r="IE35" s="338"/>
      <c r="IF35" s="338"/>
      <c r="IG35" s="338"/>
      <c r="IH35" s="338"/>
      <c r="II35" s="338"/>
      <c r="IJ35" s="338"/>
      <c r="IK35" s="338"/>
      <c r="IL35" s="338"/>
      <c r="IM35" s="338"/>
      <c r="IN35" s="338"/>
      <c r="IO35" s="338"/>
      <c r="IP35" s="338"/>
      <c r="IQ35" s="338"/>
      <c r="IR35" s="338"/>
      <c r="IS35" s="338"/>
      <c r="IT35" s="338"/>
      <c r="IU35" s="338"/>
    </row>
    <row r="36" spans="1:15" s="270" customFormat="1" ht="0.75" customHeight="1">
      <c r="A36" s="78">
        <v>9</v>
      </c>
      <c r="B36" s="231" t="s">
        <v>418</v>
      </c>
      <c r="C36" s="570" t="s">
        <v>416</v>
      </c>
      <c r="D36" s="78" t="s">
        <v>423</v>
      </c>
      <c r="E36" s="192"/>
      <c r="F36" s="192">
        <v>0</v>
      </c>
      <c r="G36" s="77"/>
      <c r="H36" s="77"/>
      <c r="I36" s="77"/>
      <c r="J36" s="77"/>
      <c r="K36" s="77"/>
      <c r="L36" s="77"/>
      <c r="M36" s="77"/>
      <c r="O36" s="368"/>
    </row>
    <row r="37" spans="1:13" s="270" customFormat="1" ht="16.5" hidden="1">
      <c r="A37" s="64"/>
      <c r="B37" s="64"/>
      <c r="C37" s="173" t="s">
        <v>417</v>
      </c>
      <c r="D37" s="64" t="s">
        <v>6</v>
      </c>
      <c r="E37" s="372">
        <v>0.00931</v>
      </c>
      <c r="F37" s="77">
        <f>F36*E37</f>
        <v>0</v>
      </c>
      <c r="G37" s="77"/>
      <c r="H37" s="77"/>
      <c r="I37" s="77"/>
      <c r="J37" s="77"/>
      <c r="K37" s="77"/>
      <c r="L37" s="77"/>
      <c r="M37" s="77"/>
    </row>
    <row r="38" spans="1:16" s="270" customFormat="1" ht="16.5" hidden="1">
      <c r="A38" s="78">
        <v>10</v>
      </c>
      <c r="B38" s="231" t="s">
        <v>116</v>
      </c>
      <c r="C38" s="570" t="s">
        <v>188</v>
      </c>
      <c r="D38" s="78" t="s">
        <v>423</v>
      </c>
      <c r="E38" s="192"/>
      <c r="F38" s="192">
        <v>0</v>
      </c>
      <c r="G38" s="77"/>
      <c r="H38" s="77"/>
      <c r="I38" s="77"/>
      <c r="J38" s="77"/>
      <c r="K38" s="77"/>
      <c r="L38" s="77"/>
      <c r="M38" s="68"/>
      <c r="P38" s="370"/>
    </row>
    <row r="39" spans="1:16" s="270" customFormat="1" ht="16.5" hidden="1">
      <c r="A39" s="64"/>
      <c r="B39" s="371"/>
      <c r="C39" s="173" t="s">
        <v>64</v>
      </c>
      <c r="D39" s="64" t="s">
        <v>4</v>
      </c>
      <c r="E39" s="77">
        <v>1.21</v>
      </c>
      <c r="F39" s="77">
        <f>F38*E39</f>
        <v>0</v>
      </c>
      <c r="G39" s="77"/>
      <c r="H39" s="77"/>
      <c r="I39" s="77"/>
      <c r="J39" s="77"/>
      <c r="K39" s="77"/>
      <c r="L39" s="77"/>
      <c r="M39" s="68"/>
      <c r="P39" s="370"/>
    </row>
    <row r="40" spans="1:16" s="270" customFormat="1" ht="16.5">
      <c r="A40" s="64"/>
      <c r="B40" s="373"/>
      <c r="C40" s="229" t="s">
        <v>1</v>
      </c>
      <c r="D40" s="78"/>
      <c r="E40" s="78"/>
      <c r="F40" s="78"/>
      <c r="G40" s="78"/>
      <c r="H40" s="192"/>
      <c r="I40" s="192"/>
      <c r="J40" s="192"/>
      <c r="K40" s="192"/>
      <c r="L40" s="192"/>
      <c r="M40" s="192"/>
      <c r="P40" s="370"/>
    </row>
    <row r="41" spans="1:13" s="208" customFormat="1" ht="27">
      <c r="A41" s="191"/>
      <c r="B41" s="191"/>
      <c r="C41" s="205" t="s">
        <v>250</v>
      </c>
      <c r="D41" s="206" t="s">
        <v>475</v>
      </c>
      <c r="E41" s="183"/>
      <c r="F41" s="183"/>
      <c r="G41" s="183"/>
      <c r="H41" s="192"/>
      <c r="I41" s="192"/>
      <c r="J41" s="192"/>
      <c r="K41" s="192"/>
      <c r="L41" s="192"/>
      <c r="M41" s="77"/>
    </row>
    <row r="42" spans="1:13" s="208" customFormat="1" ht="15">
      <c r="A42" s="191"/>
      <c r="B42" s="191"/>
      <c r="C42" s="191" t="s">
        <v>1</v>
      </c>
      <c r="D42" s="183"/>
      <c r="E42" s="183"/>
      <c r="F42" s="183"/>
      <c r="G42" s="183"/>
      <c r="H42" s="192"/>
      <c r="I42" s="192"/>
      <c r="J42" s="192"/>
      <c r="K42" s="192"/>
      <c r="L42" s="192"/>
      <c r="M42" s="192"/>
    </row>
    <row r="43" spans="1:13" s="208" customFormat="1" ht="15">
      <c r="A43" s="191"/>
      <c r="B43" s="191"/>
      <c r="C43" s="191" t="s">
        <v>84</v>
      </c>
      <c r="D43" s="206" t="s">
        <v>475</v>
      </c>
      <c r="E43" s="191"/>
      <c r="F43" s="183"/>
      <c r="G43" s="183"/>
      <c r="H43" s="192"/>
      <c r="I43" s="192"/>
      <c r="J43" s="192"/>
      <c r="K43" s="192"/>
      <c r="L43" s="192"/>
      <c r="M43" s="77"/>
    </row>
    <row r="44" spans="1:13" s="208" customFormat="1" ht="15">
      <c r="A44" s="191"/>
      <c r="B44" s="191"/>
      <c r="C44" s="207" t="s">
        <v>1</v>
      </c>
      <c r="D44" s="183"/>
      <c r="E44" s="183"/>
      <c r="F44" s="183"/>
      <c r="G44" s="183"/>
      <c r="H44" s="192"/>
      <c r="I44" s="192"/>
      <c r="J44" s="192"/>
      <c r="K44" s="192"/>
      <c r="L44" s="192"/>
      <c r="M44" s="192"/>
    </row>
    <row r="45" spans="1:13" s="208" customFormat="1" ht="15">
      <c r="A45" s="191"/>
      <c r="B45" s="207"/>
      <c r="C45" s="207" t="s">
        <v>13</v>
      </c>
      <c r="D45" s="206" t="s">
        <v>475</v>
      </c>
      <c r="E45" s="207"/>
      <c r="F45" s="183"/>
      <c r="G45" s="183"/>
      <c r="H45" s="192"/>
      <c r="I45" s="192"/>
      <c r="J45" s="192"/>
      <c r="K45" s="192"/>
      <c r="L45" s="192"/>
      <c r="M45" s="77"/>
    </row>
    <row r="46" spans="1:13" s="208" customFormat="1" ht="15">
      <c r="A46" s="191"/>
      <c r="B46" s="207"/>
      <c r="C46" s="207" t="s">
        <v>3</v>
      </c>
      <c r="D46" s="207"/>
      <c r="E46" s="207"/>
      <c r="F46" s="183"/>
      <c r="G46" s="183"/>
      <c r="H46" s="192"/>
      <c r="I46" s="192"/>
      <c r="J46" s="192"/>
      <c r="K46" s="192"/>
      <c r="L46" s="192"/>
      <c r="M46" s="192"/>
    </row>
    <row r="47" spans="1:16" s="270" customFormat="1" ht="16.5">
      <c r="A47" s="374"/>
      <c r="B47" s="375"/>
      <c r="C47" s="376"/>
      <c r="D47" s="374"/>
      <c r="E47" s="377"/>
      <c r="F47" s="378"/>
      <c r="G47" s="379"/>
      <c r="H47" s="378"/>
      <c r="I47" s="380"/>
      <c r="J47" s="378"/>
      <c r="K47" s="379"/>
      <c r="M47" s="370"/>
      <c r="P47" s="370"/>
    </row>
    <row r="48" spans="1:16" s="270" customFormat="1" ht="16.5">
      <c r="A48" s="374"/>
      <c r="B48" s="375"/>
      <c r="C48" s="379"/>
      <c r="D48" s="374"/>
      <c r="E48" s="377"/>
      <c r="F48" s="379"/>
      <c r="G48" s="380"/>
      <c r="H48" s="378"/>
      <c r="I48" s="379"/>
      <c r="K48" s="370"/>
      <c r="P48" s="370"/>
    </row>
    <row r="49" spans="1:16" s="270" customFormat="1" ht="16.5">
      <c r="A49" s="374"/>
      <c r="B49" s="381"/>
      <c r="C49" s="382"/>
      <c r="D49" s="374"/>
      <c r="E49" s="377"/>
      <c r="F49" s="383"/>
      <c r="G49" s="377"/>
      <c r="H49" s="378"/>
      <c r="I49" s="384"/>
      <c r="K49" s="370"/>
      <c r="P49" s="370"/>
    </row>
    <row r="50" spans="1:254" s="433" customFormat="1" ht="13.5">
      <c r="A50" s="424"/>
      <c r="B50" s="594"/>
      <c r="C50" s="594"/>
      <c r="D50" s="424"/>
      <c r="E50" s="424"/>
      <c r="F50" s="70"/>
      <c r="G50" s="424"/>
      <c r="H50" s="594"/>
      <c r="I50" s="594"/>
      <c r="J50" s="594"/>
      <c r="K50" s="594"/>
      <c r="L50" s="424"/>
      <c r="M50" s="424"/>
      <c r="N50" s="424"/>
      <c r="O50" s="424"/>
      <c r="P50" s="424"/>
      <c r="Q50" s="424"/>
      <c r="R50" s="424"/>
      <c r="S50" s="424"/>
      <c r="T50" s="424"/>
      <c r="U50" s="424"/>
      <c r="V50" s="424"/>
      <c r="W50" s="424"/>
      <c r="X50" s="424"/>
      <c r="Y50" s="424"/>
      <c r="Z50" s="424"/>
      <c r="AA50" s="424"/>
      <c r="AB50" s="424"/>
      <c r="AC50" s="424"/>
      <c r="AD50" s="424"/>
      <c r="AE50" s="424"/>
      <c r="AF50" s="424"/>
      <c r="AG50" s="424"/>
      <c r="AH50" s="424"/>
      <c r="AI50" s="424"/>
      <c r="AJ50" s="424"/>
      <c r="AK50" s="424"/>
      <c r="AL50" s="424"/>
      <c r="AM50" s="424"/>
      <c r="AN50" s="424"/>
      <c r="AO50" s="424"/>
      <c r="AP50" s="424"/>
      <c r="AQ50" s="424"/>
      <c r="AR50" s="424"/>
      <c r="AS50" s="424"/>
      <c r="AT50" s="424"/>
      <c r="AU50" s="424"/>
      <c r="AV50" s="424"/>
      <c r="AW50" s="424"/>
      <c r="AX50" s="424"/>
      <c r="AY50" s="424"/>
      <c r="AZ50" s="424"/>
      <c r="BA50" s="424"/>
      <c r="BB50" s="424"/>
      <c r="BC50" s="424"/>
      <c r="BD50" s="424"/>
      <c r="BE50" s="424"/>
      <c r="BF50" s="424"/>
      <c r="BG50" s="424"/>
      <c r="BH50" s="424"/>
      <c r="BI50" s="424"/>
      <c r="BJ50" s="424"/>
      <c r="BK50" s="424"/>
      <c r="BL50" s="424"/>
      <c r="BM50" s="424"/>
      <c r="BN50" s="424"/>
      <c r="BO50" s="424"/>
      <c r="BP50" s="424"/>
      <c r="BQ50" s="424"/>
      <c r="BR50" s="424"/>
      <c r="BS50" s="424"/>
      <c r="BT50" s="424"/>
      <c r="BU50" s="424"/>
      <c r="BV50" s="424"/>
      <c r="BW50" s="424"/>
      <c r="BX50" s="424"/>
      <c r="BY50" s="424"/>
      <c r="BZ50" s="424"/>
      <c r="CA50" s="424"/>
      <c r="CB50" s="424"/>
      <c r="CC50" s="424"/>
      <c r="CD50" s="424"/>
      <c r="CE50" s="424"/>
      <c r="CF50" s="424"/>
      <c r="CG50" s="424"/>
      <c r="CH50" s="424"/>
      <c r="CI50" s="424"/>
      <c r="CJ50" s="424"/>
      <c r="CK50" s="424"/>
      <c r="CL50" s="424"/>
      <c r="CM50" s="424"/>
      <c r="CN50" s="424"/>
      <c r="CO50" s="424"/>
      <c r="CP50" s="424"/>
      <c r="CQ50" s="424"/>
      <c r="CR50" s="424"/>
      <c r="CS50" s="424"/>
      <c r="CT50" s="424"/>
      <c r="CU50" s="424"/>
      <c r="CV50" s="424"/>
      <c r="CW50" s="424"/>
      <c r="CX50" s="424"/>
      <c r="CY50" s="424"/>
      <c r="CZ50" s="424"/>
      <c r="DA50" s="424"/>
      <c r="DB50" s="424"/>
      <c r="DC50" s="424"/>
      <c r="DD50" s="424"/>
      <c r="DE50" s="424"/>
      <c r="DF50" s="424"/>
      <c r="DG50" s="424"/>
      <c r="DH50" s="424"/>
      <c r="DI50" s="424"/>
      <c r="DJ50" s="424"/>
      <c r="DK50" s="424"/>
      <c r="DL50" s="424"/>
      <c r="DM50" s="424"/>
      <c r="DN50" s="424"/>
      <c r="DO50" s="424"/>
      <c r="DP50" s="424"/>
      <c r="DQ50" s="424"/>
      <c r="DR50" s="424"/>
      <c r="DS50" s="424"/>
      <c r="DT50" s="424"/>
      <c r="DU50" s="424"/>
      <c r="DV50" s="424"/>
      <c r="DW50" s="424"/>
      <c r="DX50" s="424"/>
      <c r="DY50" s="424"/>
      <c r="DZ50" s="424"/>
      <c r="EA50" s="424"/>
      <c r="EB50" s="424"/>
      <c r="EC50" s="424"/>
      <c r="ED50" s="424"/>
      <c r="EE50" s="424"/>
      <c r="EF50" s="424"/>
      <c r="EG50" s="424"/>
      <c r="EH50" s="424"/>
      <c r="EI50" s="424"/>
      <c r="EJ50" s="424"/>
      <c r="EK50" s="424"/>
      <c r="EL50" s="424"/>
      <c r="EM50" s="424"/>
      <c r="EN50" s="424"/>
      <c r="EO50" s="424"/>
      <c r="EP50" s="424"/>
      <c r="EQ50" s="424"/>
      <c r="ER50" s="424"/>
      <c r="ES50" s="424"/>
      <c r="ET50" s="424"/>
      <c r="EU50" s="424"/>
      <c r="EV50" s="424"/>
      <c r="EW50" s="424"/>
      <c r="EX50" s="424"/>
      <c r="EY50" s="424"/>
      <c r="EZ50" s="424"/>
      <c r="FA50" s="424"/>
      <c r="FB50" s="424"/>
      <c r="FC50" s="424"/>
      <c r="FD50" s="424"/>
      <c r="FE50" s="424"/>
      <c r="FF50" s="424"/>
      <c r="FG50" s="424"/>
      <c r="FH50" s="424"/>
      <c r="FI50" s="424"/>
      <c r="FJ50" s="424"/>
      <c r="FK50" s="424"/>
      <c r="FL50" s="424"/>
      <c r="FM50" s="424"/>
      <c r="FN50" s="424"/>
      <c r="FO50" s="424"/>
      <c r="FP50" s="424"/>
      <c r="FQ50" s="424"/>
      <c r="FR50" s="424"/>
      <c r="FS50" s="424"/>
      <c r="FT50" s="424"/>
      <c r="FU50" s="424"/>
      <c r="FV50" s="424"/>
      <c r="FW50" s="424"/>
      <c r="FX50" s="424"/>
      <c r="FY50" s="424"/>
      <c r="FZ50" s="424"/>
      <c r="GA50" s="424"/>
      <c r="GB50" s="424"/>
      <c r="GC50" s="424"/>
      <c r="GD50" s="424"/>
      <c r="GE50" s="424"/>
      <c r="GF50" s="424"/>
      <c r="GG50" s="424"/>
      <c r="GH50" s="424"/>
      <c r="GI50" s="424"/>
      <c r="GJ50" s="424"/>
      <c r="GK50" s="424"/>
      <c r="GL50" s="424"/>
      <c r="GM50" s="424"/>
      <c r="GN50" s="424"/>
      <c r="GO50" s="424"/>
      <c r="GP50" s="424"/>
      <c r="GQ50" s="424"/>
      <c r="GR50" s="424"/>
      <c r="GS50" s="424"/>
      <c r="GT50" s="424"/>
      <c r="GU50" s="424"/>
      <c r="GV50" s="424"/>
      <c r="GW50" s="424"/>
      <c r="GX50" s="424"/>
      <c r="GY50" s="424"/>
      <c r="GZ50" s="424"/>
      <c r="HA50" s="424"/>
      <c r="HB50" s="424"/>
      <c r="HC50" s="424"/>
      <c r="HD50" s="424"/>
      <c r="HE50" s="424"/>
      <c r="HF50" s="424"/>
      <c r="HG50" s="424"/>
      <c r="HH50" s="424"/>
      <c r="HI50" s="424"/>
      <c r="HJ50" s="424"/>
      <c r="HK50" s="424"/>
      <c r="HL50" s="424"/>
      <c r="HM50" s="424"/>
      <c r="HN50" s="424"/>
      <c r="HO50" s="424"/>
      <c r="HP50" s="424"/>
      <c r="HQ50" s="424"/>
      <c r="HR50" s="424"/>
      <c r="HS50" s="424"/>
      <c r="HT50" s="424"/>
      <c r="HU50" s="424"/>
      <c r="HV50" s="424"/>
      <c r="HW50" s="424"/>
      <c r="HX50" s="424"/>
      <c r="HY50" s="424"/>
      <c r="HZ50" s="424"/>
      <c r="IA50" s="424"/>
      <c r="IB50" s="424"/>
      <c r="IC50" s="424"/>
      <c r="ID50" s="424"/>
      <c r="IE50" s="424"/>
      <c r="IF50" s="424"/>
      <c r="IG50" s="424"/>
      <c r="IH50" s="424"/>
      <c r="II50" s="424"/>
      <c r="IJ50" s="424"/>
      <c r="IK50" s="424"/>
      <c r="IL50" s="424"/>
      <c r="IM50" s="424"/>
      <c r="IN50" s="424"/>
      <c r="IO50" s="424"/>
      <c r="IP50" s="424"/>
      <c r="IQ50" s="424"/>
      <c r="IR50" s="424"/>
      <c r="IS50" s="424"/>
      <c r="IT50" s="424"/>
    </row>
    <row r="51" spans="1:16" s="270" customFormat="1" ht="16.5">
      <c r="A51" s="374"/>
      <c r="B51" s="381"/>
      <c r="C51" s="382"/>
      <c r="D51" s="374"/>
      <c r="E51" s="377"/>
      <c r="F51" s="374"/>
      <c r="G51" s="377"/>
      <c r="H51" s="378"/>
      <c r="I51" s="384"/>
      <c r="K51" s="370"/>
      <c r="P51" s="370"/>
    </row>
    <row r="52" spans="1:16" s="270" customFormat="1" ht="16.5">
      <c r="A52" s="374"/>
      <c r="B52" s="385"/>
      <c r="C52" s="382"/>
      <c r="D52" s="374"/>
      <c r="E52" s="377"/>
      <c r="F52" s="374"/>
      <c r="G52" s="377"/>
      <c r="H52" s="378"/>
      <c r="I52" s="384"/>
      <c r="K52" s="370"/>
      <c r="P52" s="370"/>
    </row>
    <row r="53" spans="1:16" s="270" customFormat="1" ht="16.5">
      <c r="A53" s="374"/>
      <c r="B53" s="385"/>
      <c r="C53" s="382"/>
      <c r="D53" s="374"/>
      <c r="E53" s="377"/>
      <c r="F53" s="383"/>
      <c r="G53" s="377"/>
      <c r="H53" s="378"/>
      <c r="I53" s="384"/>
      <c r="K53" s="370"/>
      <c r="P53" s="370"/>
    </row>
    <row r="54" spans="1:16" s="270" customFormat="1" ht="16.5">
      <c r="A54" s="374"/>
      <c r="B54" s="385"/>
      <c r="C54" s="382"/>
      <c r="D54" s="374"/>
      <c r="E54" s="377"/>
      <c r="F54" s="383"/>
      <c r="G54" s="377"/>
      <c r="H54" s="378"/>
      <c r="I54" s="384"/>
      <c r="K54" s="370"/>
      <c r="P54" s="370"/>
    </row>
    <row r="55" spans="1:16" s="270" customFormat="1" ht="16.5">
      <c r="A55" s="374"/>
      <c r="B55" s="385"/>
      <c r="C55" s="382"/>
      <c r="D55" s="374"/>
      <c r="E55" s="377"/>
      <c r="F55" s="383"/>
      <c r="G55" s="377"/>
      <c r="H55" s="378"/>
      <c r="I55" s="384"/>
      <c r="K55" s="370"/>
      <c r="P55" s="370"/>
    </row>
    <row r="56" spans="1:16" s="270" customFormat="1" ht="16.5">
      <c r="A56" s="374"/>
      <c r="B56" s="385"/>
      <c r="C56" s="382"/>
      <c r="D56" s="374"/>
      <c r="E56" s="377"/>
      <c r="F56" s="383"/>
      <c r="G56" s="377"/>
      <c r="H56" s="378"/>
      <c r="I56" s="384"/>
      <c r="K56" s="370"/>
      <c r="P56" s="370"/>
    </row>
    <row r="57" spans="1:16" s="270" customFormat="1" ht="16.5">
      <c r="A57" s="374"/>
      <c r="B57" s="381"/>
      <c r="C57" s="382"/>
      <c r="D57" s="374"/>
      <c r="E57" s="377"/>
      <c r="F57" s="383"/>
      <c r="G57" s="377"/>
      <c r="H57" s="378"/>
      <c r="I57" s="384"/>
      <c r="K57" s="370"/>
      <c r="P57" s="370"/>
    </row>
    <row r="58" spans="1:16" s="270" customFormat="1" ht="16.5">
      <c r="A58" s="374"/>
      <c r="B58" s="386"/>
      <c r="C58" s="382"/>
      <c r="D58" s="374"/>
      <c r="E58" s="377"/>
      <c r="F58" s="374"/>
      <c r="G58" s="377"/>
      <c r="H58" s="378"/>
      <c r="I58" s="379"/>
      <c r="K58" s="370"/>
      <c r="P58" s="370"/>
    </row>
    <row r="59" spans="1:16" s="270" customFormat="1" ht="16.5">
      <c r="A59" s="374"/>
      <c r="B59" s="381"/>
      <c r="C59" s="382"/>
      <c r="D59" s="374"/>
      <c r="E59" s="377"/>
      <c r="F59" s="374"/>
      <c r="G59" s="377"/>
      <c r="H59" s="378"/>
      <c r="I59" s="384"/>
      <c r="K59" s="370"/>
      <c r="P59" s="370"/>
    </row>
    <row r="60" spans="1:16" s="270" customFormat="1" ht="16.5">
      <c r="A60" s="374"/>
      <c r="B60" s="381"/>
      <c r="C60" s="382"/>
      <c r="D60" s="374"/>
      <c r="E60" s="377"/>
      <c r="F60" s="383"/>
      <c r="G60" s="377"/>
      <c r="H60" s="378"/>
      <c r="I60" s="384"/>
      <c r="K60" s="370"/>
      <c r="P60" s="370"/>
    </row>
    <row r="61" spans="1:16" s="270" customFormat="1" ht="16.5">
      <c r="A61" s="374"/>
      <c r="B61" s="381"/>
      <c r="C61" s="382"/>
      <c r="D61" s="374"/>
      <c r="E61" s="377"/>
      <c r="F61" s="374"/>
      <c r="G61" s="377"/>
      <c r="H61" s="378"/>
      <c r="I61" s="384"/>
      <c r="K61" s="370"/>
      <c r="P61" s="370"/>
    </row>
    <row r="62" spans="1:16" s="270" customFormat="1" ht="16.5">
      <c r="A62" s="374"/>
      <c r="B62" s="385"/>
      <c r="C62" s="382"/>
      <c r="D62" s="374"/>
      <c r="E62" s="377"/>
      <c r="F62" s="374"/>
      <c r="G62" s="377"/>
      <c r="H62" s="378"/>
      <c r="I62" s="384"/>
      <c r="K62" s="370"/>
      <c r="P62" s="370"/>
    </row>
    <row r="63" spans="1:16" s="270" customFormat="1" ht="16.5">
      <c r="A63" s="374"/>
      <c r="B63" s="385"/>
      <c r="C63" s="382"/>
      <c r="D63" s="374"/>
      <c r="E63" s="377"/>
      <c r="F63" s="374"/>
      <c r="G63" s="377"/>
      <c r="H63" s="378"/>
      <c r="I63" s="384"/>
      <c r="K63" s="370"/>
      <c r="P63" s="370"/>
    </row>
    <row r="64" spans="1:16" s="270" customFormat="1" ht="16.5">
      <c r="A64" s="374"/>
      <c r="B64" s="385"/>
      <c r="C64" s="382"/>
      <c r="D64" s="374"/>
      <c r="E64" s="377"/>
      <c r="F64" s="383"/>
      <c r="G64" s="377"/>
      <c r="H64" s="378"/>
      <c r="I64" s="384"/>
      <c r="K64" s="370"/>
      <c r="P64" s="370"/>
    </row>
    <row r="65" spans="1:16" s="270" customFormat="1" ht="16.5">
      <c r="A65" s="374"/>
      <c r="B65" s="385"/>
      <c r="C65" s="382"/>
      <c r="D65" s="374"/>
      <c r="E65" s="377"/>
      <c r="F65" s="374"/>
      <c r="G65" s="377"/>
      <c r="H65" s="378"/>
      <c r="I65" s="384"/>
      <c r="K65" s="370"/>
      <c r="P65" s="370"/>
    </row>
    <row r="66" spans="1:16" s="270" customFormat="1" ht="16.5">
      <c r="A66" s="374"/>
      <c r="B66" s="385"/>
      <c r="C66" s="382"/>
      <c r="D66" s="374"/>
      <c r="E66" s="377"/>
      <c r="F66" s="387"/>
      <c r="G66" s="377"/>
      <c r="H66" s="378"/>
      <c r="I66" s="384"/>
      <c r="K66" s="370"/>
      <c r="P66" s="370"/>
    </row>
    <row r="67" spans="1:16" s="270" customFormat="1" ht="16.5">
      <c r="A67" s="374"/>
      <c r="B67" s="385"/>
      <c r="C67" s="382"/>
      <c r="D67" s="374"/>
      <c r="E67" s="377"/>
      <c r="F67" s="387"/>
      <c r="G67" s="377"/>
      <c r="H67" s="378"/>
      <c r="I67" s="384"/>
      <c r="K67" s="370"/>
      <c r="P67" s="370"/>
    </row>
    <row r="68" spans="1:16" s="270" customFormat="1" ht="16.5">
      <c r="A68" s="374"/>
      <c r="B68" s="381"/>
      <c r="C68" s="382"/>
      <c r="D68" s="374"/>
      <c r="E68" s="377"/>
      <c r="F68" s="374"/>
      <c r="G68" s="377"/>
      <c r="H68" s="378"/>
      <c r="I68" s="384"/>
      <c r="K68" s="370"/>
      <c r="P68" s="370"/>
    </row>
    <row r="69" spans="1:16" s="270" customFormat="1" ht="16.5">
      <c r="A69" s="374"/>
      <c r="B69" s="385"/>
      <c r="C69" s="388"/>
      <c r="D69" s="374"/>
      <c r="E69" s="377"/>
      <c r="F69" s="374"/>
      <c r="G69" s="377"/>
      <c r="H69" s="378"/>
      <c r="I69" s="379"/>
      <c r="K69" s="370"/>
      <c r="P69" s="370"/>
    </row>
    <row r="70" spans="1:16" s="270" customFormat="1" ht="16.5">
      <c r="A70" s="374"/>
      <c r="B70" s="381"/>
      <c r="C70" s="388"/>
      <c r="D70" s="374"/>
      <c r="E70" s="377"/>
      <c r="F70" s="383"/>
      <c r="G70" s="377"/>
      <c r="H70" s="378"/>
      <c r="I70" s="384"/>
      <c r="K70" s="370"/>
      <c r="P70" s="370"/>
    </row>
    <row r="71" spans="1:16" s="270" customFormat="1" ht="16.5">
      <c r="A71" s="374"/>
      <c r="B71" s="381"/>
      <c r="C71" s="388"/>
      <c r="D71" s="374"/>
      <c r="E71" s="377"/>
      <c r="F71" s="383"/>
      <c r="G71" s="377"/>
      <c r="H71" s="378"/>
      <c r="I71" s="384"/>
      <c r="K71" s="370"/>
      <c r="P71" s="370"/>
    </row>
    <row r="72" spans="1:16" s="270" customFormat="1" ht="16.5">
      <c r="A72" s="374"/>
      <c r="B72" s="381"/>
      <c r="C72" s="388"/>
      <c r="D72" s="374"/>
      <c r="E72" s="377"/>
      <c r="F72" s="374"/>
      <c r="G72" s="377"/>
      <c r="H72" s="378"/>
      <c r="I72" s="384"/>
      <c r="K72" s="370"/>
      <c r="P72" s="370"/>
    </row>
    <row r="73" spans="1:16" s="270" customFormat="1" ht="16.5">
      <c r="A73" s="374"/>
      <c r="B73" s="385"/>
      <c r="C73" s="388"/>
      <c r="D73" s="374"/>
      <c r="E73" s="377"/>
      <c r="F73" s="383"/>
      <c r="G73" s="377"/>
      <c r="H73" s="378"/>
      <c r="I73" s="384"/>
      <c r="K73" s="370"/>
      <c r="P73" s="370"/>
    </row>
    <row r="74" spans="1:16" s="270" customFormat="1" ht="16.5">
      <c r="A74" s="374"/>
      <c r="B74" s="385"/>
      <c r="C74" s="388"/>
      <c r="D74" s="374"/>
      <c r="E74" s="377"/>
      <c r="F74" s="374"/>
      <c r="G74" s="377"/>
      <c r="H74" s="378"/>
      <c r="I74" s="384"/>
      <c r="K74" s="370"/>
      <c r="P74" s="370"/>
    </row>
    <row r="75" spans="1:16" s="270" customFormat="1" ht="16.5">
      <c r="A75" s="374"/>
      <c r="B75" s="381"/>
      <c r="C75" s="388"/>
      <c r="D75" s="374"/>
      <c r="E75" s="377"/>
      <c r="F75" s="383"/>
      <c r="G75" s="377"/>
      <c r="H75" s="378"/>
      <c r="I75" s="384"/>
      <c r="K75" s="370"/>
      <c r="P75" s="370"/>
    </row>
    <row r="76" spans="1:16" s="270" customFormat="1" ht="16.5">
      <c r="A76" s="374"/>
      <c r="B76" s="385"/>
      <c r="C76" s="389"/>
      <c r="D76" s="374"/>
      <c r="E76" s="377"/>
      <c r="F76" s="383"/>
      <c r="G76" s="377"/>
      <c r="H76" s="378"/>
      <c r="I76" s="384"/>
      <c r="K76" s="370"/>
      <c r="P76" s="370"/>
    </row>
    <row r="77" spans="1:16" s="270" customFormat="1" ht="16.5">
      <c r="A77" s="374"/>
      <c r="B77" s="385"/>
      <c r="C77" s="382"/>
      <c r="D77" s="374"/>
      <c r="E77" s="377"/>
      <c r="F77" s="374"/>
      <c r="G77" s="377"/>
      <c r="H77" s="378"/>
      <c r="I77" s="379"/>
      <c r="K77" s="370"/>
      <c r="P77" s="370"/>
    </row>
    <row r="78" spans="1:16" s="270" customFormat="1" ht="16.5">
      <c r="A78" s="374"/>
      <c r="B78" s="381"/>
      <c r="C78" s="382"/>
      <c r="D78" s="374"/>
      <c r="E78" s="377"/>
      <c r="F78" s="383"/>
      <c r="G78" s="377"/>
      <c r="H78" s="378"/>
      <c r="I78" s="384"/>
      <c r="K78" s="370"/>
      <c r="P78" s="370"/>
    </row>
    <row r="79" spans="1:16" s="270" customFormat="1" ht="16.5">
      <c r="A79" s="374"/>
      <c r="B79" s="381"/>
      <c r="C79" s="382"/>
      <c r="D79" s="374"/>
      <c r="E79" s="377"/>
      <c r="F79" s="383"/>
      <c r="G79" s="377"/>
      <c r="H79" s="378"/>
      <c r="I79" s="384"/>
      <c r="K79" s="370"/>
      <c r="P79" s="370"/>
    </row>
    <row r="80" spans="1:16" s="270" customFormat="1" ht="16.5">
      <c r="A80" s="374"/>
      <c r="B80" s="381"/>
      <c r="C80" s="382"/>
      <c r="D80" s="374"/>
      <c r="E80" s="377"/>
      <c r="F80" s="383"/>
      <c r="G80" s="377"/>
      <c r="H80" s="378"/>
      <c r="I80" s="384"/>
      <c r="K80" s="370"/>
      <c r="P80" s="370"/>
    </row>
    <row r="81" spans="1:16" s="270" customFormat="1" ht="16.5">
      <c r="A81" s="374"/>
      <c r="B81" s="385"/>
      <c r="C81" s="382"/>
      <c r="D81" s="374"/>
      <c r="E81" s="377"/>
      <c r="F81" s="383"/>
      <c r="G81" s="377"/>
      <c r="H81" s="378"/>
      <c r="I81" s="384"/>
      <c r="K81" s="370"/>
      <c r="P81" s="370"/>
    </row>
    <row r="82" spans="1:16" s="270" customFormat="1" ht="16.5">
      <c r="A82" s="374"/>
      <c r="B82" s="385"/>
      <c r="C82" s="388"/>
      <c r="D82" s="374"/>
      <c r="E82" s="377"/>
      <c r="F82" s="374"/>
      <c r="G82" s="377"/>
      <c r="H82" s="378"/>
      <c r="I82" s="379"/>
      <c r="K82" s="370"/>
      <c r="P82" s="370"/>
    </row>
    <row r="83" spans="1:16" s="270" customFormat="1" ht="16.5">
      <c r="A83" s="374"/>
      <c r="B83" s="381"/>
      <c r="C83" s="388"/>
      <c r="D83" s="374"/>
      <c r="E83" s="377"/>
      <c r="F83" s="383"/>
      <c r="G83" s="377"/>
      <c r="H83" s="378"/>
      <c r="I83" s="384"/>
      <c r="K83" s="370"/>
      <c r="P83" s="370"/>
    </row>
    <row r="84" spans="1:16" s="270" customFormat="1" ht="16.5">
      <c r="A84" s="374"/>
      <c r="B84" s="381"/>
      <c r="C84" s="388"/>
      <c r="D84" s="374"/>
      <c r="E84" s="377"/>
      <c r="F84" s="383"/>
      <c r="G84" s="377"/>
      <c r="H84" s="378"/>
      <c r="I84" s="384"/>
      <c r="K84" s="370"/>
      <c r="P84" s="370"/>
    </row>
    <row r="85" spans="1:16" s="270" customFormat="1" ht="16.5">
      <c r="A85" s="374"/>
      <c r="B85" s="381"/>
      <c r="C85" s="388"/>
      <c r="D85" s="374"/>
      <c r="E85" s="377"/>
      <c r="F85" s="383"/>
      <c r="G85" s="377"/>
      <c r="H85" s="378"/>
      <c r="I85" s="384"/>
      <c r="K85" s="370"/>
      <c r="P85" s="370"/>
    </row>
    <row r="86" spans="1:16" s="270" customFormat="1" ht="16.5">
      <c r="A86" s="374"/>
      <c r="B86" s="385"/>
      <c r="C86" s="388"/>
      <c r="D86" s="374"/>
      <c r="E86" s="377"/>
      <c r="F86" s="383"/>
      <c r="G86" s="377"/>
      <c r="H86" s="378"/>
      <c r="I86" s="384"/>
      <c r="K86" s="370"/>
      <c r="P86" s="370"/>
    </row>
    <row r="87" spans="1:16" s="270" customFormat="1" ht="16.5">
      <c r="A87" s="374"/>
      <c r="B87" s="381"/>
      <c r="C87" s="388"/>
      <c r="D87" s="374"/>
      <c r="E87" s="377"/>
      <c r="F87" s="383"/>
      <c r="G87" s="377"/>
      <c r="H87" s="378"/>
      <c r="I87" s="384"/>
      <c r="K87" s="370"/>
      <c r="P87" s="370"/>
    </row>
    <row r="88" spans="1:16" s="270" customFormat="1" ht="16.5">
      <c r="A88" s="374"/>
      <c r="B88" s="385"/>
      <c r="C88" s="388"/>
      <c r="D88" s="374"/>
      <c r="E88" s="377"/>
      <c r="F88" s="374"/>
      <c r="G88" s="377"/>
      <c r="H88" s="378"/>
      <c r="I88" s="379"/>
      <c r="K88" s="370"/>
      <c r="P88" s="370"/>
    </row>
    <row r="89" spans="1:16" s="270" customFormat="1" ht="16.5">
      <c r="A89" s="374"/>
      <c r="B89" s="381"/>
      <c r="C89" s="388"/>
      <c r="D89" s="374"/>
      <c r="E89" s="377"/>
      <c r="F89" s="374"/>
      <c r="G89" s="377"/>
      <c r="H89" s="378"/>
      <c r="I89" s="384"/>
      <c r="K89" s="370"/>
      <c r="P89" s="370"/>
    </row>
    <row r="90" spans="1:16" s="270" customFormat="1" ht="16.5">
      <c r="A90" s="374"/>
      <c r="B90" s="381"/>
      <c r="C90" s="388"/>
      <c r="D90" s="374"/>
      <c r="E90" s="377"/>
      <c r="F90" s="374"/>
      <c r="G90" s="377"/>
      <c r="H90" s="378"/>
      <c r="I90" s="384"/>
      <c r="K90" s="370"/>
      <c r="P90" s="370"/>
    </row>
    <row r="91" spans="1:16" s="270" customFormat="1" ht="16.5">
      <c r="A91" s="374"/>
      <c r="B91" s="385"/>
      <c r="C91" s="388"/>
      <c r="D91" s="374"/>
      <c r="E91" s="377"/>
      <c r="F91" s="383"/>
      <c r="G91" s="377"/>
      <c r="H91" s="378"/>
      <c r="I91" s="384"/>
      <c r="K91" s="370"/>
      <c r="P91" s="370"/>
    </row>
    <row r="92" spans="1:16" s="270" customFormat="1" ht="16.5">
      <c r="A92" s="374"/>
      <c r="B92" s="381"/>
      <c r="C92" s="388"/>
      <c r="D92" s="374"/>
      <c r="E92" s="377"/>
      <c r="F92" s="383"/>
      <c r="G92" s="377"/>
      <c r="H92" s="378"/>
      <c r="I92" s="384"/>
      <c r="K92" s="370"/>
      <c r="P92" s="370"/>
    </row>
    <row r="93" spans="1:16" s="270" customFormat="1" ht="16.5">
      <c r="A93" s="374"/>
      <c r="B93" s="386"/>
      <c r="C93" s="388"/>
      <c r="D93" s="374"/>
      <c r="E93" s="377"/>
      <c r="F93" s="374"/>
      <c r="G93" s="377"/>
      <c r="H93" s="378"/>
      <c r="I93" s="379"/>
      <c r="K93" s="370"/>
      <c r="P93" s="370"/>
    </row>
    <row r="94" spans="1:16" s="270" customFormat="1" ht="16.5">
      <c r="A94" s="374"/>
      <c r="B94" s="381"/>
      <c r="C94" s="388"/>
      <c r="D94" s="374"/>
      <c r="E94" s="377"/>
      <c r="F94" s="383"/>
      <c r="G94" s="377"/>
      <c r="H94" s="378"/>
      <c r="I94" s="384"/>
      <c r="K94" s="370"/>
      <c r="P94" s="370"/>
    </row>
    <row r="95" spans="1:16" s="270" customFormat="1" ht="16.5">
      <c r="A95" s="374"/>
      <c r="B95" s="381"/>
      <c r="C95" s="388"/>
      <c r="D95" s="374"/>
      <c r="E95" s="377"/>
      <c r="F95" s="383"/>
      <c r="G95" s="377"/>
      <c r="H95" s="378"/>
      <c r="I95" s="384"/>
      <c r="K95" s="370"/>
      <c r="P95" s="370"/>
    </row>
    <row r="96" spans="1:16" s="270" customFormat="1" ht="16.5">
      <c r="A96" s="374"/>
      <c r="B96" s="381"/>
      <c r="C96" s="388"/>
      <c r="D96" s="374"/>
      <c r="E96" s="377"/>
      <c r="F96" s="383"/>
      <c r="G96" s="377"/>
      <c r="H96" s="378"/>
      <c r="I96" s="384"/>
      <c r="K96" s="370"/>
      <c r="P96" s="370"/>
    </row>
    <row r="97" spans="1:16" s="270" customFormat="1" ht="16.5">
      <c r="A97" s="374"/>
      <c r="B97" s="385"/>
      <c r="C97" s="388"/>
      <c r="D97" s="374"/>
      <c r="E97" s="377"/>
      <c r="F97" s="383"/>
      <c r="G97" s="377"/>
      <c r="H97" s="378"/>
      <c r="I97" s="384"/>
      <c r="K97" s="370"/>
      <c r="P97" s="370"/>
    </row>
    <row r="98" spans="1:16" s="270" customFormat="1" ht="16.5">
      <c r="A98" s="374"/>
      <c r="B98" s="385"/>
      <c r="C98" s="388"/>
      <c r="D98" s="374"/>
      <c r="E98" s="377"/>
      <c r="F98" s="383"/>
      <c r="G98" s="377"/>
      <c r="H98" s="378"/>
      <c r="I98" s="384"/>
      <c r="K98" s="370"/>
      <c r="P98" s="370"/>
    </row>
    <row r="99" spans="1:16" s="270" customFormat="1" ht="16.5">
      <c r="A99" s="374"/>
      <c r="B99" s="381"/>
      <c r="C99" s="388"/>
      <c r="D99" s="374"/>
      <c r="E99" s="377"/>
      <c r="F99" s="383"/>
      <c r="G99" s="377"/>
      <c r="H99" s="378"/>
      <c r="I99" s="384"/>
      <c r="K99" s="370"/>
      <c r="P99" s="370"/>
    </row>
    <row r="100" spans="1:16" s="270" customFormat="1" ht="16.5">
      <c r="A100" s="374"/>
      <c r="B100" s="385"/>
      <c r="C100" s="388"/>
      <c r="D100" s="374"/>
      <c r="E100" s="377"/>
      <c r="F100" s="374"/>
      <c r="G100" s="377"/>
      <c r="H100" s="378"/>
      <c r="I100" s="379"/>
      <c r="K100" s="370"/>
      <c r="P100" s="370"/>
    </row>
    <row r="101" spans="1:16" s="270" customFormat="1" ht="16.5">
      <c r="A101" s="374"/>
      <c r="B101" s="381"/>
      <c r="C101" s="388"/>
      <c r="D101" s="374"/>
      <c r="E101" s="377"/>
      <c r="F101" s="383"/>
      <c r="G101" s="377"/>
      <c r="H101" s="378"/>
      <c r="I101" s="384"/>
      <c r="K101" s="370"/>
      <c r="P101" s="370"/>
    </row>
    <row r="102" spans="1:16" s="270" customFormat="1" ht="16.5">
      <c r="A102" s="374"/>
      <c r="B102" s="381"/>
      <c r="C102" s="388"/>
      <c r="D102" s="374"/>
      <c r="E102" s="377"/>
      <c r="F102" s="383"/>
      <c r="G102" s="377"/>
      <c r="H102" s="378"/>
      <c r="I102" s="384"/>
      <c r="K102" s="370"/>
      <c r="P102" s="370"/>
    </row>
    <row r="103" spans="1:16" s="270" customFormat="1" ht="16.5">
      <c r="A103" s="374"/>
      <c r="B103" s="381"/>
      <c r="C103" s="388"/>
      <c r="D103" s="374"/>
      <c r="E103" s="377"/>
      <c r="F103" s="383"/>
      <c r="G103" s="377"/>
      <c r="H103" s="378"/>
      <c r="I103" s="384"/>
      <c r="K103" s="370"/>
      <c r="P103" s="370"/>
    </row>
    <row r="104" spans="1:16" s="270" customFormat="1" ht="16.5">
      <c r="A104" s="374"/>
      <c r="B104" s="385"/>
      <c r="C104" s="388"/>
      <c r="D104" s="374"/>
      <c r="E104" s="377"/>
      <c r="F104" s="383"/>
      <c r="G104" s="377"/>
      <c r="H104" s="378"/>
      <c r="I104" s="384"/>
      <c r="K104" s="370"/>
      <c r="P104" s="370"/>
    </row>
    <row r="105" spans="1:16" s="270" customFormat="1" ht="16.5">
      <c r="A105" s="374"/>
      <c r="B105" s="385"/>
      <c r="C105" s="388"/>
      <c r="D105" s="374"/>
      <c r="E105" s="377"/>
      <c r="F105" s="383"/>
      <c r="G105" s="377"/>
      <c r="H105" s="378"/>
      <c r="I105" s="384"/>
      <c r="K105" s="370"/>
      <c r="P105" s="370"/>
    </row>
    <row r="106" spans="1:16" s="270" customFormat="1" ht="16.5">
      <c r="A106" s="374"/>
      <c r="B106" s="381"/>
      <c r="C106" s="388"/>
      <c r="D106" s="374"/>
      <c r="E106" s="377"/>
      <c r="F106" s="383"/>
      <c r="G106" s="377"/>
      <c r="H106" s="378"/>
      <c r="I106" s="384"/>
      <c r="K106" s="370"/>
      <c r="P106" s="370"/>
    </row>
    <row r="107" spans="1:16" s="270" customFormat="1" ht="16.5">
      <c r="A107" s="374"/>
      <c r="B107" s="385"/>
      <c r="C107" s="389"/>
      <c r="D107" s="374"/>
      <c r="E107" s="377"/>
      <c r="F107" s="374"/>
      <c r="G107" s="377"/>
      <c r="H107" s="378"/>
      <c r="I107" s="384"/>
      <c r="K107" s="370"/>
      <c r="P107" s="370"/>
    </row>
    <row r="108" spans="1:16" s="270" customFormat="1" ht="16.5">
      <c r="A108" s="374"/>
      <c r="B108" s="386"/>
      <c r="C108" s="388"/>
      <c r="D108" s="374"/>
      <c r="E108" s="377"/>
      <c r="F108" s="374"/>
      <c r="G108" s="377"/>
      <c r="H108" s="378"/>
      <c r="I108" s="379"/>
      <c r="K108" s="370"/>
      <c r="P108" s="370"/>
    </row>
    <row r="109" spans="1:16" s="270" customFormat="1" ht="16.5">
      <c r="A109" s="374"/>
      <c r="B109" s="381"/>
      <c r="C109" s="388"/>
      <c r="D109" s="374"/>
      <c r="E109" s="377"/>
      <c r="F109" s="383"/>
      <c r="G109" s="377"/>
      <c r="H109" s="378"/>
      <c r="I109" s="384"/>
      <c r="K109" s="370"/>
      <c r="P109" s="370"/>
    </row>
    <row r="110" spans="1:16" s="270" customFormat="1" ht="16.5">
      <c r="A110" s="374"/>
      <c r="B110" s="381"/>
      <c r="C110" s="388"/>
      <c r="D110" s="374"/>
      <c r="E110" s="377"/>
      <c r="F110" s="383"/>
      <c r="G110" s="377"/>
      <c r="H110" s="378"/>
      <c r="I110" s="384"/>
      <c r="K110" s="370"/>
      <c r="P110" s="370"/>
    </row>
    <row r="111" spans="1:16" s="270" customFormat="1" ht="16.5">
      <c r="A111" s="374"/>
      <c r="B111" s="381"/>
      <c r="C111" s="388"/>
      <c r="D111" s="374"/>
      <c r="E111" s="377"/>
      <c r="F111" s="374"/>
      <c r="G111" s="377"/>
      <c r="H111" s="378"/>
      <c r="I111" s="384"/>
      <c r="K111" s="370"/>
      <c r="P111" s="370"/>
    </row>
    <row r="112" spans="1:16" s="270" customFormat="1" ht="16.5">
      <c r="A112" s="374"/>
      <c r="B112" s="385"/>
      <c r="C112" s="388"/>
      <c r="D112" s="374"/>
      <c r="E112" s="377"/>
      <c r="F112" s="374"/>
      <c r="G112" s="377"/>
      <c r="H112" s="378"/>
      <c r="I112" s="384"/>
      <c r="K112" s="370"/>
      <c r="P112" s="370"/>
    </row>
    <row r="113" spans="1:16" s="270" customFormat="1" ht="16.5">
      <c r="A113" s="374"/>
      <c r="B113" s="385"/>
      <c r="C113" s="388"/>
      <c r="D113" s="374"/>
      <c r="E113" s="377"/>
      <c r="F113" s="374"/>
      <c r="G113" s="377"/>
      <c r="H113" s="378"/>
      <c r="I113" s="384"/>
      <c r="K113" s="370"/>
      <c r="P113" s="370"/>
    </row>
    <row r="114" spans="1:16" s="270" customFormat="1" ht="16.5">
      <c r="A114" s="374"/>
      <c r="B114" s="385"/>
      <c r="C114" s="388"/>
      <c r="D114" s="374"/>
      <c r="E114" s="377"/>
      <c r="F114" s="374"/>
      <c r="G114" s="377"/>
      <c r="H114" s="378"/>
      <c r="I114" s="384"/>
      <c r="K114" s="370"/>
      <c r="P114" s="370"/>
    </row>
    <row r="115" spans="1:16" s="270" customFormat="1" ht="16.5">
      <c r="A115" s="374"/>
      <c r="B115" s="385"/>
      <c r="C115" s="388"/>
      <c r="D115" s="374"/>
      <c r="E115" s="377"/>
      <c r="F115" s="383"/>
      <c r="G115" s="377"/>
      <c r="H115" s="378"/>
      <c r="I115" s="384"/>
      <c r="K115" s="370"/>
      <c r="P115" s="370"/>
    </row>
    <row r="116" spans="1:16" s="270" customFormat="1" ht="16.5">
      <c r="A116" s="374"/>
      <c r="B116" s="385"/>
      <c r="C116" s="388"/>
      <c r="D116" s="374"/>
      <c r="E116" s="377"/>
      <c r="F116" s="383"/>
      <c r="G116" s="377"/>
      <c r="H116" s="378"/>
      <c r="I116" s="384"/>
      <c r="K116" s="370"/>
      <c r="P116" s="370"/>
    </row>
    <row r="117" spans="1:16" s="270" customFormat="1" ht="16.5">
      <c r="A117" s="374"/>
      <c r="B117" s="381"/>
      <c r="C117" s="388"/>
      <c r="D117" s="374"/>
      <c r="E117" s="377"/>
      <c r="F117" s="383"/>
      <c r="G117" s="377"/>
      <c r="H117" s="378"/>
      <c r="I117" s="384"/>
      <c r="K117" s="370"/>
      <c r="P117" s="370"/>
    </row>
    <row r="118" spans="1:16" s="270" customFormat="1" ht="16.5">
      <c r="A118" s="374"/>
      <c r="B118" s="385"/>
      <c r="C118" s="388"/>
      <c r="D118" s="374"/>
      <c r="E118" s="377"/>
      <c r="F118" s="374"/>
      <c r="G118" s="377"/>
      <c r="H118" s="378"/>
      <c r="I118" s="379"/>
      <c r="K118" s="370"/>
      <c r="P118" s="370"/>
    </row>
    <row r="119" spans="1:16" s="270" customFormat="1" ht="16.5">
      <c r="A119" s="374"/>
      <c r="B119" s="381"/>
      <c r="C119" s="388"/>
      <c r="D119" s="374"/>
      <c r="E119" s="377"/>
      <c r="F119" s="383"/>
      <c r="G119" s="377"/>
      <c r="H119" s="378"/>
      <c r="I119" s="384"/>
      <c r="K119" s="370"/>
      <c r="P119" s="370"/>
    </row>
    <row r="120" spans="1:16" s="270" customFormat="1" ht="16.5">
      <c r="A120" s="374"/>
      <c r="B120" s="381"/>
      <c r="C120" s="388"/>
      <c r="D120" s="374"/>
      <c r="E120" s="377"/>
      <c r="F120" s="383"/>
      <c r="G120" s="377"/>
      <c r="H120" s="378"/>
      <c r="I120" s="384"/>
      <c r="K120" s="370"/>
      <c r="P120" s="370"/>
    </row>
    <row r="121" spans="1:16" s="270" customFormat="1" ht="16.5">
      <c r="A121" s="374"/>
      <c r="B121" s="381"/>
      <c r="C121" s="388"/>
      <c r="D121" s="374"/>
      <c r="E121" s="377"/>
      <c r="F121" s="383"/>
      <c r="G121" s="377"/>
      <c r="H121" s="378"/>
      <c r="I121" s="384"/>
      <c r="K121" s="370"/>
      <c r="P121" s="370"/>
    </row>
    <row r="122" spans="1:16" s="270" customFormat="1" ht="16.5">
      <c r="A122" s="374"/>
      <c r="B122" s="385"/>
      <c r="C122" s="388"/>
      <c r="D122" s="374"/>
      <c r="E122" s="377"/>
      <c r="F122" s="383"/>
      <c r="G122" s="377"/>
      <c r="H122" s="378"/>
      <c r="I122" s="384"/>
      <c r="K122" s="370"/>
      <c r="P122" s="370"/>
    </row>
    <row r="123" spans="1:16" s="270" customFormat="1" ht="16.5">
      <c r="A123" s="374"/>
      <c r="B123" s="385"/>
      <c r="C123" s="388"/>
      <c r="D123" s="374"/>
      <c r="E123" s="377"/>
      <c r="F123" s="383"/>
      <c r="G123" s="377"/>
      <c r="H123" s="378"/>
      <c r="I123" s="384"/>
      <c r="K123" s="370"/>
      <c r="P123" s="370"/>
    </row>
    <row r="124" spans="1:16" s="270" customFormat="1" ht="16.5">
      <c r="A124" s="374"/>
      <c r="B124" s="381"/>
      <c r="C124" s="388"/>
      <c r="D124" s="374"/>
      <c r="E124" s="377"/>
      <c r="F124" s="383"/>
      <c r="G124" s="377"/>
      <c r="H124" s="378"/>
      <c r="I124" s="384"/>
      <c r="K124" s="370"/>
      <c r="P124" s="370"/>
    </row>
    <row r="125" spans="1:16" s="270" customFormat="1" ht="16.5">
      <c r="A125" s="374"/>
      <c r="B125" s="386"/>
      <c r="C125" s="388"/>
      <c r="D125" s="374"/>
      <c r="E125" s="377"/>
      <c r="F125" s="374"/>
      <c r="G125" s="377"/>
      <c r="H125" s="378"/>
      <c r="I125" s="379"/>
      <c r="K125" s="370"/>
      <c r="P125" s="370"/>
    </row>
    <row r="126" spans="1:16" s="270" customFormat="1" ht="16.5">
      <c r="A126" s="374"/>
      <c r="B126" s="381"/>
      <c r="C126" s="388"/>
      <c r="D126" s="374"/>
      <c r="E126" s="377"/>
      <c r="F126" s="383"/>
      <c r="G126" s="377"/>
      <c r="H126" s="378"/>
      <c r="I126" s="384"/>
      <c r="K126" s="370"/>
      <c r="P126" s="370"/>
    </row>
    <row r="127" spans="1:16" s="270" customFormat="1" ht="16.5">
      <c r="A127" s="374"/>
      <c r="B127" s="381"/>
      <c r="C127" s="388"/>
      <c r="D127" s="374"/>
      <c r="E127" s="377"/>
      <c r="F127" s="383"/>
      <c r="G127" s="377"/>
      <c r="H127" s="378"/>
      <c r="I127" s="384"/>
      <c r="K127" s="370"/>
      <c r="P127" s="370"/>
    </row>
    <row r="128" spans="1:16" s="270" customFormat="1" ht="16.5">
      <c r="A128" s="374"/>
      <c r="B128" s="381"/>
      <c r="C128" s="388"/>
      <c r="D128" s="374"/>
      <c r="E128" s="377"/>
      <c r="F128" s="374"/>
      <c r="G128" s="377"/>
      <c r="H128" s="378"/>
      <c r="I128" s="384"/>
      <c r="K128" s="370"/>
      <c r="P128" s="370"/>
    </row>
    <row r="129" spans="1:16" s="270" customFormat="1" ht="16.5">
      <c r="A129" s="374"/>
      <c r="B129" s="385"/>
      <c r="C129" s="388"/>
      <c r="D129" s="374"/>
      <c r="E129" s="377"/>
      <c r="F129" s="374"/>
      <c r="G129" s="377"/>
      <c r="H129" s="378"/>
      <c r="I129" s="384"/>
      <c r="K129" s="370"/>
      <c r="P129" s="370"/>
    </row>
    <row r="130" spans="1:16" s="270" customFormat="1" ht="16.5">
      <c r="A130" s="374"/>
      <c r="B130" s="385"/>
      <c r="C130" s="388"/>
      <c r="D130" s="374"/>
      <c r="E130" s="377"/>
      <c r="F130" s="374"/>
      <c r="G130" s="377"/>
      <c r="H130" s="378"/>
      <c r="I130" s="384"/>
      <c r="K130" s="370"/>
      <c r="P130" s="370"/>
    </row>
    <row r="131" spans="1:16" s="270" customFormat="1" ht="16.5">
      <c r="A131" s="374"/>
      <c r="B131" s="385"/>
      <c r="C131" s="388"/>
      <c r="D131" s="374"/>
      <c r="E131" s="377"/>
      <c r="F131" s="374"/>
      <c r="G131" s="377"/>
      <c r="H131" s="378"/>
      <c r="I131" s="384"/>
      <c r="K131" s="370"/>
      <c r="P131" s="370"/>
    </row>
    <row r="132" spans="1:16" s="270" customFormat="1" ht="16.5">
      <c r="A132" s="374"/>
      <c r="B132" s="385"/>
      <c r="C132" s="388"/>
      <c r="D132" s="374"/>
      <c r="E132" s="377"/>
      <c r="F132" s="383"/>
      <c r="G132" s="377"/>
      <c r="H132" s="378"/>
      <c r="I132" s="384"/>
      <c r="K132" s="370"/>
      <c r="P132" s="370"/>
    </row>
    <row r="133" spans="1:16" s="270" customFormat="1" ht="16.5">
      <c r="A133" s="374"/>
      <c r="B133" s="381"/>
      <c r="C133" s="388"/>
      <c r="D133" s="374"/>
      <c r="E133" s="377"/>
      <c r="F133" s="383"/>
      <c r="G133" s="377"/>
      <c r="H133" s="378"/>
      <c r="I133" s="384"/>
      <c r="K133" s="370"/>
      <c r="P133" s="370"/>
    </row>
    <row r="134" spans="1:16" s="270" customFormat="1" ht="16.5">
      <c r="A134" s="374"/>
      <c r="B134" s="385"/>
      <c r="C134" s="388"/>
      <c r="D134" s="374"/>
      <c r="E134" s="377"/>
      <c r="F134" s="374"/>
      <c r="G134" s="377"/>
      <c r="H134" s="378"/>
      <c r="I134" s="379"/>
      <c r="K134" s="370"/>
      <c r="P134" s="370"/>
    </row>
    <row r="135" spans="1:16" s="270" customFormat="1" ht="16.5">
      <c r="A135" s="374"/>
      <c r="B135" s="381"/>
      <c r="C135" s="388"/>
      <c r="D135" s="374"/>
      <c r="E135" s="377"/>
      <c r="F135" s="383"/>
      <c r="G135" s="377"/>
      <c r="H135" s="378"/>
      <c r="I135" s="384"/>
      <c r="K135" s="370"/>
      <c r="P135" s="370"/>
    </row>
    <row r="136" spans="1:16" s="270" customFormat="1" ht="16.5">
      <c r="A136" s="374"/>
      <c r="B136" s="381"/>
      <c r="C136" s="388"/>
      <c r="D136" s="374"/>
      <c r="E136" s="377"/>
      <c r="F136" s="374"/>
      <c r="G136" s="377"/>
      <c r="H136" s="378"/>
      <c r="I136" s="384"/>
      <c r="K136" s="370"/>
      <c r="P136" s="370"/>
    </row>
    <row r="137" spans="1:16" s="270" customFormat="1" ht="16.5">
      <c r="A137" s="374"/>
      <c r="B137" s="385"/>
      <c r="C137" s="388"/>
      <c r="D137" s="374"/>
      <c r="E137" s="377"/>
      <c r="F137" s="383"/>
      <c r="G137" s="377"/>
      <c r="H137" s="378"/>
      <c r="I137" s="384"/>
      <c r="K137" s="370"/>
      <c r="P137" s="370"/>
    </row>
    <row r="138" spans="1:16" s="270" customFormat="1" ht="16.5">
      <c r="A138" s="374"/>
      <c r="B138" s="385"/>
      <c r="C138" s="388"/>
      <c r="D138" s="374"/>
      <c r="E138" s="377"/>
      <c r="F138" s="383"/>
      <c r="G138" s="377"/>
      <c r="H138" s="378"/>
      <c r="I138" s="384"/>
      <c r="K138" s="370"/>
      <c r="P138" s="370"/>
    </row>
    <row r="139" spans="1:16" s="270" customFormat="1" ht="16.5">
      <c r="A139" s="374"/>
      <c r="B139" s="385"/>
      <c r="C139" s="388"/>
      <c r="D139" s="374"/>
      <c r="E139" s="377"/>
      <c r="F139" s="374"/>
      <c r="G139" s="377"/>
      <c r="H139" s="378"/>
      <c r="I139" s="384"/>
      <c r="K139" s="370"/>
      <c r="P139" s="370"/>
    </row>
    <row r="140" spans="1:16" s="270" customFormat="1" ht="16.5">
      <c r="A140" s="374"/>
      <c r="B140" s="385"/>
      <c r="C140" s="388"/>
      <c r="D140" s="374"/>
      <c r="E140" s="377"/>
      <c r="F140" s="374"/>
      <c r="G140" s="377"/>
      <c r="H140" s="378"/>
      <c r="I140" s="384"/>
      <c r="K140" s="370"/>
      <c r="P140" s="370"/>
    </row>
    <row r="141" spans="1:16" s="270" customFormat="1" ht="16.5">
      <c r="A141" s="374"/>
      <c r="B141" s="385"/>
      <c r="C141" s="388"/>
      <c r="D141" s="374"/>
      <c r="E141" s="377"/>
      <c r="F141" s="383"/>
      <c r="G141" s="377"/>
      <c r="H141" s="378"/>
      <c r="I141" s="384"/>
      <c r="K141" s="370"/>
      <c r="P141" s="370"/>
    </row>
    <row r="142" spans="1:16" s="270" customFormat="1" ht="16.5">
      <c r="A142" s="374"/>
      <c r="B142" s="385"/>
      <c r="C142" s="388"/>
      <c r="D142" s="374"/>
      <c r="E142" s="377"/>
      <c r="F142" s="383"/>
      <c r="G142" s="377"/>
      <c r="H142" s="378"/>
      <c r="I142" s="384"/>
      <c r="K142" s="370"/>
      <c r="P142" s="370"/>
    </row>
    <row r="143" spans="1:16" s="270" customFormat="1" ht="16.5">
      <c r="A143" s="374"/>
      <c r="B143" s="385"/>
      <c r="C143" s="388"/>
      <c r="D143" s="374"/>
      <c r="E143" s="377"/>
      <c r="F143" s="383"/>
      <c r="G143" s="377"/>
      <c r="H143" s="378"/>
      <c r="I143" s="384"/>
      <c r="K143" s="370"/>
      <c r="P143" s="370"/>
    </row>
    <row r="144" spans="1:16" s="270" customFormat="1" ht="16.5">
      <c r="A144" s="374"/>
      <c r="B144" s="381"/>
      <c r="C144" s="388"/>
      <c r="D144" s="374"/>
      <c r="E144" s="377"/>
      <c r="F144" s="383"/>
      <c r="G144" s="377"/>
      <c r="H144" s="378"/>
      <c r="I144" s="384"/>
      <c r="K144" s="370"/>
      <c r="P144" s="370"/>
    </row>
    <row r="145" spans="1:16" s="270" customFormat="1" ht="16.5">
      <c r="A145" s="374"/>
      <c r="B145" s="385"/>
      <c r="C145" s="388"/>
      <c r="D145" s="374"/>
      <c r="E145" s="377"/>
      <c r="F145" s="374"/>
      <c r="G145" s="377"/>
      <c r="H145" s="378"/>
      <c r="I145" s="379"/>
      <c r="K145" s="370"/>
      <c r="P145" s="370"/>
    </row>
    <row r="146" spans="1:16" s="270" customFormat="1" ht="16.5">
      <c r="A146" s="374"/>
      <c r="B146" s="381"/>
      <c r="C146" s="388"/>
      <c r="D146" s="374"/>
      <c r="E146" s="377"/>
      <c r="F146" s="383"/>
      <c r="G146" s="377"/>
      <c r="H146" s="378"/>
      <c r="I146" s="384"/>
      <c r="K146" s="370"/>
      <c r="P146" s="370"/>
    </row>
    <row r="147" spans="1:16" s="270" customFormat="1" ht="16.5">
      <c r="A147" s="374"/>
      <c r="B147" s="381"/>
      <c r="C147" s="388"/>
      <c r="D147" s="374"/>
      <c r="E147" s="377"/>
      <c r="F147" s="383"/>
      <c r="G147" s="377"/>
      <c r="H147" s="378"/>
      <c r="I147" s="384"/>
      <c r="K147" s="370"/>
      <c r="P147" s="370"/>
    </row>
    <row r="148" spans="1:16" s="270" customFormat="1" ht="16.5">
      <c r="A148" s="374"/>
      <c r="B148" s="386"/>
      <c r="C148" s="374"/>
      <c r="D148" s="374"/>
      <c r="E148" s="380"/>
      <c r="F148" s="383"/>
      <c r="G148" s="380"/>
      <c r="H148" s="378"/>
      <c r="I148" s="379"/>
      <c r="K148" s="370"/>
      <c r="P148" s="370"/>
    </row>
    <row r="149" spans="1:16" s="270" customFormat="1" ht="16.5">
      <c r="A149" s="374"/>
      <c r="B149" s="385"/>
      <c r="C149" s="388"/>
      <c r="D149" s="374"/>
      <c r="E149" s="377"/>
      <c r="F149" s="383"/>
      <c r="G149" s="377"/>
      <c r="H149" s="378"/>
      <c r="I149" s="384"/>
      <c r="K149" s="370"/>
      <c r="P149" s="370"/>
    </row>
    <row r="150" spans="1:16" s="270" customFormat="1" ht="16.5">
      <c r="A150" s="374"/>
      <c r="B150" s="381"/>
      <c r="C150" s="388"/>
      <c r="D150" s="374"/>
      <c r="E150" s="377"/>
      <c r="F150" s="374"/>
      <c r="G150" s="377"/>
      <c r="H150" s="378"/>
      <c r="I150" s="384"/>
      <c r="K150" s="370"/>
      <c r="P150" s="370"/>
    </row>
    <row r="151" spans="1:16" s="270" customFormat="1" ht="16.5">
      <c r="A151" s="374"/>
      <c r="B151" s="386"/>
      <c r="C151" s="388"/>
      <c r="D151" s="374"/>
      <c r="E151" s="377"/>
      <c r="F151" s="374"/>
      <c r="G151" s="380"/>
      <c r="H151" s="378"/>
      <c r="I151" s="379"/>
      <c r="K151" s="370"/>
      <c r="P151" s="370"/>
    </row>
    <row r="152" spans="1:16" s="270" customFormat="1" ht="16.5">
      <c r="A152" s="374"/>
      <c r="B152" s="385"/>
      <c r="C152" s="388"/>
      <c r="D152" s="374"/>
      <c r="E152" s="377"/>
      <c r="F152" s="374"/>
      <c r="G152" s="377"/>
      <c r="H152" s="378"/>
      <c r="I152" s="379"/>
      <c r="K152" s="370"/>
      <c r="P152" s="370"/>
    </row>
    <row r="153" spans="1:16" s="270" customFormat="1" ht="16.5">
      <c r="A153" s="374"/>
      <c r="B153" s="381"/>
      <c r="C153" s="388"/>
      <c r="D153" s="374"/>
      <c r="E153" s="377"/>
      <c r="F153" s="383"/>
      <c r="G153" s="377"/>
      <c r="H153" s="378"/>
      <c r="I153" s="384"/>
      <c r="K153" s="370"/>
      <c r="P153" s="370"/>
    </row>
    <row r="154" spans="1:16" s="270" customFormat="1" ht="16.5">
      <c r="A154" s="374"/>
      <c r="B154" s="381"/>
      <c r="C154" s="388"/>
      <c r="D154" s="374"/>
      <c r="E154" s="377"/>
      <c r="F154" s="383"/>
      <c r="G154" s="377"/>
      <c r="H154" s="378"/>
      <c r="I154" s="384"/>
      <c r="K154" s="370"/>
      <c r="P154" s="370"/>
    </row>
    <row r="155" spans="1:16" s="270" customFormat="1" ht="16.5">
      <c r="A155" s="374"/>
      <c r="B155" s="386"/>
      <c r="C155" s="388"/>
      <c r="D155" s="374"/>
      <c r="E155" s="380"/>
      <c r="F155" s="383"/>
      <c r="G155" s="380"/>
      <c r="H155" s="378"/>
      <c r="I155" s="379"/>
      <c r="K155" s="370"/>
      <c r="P155" s="370"/>
    </row>
    <row r="156" spans="1:16" s="270" customFormat="1" ht="16.5">
      <c r="A156" s="374"/>
      <c r="B156" s="385"/>
      <c r="C156" s="388"/>
      <c r="D156" s="374"/>
      <c r="E156" s="377"/>
      <c r="F156" s="383"/>
      <c r="G156" s="377"/>
      <c r="H156" s="378"/>
      <c r="I156" s="384"/>
      <c r="K156" s="370"/>
      <c r="P156" s="370"/>
    </row>
    <row r="157" spans="1:16" s="270" customFormat="1" ht="16.5">
      <c r="A157" s="374"/>
      <c r="B157" s="381"/>
      <c r="C157" s="388"/>
      <c r="D157" s="374"/>
      <c r="E157" s="377"/>
      <c r="F157" s="374"/>
      <c r="G157" s="377"/>
      <c r="H157" s="378"/>
      <c r="I157" s="384"/>
      <c r="K157" s="370"/>
      <c r="P157" s="370"/>
    </row>
    <row r="158" spans="1:16" s="270" customFormat="1" ht="16.5">
      <c r="A158" s="374"/>
      <c r="B158" s="386"/>
      <c r="C158" s="388"/>
      <c r="D158" s="374"/>
      <c r="E158" s="377"/>
      <c r="F158" s="374"/>
      <c r="G158" s="380"/>
      <c r="H158" s="378"/>
      <c r="I158" s="379"/>
      <c r="K158" s="370"/>
      <c r="P158" s="370"/>
    </row>
    <row r="159" spans="1:16" s="270" customFormat="1" ht="16.5">
      <c r="A159" s="374"/>
      <c r="B159" s="385"/>
      <c r="C159" s="389"/>
      <c r="D159" s="374"/>
      <c r="E159" s="377"/>
      <c r="F159" s="383"/>
      <c r="G159" s="377"/>
      <c r="H159" s="378"/>
      <c r="I159" s="384"/>
      <c r="K159" s="370"/>
      <c r="P159" s="370"/>
    </row>
    <row r="160" spans="1:16" s="270" customFormat="1" ht="16.5">
      <c r="A160" s="374"/>
      <c r="B160" s="386"/>
      <c r="C160" s="388"/>
      <c r="D160" s="374"/>
      <c r="E160" s="377"/>
      <c r="F160" s="374"/>
      <c r="G160" s="377"/>
      <c r="H160" s="378"/>
      <c r="I160" s="379"/>
      <c r="K160" s="370"/>
      <c r="P160" s="370"/>
    </row>
    <row r="161" spans="1:16" s="270" customFormat="1" ht="16.5">
      <c r="A161" s="374"/>
      <c r="B161" s="390"/>
      <c r="C161" s="388"/>
      <c r="D161" s="374"/>
      <c r="E161" s="377"/>
      <c r="F161" s="383"/>
      <c r="G161" s="377"/>
      <c r="H161" s="378"/>
      <c r="I161" s="379"/>
      <c r="K161" s="370"/>
      <c r="P161" s="370"/>
    </row>
    <row r="162" spans="1:16" s="270" customFormat="1" ht="16.5">
      <c r="A162" s="374"/>
      <c r="B162" s="390"/>
      <c r="C162" s="388"/>
      <c r="D162" s="374"/>
      <c r="E162" s="377"/>
      <c r="F162" s="383"/>
      <c r="G162" s="377"/>
      <c r="H162" s="378"/>
      <c r="I162" s="379"/>
      <c r="K162" s="370"/>
      <c r="P162" s="370"/>
    </row>
    <row r="163" spans="1:16" s="270" customFormat="1" ht="16.5">
      <c r="A163" s="374"/>
      <c r="B163" s="390"/>
      <c r="C163" s="388"/>
      <c r="D163" s="374"/>
      <c r="E163" s="377"/>
      <c r="F163" s="383"/>
      <c r="G163" s="377"/>
      <c r="H163" s="378"/>
      <c r="I163" s="379"/>
      <c r="K163" s="370"/>
      <c r="P163" s="370"/>
    </row>
    <row r="164" spans="1:16" s="270" customFormat="1" ht="16.5">
      <c r="A164" s="374"/>
      <c r="B164" s="385"/>
      <c r="C164" s="388"/>
      <c r="D164" s="374"/>
      <c r="E164" s="377"/>
      <c r="F164" s="383"/>
      <c r="G164" s="377"/>
      <c r="H164" s="378"/>
      <c r="I164" s="379"/>
      <c r="K164" s="370"/>
      <c r="P164" s="370"/>
    </row>
    <row r="165" spans="1:16" s="270" customFormat="1" ht="16.5">
      <c r="A165" s="374"/>
      <c r="B165" s="385"/>
      <c r="C165" s="388"/>
      <c r="D165" s="374"/>
      <c r="E165" s="377"/>
      <c r="F165" s="383"/>
      <c r="G165" s="377"/>
      <c r="H165" s="378"/>
      <c r="I165" s="379"/>
      <c r="K165" s="370"/>
      <c r="P165" s="370"/>
    </row>
    <row r="166" spans="1:16" s="270" customFormat="1" ht="16.5">
      <c r="A166" s="374"/>
      <c r="B166" s="385"/>
      <c r="C166" s="388"/>
      <c r="D166" s="374"/>
      <c r="E166" s="377"/>
      <c r="F166" s="383"/>
      <c r="G166" s="377"/>
      <c r="H166" s="378"/>
      <c r="I166" s="379"/>
      <c r="K166" s="370"/>
      <c r="P166" s="370"/>
    </row>
    <row r="167" spans="1:16" s="270" customFormat="1" ht="16.5">
      <c r="A167" s="374"/>
      <c r="B167" s="385"/>
      <c r="C167" s="388"/>
      <c r="D167" s="374"/>
      <c r="E167" s="377"/>
      <c r="F167" s="383"/>
      <c r="G167" s="377"/>
      <c r="H167" s="378"/>
      <c r="I167" s="379"/>
      <c r="K167" s="370"/>
      <c r="P167" s="370"/>
    </row>
    <row r="168" spans="1:16" s="270" customFormat="1" ht="16.5">
      <c r="A168" s="374"/>
      <c r="B168" s="385"/>
      <c r="C168" s="388"/>
      <c r="D168" s="374"/>
      <c r="E168" s="377"/>
      <c r="F168" s="383"/>
      <c r="G168" s="377"/>
      <c r="H168" s="378"/>
      <c r="I168" s="379"/>
      <c r="K168" s="370"/>
      <c r="P168" s="370"/>
    </row>
    <row r="169" spans="1:16" s="270" customFormat="1" ht="16.5">
      <c r="A169" s="374"/>
      <c r="B169" s="385"/>
      <c r="C169" s="388"/>
      <c r="D169" s="374"/>
      <c r="E169" s="377"/>
      <c r="F169" s="383"/>
      <c r="G169" s="377"/>
      <c r="H169" s="378"/>
      <c r="I169" s="379"/>
      <c r="K169" s="370"/>
      <c r="P169" s="370"/>
    </row>
    <row r="170" spans="1:16" s="270" customFormat="1" ht="16.5">
      <c r="A170" s="374"/>
      <c r="B170" s="390"/>
      <c r="C170" s="388"/>
      <c r="D170" s="374"/>
      <c r="E170" s="377"/>
      <c r="F170" s="383"/>
      <c r="G170" s="377"/>
      <c r="H170" s="378"/>
      <c r="I170" s="379"/>
      <c r="K170" s="370"/>
      <c r="P170" s="370"/>
    </row>
    <row r="171" spans="1:16" s="270" customFormat="1" ht="16.5">
      <c r="A171" s="374"/>
      <c r="B171" s="385"/>
      <c r="C171" s="388"/>
      <c r="D171" s="374"/>
      <c r="E171" s="377"/>
      <c r="F171" s="374"/>
      <c r="G171" s="377"/>
      <c r="H171" s="378"/>
      <c r="I171" s="379"/>
      <c r="K171" s="370"/>
      <c r="P171" s="370"/>
    </row>
    <row r="172" spans="1:16" s="270" customFormat="1" ht="16.5">
      <c r="A172" s="374"/>
      <c r="B172" s="390"/>
      <c r="C172" s="388"/>
      <c r="D172" s="374"/>
      <c r="E172" s="377"/>
      <c r="F172" s="383"/>
      <c r="G172" s="377"/>
      <c r="H172" s="378"/>
      <c r="I172" s="379"/>
      <c r="K172" s="370"/>
      <c r="P172" s="370"/>
    </row>
    <row r="173" spans="1:16" s="270" customFormat="1" ht="16.5">
      <c r="A173" s="374"/>
      <c r="B173" s="390"/>
      <c r="C173" s="388"/>
      <c r="D173" s="374"/>
      <c r="E173" s="377"/>
      <c r="F173" s="383"/>
      <c r="G173" s="377"/>
      <c r="H173" s="378"/>
      <c r="I173" s="379"/>
      <c r="K173" s="370"/>
      <c r="P173" s="370"/>
    </row>
    <row r="174" spans="1:16" s="270" customFormat="1" ht="16.5">
      <c r="A174" s="374"/>
      <c r="B174" s="390"/>
      <c r="C174" s="388"/>
      <c r="D174" s="374"/>
      <c r="E174" s="377"/>
      <c r="F174" s="374"/>
      <c r="G174" s="377"/>
      <c r="H174" s="378"/>
      <c r="I174" s="379"/>
      <c r="K174" s="370"/>
      <c r="P174" s="370"/>
    </row>
    <row r="175" spans="1:16" s="270" customFormat="1" ht="16.5">
      <c r="A175" s="374"/>
      <c r="B175" s="385"/>
      <c r="C175" s="388"/>
      <c r="D175" s="374"/>
      <c r="E175" s="377"/>
      <c r="F175" s="374"/>
      <c r="G175" s="377"/>
      <c r="H175" s="378"/>
      <c r="I175" s="379"/>
      <c r="K175" s="370"/>
      <c r="P175" s="370"/>
    </row>
    <row r="176" spans="1:16" s="270" customFormat="1" ht="16.5">
      <c r="A176" s="374"/>
      <c r="B176" s="385"/>
      <c r="C176" s="388"/>
      <c r="D176" s="374"/>
      <c r="E176" s="377"/>
      <c r="F176" s="379"/>
      <c r="G176" s="377"/>
      <c r="H176" s="378"/>
      <c r="I176" s="379"/>
      <c r="K176" s="370"/>
      <c r="P176" s="370"/>
    </row>
    <row r="177" spans="1:16" s="270" customFormat="1" ht="16.5">
      <c r="A177" s="374"/>
      <c r="B177" s="390"/>
      <c r="C177" s="388"/>
      <c r="D177" s="374"/>
      <c r="E177" s="377"/>
      <c r="F177" s="379"/>
      <c r="G177" s="377"/>
      <c r="H177" s="378"/>
      <c r="I177" s="379"/>
      <c r="K177" s="370"/>
      <c r="P177" s="370"/>
    </row>
    <row r="178" spans="1:16" s="270" customFormat="1" ht="16.5">
      <c r="A178" s="374"/>
      <c r="B178" s="385"/>
      <c r="C178" s="388"/>
      <c r="D178" s="374"/>
      <c r="E178" s="377"/>
      <c r="F178" s="374"/>
      <c r="G178" s="377"/>
      <c r="H178" s="378"/>
      <c r="I178" s="379"/>
      <c r="K178" s="370"/>
      <c r="P178" s="370"/>
    </row>
    <row r="179" spans="1:16" s="270" customFormat="1" ht="16.5">
      <c r="A179" s="374"/>
      <c r="B179" s="390"/>
      <c r="C179" s="388"/>
      <c r="D179" s="374"/>
      <c r="E179" s="377"/>
      <c r="F179" s="383"/>
      <c r="G179" s="377"/>
      <c r="H179" s="378"/>
      <c r="I179" s="379"/>
      <c r="K179" s="370"/>
      <c r="P179" s="370"/>
    </row>
    <row r="180" spans="1:16" s="270" customFormat="1" ht="16.5">
      <c r="A180" s="374"/>
      <c r="B180" s="390"/>
      <c r="C180" s="388"/>
      <c r="D180" s="374"/>
      <c r="E180" s="377"/>
      <c r="F180" s="383"/>
      <c r="G180" s="377"/>
      <c r="H180" s="378"/>
      <c r="I180" s="379"/>
      <c r="K180" s="370"/>
      <c r="P180" s="370"/>
    </row>
    <row r="181" spans="1:16" s="270" customFormat="1" ht="16.5">
      <c r="A181" s="374"/>
      <c r="B181" s="390"/>
      <c r="C181" s="388"/>
      <c r="D181" s="374"/>
      <c r="E181" s="377"/>
      <c r="F181" s="374"/>
      <c r="G181" s="377"/>
      <c r="H181" s="378"/>
      <c r="I181" s="379"/>
      <c r="K181" s="370"/>
      <c r="P181" s="370"/>
    </row>
    <row r="182" spans="1:16" s="270" customFormat="1" ht="16.5">
      <c r="A182" s="374"/>
      <c r="B182" s="390"/>
      <c r="C182" s="388"/>
      <c r="D182" s="374"/>
      <c r="E182" s="377"/>
      <c r="F182" s="374"/>
      <c r="G182" s="377"/>
      <c r="H182" s="378"/>
      <c r="I182" s="379"/>
      <c r="K182" s="370"/>
      <c r="P182" s="370"/>
    </row>
    <row r="183" spans="1:16" s="270" customFormat="1" ht="16.5">
      <c r="A183" s="374"/>
      <c r="B183" s="390"/>
      <c r="C183" s="388"/>
      <c r="D183" s="374"/>
      <c r="E183" s="377"/>
      <c r="F183" s="383"/>
      <c r="G183" s="377"/>
      <c r="H183" s="378"/>
      <c r="I183" s="379"/>
      <c r="K183" s="370"/>
      <c r="P183" s="370"/>
    </row>
    <row r="184" spans="1:16" s="270" customFormat="1" ht="16.5">
      <c r="A184" s="374"/>
      <c r="B184" s="385"/>
      <c r="C184" s="388"/>
      <c r="D184" s="374"/>
      <c r="E184" s="377"/>
      <c r="F184" s="374"/>
      <c r="G184" s="377"/>
      <c r="H184" s="378"/>
      <c r="I184" s="379"/>
      <c r="K184" s="370"/>
      <c r="P184" s="370"/>
    </row>
    <row r="185" spans="1:16" s="270" customFormat="1" ht="16.5">
      <c r="A185" s="374"/>
      <c r="B185" s="381"/>
      <c r="C185" s="388"/>
      <c r="D185" s="374"/>
      <c r="E185" s="377"/>
      <c r="F185" s="383"/>
      <c r="G185" s="377"/>
      <c r="H185" s="378"/>
      <c r="I185" s="384"/>
      <c r="K185" s="370"/>
      <c r="P185" s="370"/>
    </row>
    <row r="186" spans="1:16" s="270" customFormat="1" ht="16.5">
      <c r="A186" s="374"/>
      <c r="B186" s="381"/>
      <c r="C186" s="388"/>
      <c r="D186" s="374"/>
      <c r="E186" s="377"/>
      <c r="F186" s="383"/>
      <c r="G186" s="377"/>
      <c r="H186" s="378"/>
      <c r="I186" s="384"/>
      <c r="K186" s="370"/>
      <c r="P186" s="370"/>
    </row>
    <row r="187" spans="1:16" s="270" customFormat="1" ht="16.5">
      <c r="A187" s="374"/>
      <c r="B187" s="381"/>
      <c r="C187" s="388"/>
      <c r="D187" s="374"/>
      <c r="E187" s="377"/>
      <c r="F187" s="383"/>
      <c r="G187" s="377"/>
      <c r="H187" s="378"/>
      <c r="I187" s="384"/>
      <c r="K187" s="370"/>
      <c r="P187" s="370"/>
    </row>
    <row r="188" spans="1:16" s="270" customFormat="1" ht="16.5">
      <c r="A188" s="374"/>
      <c r="B188" s="385"/>
      <c r="C188" s="388"/>
      <c r="D188" s="374"/>
      <c r="E188" s="377"/>
      <c r="F188" s="383"/>
      <c r="G188" s="377"/>
      <c r="H188" s="378"/>
      <c r="I188" s="384"/>
      <c r="K188" s="370"/>
      <c r="P188" s="370"/>
    </row>
    <row r="189" spans="1:16" s="270" customFormat="1" ht="16.5">
      <c r="A189" s="374"/>
      <c r="B189" s="385"/>
      <c r="C189" s="388"/>
      <c r="D189" s="374"/>
      <c r="E189" s="377"/>
      <c r="F189" s="383"/>
      <c r="G189" s="377"/>
      <c r="H189" s="378"/>
      <c r="I189" s="384"/>
      <c r="K189" s="370"/>
      <c r="P189" s="370"/>
    </row>
    <row r="190" spans="1:16" s="270" customFormat="1" ht="16.5">
      <c r="A190" s="374"/>
      <c r="B190" s="385"/>
      <c r="C190" s="388"/>
      <c r="D190" s="374"/>
      <c r="E190" s="377"/>
      <c r="F190" s="383"/>
      <c r="G190" s="377"/>
      <c r="H190" s="378"/>
      <c r="I190" s="384"/>
      <c r="K190" s="370"/>
      <c r="P190" s="370"/>
    </row>
    <row r="191" spans="1:16" s="270" customFormat="1" ht="16.5">
      <c r="A191" s="374"/>
      <c r="B191" s="385"/>
      <c r="C191" s="388"/>
      <c r="D191" s="374"/>
      <c r="E191" s="377"/>
      <c r="F191" s="374"/>
      <c r="G191" s="377"/>
      <c r="H191" s="378"/>
      <c r="I191" s="379"/>
      <c r="K191" s="370"/>
      <c r="P191" s="370"/>
    </row>
    <row r="192" spans="1:16" s="270" customFormat="1" ht="16.5">
      <c r="A192" s="374"/>
      <c r="B192" s="390"/>
      <c r="C192" s="388"/>
      <c r="D192" s="374"/>
      <c r="E192" s="377"/>
      <c r="F192" s="383"/>
      <c r="G192" s="377"/>
      <c r="H192" s="378"/>
      <c r="I192" s="379"/>
      <c r="K192" s="370"/>
      <c r="P192" s="370"/>
    </row>
    <row r="193" spans="1:16" s="270" customFormat="1" ht="16.5">
      <c r="A193" s="374"/>
      <c r="B193" s="390"/>
      <c r="C193" s="388"/>
      <c r="D193" s="374"/>
      <c r="E193" s="377"/>
      <c r="F193" s="383"/>
      <c r="G193" s="377"/>
      <c r="H193" s="378"/>
      <c r="I193" s="379"/>
      <c r="K193" s="370"/>
      <c r="P193" s="370"/>
    </row>
    <row r="194" spans="1:16" s="270" customFormat="1" ht="16.5">
      <c r="A194" s="374"/>
      <c r="B194" s="390"/>
      <c r="C194" s="388"/>
      <c r="D194" s="374"/>
      <c r="E194" s="377"/>
      <c r="F194" s="383"/>
      <c r="G194" s="377"/>
      <c r="H194" s="378"/>
      <c r="I194" s="379"/>
      <c r="K194" s="370"/>
      <c r="P194" s="370"/>
    </row>
    <row r="195" spans="1:16" s="270" customFormat="1" ht="16.5">
      <c r="A195" s="374"/>
      <c r="B195" s="385"/>
      <c r="C195" s="388"/>
      <c r="D195" s="374"/>
      <c r="E195" s="377"/>
      <c r="F195" s="383"/>
      <c r="G195" s="377"/>
      <c r="H195" s="378"/>
      <c r="I195" s="379"/>
      <c r="K195" s="370"/>
      <c r="P195" s="370"/>
    </row>
    <row r="196" spans="1:16" s="270" customFormat="1" ht="16.5">
      <c r="A196" s="374"/>
      <c r="B196" s="386"/>
      <c r="C196" s="388"/>
      <c r="D196" s="374"/>
      <c r="E196" s="377"/>
      <c r="F196" s="374"/>
      <c r="G196" s="377"/>
      <c r="H196" s="378"/>
      <c r="I196" s="379"/>
      <c r="K196" s="370"/>
      <c r="P196" s="370"/>
    </row>
    <row r="197" spans="1:16" s="270" customFormat="1" ht="16.5">
      <c r="A197" s="374"/>
      <c r="B197" s="390"/>
      <c r="C197" s="388"/>
      <c r="D197" s="374"/>
      <c r="E197" s="377"/>
      <c r="F197" s="383"/>
      <c r="G197" s="377"/>
      <c r="H197" s="378"/>
      <c r="I197" s="379"/>
      <c r="K197" s="370"/>
      <c r="P197" s="370"/>
    </row>
    <row r="198" spans="1:16" s="270" customFormat="1" ht="16.5">
      <c r="A198" s="374"/>
      <c r="B198" s="390"/>
      <c r="C198" s="388"/>
      <c r="D198" s="374"/>
      <c r="E198" s="377"/>
      <c r="F198" s="383"/>
      <c r="G198" s="377"/>
      <c r="H198" s="378"/>
      <c r="I198" s="379"/>
      <c r="K198" s="370"/>
      <c r="P198" s="370"/>
    </row>
    <row r="199" spans="1:16" s="270" customFormat="1" ht="16.5">
      <c r="A199" s="374"/>
      <c r="B199" s="390"/>
      <c r="C199" s="388"/>
      <c r="D199" s="374"/>
      <c r="E199" s="377"/>
      <c r="F199" s="383"/>
      <c r="G199" s="377"/>
      <c r="H199" s="378"/>
      <c r="I199" s="379"/>
      <c r="K199" s="370"/>
      <c r="P199" s="370"/>
    </row>
    <row r="200" spans="1:16" s="270" customFormat="1" ht="16.5">
      <c r="A200" s="374"/>
      <c r="B200" s="385"/>
      <c r="C200" s="388"/>
      <c r="D200" s="374"/>
      <c r="E200" s="377"/>
      <c r="F200" s="383"/>
      <c r="G200" s="377"/>
      <c r="H200" s="378"/>
      <c r="I200" s="379"/>
      <c r="K200" s="370"/>
      <c r="P200" s="370"/>
    </row>
    <row r="201" spans="1:16" s="270" customFormat="1" ht="16.5">
      <c r="A201" s="374"/>
      <c r="B201" s="390"/>
      <c r="C201" s="388"/>
      <c r="D201" s="374"/>
      <c r="E201" s="377"/>
      <c r="F201" s="383"/>
      <c r="G201" s="377"/>
      <c r="H201" s="378"/>
      <c r="I201" s="379"/>
      <c r="K201" s="370"/>
      <c r="P201" s="370"/>
    </row>
    <row r="202" spans="1:16" s="270" customFormat="1" ht="16.5">
      <c r="A202" s="374"/>
      <c r="B202" s="386"/>
      <c r="C202" s="388"/>
      <c r="D202" s="374"/>
      <c r="E202" s="377"/>
      <c r="F202" s="374"/>
      <c r="G202" s="377"/>
      <c r="H202" s="378"/>
      <c r="I202" s="379"/>
      <c r="K202" s="370"/>
      <c r="P202" s="370"/>
    </row>
    <row r="203" spans="1:16" s="270" customFormat="1" ht="16.5">
      <c r="A203" s="374"/>
      <c r="B203" s="390"/>
      <c r="C203" s="388"/>
      <c r="D203" s="374"/>
      <c r="E203" s="377"/>
      <c r="F203" s="383"/>
      <c r="G203" s="377"/>
      <c r="H203" s="378"/>
      <c r="I203" s="379"/>
      <c r="K203" s="370"/>
      <c r="P203" s="370"/>
    </row>
    <row r="204" spans="1:16" s="270" customFormat="1" ht="16.5">
      <c r="A204" s="374"/>
      <c r="B204" s="390"/>
      <c r="C204" s="388"/>
      <c r="D204" s="374"/>
      <c r="E204" s="377"/>
      <c r="F204" s="383"/>
      <c r="G204" s="377"/>
      <c r="H204" s="378"/>
      <c r="I204" s="379"/>
      <c r="K204" s="370"/>
      <c r="P204" s="370"/>
    </row>
    <row r="205" spans="1:16" s="270" customFormat="1" ht="16.5">
      <c r="A205" s="374"/>
      <c r="B205" s="390"/>
      <c r="C205" s="388"/>
      <c r="D205" s="374"/>
      <c r="E205" s="377"/>
      <c r="F205" s="383"/>
      <c r="G205" s="377"/>
      <c r="H205" s="378"/>
      <c r="I205" s="379"/>
      <c r="K205" s="370"/>
      <c r="P205" s="370"/>
    </row>
    <row r="206" spans="1:16" s="270" customFormat="1" ht="16.5">
      <c r="A206" s="374"/>
      <c r="B206" s="385"/>
      <c r="C206" s="388"/>
      <c r="D206" s="374"/>
      <c r="E206" s="377"/>
      <c r="F206" s="383"/>
      <c r="G206" s="377"/>
      <c r="H206" s="378"/>
      <c r="I206" s="379"/>
      <c r="K206" s="370"/>
      <c r="P206" s="370"/>
    </row>
    <row r="207" spans="1:16" s="270" customFormat="1" ht="16.5">
      <c r="A207" s="374"/>
      <c r="B207" s="386"/>
      <c r="C207" s="389"/>
      <c r="D207" s="374"/>
      <c r="E207" s="377"/>
      <c r="F207" s="374"/>
      <c r="G207" s="377"/>
      <c r="H207" s="378"/>
      <c r="I207" s="379"/>
      <c r="K207" s="370"/>
      <c r="P207" s="370"/>
    </row>
    <row r="208" spans="1:16" s="270" customFormat="1" ht="16.5">
      <c r="A208" s="374"/>
      <c r="B208" s="385"/>
      <c r="C208" s="388"/>
      <c r="D208" s="374"/>
      <c r="E208" s="377"/>
      <c r="F208" s="374"/>
      <c r="G208" s="377"/>
      <c r="H208" s="378"/>
      <c r="I208" s="379"/>
      <c r="K208" s="370"/>
      <c r="P208" s="370"/>
    </row>
    <row r="209" spans="1:16" s="270" customFormat="1" ht="16.5">
      <c r="A209" s="374"/>
      <c r="B209" s="381"/>
      <c r="C209" s="388"/>
      <c r="D209" s="374"/>
      <c r="E209" s="377"/>
      <c r="F209" s="383"/>
      <c r="G209" s="377"/>
      <c r="H209" s="378"/>
      <c r="I209" s="384"/>
      <c r="K209" s="370"/>
      <c r="P209" s="370"/>
    </row>
    <row r="210" spans="1:16" s="270" customFormat="1" ht="16.5">
      <c r="A210" s="374"/>
      <c r="B210" s="381"/>
      <c r="C210" s="388"/>
      <c r="D210" s="374"/>
      <c r="E210" s="377"/>
      <c r="F210" s="383"/>
      <c r="G210" s="377"/>
      <c r="H210" s="378"/>
      <c r="I210" s="384"/>
      <c r="K210" s="370"/>
      <c r="P210" s="370"/>
    </row>
    <row r="211" spans="1:16" s="270" customFormat="1" ht="16.5">
      <c r="A211" s="374"/>
      <c r="B211" s="381"/>
      <c r="C211" s="388"/>
      <c r="D211" s="374"/>
      <c r="E211" s="377"/>
      <c r="F211" s="383"/>
      <c r="G211" s="377"/>
      <c r="H211" s="378"/>
      <c r="I211" s="384"/>
      <c r="K211" s="370"/>
      <c r="P211" s="370"/>
    </row>
    <row r="212" spans="1:16" s="270" customFormat="1" ht="16.5">
      <c r="A212" s="374"/>
      <c r="B212" s="385"/>
      <c r="C212" s="388"/>
      <c r="D212" s="374"/>
      <c r="E212" s="377"/>
      <c r="F212" s="383"/>
      <c r="G212" s="377"/>
      <c r="H212" s="378"/>
      <c r="I212" s="384"/>
      <c r="K212" s="370"/>
      <c r="P212" s="370"/>
    </row>
    <row r="213" spans="1:16" s="270" customFormat="1" ht="16.5">
      <c r="A213" s="374"/>
      <c r="B213" s="381"/>
      <c r="C213" s="388"/>
      <c r="D213" s="374"/>
      <c r="E213" s="377"/>
      <c r="F213" s="383"/>
      <c r="G213" s="377"/>
      <c r="H213" s="378"/>
      <c r="I213" s="384"/>
      <c r="K213" s="370"/>
      <c r="P213" s="370"/>
    </row>
    <row r="214" spans="1:16" s="270" customFormat="1" ht="16.5">
      <c r="A214" s="374"/>
      <c r="B214" s="386"/>
      <c r="C214" s="388"/>
      <c r="D214" s="374"/>
      <c r="E214" s="377"/>
      <c r="F214" s="374"/>
      <c r="G214" s="377"/>
      <c r="H214" s="378"/>
      <c r="I214" s="379"/>
      <c r="K214" s="370"/>
      <c r="P214" s="370"/>
    </row>
    <row r="215" spans="1:16" s="270" customFormat="1" ht="16.5">
      <c r="A215" s="374"/>
      <c r="B215" s="381"/>
      <c r="C215" s="388"/>
      <c r="D215" s="374"/>
      <c r="E215" s="377"/>
      <c r="F215" s="383"/>
      <c r="G215" s="377"/>
      <c r="H215" s="378"/>
      <c r="I215" s="384"/>
      <c r="K215" s="370"/>
      <c r="P215" s="370"/>
    </row>
    <row r="216" spans="1:16" s="270" customFormat="1" ht="16.5">
      <c r="A216" s="374"/>
      <c r="B216" s="381"/>
      <c r="C216" s="388"/>
      <c r="D216" s="374"/>
      <c r="E216" s="377"/>
      <c r="F216" s="383"/>
      <c r="G216" s="377"/>
      <c r="H216" s="378"/>
      <c r="I216" s="384"/>
      <c r="K216" s="370"/>
      <c r="P216" s="370"/>
    </row>
    <row r="217" spans="1:16" s="270" customFormat="1" ht="16.5">
      <c r="A217" s="374"/>
      <c r="B217" s="381"/>
      <c r="C217" s="388"/>
      <c r="D217" s="374"/>
      <c r="E217" s="377"/>
      <c r="F217" s="383"/>
      <c r="G217" s="377"/>
      <c r="H217" s="378"/>
      <c r="I217" s="384"/>
      <c r="K217" s="370"/>
      <c r="P217" s="370"/>
    </row>
    <row r="218" spans="1:16" s="270" customFormat="1" ht="16.5">
      <c r="A218" s="374"/>
      <c r="B218" s="385"/>
      <c r="C218" s="388"/>
      <c r="D218" s="374"/>
      <c r="E218" s="377"/>
      <c r="F218" s="383"/>
      <c r="G218" s="377"/>
      <c r="H218" s="378"/>
      <c r="I218" s="384"/>
      <c r="K218" s="370"/>
      <c r="P218" s="370"/>
    </row>
    <row r="219" spans="1:16" s="270" customFormat="1" ht="16.5">
      <c r="A219" s="374"/>
      <c r="B219" s="385"/>
      <c r="C219" s="388"/>
      <c r="D219" s="374"/>
      <c r="E219" s="377"/>
      <c r="F219" s="383"/>
      <c r="G219" s="377"/>
      <c r="H219" s="378"/>
      <c r="I219" s="384"/>
      <c r="K219" s="370"/>
      <c r="P219" s="370"/>
    </row>
    <row r="220" spans="1:16" s="270" customFormat="1" ht="16.5">
      <c r="A220" s="374"/>
      <c r="B220" s="381"/>
      <c r="C220" s="388"/>
      <c r="D220" s="374"/>
      <c r="E220" s="377"/>
      <c r="F220" s="383"/>
      <c r="G220" s="377"/>
      <c r="H220" s="378"/>
      <c r="I220" s="384"/>
      <c r="K220" s="370"/>
      <c r="P220" s="370"/>
    </row>
    <row r="221" spans="1:16" s="270" customFormat="1" ht="16.5">
      <c r="A221" s="374"/>
      <c r="B221" s="385"/>
      <c r="C221" s="388"/>
      <c r="D221" s="374"/>
      <c r="E221" s="377"/>
      <c r="F221" s="374"/>
      <c r="G221" s="377"/>
      <c r="H221" s="378"/>
      <c r="I221" s="379"/>
      <c r="K221" s="370"/>
      <c r="P221" s="370"/>
    </row>
    <row r="222" spans="1:16" s="270" customFormat="1" ht="16.5">
      <c r="A222" s="374"/>
      <c r="B222" s="381"/>
      <c r="C222" s="388"/>
      <c r="D222" s="374"/>
      <c r="E222" s="377"/>
      <c r="F222" s="383"/>
      <c r="G222" s="377"/>
      <c r="H222" s="378"/>
      <c r="I222" s="384"/>
      <c r="K222" s="370"/>
      <c r="P222" s="370"/>
    </row>
    <row r="223" spans="1:16" s="270" customFormat="1" ht="16.5">
      <c r="A223" s="374"/>
      <c r="B223" s="381"/>
      <c r="C223" s="388"/>
      <c r="D223" s="374"/>
      <c r="E223" s="377"/>
      <c r="F223" s="383"/>
      <c r="G223" s="377"/>
      <c r="H223" s="378"/>
      <c r="I223" s="384"/>
      <c r="K223" s="370"/>
      <c r="P223" s="370"/>
    </row>
    <row r="224" spans="1:16" s="270" customFormat="1" ht="16.5">
      <c r="A224" s="374"/>
      <c r="B224" s="381"/>
      <c r="C224" s="388"/>
      <c r="D224" s="374"/>
      <c r="E224" s="377"/>
      <c r="F224" s="383"/>
      <c r="G224" s="377"/>
      <c r="H224" s="378"/>
      <c r="I224" s="384"/>
      <c r="K224" s="370"/>
      <c r="P224" s="370"/>
    </row>
    <row r="225" spans="1:16" s="270" customFormat="1" ht="16.5">
      <c r="A225" s="374"/>
      <c r="B225" s="385"/>
      <c r="C225" s="388"/>
      <c r="D225" s="374"/>
      <c r="E225" s="377"/>
      <c r="F225" s="383"/>
      <c r="G225" s="377"/>
      <c r="H225" s="378"/>
      <c r="I225" s="384"/>
      <c r="K225" s="370"/>
      <c r="P225" s="370"/>
    </row>
    <row r="226" spans="1:16" s="270" customFormat="1" ht="16.5">
      <c r="A226" s="374"/>
      <c r="B226" s="381"/>
      <c r="C226" s="388"/>
      <c r="D226" s="374"/>
      <c r="E226" s="377"/>
      <c r="F226" s="383"/>
      <c r="G226" s="377"/>
      <c r="H226" s="378"/>
      <c r="I226" s="384"/>
      <c r="K226" s="370"/>
      <c r="P226" s="370"/>
    </row>
    <row r="227" spans="1:16" s="270" customFormat="1" ht="16.5">
      <c r="A227" s="374"/>
      <c r="B227" s="385"/>
      <c r="C227" s="388"/>
      <c r="D227" s="374"/>
      <c r="E227" s="377"/>
      <c r="F227" s="374"/>
      <c r="G227" s="377"/>
      <c r="H227" s="378"/>
      <c r="I227" s="379"/>
      <c r="K227" s="370"/>
      <c r="P227" s="370"/>
    </row>
    <row r="228" spans="1:16" s="270" customFormat="1" ht="16.5">
      <c r="A228" s="374"/>
      <c r="B228" s="381"/>
      <c r="C228" s="388"/>
      <c r="D228" s="374"/>
      <c r="E228" s="377"/>
      <c r="F228" s="383"/>
      <c r="G228" s="377"/>
      <c r="H228" s="378"/>
      <c r="I228" s="384"/>
      <c r="K228" s="370"/>
      <c r="P228" s="370"/>
    </row>
    <row r="229" spans="1:16" s="270" customFormat="1" ht="16.5">
      <c r="A229" s="374"/>
      <c r="B229" s="381"/>
      <c r="C229" s="388"/>
      <c r="D229" s="374"/>
      <c r="E229" s="377"/>
      <c r="F229" s="383"/>
      <c r="G229" s="377"/>
      <c r="H229" s="378"/>
      <c r="I229" s="384"/>
      <c r="K229" s="370"/>
      <c r="P229" s="370"/>
    </row>
    <row r="230" spans="1:16" s="270" customFormat="1" ht="16.5">
      <c r="A230" s="374"/>
      <c r="B230" s="381"/>
      <c r="C230" s="388"/>
      <c r="D230" s="374"/>
      <c r="E230" s="377"/>
      <c r="F230" s="383"/>
      <c r="G230" s="377"/>
      <c r="H230" s="378"/>
      <c r="I230" s="384"/>
      <c r="K230" s="370"/>
      <c r="P230" s="370"/>
    </row>
    <row r="231" spans="1:16" s="270" customFormat="1" ht="16.5">
      <c r="A231" s="374"/>
      <c r="B231" s="385"/>
      <c r="C231" s="388"/>
      <c r="D231" s="374"/>
      <c r="E231" s="377"/>
      <c r="F231" s="383"/>
      <c r="G231" s="377"/>
      <c r="H231" s="378"/>
      <c r="I231" s="384"/>
      <c r="K231" s="370"/>
      <c r="P231" s="370"/>
    </row>
    <row r="232" spans="1:16" s="270" customFormat="1" ht="16.5">
      <c r="A232" s="374"/>
      <c r="B232" s="381"/>
      <c r="C232" s="388"/>
      <c r="D232" s="374"/>
      <c r="E232" s="377"/>
      <c r="F232" s="383"/>
      <c r="G232" s="377"/>
      <c r="H232" s="378"/>
      <c r="I232" s="384"/>
      <c r="K232" s="370"/>
      <c r="P232" s="370"/>
    </row>
    <row r="233" spans="1:16" s="270" customFormat="1" ht="16.5">
      <c r="A233" s="374"/>
      <c r="B233" s="386"/>
      <c r="C233" s="388"/>
      <c r="D233" s="374"/>
      <c r="E233" s="377"/>
      <c r="F233" s="374"/>
      <c r="G233" s="377"/>
      <c r="H233" s="378"/>
      <c r="I233" s="379"/>
      <c r="K233" s="370"/>
      <c r="P233" s="370"/>
    </row>
    <row r="234" spans="1:16" s="270" customFormat="1" ht="16.5">
      <c r="A234" s="374"/>
      <c r="B234" s="390"/>
      <c r="C234" s="388"/>
      <c r="D234" s="374"/>
      <c r="E234" s="377"/>
      <c r="F234" s="383"/>
      <c r="G234" s="377"/>
      <c r="H234" s="378"/>
      <c r="I234" s="379"/>
      <c r="K234" s="370"/>
      <c r="P234" s="370"/>
    </row>
    <row r="235" spans="1:16" s="270" customFormat="1" ht="16.5">
      <c r="A235" s="374"/>
      <c r="B235" s="390"/>
      <c r="C235" s="388"/>
      <c r="D235" s="374"/>
      <c r="E235" s="377"/>
      <c r="F235" s="383"/>
      <c r="G235" s="377"/>
      <c r="H235" s="378"/>
      <c r="I235" s="379"/>
      <c r="K235" s="370"/>
      <c r="P235" s="370"/>
    </row>
    <row r="236" spans="1:16" s="270" customFormat="1" ht="16.5">
      <c r="A236" s="374"/>
      <c r="B236" s="390"/>
      <c r="C236" s="388"/>
      <c r="D236" s="374"/>
      <c r="E236" s="377"/>
      <c r="F236" s="383"/>
      <c r="G236" s="377"/>
      <c r="H236" s="378"/>
      <c r="I236" s="379"/>
      <c r="K236" s="370"/>
      <c r="P236" s="370"/>
    </row>
    <row r="237" spans="1:16" s="270" customFormat="1" ht="16.5">
      <c r="A237" s="374"/>
      <c r="B237" s="385"/>
      <c r="C237" s="388"/>
      <c r="D237" s="374"/>
      <c r="E237" s="377"/>
      <c r="F237" s="383"/>
      <c r="G237" s="377"/>
      <c r="H237" s="378"/>
      <c r="I237" s="379"/>
      <c r="K237" s="370"/>
      <c r="P237" s="370"/>
    </row>
    <row r="238" spans="1:16" s="270" customFormat="1" ht="16.5">
      <c r="A238" s="374"/>
      <c r="B238" s="385"/>
      <c r="C238" s="388"/>
      <c r="D238" s="374"/>
      <c r="E238" s="377"/>
      <c r="F238" s="383"/>
      <c r="G238" s="377"/>
      <c r="H238" s="378"/>
      <c r="I238" s="379"/>
      <c r="K238" s="370"/>
      <c r="P238" s="370"/>
    </row>
    <row r="239" spans="1:16" s="270" customFormat="1" ht="16.5">
      <c r="A239" s="374"/>
      <c r="B239" s="385"/>
      <c r="C239" s="388"/>
      <c r="D239" s="374"/>
      <c r="E239" s="377"/>
      <c r="F239" s="383"/>
      <c r="G239" s="377"/>
      <c r="H239" s="378"/>
      <c r="I239" s="379"/>
      <c r="K239" s="370"/>
      <c r="P239" s="370"/>
    </row>
    <row r="240" spans="1:16" s="270" customFormat="1" ht="16.5">
      <c r="A240" s="374"/>
      <c r="B240" s="390"/>
      <c r="C240" s="388"/>
      <c r="D240" s="374"/>
      <c r="E240" s="377"/>
      <c r="F240" s="383"/>
      <c r="G240" s="377"/>
      <c r="H240" s="378"/>
      <c r="I240" s="379"/>
      <c r="K240" s="370"/>
      <c r="P240" s="370"/>
    </row>
    <row r="241" spans="1:16" s="270" customFormat="1" ht="16.5">
      <c r="A241" s="374"/>
      <c r="B241" s="385"/>
      <c r="C241" s="388"/>
      <c r="D241" s="374"/>
      <c r="E241" s="377"/>
      <c r="F241" s="374"/>
      <c r="G241" s="377"/>
      <c r="H241" s="378"/>
      <c r="I241" s="379"/>
      <c r="K241" s="370"/>
      <c r="P241" s="370"/>
    </row>
    <row r="242" spans="1:16" s="270" customFormat="1" ht="16.5">
      <c r="A242" s="374"/>
      <c r="B242" s="390"/>
      <c r="C242" s="388"/>
      <c r="D242" s="374"/>
      <c r="E242" s="377"/>
      <c r="F242" s="374"/>
      <c r="G242" s="377"/>
      <c r="H242" s="378"/>
      <c r="I242" s="379"/>
      <c r="K242" s="370"/>
      <c r="P242" s="370"/>
    </row>
    <row r="243" spans="1:16" s="270" customFormat="1" ht="16.5">
      <c r="A243" s="374"/>
      <c r="B243" s="390"/>
      <c r="C243" s="388"/>
      <c r="D243" s="374"/>
      <c r="E243" s="377"/>
      <c r="F243" s="383"/>
      <c r="G243" s="377"/>
      <c r="H243" s="378"/>
      <c r="I243" s="379"/>
      <c r="K243" s="370"/>
      <c r="P243" s="370"/>
    </row>
    <row r="244" spans="1:16" s="270" customFormat="1" ht="16.5">
      <c r="A244" s="374"/>
      <c r="B244" s="390"/>
      <c r="C244" s="388"/>
      <c r="D244" s="374"/>
      <c r="E244" s="377"/>
      <c r="F244" s="383"/>
      <c r="G244" s="377"/>
      <c r="H244" s="378"/>
      <c r="I244" s="379"/>
      <c r="K244" s="370"/>
      <c r="P244" s="370"/>
    </row>
    <row r="245" spans="1:16" s="270" customFormat="1" ht="16.5">
      <c r="A245" s="374"/>
      <c r="B245" s="385"/>
      <c r="C245" s="388"/>
      <c r="D245" s="374"/>
      <c r="E245" s="377"/>
      <c r="F245" s="383"/>
      <c r="G245" s="377"/>
      <c r="H245" s="378"/>
      <c r="I245" s="379"/>
      <c r="K245" s="370"/>
      <c r="P245" s="370"/>
    </row>
    <row r="246" spans="1:16" s="270" customFormat="1" ht="16.5">
      <c r="A246" s="374"/>
      <c r="B246" s="385"/>
      <c r="C246" s="388"/>
      <c r="D246" s="374"/>
      <c r="E246" s="377"/>
      <c r="F246" s="383"/>
      <c r="G246" s="377"/>
      <c r="H246" s="378"/>
      <c r="I246" s="379"/>
      <c r="K246" s="370"/>
      <c r="P246" s="370"/>
    </row>
    <row r="247" spans="1:16" s="270" customFormat="1" ht="16.5">
      <c r="A247" s="374"/>
      <c r="B247" s="390"/>
      <c r="C247" s="388"/>
      <c r="D247" s="374"/>
      <c r="E247" s="377"/>
      <c r="F247" s="383"/>
      <c r="G247" s="377"/>
      <c r="H247" s="378"/>
      <c r="I247" s="379"/>
      <c r="K247" s="370"/>
      <c r="P247" s="370"/>
    </row>
    <row r="248" spans="1:16" s="270" customFormat="1" ht="16.5">
      <c r="A248" s="374"/>
      <c r="B248" s="385"/>
      <c r="C248" s="388"/>
      <c r="D248" s="374"/>
      <c r="E248" s="377"/>
      <c r="F248" s="374"/>
      <c r="G248" s="377"/>
      <c r="H248" s="378"/>
      <c r="I248" s="379"/>
      <c r="K248" s="370"/>
      <c r="P248" s="370"/>
    </row>
    <row r="249" spans="1:16" s="270" customFormat="1" ht="16.5">
      <c r="A249" s="374"/>
      <c r="B249" s="390"/>
      <c r="C249" s="388"/>
      <c r="D249" s="374"/>
      <c r="E249" s="377"/>
      <c r="F249" s="383"/>
      <c r="G249" s="377"/>
      <c r="H249" s="378"/>
      <c r="I249" s="379"/>
      <c r="K249" s="370"/>
      <c r="P249" s="370"/>
    </row>
    <row r="250" spans="1:16" s="270" customFormat="1" ht="16.5">
      <c r="A250" s="374"/>
      <c r="B250" s="390"/>
      <c r="C250" s="388"/>
      <c r="D250" s="374"/>
      <c r="E250" s="377"/>
      <c r="F250" s="383"/>
      <c r="G250" s="377"/>
      <c r="H250" s="378"/>
      <c r="I250" s="379"/>
      <c r="K250" s="370"/>
      <c r="P250" s="370"/>
    </row>
    <row r="251" spans="1:16" s="270" customFormat="1" ht="16.5">
      <c r="A251" s="374"/>
      <c r="B251" s="390"/>
      <c r="C251" s="388"/>
      <c r="D251" s="374"/>
      <c r="E251" s="377"/>
      <c r="F251" s="383"/>
      <c r="G251" s="377"/>
      <c r="H251" s="378"/>
      <c r="I251" s="379"/>
      <c r="K251" s="370"/>
      <c r="P251" s="370"/>
    </row>
    <row r="252" spans="1:16" s="270" customFormat="1" ht="16.5">
      <c r="A252" s="374"/>
      <c r="B252" s="385"/>
      <c r="C252" s="388"/>
      <c r="D252" s="374"/>
      <c r="E252" s="377"/>
      <c r="F252" s="383"/>
      <c r="G252" s="377"/>
      <c r="H252" s="378"/>
      <c r="I252" s="379"/>
      <c r="K252" s="370"/>
      <c r="P252" s="370"/>
    </row>
    <row r="253" spans="1:16" s="270" customFormat="1" ht="16.5">
      <c r="A253" s="374"/>
      <c r="B253" s="385"/>
      <c r="C253" s="388"/>
      <c r="D253" s="374"/>
      <c r="E253" s="377"/>
      <c r="F253" s="383"/>
      <c r="G253" s="377"/>
      <c r="H253" s="378"/>
      <c r="I253" s="379"/>
      <c r="K253" s="370"/>
      <c r="P253" s="370"/>
    </row>
    <row r="254" spans="1:16" s="270" customFormat="1" ht="16.5">
      <c r="A254" s="374"/>
      <c r="B254" s="390"/>
      <c r="C254" s="388"/>
      <c r="D254" s="374"/>
      <c r="E254" s="377"/>
      <c r="F254" s="383"/>
      <c r="G254" s="377"/>
      <c r="H254" s="378"/>
      <c r="I254" s="379"/>
      <c r="K254" s="370"/>
      <c r="P254" s="370"/>
    </row>
    <row r="255" spans="1:16" s="270" customFormat="1" ht="16.5">
      <c r="A255" s="374"/>
      <c r="B255" s="385"/>
      <c r="C255" s="388"/>
      <c r="D255" s="374"/>
      <c r="E255" s="377"/>
      <c r="F255" s="374"/>
      <c r="G255" s="377"/>
      <c r="H255" s="378"/>
      <c r="I255" s="379"/>
      <c r="K255" s="370"/>
      <c r="P255" s="370"/>
    </row>
    <row r="256" spans="1:16" s="270" customFormat="1" ht="16.5">
      <c r="A256" s="374"/>
      <c r="B256" s="390"/>
      <c r="C256" s="388"/>
      <c r="D256" s="374"/>
      <c r="E256" s="377"/>
      <c r="F256" s="383"/>
      <c r="G256" s="377"/>
      <c r="H256" s="378"/>
      <c r="I256" s="379"/>
      <c r="K256" s="370"/>
      <c r="P256" s="370"/>
    </row>
    <row r="257" spans="1:16" s="270" customFormat="1" ht="16.5">
      <c r="A257" s="374"/>
      <c r="B257" s="390"/>
      <c r="C257" s="388"/>
      <c r="D257" s="374"/>
      <c r="E257" s="377"/>
      <c r="F257" s="383"/>
      <c r="G257" s="377"/>
      <c r="H257" s="378"/>
      <c r="I257" s="379"/>
      <c r="K257" s="370"/>
      <c r="P257" s="370"/>
    </row>
    <row r="258" spans="1:16" s="270" customFormat="1" ht="16.5">
      <c r="A258" s="374"/>
      <c r="B258" s="390"/>
      <c r="C258" s="388"/>
      <c r="D258" s="374"/>
      <c r="E258" s="377"/>
      <c r="F258" s="383"/>
      <c r="G258" s="377"/>
      <c r="H258" s="378"/>
      <c r="I258" s="379"/>
      <c r="K258" s="370"/>
      <c r="P258" s="370"/>
    </row>
    <row r="259" spans="1:16" s="270" customFormat="1" ht="16.5">
      <c r="A259" s="374"/>
      <c r="B259" s="385"/>
      <c r="C259" s="388"/>
      <c r="D259" s="374"/>
      <c r="E259" s="377"/>
      <c r="F259" s="383"/>
      <c r="G259" s="377"/>
      <c r="H259" s="378"/>
      <c r="I259" s="379"/>
      <c r="K259" s="370"/>
      <c r="P259" s="370"/>
    </row>
    <row r="260" spans="1:16" s="270" customFormat="1" ht="16.5">
      <c r="A260" s="374"/>
      <c r="B260" s="385"/>
      <c r="C260" s="388"/>
      <c r="D260" s="374"/>
      <c r="E260" s="377"/>
      <c r="F260" s="383"/>
      <c r="G260" s="377"/>
      <c r="H260" s="378"/>
      <c r="I260" s="379"/>
      <c r="K260" s="370"/>
      <c r="P260" s="370"/>
    </row>
    <row r="261" spans="1:16" s="270" customFormat="1" ht="16.5">
      <c r="A261" s="374"/>
      <c r="B261" s="390"/>
      <c r="C261" s="388"/>
      <c r="D261" s="374"/>
      <c r="E261" s="377"/>
      <c r="F261" s="383"/>
      <c r="G261" s="377"/>
      <c r="H261" s="378"/>
      <c r="I261" s="379"/>
      <c r="K261" s="370"/>
      <c r="P261" s="370"/>
    </row>
    <row r="262" spans="1:16" s="270" customFormat="1" ht="16.5">
      <c r="A262" s="374"/>
      <c r="B262" s="386"/>
      <c r="C262" s="388"/>
      <c r="D262" s="374"/>
      <c r="E262" s="377"/>
      <c r="F262" s="379"/>
      <c r="G262" s="377"/>
      <c r="H262" s="378"/>
      <c r="I262" s="379"/>
      <c r="K262" s="370"/>
      <c r="P262" s="370"/>
    </row>
    <row r="263" spans="1:16" s="270" customFormat="1" ht="16.5">
      <c r="A263" s="374"/>
      <c r="B263" s="390"/>
      <c r="C263" s="388"/>
      <c r="D263" s="374"/>
      <c r="E263" s="377"/>
      <c r="F263" s="383"/>
      <c r="G263" s="377"/>
      <c r="H263" s="378"/>
      <c r="I263" s="379"/>
      <c r="K263" s="370"/>
      <c r="P263" s="370"/>
    </row>
    <row r="264" spans="1:16" s="270" customFormat="1" ht="16.5">
      <c r="A264" s="374"/>
      <c r="B264" s="390"/>
      <c r="C264" s="388"/>
      <c r="D264" s="374"/>
      <c r="E264" s="377"/>
      <c r="F264" s="383"/>
      <c r="G264" s="377"/>
      <c r="H264" s="378"/>
      <c r="I264" s="379"/>
      <c r="K264" s="370"/>
      <c r="P264" s="370"/>
    </row>
    <row r="265" spans="1:16" s="270" customFormat="1" ht="16.5">
      <c r="A265" s="374"/>
      <c r="B265" s="390"/>
      <c r="C265" s="388"/>
      <c r="D265" s="374"/>
      <c r="E265" s="377"/>
      <c r="F265" s="383"/>
      <c r="G265" s="377"/>
      <c r="H265" s="378"/>
      <c r="I265" s="379"/>
      <c r="K265" s="370"/>
      <c r="P265" s="370"/>
    </row>
    <row r="266" spans="1:16" s="270" customFormat="1" ht="16.5">
      <c r="A266" s="374"/>
      <c r="B266" s="385"/>
      <c r="C266" s="388"/>
      <c r="D266" s="374"/>
      <c r="E266" s="377"/>
      <c r="F266" s="383"/>
      <c r="G266" s="377"/>
      <c r="H266" s="378"/>
      <c r="I266" s="379"/>
      <c r="K266" s="370"/>
      <c r="P266" s="370"/>
    </row>
    <row r="267" spans="1:16" s="270" customFormat="1" ht="16.5">
      <c r="A267" s="374"/>
      <c r="B267" s="385"/>
      <c r="C267" s="388"/>
      <c r="D267" s="374"/>
      <c r="E267" s="377"/>
      <c r="F267" s="383"/>
      <c r="G267" s="377"/>
      <c r="H267" s="378"/>
      <c r="I267" s="379"/>
      <c r="K267" s="370"/>
      <c r="P267" s="370"/>
    </row>
    <row r="268" spans="1:16" s="270" customFormat="1" ht="16.5">
      <c r="A268" s="374"/>
      <c r="B268" s="390"/>
      <c r="C268" s="388"/>
      <c r="D268" s="374"/>
      <c r="E268" s="377"/>
      <c r="F268" s="383"/>
      <c r="G268" s="377"/>
      <c r="H268" s="378"/>
      <c r="I268" s="379"/>
      <c r="K268" s="370"/>
      <c r="P268" s="370"/>
    </row>
    <row r="269" spans="1:16" s="270" customFormat="1" ht="16.5">
      <c r="A269" s="374"/>
      <c r="B269" s="386"/>
      <c r="C269" s="388"/>
      <c r="D269" s="374"/>
      <c r="E269" s="377"/>
      <c r="F269" s="374"/>
      <c r="G269" s="377"/>
      <c r="H269" s="378"/>
      <c r="I269" s="379"/>
      <c r="K269" s="370"/>
      <c r="P269" s="370"/>
    </row>
    <row r="270" spans="1:16" s="270" customFormat="1" ht="16.5">
      <c r="A270" s="374"/>
      <c r="B270" s="390"/>
      <c r="C270" s="388"/>
      <c r="D270" s="374"/>
      <c r="E270" s="377"/>
      <c r="F270" s="383"/>
      <c r="G270" s="377"/>
      <c r="H270" s="378"/>
      <c r="I270" s="379"/>
      <c r="K270" s="370"/>
      <c r="P270" s="370"/>
    </row>
    <row r="271" spans="1:16" s="270" customFormat="1" ht="16.5">
      <c r="A271" s="374"/>
      <c r="B271" s="390"/>
      <c r="C271" s="388"/>
      <c r="D271" s="374"/>
      <c r="E271" s="377"/>
      <c r="F271" s="383"/>
      <c r="G271" s="377"/>
      <c r="H271" s="378"/>
      <c r="I271" s="379"/>
      <c r="K271" s="370"/>
      <c r="P271" s="370"/>
    </row>
    <row r="272" spans="1:16" s="270" customFormat="1" ht="16.5">
      <c r="A272" s="374"/>
      <c r="B272" s="390"/>
      <c r="C272" s="388"/>
      <c r="D272" s="374"/>
      <c r="E272" s="377"/>
      <c r="F272" s="383"/>
      <c r="G272" s="377"/>
      <c r="H272" s="378"/>
      <c r="I272" s="379"/>
      <c r="K272" s="370"/>
      <c r="P272" s="370"/>
    </row>
    <row r="273" spans="1:16" s="270" customFormat="1" ht="16.5">
      <c r="A273" s="374"/>
      <c r="B273" s="385"/>
      <c r="C273" s="388"/>
      <c r="D273" s="374"/>
      <c r="E273" s="377"/>
      <c r="F273" s="383"/>
      <c r="G273" s="377"/>
      <c r="H273" s="378"/>
      <c r="I273" s="379"/>
      <c r="K273" s="370"/>
      <c r="P273" s="370"/>
    </row>
    <row r="274" spans="1:16" s="270" customFormat="1" ht="16.5">
      <c r="A274" s="374"/>
      <c r="B274" s="385"/>
      <c r="C274" s="388"/>
      <c r="D274" s="374"/>
      <c r="E274" s="377"/>
      <c r="F274" s="383"/>
      <c r="G274" s="377"/>
      <c r="H274" s="378"/>
      <c r="I274" s="379"/>
      <c r="K274" s="370"/>
      <c r="P274" s="370"/>
    </row>
    <row r="275" spans="1:16" s="270" customFormat="1" ht="16.5">
      <c r="A275" s="374"/>
      <c r="B275" s="385"/>
      <c r="C275" s="388"/>
      <c r="D275" s="374"/>
      <c r="E275" s="377"/>
      <c r="F275" s="383"/>
      <c r="G275" s="377"/>
      <c r="H275" s="378"/>
      <c r="I275" s="379"/>
      <c r="K275" s="370"/>
      <c r="P275" s="370"/>
    </row>
    <row r="276" spans="1:16" s="270" customFormat="1" ht="16.5">
      <c r="A276" s="374"/>
      <c r="B276" s="390"/>
      <c r="C276" s="388"/>
      <c r="D276" s="374"/>
      <c r="E276" s="377"/>
      <c r="F276" s="383"/>
      <c r="G276" s="377"/>
      <c r="H276" s="378"/>
      <c r="I276" s="379"/>
      <c r="K276" s="370"/>
      <c r="P276" s="370"/>
    </row>
    <row r="277" spans="1:16" s="270" customFormat="1" ht="16.5">
      <c r="A277" s="374"/>
      <c r="B277" s="386"/>
      <c r="C277" s="388"/>
      <c r="D277" s="374"/>
      <c r="E277" s="377"/>
      <c r="F277" s="374"/>
      <c r="G277" s="377"/>
      <c r="H277" s="378"/>
      <c r="I277" s="379"/>
      <c r="K277" s="370"/>
      <c r="P277" s="370"/>
    </row>
    <row r="278" spans="1:16" s="270" customFormat="1" ht="16.5">
      <c r="A278" s="374"/>
      <c r="B278" s="390"/>
      <c r="C278" s="388"/>
      <c r="D278" s="374"/>
      <c r="E278" s="377"/>
      <c r="F278" s="383"/>
      <c r="G278" s="377"/>
      <c r="H278" s="378"/>
      <c r="I278" s="379"/>
      <c r="K278" s="370"/>
      <c r="P278" s="370"/>
    </row>
    <row r="279" spans="1:16" s="270" customFormat="1" ht="16.5">
      <c r="A279" s="374"/>
      <c r="B279" s="390"/>
      <c r="C279" s="388"/>
      <c r="D279" s="374"/>
      <c r="E279" s="377"/>
      <c r="F279" s="383"/>
      <c r="G279" s="377"/>
      <c r="H279" s="378"/>
      <c r="I279" s="379"/>
      <c r="K279" s="370"/>
      <c r="P279" s="370"/>
    </row>
    <row r="280" spans="1:16" s="270" customFormat="1" ht="16.5">
      <c r="A280" s="374"/>
      <c r="B280" s="390"/>
      <c r="C280" s="388"/>
      <c r="D280" s="374"/>
      <c r="E280" s="377"/>
      <c r="F280" s="383"/>
      <c r="G280" s="377"/>
      <c r="H280" s="378"/>
      <c r="I280" s="379"/>
      <c r="K280" s="370"/>
      <c r="P280" s="370"/>
    </row>
    <row r="281" spans="1:16" s="270" customFormat="1" ht="16.5">
      <c r="A281" s="374"/>
      <c r="B281" s="385"/>
      <c r="C281" s="388"/>
      <c r="D281" s="374"/>
      <c r="E281" s="377"/>
      <c r="F281" s="383"/>
      <c r="G281" s="377"/>
      <c r="H281" s="378"/>
      <c r="I281" s="379"/>
      <c r="K281" s="370"/>
      <c r="P281" s="370"/>
    </row>
    <row r="282" spans="1:16" s="270" customFormat="1" ht="16.5">
      <c r="A282" s="374"/>
      <c r="B282" s="385"/>
      <c r="C282" s="388"/>
      <c r="D282" s="374"/>
      <c r="E282" s="377"/>
      <c r="F282" s="383"/>
      <c r="G282" s="377"/>
      <c r="H282" s="378"/>
      <c r="I282" s="379"/>
      <c r="K282" s="370"/>
      <c r="P282" s="370"/>
    </row>
    <row r="283" spans="1:16" s="270" customFormat="1" ht="16.5">
      <c r="A283" s="374"/>
      <c r="B283" s="385"/>
      <c r="C283" s="388"/>
      <c r="D283" s="374"/>
      <c r="E283" s="377"/>
      <c r="F283" s="383"/>
      <c r="G283" s="377"/>
      <c r="H283" s="378"/>
      <c r="I283" s="379"/>
      <c r="K283" s="370"/>
      <c r="P283" s="370"/>
    </row>
    <row r="284" spans="1:16" s="270" customFormat="1" ht="16.5">
      <c r="A284" s="374"/>
      <c r="B284" s="390"/>
      <c r="C284" s="388"/>
      <c r="D284" s="374"/>
      <c r="E284" s="377"/>
      <c r="F284" s="383"/>
      <c r="G284" s="377"/>
      <c r="H284" s="378"/>
      <c r="I284" s="379"/>
      <c r="K284" s="370"/>
      <c r="P284" s="370"/>
    </row>
    <row r="285" spans="1:16" s="270" customFormat="1" ht="16.5">
      <c r="A285" s="374"/>
      <c r="B285" s="386"/>
      <c r="C285" s="388"/>
      <c r="D285" s="374"/>
      <c r="E285" s="377"/>
      <c r="F285" s="374"/>
      <c r="G285" s="377"/>
      <c r="H285" s="378"/>
      <c r="I285" s="379"/>
      <c r="K285" s="370"/>
      <c r="P285" s="370"/>
    </row>
    <row r="286" spans="1:16" s="270" customFormat="1" ht="16.5">
      <c r="A286" s="374"/>
      <c r="B286" s="390"/>
      <c r="C286" s="388"/>
      <c r="D286" s="374"/>
      <c r="E286" s="377"/>
      <c r="F286" s="374"/>
      <c r="G286" s="377"/>
      <c r="H286" s="378"/>
      <c r="I286" s="379"/>
      <c r="K286" s="370"/>
      <c r="P286" s="370"/>
    </row>
    <row r="287" spans="1:16" s="270" customFormat="1" ht="16.5">
      <c r="A287" s="374"/>
      <c r="B287" s="390"/>
      <c r="C287" s="388"/>
      <c r="D287" s="374"/>
      <c r="E287" s="377"/>
      <c r="F287" s="374"/>
      <c r="G287" s="377"/>
      <c r="H287" s="378"/>
      <c r="I287" s="379"/>
      <c r="K287" s="370"/>
      <c r="P287" s="370"/>
    </row>
    <row r="288" spans="1:16" s="270" customFormat="1" ht="16.5">
      <c r="A288" s="374"/>
      <c r="B288" s="385"/>
      <c r="C288" s="388"/>
      <c r="D288" s="374"/>
      <c r="E288" s="377"/>
      <c r="F288" s="383"/>
      <c r="G288" s="377"/>
      <c r="H288" s="378"/>
      <c r="I288" s="379"/>
      <c r="K288" s="370"/>
      <c r="P288" s="370"/>
    </row>
    <row r="289" spans="1:16" s="270" customFormat="1" ht="16.5">
      <c r="A289" s="374"/>
      <c r="B289" s="385"/>
      <c r="C289" s="388"/>
      <c r="D289" s="374"/>
      <c r="E289" s="377"/>
      <c r="F289" s="383"/>
      <c r="G289" s="377"/>
      <c r="H289" s="378"/>
      <c r="I289" s="379"/>
      <c r="K289" s="370"/>
      <c r="P289" s="370"/>
    </row>
    <row r="290" spans="1:16" s="270" customFormat="1" ht="16.5">
      <c r="A290" s="374"/>
      <c r="B290" s="385"/>
      <c r="C290" s="388"/>
      <c r="D290" s="374"/>
      <c r="E290" s="377"/>
      <c r="F290" s="383"/>
      <c r="G290" s="377"/>
      <c r="H290" s="378"/>
      <c r="I290" s="379"/>
      <c r="K290" s="370"/>
      <c r="P290" s="370"/>
    </row>
    <row r="291" spans="1:16" s="270" customFormat="1" ht="16.5">
      <c r="A291" s="374"/>
      <c r="B291" s="385"/>
      <c r="C291" s="388"/>
      <c r="D291" s="374"/>
      <c r="E291" s="377"/>
      <c r="F291" s="383"/>
      <c r="G291" s="377"/>
      <c r="H291" s="378"/>
      <c r="I291" s="379"/>
      <c r="K291" s="370"/>
      <c r="P291" s="370"/>
    </row>
    <row r="292" spans="1:16" s="270" customFormat="1" ht="16.5">
      <c r="A292" s="374"/>
      <c r="B292" s="385"/>
      <c r="C292" s="388"/>
      <c r="D292" s="374"/>
      <c r="E292" s="377"/>
      <c r="F292" s="374"/>
      <c r="G292" s="377"/>
      <c r="H292" s="378"/>
      <c r="I292" s="379"/>
      <c r="K292" s="370"/>
      <c r="P292" s="370"/>
    </row>
    <row r="293" spans="1:16" s="270" customFormat="1" ht="16.5">
      <c r="A293" s="374"/>
      <c r="B293" s="390"/>
      <c r="C293" s="388"/>
      <c r="D293" s="374"/>
      <c r="E293" s="377"/>
      <c r="F293" s="383"/>
      <c r="G293" s="377"/>
      <c r="H293" s="378"/>
      <c r="I293" s="379"/>
      <c r="K293" s="370"/>
      <c r="P293" s="370"/>
    </row>
    <row r="294" spans="1:16" s="270" customFormat="1" ht="16.5">
      <c r="A294" s="374"/>
      <c r="B294" s="390"/>
      <c r="C294" s="388"/>
      <c r="D294" s="374"/>
      <c r="E294" s="377"/>
      <c r="F294" s="383"/>
      <c r="G294" s="377"/>
      <c r="H294" s="378"/>
      <c r="I294" s="379"/>
      <c r="K294" s="370"/>
      <c r="P294" s="370"/>
    </row>
    <row r="295" spans="1:16" s="270" customFormat="1" ht="16.5">
      <c r="A295" s="374"/>
      <c r="B295" s="390"/>
      <c r="C295" s="388"/>
      <c r="D295" s="374"/>
      <c r="E295" s="377"/>
      <c r="F295" s="383"/>
      <c r="G295" s="377"/>
      <c r="H295" s="378"/>
      <c r="I295" s="379"/>
      <c r="K295" s="370"/>
      <c r="P295" s="370"/>
    </row>
    <row r="296" spans="1:16" s="270" customFormat="1" ht="16.5">
      <c r="A296" s="374"/>
      <c r="B296" s="385"/>
      <c r="C296" s="388"/>
      <c r="D296" s="374"/>
      <c r="E296" s="377"/>
      <c r="F296" s="383"/>
      <c r="G296" s="377"/>
      <c r="H296" s="378"/>
      <c r="I296" s="379"/>
      <c r="K296" s="370"/>
      <c r="P296" s="370"/>
    </row>
    <row r="297" spans="1:16" s="270" customFormat="1" ht="16.5">
      <c r="A297" s="374"/>
      <c r="B297" s="385"/>
      <c r="C297" s="388"/>
      <c r="D297" s="374"/>
      <c r="E297" s="377"/>
      <c r="F297" s="383"/>
      <c r="G297" s="377"/>
      <c r="H297" s="378"/>
      <c r="I297" s="379"/>
      <c r="K297" s="370"/>
      <c r="P297" s="370"/>
    </row>
    <row r="298" spans="1:16" s="270" customFormat="1" ht="16.5">
      <c r="A298" s="374"/>
      <c r="B298" s="385"/>
      <c r="C298" s="388"/>
      <c r="D298" s="374"/>
      <c r="E298" s="377"/>
      <c r="F298" s="383"/>
      <c r="G298" s="377"/>
      <c r="H298" s="378"/>
      <c r="I298" s="379"/>
      <c r="K298" s="370"/>
      <c r="P298" s="370"/>
    </row>
    <row r="299" spans="1:16" s="270" customFormat="1" ht="16.5">
      <c r="A299" s="374"/>
      <c r="B299" s="385"/>
      <c r="C299" s="388"/>
      <c r="D299" s="374"/>
      <c r="E299" s="377"/>
      <c r="F299" s="383"/>
      <c r="G299" s="377"/>
      <c r="H299" s="378"/>
      <c r="I299" s="379"/>
      <c r="K299" s="370"/>
      <c r="P299" s="370"/>
    </row>
    <row r="300" spans="1:16" s="270" customFormat="1" ht="16.5">
      <c r="A300" s="374"/>
      <c r="B300" s="390"/>
      <c r="C300" s="388"/>
      <c r="D300" s="374"/>
      <c r="E300" s="377"/>
      <c r="F300" s="383"/>
      <c r="G300" s="377"/>
      <c r="H300" s="378"/>
      <c r="I300" s="379"/>
      <c r="K300" s="370"/>
      <c r="P300" s="370"/>
    </row>
    <row r="301" spans="1:16" s="270" customFormat="1" ht="16.5">
      <c r="A301" s="374"/>
      <c r="B301" s="381"/>
      <c r="C301" s="388"/>
      <c r="D301" s="374"/>
      <c r="E301" s="377"/>
      <c r="F301" s="374"/>
      <c r="G301" s="377"/>
      <c r="H301" s="378"/>
      <c r="I301" s="384"/>
      <c r="K301" s="370"/>
      <c r="P301" s="370"/>
    </row>
    <row r="302" spans="1:16" s="270" customFormat="1" ht="16.5">
      <c r="A302" s="374"/>
      <c r="B302" s="385"/>
      <c r="C302" s="321"/>
      <c r="D302" s="432"/>
      <c r="E302" s="391"/>
      <c r="F302" s="432"/>
      <c r="G302" s="391"/>
      <c r="H302" s="392"/>
      <c r="I302" s="393"/>
      <c r="K302" s="370"/>
      <c r="P302" s="370"/>
    </row>
    <row r="303" spans="1:16" s="270" customFormat="1" ht="16.5">
      <c r="A303" s="374"/>
      <c r="B303" s="381"/>
      <c r="C303" s="321"/>
      <c r="D303" s="432"/>
      <c r="E303" s="391"/>
      <c r="F303" s="432"/>
      <c r="G303" s="391"/>
      <c r="H303" s="392"/>
      <c r="I303" s="432"/>
      <c r="K303" s="370"/>
      <c r="P303" s="370"/>
    </row>
    <row r="304" spans="1:16" s="270" customFormat="1" ht="16.5">
      <c r="A304" s="374"/>
      <c r="B304" s="386"/>
      <c r="C304" s="321"/>
      <c r="D304" s="432"/>
      <c r="E304" s="391"/>
      <c r="F304" s="432"/>
      <c r="G304" s="391"/>
      <c r="H304" s="392"/>
      <c r="I304" s="393"/>
      <c r="K304" s="370"/>
      <c r="P304" s="370"/>
    </row>
    <row r="305" spans="1:16" s="270" customFormat="1" ht="16.5">
      <c r="A305" s="374"/>
      <c r="B305" s="381"/>
      <c r="C305" s="321"/>
      <c r="D305" s="432"/>
      <c r="E305" s="391"/>
      <c r="F305" s="432"/>
      <c r="G305" s="391"/>
      <c r="H305" s="392"/>
      <c r="I305" s="393"/>
      <c r="K305" s="370"/>
      <c r="P305" s="370"/>
    </row>
    <row r="306" spans="1:16" s="270" customFormat="1" ht="16.5">
      <c r="A306" s="374"/>
      <c r="B306" s="381"/>
      <c r="C306" s="321"/>
      <c r="D306" s="432"/>
      <c r="E306" s="391"/>
      <c r="F306" s="432"/>
      <c r="G306" s="391"/>
      <c r="H306" s="392"/>
      <c r="I306" s="393"/>
      <c r="K306" s="370"/>
      <c r="P306" s="370"/>
    </row>
    <row r="307" spans="1:16" s="270" customFormat="1" ht="16.5">
      <c r="A307" s="374"/>
      <c r="B307" s="381"/>
      <c r="C307" s="321"/>
      <c r="D307" s="432"/>
      <c r="E307" s="391"/>
      <c r="F307" s="432"/>
      <c r="G307" s="394"/>
      <c r="H307" s="392"/>
      <c r="I307" s="393"/>
      <c r="K307" s="370"/>
      <c r="P307" s="370"/>
    </row>
    <row r="308" spans="1:16" s="270" customFormat="1" ht="16.5">
      <c r="A308" s="374"/>
      <c r="B308" s="385"/>
      <c r="C308" s="321"/>
      <c r="D308" s="432"/>
      <c r="E308" s="391"/>
      <c r="F308" s="432"/>
      <c r="G308" s="391"/>
      <c r="H308" s="392"/>
      <c r="I308" s="393"/>
      <c r="K308" s="370"/>
      <c r="P308" s="370"/>
    </row>
    <row r="309" spans="1:16" s="270" customFormat="1" ht="16.5">
      <c r="A309" s="374"/>
      <c r="B309" s="385"/>
      <c r="C309" s="321"/>
      <c r="D309" s="432"/>
      <c r="E309" s="391"/>
      <c r="F309" s="432"/>
      <c r="G309" s="394"/>
      <c r="H309" s="392"/>
      <c r="I309" s="393"/>
      <c r="K309" s="370"/>
      <c r="P309" s="370"/>
    </row>
    <row r="310" spans="1:16" s="270" customFormat="1" ht="16.5">
      <c r="A310" s="374"/>
      <c r="B310" s="381"/>
      <c r="C310" s="321"/>
      <c r="D310" s="432"/>
      <c r="E310" s="391"/>
      <c r="F310" s="432"/>
      <c r="G310" s="391"/>
      <c r="H310" s="392"/>
      <c r="I310" s="393"/>
      <c r="K310" s="370"/>
      <c r="P310" s="370"/>
    </row>
    <row r="311" spans="1:16" s="270" customFormat="1" ht="16.5">
      <c r="A311" s="374"/>
      <c r="B311" s="385"/>
      <c r="C311" s="321"/>
      <c r="D311" s="432"/>
      <c r="E311" s="391"/>
      <c r="F311" s="432"/>
      <c r="G311" s="391"/>
      <c r="H311" s="392"/>
      <c r="I311" s="393"/>
      <c r="K311" s="370"/>
      <c r="P311" s="370"/>
    </row>
    <row r="312" spans="1:16" s="270" customFormat="1" ht="16.5">
      <c r="A312" s="374"/>
      <c r="B312" s="381"/>
      <c r="C312" s="321"/>
      <c r="D312" s="432"/>
      <c r="E312" s="391"/>
      <c r="F312" s="432"/>
      <c r="G312" s="391"/>
      <c r="H312" s="392"/>
      <c r="I312" s="432"/>
      <c r="K312" s="370"/>
      <c r="P312" s="370"/>
    </row>
    <row r="313" spans="1:16" s="270" customFormat="1" ht="16.5">
      <c r="A313" s="374"/>
      <c r="B313" s="381"/>
      <c r="C313" s="321"/>
      <c r="D313" s="432"/>
      <c r="E313" s="391"/>
      <c r="F313" s="432"/>
      <c r="G313" s="391"/>
      <c r="H313" s="392"/>
      <c r="I313" s="432"/>
      <c r="K313" s="370"/>
      <c r="P313" s="370"/>
    </row>
    <row r="314" spans="1:16" s="270" customFormat="1" ht="16.5">
      <c r="A314" s="374"/>
      <c r="B314" s="381"/>
      <c r="C314" s="321"/>
      <c r="D314" s="432"/>
      <c r="E314" s="391"/>
      <c r="F314" s="432"/>
      <c r="G314" s="391"/>
      <c r="H314" s="392"/>
      <c r="I314" s="432"/>
      <c r="K314" s="370"/>
      <c r="P314" s="370"/>
    </row>
    <row r="315" spans="1:16" s="270" customFormat="1" ht="16.5">
      <c r="A315" s="374"/>
      <c r="B315" s="385"/>
      <c r="C315" s="388"/>
      <c r="D315" s="374"/>
      <c r="E315" s="377"/>
      <c r="F315" s="383"/>
      <c r="G315" s="377"/>
      <c r="H315" s="378"/>
      <c r="I315" s="384"/>
      <c r="K315" s="370"/>
      <c r="P315" s="370"/>
    </row>
    <row r="316" spans="1:16" s="270" customFormat="1" ht="16.5">
      <c r="A316" s="374"/>
      <c r="B316" s="381"/>
      <c r="C316" s="388"/>
      <c r="D316" s="374"/>
      <c r="E316" s="377"/>
      <c r="F316" s="383"/>
      <c r="G316" s="377"/>
      <c r="H316" s="378"/>
      <c r="I316" s="384"/>
      <c r="K316" s="370"/>
      <c r="P316" s="370"/>
    </row>
    <row r="317" spans="1:16" s="270" customFormat="1" ht="16.5">
      <c r="A317" s="374"/>
      <c r="B317" s="386"/>
      <c r="C317" s="388"/>
      <c r="D317" s="374"/>
      <c r="E317" s="377"/>
      <c r="F317" s="374"/>
      <c r="G317" s="377"/>
      <c r="H317" s="378"/>
      <c r="I317" s="379"/>
      <c r="K317" s="370"/>
      <c r="P317" s="370"/>
    </row>
    <row r="318" spans="1:16" s="270" customFormat="1" ht="16.5">
      <c r="A318" s="374"/>
      <c r="B318" s="381"/>
      <c r="C318" s="388"/>
      <c r="D318" s="374"/>
      <c r="E318" s="377"/>
      <c r="F318" s="374"/>
      <c r="G318" s="377"/>
      <c r="H318" s="378"/>
      <c r="I318" s="384"/>
      <c r="K318" s="370"/>
      <c r="P318" s="370"/>
    </row>
    <row r="319" spans="1:16" s="270" customFormat="1" ht="16.5">
      <c r="A319" s="374"/>
      <c r="B319" s="381"/>
      <c r="C319" s="388"/>
      <c r="D319" s="374"/>
      <c r="E319" s="377"/>
      <c r="F319" s="383"/>
      <c r="G319" s="377"/>
      <c r="H319" s="378"/>
      <c r="I319" s="384"/>
      <c r="K319" s="370"/>
      <c r="P319" s="370"/>
    </row>
    <row r="320" spans="1:16" s="270" customFormat="1" ht="16.5">
      <c r="A320" s="374"/>
      <c r="B320" s="381"/>
      <c r="C320" s="321"/>
      <c r="D320" s="432"/>
      <c r="E320" s="391"/>
      <c r="F320" s="432"/>
      <c r="G320" s="391"/>
      <c r="H320" s="392"/>
      <c r="I320" s="432"/>
      <c r="K320" s="370"/>
      <c r="P320" s="370"/>
    </row>
    <row r="321" spans="1:16" s="270" customFormat="1" ht="16.5">
      <c r="A321" s="374"/>
      <c r="B321" s="385"/>
      <c r="C321" s="388"/>
      <c r="D321" s="374"/>
      <c r="E321" s="377"/>
      <c r="F321" s="383"/>
      <c r="G321" s="377"/>
      <c r="H321" s="378"/>
      <c r="I321" s="384"/>
      <c r="K321" s="370"/>
      <c r="P321" s="370"/>
    </row>
    <row r="322" spans="1:16" s="270" customFormat="1" ht="16.5">
      <c r="A322" s="374"/>
      <c r="B322" s="381"/>
      <c r="C322" s="388"/>
      <c r="D322" s="374"/>
      <c r="E322" s="377"/>
      <c r="F322" s="383"/>
      <c r="G322" s="377"/>
      <c r="H322" s="378"/>
      <c r="I322" s="384"/>
      <c r="K322" s="370"/>
      <c r="P322" s="370"/>
    </row>
    <row r="323" spans="1:16" s="270" customFormat="1" ht="16.5">
      <c r="A323" s="374"/>
      <c r="B323" s="385"/>
      <c r="C323" s="388"/>
      <c r="D323" s="374"/>
      <c r="E323" s="377"/>
      <c r="F323" s="374"/>
      <c r="G323" s="377"/>
      <c r="H323" s="378"/>
      <c r="I323" s="379"/>
      <c r="K323" s="370"/>
      <c r="P323" s="370"/>
    </row>
    <row r="324" spans="1:16" s="270" customFormat="1" ht="16.5">
      <c r="A324" s="374"/>
      <c r="B324" s="381"/>
      <c r="C324" s="388"/>
      <c r="D324" s="374"/>
      <c r="E324" s="377"/>
      <c r="F324" s="374"/>
      <c r="G324" s="377"/>
      <c r="H324" s="378"/>
      <c r="I324" s="384"/>
      <c r="K324" s="370"/>
      <c r="P324" s="370"/>
    </row>
    <row r="325" spans="1:16" s="270" customFormat="1" ht="16.5">
      <c r="A325" s="374"/>
      <c r="B325" s="381"/>
      <c r="C325" s="388"/>
      <c r="D325" s="374"/>
      <c r="E325" s="377"/>
      <c r="F325" s="383"/>
      <c r="G325" s="377"/>
      <c r="H325" s="378"/>
      <c r="I325" s="384"/>
      <c r="K325" s="370"/>
      <c r="P325" s="370"/>
    </row>
    <row r="326" spans="1:16" s="270" customFormat="1" ht="16.5">
      <c r="A326" s="374"/>
      <c r="B326" s="381"/>
      <c r="C326" s="388"/>
      <c r="D326" s="374"/>
      <c r="E326" s="377"/>
      <c r="F326" s="374"/>
      <c r="G326" s="377"/>
      <c r="H326" s="378"/>
      <c r="I326" s="384"/>
      <c r="K326" s="370"/>
      <c r="P326" s="370"/>
    </row>
    <row r="327" spans="1:16" s="270" customFormat="1" ht="16.5">
      <c r="A327" s="374"/>
      <c r="B327" s="385"/>
      <c r="C327" s="388"/>
      <c r="D327" s="374"/>
      <c r="E327" s="377"/>
      <c r="F327" s="374"/>
      <c r="G327" s="377"/>
      <c r="H327" s="378"/>
      <c r="I327" s="384"/>
      <c r="K327" s="370"/>
      <c r="P327" s="370"/>
    </row>
    <row r="328" spans="1:16" s="270" customFormat="1" ht="16.5">
      <c r="A328" s="374"/>
      <c r="B328" s="385"/>
      <c r="C328" s="388"/>
      <c r="D328" s="374"/>
      <c r="E328" s="377"/>
      <c r="F328" s="383"/>
      <c r="G328" s="377"/>
      <c r="H328" s="378"/>
      <c r="I328" s="384"/>
      <c r="K328" s="370"/>
      <c r="P328" s="370"/>
    </row>
    <row r="329" spans="1:16" s="270" customFormat="1" ht="16.5">
      <c r="A329" s="374"/>
      <c r="B329" s="381"/>
      <c r="C329" s="388"/>
      <c r="D329" s="374"/>
      <c r="E329" s="377"/>
      <c r="F329" s="383"/>
      <c r="G329" s="377"/>
      <c r="H329" s="378"/>
      <c r="I329" s="384"/>
      <c r="K329" s="370"/>
      <c r="P329" s="370"/>
    </row>
    <row r="330" spans="1:16" s="270" customFormat="1" ht="16.5">
      <c r="A330" s="374"/>
      <c r="B330" s="385"/>
      <c r="C330" s="388"/>
      <c r="D330" s="374"/>
      <c r="E330" s="377"/>
      <c r="F330" s="374"/>
      <c r="G330" s="377"/>
      <c r="H330" s="378"/>
      <c r="I330" s="379"/>
      <c r="K330" s="370"/>
      <c r="P330" s="370"/>
    </row>
    <row r="331" spans="1:16" s="270" customFormat="1" ht="16.5">
      <c r="A331" s="374"/>
      <c r="B331" s="381"/>
      <c r="C331" s="388"/>
      <c r="D331" s="374"/>
      <c r="E331" s="377"/>
      <c r="F331" s="383"/>
      <c r="G331" s="377"/>
      <c r="H331" s="378"/>
      <c r="I331" s="384"/>
      <c r="K331" s="370"/>
      <c r="P331" s="370"/>
    </row>
    <row r="332" spans="1:16" s="270" customFormat="1" ht="16.5">
      <c r="A332" s="374"/>
      <c r="B332" s="381"/>
      <c r="C332" s="388"/>
      <c r="D332" s="374"/>
      <c r="E332" s="377"/>
      <c r="F332" s="383"/>
      <c r="G332" s="377"/>
      <c r="H332" s="378"/>
      <c r="I332" s="384"/>
      <c r="K332" s="370"/>
      <c r="P332" s="370"/>
    </row>
    <row r="333" spans="1:16" s="270" customFormat="1" ht="16.5">
      <c r="A333" s="374"/>
      <c r="B333" s="381"/>
      <c r="C333" s="388"/>
      <c r="D333" s="374"/>
      <c r="E333" s="377"/>
      <c r="F333" s="374"/>
      <c r="G333" s="377"/>
      <c r="H333" s="378"/>
      <c r="I333" s="384"/>
      <c r="K333" s="370"/>
      <c r="P333" s="370"/>
    </row>
    <row r="334" spans="1:16" s="270" customFormat="1" ht="16.5">
      <c r="A334" s="374"/>
      <c r="B334" s="385"/>
      <c r="C334" s="388"/>
      <c r="D334" s="374"/>
      <c r="E334" s="377"/>
      <c r="F334" s="383"/>
      <c r="G334" s="377"/>
      <c r="H334" s="378"/>
      <c r="I334" s="384"/>
      <c r="K334" s="370"/>
      <c r="P334" s="370"/>
    </row>
    <row r="335" spans="1:16" s="270" customFormat="1" ht="16.5">
      <c r="A335" s="374"/>
      <c r="B335" s="385"/>
      <c r="C335" s="388"/>
      <c r="D335" s="374"/>
      <c r="E335" s="377"/>
      <c r="F335" s="383"/>
      <c r="G335" s="377"/>
      <c r="H335" s="378"/>
      <c r="I335" s="384"/>
      <c r="K335" s="370"/>
      <c r="P335" s="370"/>
    </row>
    <row r="336" spans="1:16" s="270" customFormat="1" ht="16.5">
      <c r="A336" s="374"/>
      <c r="B336" s="381"/>
      <c r="C336" s="388"/>
      <c r="D336" s="374"/>
      <c r="E336" s="377"/>
      <c r="F336" s="383"/>
      <c r="G336" s="377"/>
      <c r="H336" s="378"/>
      <c r="I336" s="384"/>
      <c r="K336" s="370"/>
      <c r="P336" s="370"/>
    </row>
    <row r="337" spans="1:16" s="270" customFormat="1" ht="16.5">
      <c r="A337" s="374"/>
      <c r="B337" s="374"/>
      <c r="C337" s="389"/>
      <c r="D337" s="374"/>
      <c r="E337" s="380"/>
      <c r="F337" s="374"/>
      <c r="G337" s="380"/>
      <c r="H337" s="378"/>
      <c r="I337" s="374"/>
      <c r="K337" s="370"/>
      <c r="P337" s="370"/>
    </row>
    <row r="338" spans="1:16" s="270" customFormat="1" ht="16.5">
      <c r="A338" s="374"/>
      <c r="B338" s="386"/>
      <c r="C338" s="388"/>
      <c r="D338" s="374"/>
      <c r="E338" s="377"/>
      <c r="F338" s="374"/>
      <c r="G338" s="377"/>
      <c r="H338" s="378"/>
      <c r="I338" s="379"/>
      <c r="K338" s="370"/>
      <c r="P338" s="370"/>
    </row>
    <row r="339" spans="1:16" s="270" customFormat="1" ht="16.5">
      <c r="A339" s="374"/>
      <c r="B339" s="381"/>
      <c r="C339" s="388"/>
      <c r="D339" s="374"/>
      <c r="E339" s="377"/>
      <c r="F339" s="383"/>
      <c r="G339" s="377"/>
      <c r="H339" s="378"/>
      <c r="I339" s="384"/>
      <c r="K339" s="370"/>
      <c r="P339" s="370"/>
    </row>
    <row r="340" spans="1:16" s="270" customFormat="1" ht="16.5">
      <c r="A340" s="374"/>
      <c r="B340" s="381"/>
      <c r="C340" s="388"/>
      <c r="D340" s="374"/>
      <c r="E340" s="377"/>
      <c r="F340" s="383"/>
      <c r="G340" s="377"/>
      <c r="H340" s="378"/>
      <c r="I340" s="384"/>
      <c r="K340" s="370"/>
      <c r="P340" s="370"/>
    </row>
    <row r="341" spans="1:16" s="270" customFormat="1" ht="16.5">
      <c r="A341" s="374"/>
      <c r="B341" s="381"/>
      <c r="C341" s="388"/>
      <c r="D341" s="374"/>
      <c r="E341" s="377"/>
      <c r="F341" s="374"/>
      <c r="G341" s="377"/>
      <c r="H341" s="378"/>
      <c r="I341" s="384"/>
      <c r="K341" s="370"/>
      <c r="P341" s="370"/>
    </row>
    <row r="342" spans="1:16" s="270" customFormat="1" ht="16.5">
      <c r="A342" s="374"/>
      <c r="B342" s="385"/>
      <c r="C342" s="388"/>
      <c r="D342" s="374"/>
      <c r="E342" s="377"/>
      <c r="F342" s="374"/>
      <c r="G342" s="377"/>
      <c r="H342" s="378"/>
      <c r="I342" s="384"/>
      <c r="K342" s="370"/>
      <c r="P342" s="370"/>
    </row>
    <row r="343" spans="1:16" s="270" customFormat="1" ht="16.5">
      <c r="A343" s="374"/>
      <c r="B343" s="385"/>
      <c r="C343" s="388"/>
      <c r="D343" s="374"/>
      <c r="E343" s="377"/>
      <c r="F343" s="374"/>
      <c r="G343" s="377"/>
      <c r="H343" s="378"/>
      <c r="I343" s="384"/>
      <c r="K343" s="370"/>
      <c r="P343" s="370"/>
    </row>
    <row r="344" spans="1:16" s="270" customFormat="1" ht="16.5">
      <c r="A344" s="374"/>
      <c r="B344" s="385"/>
      <c r="C344" s="388"/>
      <c r="D344" s="374"/>
      <c r="E344" s="377"/>
      <c r="F344" s="374"/>
      <c r="G344" s="377"/>
      <c r="H344" s="378"/>
      <c r="I344" s="384"/>
      <c r="K344" s="370"/>
      <c r="P344" s="370"/>
    </row>
    <row r="345" spans="1:16" s="270" customFormat="1" ht="16.5">
      <c r="A345" s="374"/>
      <c r="B345" s="385"/>
      <c r="C345" s="388"/>
      <c r="D345" s="374"/>
      <c r="E345" s="377"/>
      <c r="F345" s="374"/>
      <c r="G345" s="377"/>
      <c r="H345" s="378"/>
      <c r="I345" s="384"/>
      <c r="K345" s="370"/>
      <c r="P345" s="370"/>
    </row>
    <row r="346" spans="1:16" s="270" customFormat="1" ht="16.5">
      <c r="A346" s="374"/>
      <c r="B346" s="381"/>
      <c r="C346" s="388"/>
      <c r="D346" s="374"/>
      <c r="E346" s="377"/>
      <c r="F346" s="383"/>
      <c r="G346" s="377"/>
      <c r="H346" s="378"/>
      <c r="I346" s="384"/>
      <c r="K346" s="370"/>
      <c r="P346" s="370"/>
    </row>
    <row r="347" spans="1:16" s="270" customFormat="1" ht="16.5">
      <c r="A347" s="374"/>
      <c r="B347" s="385"/>
      <c r="C347" s="388"/>
      <c r="D347" s="374"/>
      <c r="E347" s="377"/>
      <c r="F347" s="374"/>
      <c r="G347" s="377"/>
      <c r="H347" s="378"/>
      <c r="I347" s="379"/>
      <c r="K347" s="370"/>
      <c r="P347" s="370"/>
    </row>
    <row r="348" spans="1:16" s="270" customFormat="1" ht="16.5">
      <c r="A348" s="374"/>
      <c r="B348" s="381"/>
      <c r="C348" s="388"/>
      <c r="D348" s="374"/>
      <c r="E348" s="377"/>
      <c r="F348" s="374"/>
      <c r="G348" s="377"/>
      <c r="H348" s="378"/>
      <c r="I348" s="384"/>
      <c r="K348" s="370"/>
      <c r="P348" s="370"/>
    </row>
    <row r="349" spans="1:16" s="270" customFormat="1" ht="16.5">
      <c r="A349" s="374"/>
      <c r="B349" s="381"/>
      <c r="C349" s="388"/>
      <c r="D349" s="374"/>
      <c r="E349" s="377"/>
      <c r="F349" s="374"/>
      <c r="G349" s="377"/>
      <c r="H349" s="378"/>
      <c r="I349" s="384"/>
      <c r="K349" s="370"/>
      <c r="P349" s="370"/>
    </row>
    <row r="350" spans="1:16" s="270" customFormat="1" ht="16.5">
      <c r="A350" s="374"/>
      <c r="B350" s="381"/>
      <c r="C350" s="388"/>
      <c r="D350" s="374"/>
      <c r="E350" s="377"/>
      <c r="F350" s="374"/>
      <c r="G350" s="377"/>
      <c r="H350" s="378"/>
      <c r="I350" s="384"/>
      <c r="K350" s="370"/>
      <c r="P350" s="370"/>
    </row>
    <row r="351" spans="1:16" s="270" customFormat="1" ht="16.5">
      <c r="A351" s="374"/>
      <c r="B351" s="385"/>
      <c r="C351" s="388"/>
      <c r="D351" s="374"/>
      <c r="E351" s="377"/>
      <c r="F351" s="374"/>
      <c r="G351" s="377"/>
      <c r="H351" s="378"/>
      <c r="I351" s="384"/>
      <c r="K351" s="370"/>
      <c r="P351" s="370"/>
    </row>
    <row r="352" spans="1:16" s="270" customFormat="1" ht="16.5">
      <c r="A352" s="374"/>
      <c r="B352" s="385"/>
      <c r="C352" s="388"/>
      <c r="D352" s="374"/>
      <c r="E352" s="377"/>
      <c r="F352" s="374"/>
      <c r="G352" s="377"/>
      <c r="H352" s="378"/>
      <c r="I352" s="384"/>
      <c r="K352" s="370"/>
      <c r="P352" s="370"/>
    </row>
    <row r="353" spans="1:16" s="270" customFormat="1" ht="16.5">
      <c r="A353" s="374"/>
      <c r="B353" s="385"/>
      <c r="C353" s="388"/>
      <c r="D353" s="374"/>
      <c r="E353" s="377"/>
      <c r="F353" s="374"/>
      <c r="G353" s="377"/>
      <c r="H353" s="378"/>
      <c r="I353" s="384"/>
      <c r="K353" s="370"/>
      <c r="P353" s="370"/>
    </row>
    <row r="354" spans="1:16" s="270" customFormat="1" ht="16.5">
      <c r="A354" s="374"/>
      <c r="B354" s="385"/>
      <c r="C354" s="388"/>
      <c r="D354" s="374"/>
      <c r="E354" s="377"/>
      <c r="F354" s="374"/>
      <c r="G354" s="377"/>
      <c r="H354" s="378"/>
      <c r="I354" s="384"/>
      <c r="K354" s="370"/>
      <c r="P354" s="370"/>
    </row>
    <row r="355" spans="1:16" s="270" customFormat="1" ht="16.5">
      <c r="A355" s="374"/>
      <c r="B355" s="381"/>
      <c r="C355" s="388"/>
      <c r="D355" s="374"/>
      <c r="E355" s="377"/>
      <c r="F355" s="383"/>
      <c r="G355" s="377"/>
      <c r="H355" s="378"/>
      <c r="I355" s="384"/>
      <c r="K355" s="370"/>
      <c r="P355" s="370"/>
    </row>
    <row r="356" spans="1:16" s="270" customFormat="1" ht="16.5">
      <c r="A356" s="374"/>
      <c r="B356" s="385"/>
      <c r="C356" s="388"/>
      <c r="D356" s="374"/>
      <c r="E356" s="377"/>
      <c r="F356" s="374"/>
      <c r="G356" s="377"/>
      <c r="H356" s="378"/>
      <c r="I356" s="379"/>
      <c r="K356" s="370"/>
      <c r="P356" s="370"/>
    </row>
    <row r="357" spans="1:16" s="270" customFormat="1" ht="16.5">
      <c r="A357" s="374"/>
      <c r="B357" s="381"/>
      <c r="C357" s="388"/>
      <c r="D357" s="374"/>
      <c r="E357" s="377"/>
      <c r="F357" s="383"/>
      <c r="G357" s="377"/>
      <c r="H357" s="378"/>
      <c r="I357" s="384"/>
      <c r="K357" s="370"/>
      <c r="P357" s="370"/>
    </row>
    <row r="358" spans="1:16" s="270" customFormat="1" ht="16.5">
      <c r="A358" s="374"/>
      <c r="B358" s="381"/>
      <c r="C358" s="388"/>
      <c r="D358" s="374"/>
      <c r="E358" s="377"/>
      <c r="F358" s="383"/>
      <c r="G358" s="377"/>
      <c r="H358" s="378"/>
      <c r="I358" s="384"/>
      <c r="K358" s="370"/>
      <c r="P358" s="370"/>
    </row>
    <row r="359" spans="1:16" s="270" customFormat="1" ht="16.5">
      <c r="A359" s="374"/>
      <c r="B359" s="381"/>
      <c r="C359" s="388"/>
      <c r="D359" s="374"/>
      <c r="E359" s="377"/>
      <c r="F359" s="374"/>
      <c r="G359" s="377"/>
      <c r="H359" s="378"/>
      <c r="I359" s="384"/>
      <c r="K359" s="370"/>
      <c r="P359" s="370"/>
    </row>
    <row r="360" spans="1:16" s="270" customFormat="1" ht="16.5">
      <c r="A360" s="374"/>
      <c r="B360" s="385"/>
      <c r="C360" s="388"/>
      <c r="D360" s="374"/>
      <c r="E360" s="377"/>
      <c r="F360" s="374"/>
      <c r="G360" s="377"/>
      <c r="H360" s="378"/>
      <c r="I360" s="384"/>
      <c r="K360" s="370"/>
      <c r="P360" s="370"/>
    </row>
    <row r="361" spans="1:16" s="270" customFormat="1" ht="16.5">
      <c r="A361" s="374"/>
      <c r="B361" s="385"/>
      <c r="C361" s="388"/>
      <c r="D361" s="374"/>
      <c r="E361" s="377"/>
      <c r="F361" s="374"/>
      <c r="G361" s="377"/>
      <c r="H361" s="378"/>
      <c r="I361" s="384"/>
      <c r="K361" s="370"/>
      <c r="P361" s="370"/>
    </row>
    <row r="362" spans="1:16" s="270" customFormat="1" ht="16.5">
      <c r="A362" s="374"/>
      <c r="B362" s="385"/>
      <c r="C362" s="388"/>
      <c r="D362" s="374"/>
      <c r="E362" s="377"/>
      <c r="F362" s="374"/>
      <c r="G362" s="377"/>
      <c r="H362" s="378"/>
      <c r="I362" s="384"/>
      <c r="K362" s="370"/>
      <c r="P362" s="370"/>
    </row>
    <row r="363" spans="1:16" s="270" customFormat="1" ht="16.5">
      <c r="A363" s="374"/>
      <c r="B363" s="385"/>
      <c r="C363" s="388"/>
      <c r="D363" s="374"/>
      <c r="E363" s="377"/>
      <c r="F363" s="374"/>
      <c r="G363" s="377"/>
      <c r="H363" s="378"/>
      <c r="I363" s="384"/>
      <c r="K363" s="370"/>
      <c r="P363" s="370"/>
    </row>
    <row r="364" spans="1:16" s="270" customFormat="1" ht="16.5">
      <c r="A364" s="374"/>
      <c r="B364" s="381"/>
      <c r="C364" s="388"/>
      <c r="D364" s="374"/>
      <c r="E364" s="377"/>
      <c r="F364" s="383"/>
      <c r="G364" s="377"/>
      <c r="H364" s="378"/>
      <c r="I364" s="384"/>
      <c r="K364" s="370"/>
      <c r="P364" s="370"/>
    </row>
    <row r="365" spans="1:16" s="270" customFormat="1" ht="16.5">
      <c r="A365" s="374"/>
      <c r="B365" s="385"/>
      <c r="C365" s="388"/>
      <c r="D365" s="374"/>
      <c r="E365" s="377"/>
      <c r="F365" s="374"/>
      <c r="G365" s="377"/>
      <c r="H365" s="378"/>
      <c r="I365" s="379"/>
      <c r="K365" s="370"/>
      <c r="P365" s="370"/>
    </row>
    <row r="366" spans="1:16" s="270" customFormat="1" ht="16.5">
      <c r="A366" s="374"/>
      <c r="B366" s="381"/>
      <c r="C366" s="388"/>
      <c r="D366" s="374"/>
      <c r="E366" s="377"/>
      <c r="F366" s="383"/>
      <c r="G366" s="377"/>
      <c r="H366" s="378"/>
      <c r="I366" s="384"/>
      <c r="K366" s="370"/>
      <c r="P366" s="370"/>
    </row>
    <row r="367" spans="1:16" s="270" customFormat="1" ht="16.5">
      <c r="A367" s="374"/>
      <c r="B367" s="381"/>
      <c r="C367" s="388"/>
      <c r="D367" s="374"/>
      <c r="E367" s="377"/>
      <c r="F367" s="383"/>
      <c r="G367" s="377"/>
      <c r="H367" s="378"/>
      <c r="I367" s="384"/>
      <c r="K367" s="370"/>
      <c r="P367" s="370"/>
    </row>
    <row r="368" spans="1:16" s="270" customFormat="1" ht="16.5">
      <c r="A368" s="374"/>
      <c r="B368" s="381"/>
      <c r="C368" s="388"/>
      <c r="D368" s="374"/>
      <c r="E368" s="377"/>
      <c r="F368" s="374"/>
      <c r="G368" s="377"/>
      <c r="H368" s="378"/>
      <c r="I368" s="384"/>
      <c r="K368" s="370"/>
      <c r="P368" s="370"/>
    </row>
    <row r="369" spans="1:16" s="270" customFormat="1" ht="16.5">
      <c r="A369" s="374"/>
      <c r="B369" s="385"/>
      <c r="C369" s="388"/>
      <c r="D369" s="374"/>
      <c r="E369" s="377"/>
      <c r="F369" s="374"/>
      <c r="G369" s="377"/>
      <c r="H369" s="378"/>
      <c r="I369" s="384"/>
      <c r="K369" s="370"/>
      <c r="P369" s="370"/>
    </row>
    <row r="370" spans="1:16" s="270" customFormat="1" ht="16.5">
      <c r="A370" s="374"/>
      <c r="B370" s="385"/>
      <c r="C370" s="388"/>
      <c r="D370" s="374"/>
      <c r="E370" s="377"/>
      <c r="F370" s="383"/>
      <c r="G370" s="377"/>
      <c r="H370" s="378"/>
      <c r="I370" s="384"/>
      <c r="K370" s="370"/>
      <c r="P370" s="370"/>
    </row>
    <row r="371" spans="1:16" s="270" customFormat="1" ht="16.5">
      <c r="A371" s="374"/>
      <c r="B371" s="385"/>
      <c r="C371" s="388"/>
      <c r="D371" s="374"/>
      <c r="E371" s="377"/>
      <c r="F371" s="374"/>
      <c r="G371" s="377"/>
      <c r="H371" s="378"/>
      <c r="I371" s="384"/>
      <c r="K371" s="370"/>
      <c r="P371" s="370"/>
    </row>
    <row r="372" spans="1:16" s="270" customFormat="1" ht="16.5">
      <c r="A372" s="374"/>
      <c r="B372" s="385"/>
      <c r="C372" s="388"/>
      <c r="D372" s="374"/>
      <c r="E372" s="377"/>
      <c r="F372" s="374"/>
      <c r="G372" s="377"/>
      <c r="H372" s="378"/>
      <c r="I372" s="384"/>
      <c r="K372" s="370"/>
      <c r="P372" s="370"/>
    </row>
    <row r="373" spans="1:16" s="270" customFormat="1" ht="16.5">
      <c r="A373" s="374"/>
      <c r="B373" s="385"/>
      <c r="C373" s="388"/>
      <c r="D373" s="374"/>
      <c r="E373" s="377"/>
      <c r="F373" s="374"/>
      <c r="G373" s="377"/>
      <c r="H373" s="378"/>
      <c r="I373" s="384"/>
      <c r="K373" s="370"/>
      <c r="P373" s="370"/>
    </row>
    <row r="374" spans="1:16" s="270" customFormat="1" ht="16.5">
      <c r="A374" s="374"/>
      <c r="B374" s="381"/>
      <c r="C374" s="388"/>
      <c r="D374" s="374"/>
      <c r="E374" s="377"/>
      <c r="F374" s="383"/>
      <c r="G374" s="377"/>
      <c r="H374" s="378"/>
      <c r="I374" s="384"/>
      <c r="K374" s="370"/>
      <c r="P374" s="370"/>
    </row>
    <row r="375" spans="1:16" s="270" customFormat="1" ht="16.5">
      <c r="A375" s="374"/>
      <c r="B375" s="385"/>
      <c r="C375" s="388"/>
      <c r="D375" s="374"/>
      <c r="E375" s="377"/>
      <c r="F375" s="374"/>
      <c r="G375" s="377"/>
      <c r="H375" s="378"/>
      <c r="I375" s="379"/>
      <c r="K375" s="370"/>
      <c r="P375" s="370"/>
    </row>
    <row r="376" spans="1:16" s="270" customFormat="1" ht="16.5">
      <c r="A376" s="374"/>
      <c r="B376" s="381"/>
      <c r="C376" s="388"/>
      <c r="D376" s="374"/>
      <c r="E376" s="377"/>
      <c r="F376" s="383"/>
      <c r="G376" s="377"/>
      <c r="H376" s="378"/>
      <c r="I376" s="384"/>
      <c r="K376" s="370"/>
      <c r="P376" s="370"/>
    </row>
    <row r="377" spans="1:16" s="270" customFormat="1" ht="16.5">
      <c r="A377" s="374"/>
      <c r="B377" s="381"/>
      <c r="C377" s="388"/>
      <c r="D377" s="374"/>
      <c r="E377" s="377"/>
      <c r="F377" s="383"/>
      <c r="G377" s="377"/>
      <c r="H377" s="378"/>
      <c r="I377" s="384"/>
      <c r="K377" s="370"/>
      <c r="P377" s="370"/>
    </row>
    <row r="378" spans="1:16" s="270" customFormat="1" ht="16.5">
      <c r="A378" s="374"/>
      <c r="B378" s="381"/>
      <c r="C378" s="388"/>
      <c r="D378" s="374"/>
      <c r="E378" s="377"/>
      <c r="F378" s="374"/>
      <c r="G378" s="377"/>
      <c r="H378" s="378"/>
      <c r="I378" s="384"/>
      <c r="K378" s="370"/>
      <c r="P378" s="370"/>
    </row>
    <row r="379" spans="1:16" s="270" customFormat="1" ht="16.5">
      <c r="A379" s="374"/>
      <c r="B379" s="385"/>
      <c r="C379" s="388"/>
      <c r="D379" s="374"/>
      <c r="E379" s="377"/>
      <c r="F379" s="374"/>
      <c r="G379" s="377"/>
      <c r="H379" s="378"/>
      <c r="I379" s="384"/>
      <c r="K379" s="370"/>
      <c r="P379" s="370"/>
    </row>
    <row r="380" spans="1:16" s="270" customFormat="1" ht="16.5">
      <c r="A380" s="374"/>
      <c r="B380" s="385"/>
      <c r="C380" s="388"/>
      <c r="D380" s="374"/>
      <c r="E380" s="377"/>
      <c r="F380" s="383"/>
      <c r="G380" s="377"/>
      <c r="H380" s="378"/>
      <c r="I380" s="384"/>
      <c r="K380" s="370"/>
      <c r="P380" s="370"/>
    </row>
    <row r="381" spans="1:16" s="270" customFormat="1" ht="16.5">
      <c r="A381" s="374"/>
      <c r="B381" s="381"/>
      <c r="C381" s="388"/>
      <c r="D381" s="374"/>
      <c r="E381" s="377"/>
      <c r="F381" s="383"/>
      <c r="G381" s="377"/>
      <c r="H381" s="378"/>
      <c r="I381" s="384"/>
      <c r="K381" s="370"/>
      <c r="P381" s="370"/>
    </row>
    <row r="382" spans="1:16" s="270" customFormat="1" ht="16.5">
      <c r="A382" s="374"/>
      <c r="B382" s="385"/>
      <c r="C382" s="388"/>
      <c r="D382" s="374"/>
      <c r="E382" s="377"/>
      <c r="F382" s="374"/>
      <c r="G382" s="377"/>
      <c r="H382" s="378"/>
      <c r="I382" s="379"/>
      <c r="K382" s="370"/>
      <c r="P382" s="370"/>
    </row>
    <row r="383" spans="1:16" s="270" customFormat="1" ht="16.5">
      <c r="A383" s="374"/>
      <c r="B383" s="381"/>
      <c r="C383" s="388"/>
      <c r="D383" s="374"/>
      <c r="E383" s="377"/>
      <c r="F383" s="383"/>
      <c r="G383" s="377"/>
      <c r="H383" s="378"/>
      <c r="I383" s="384"/>
      <c r="K383" s="370"/>
      <c r="P383" s="370"/>
    </row>
    <row r="384" spans="1:16" s="270" customFormat="1" ht="16.5">
      <c r="A384" s="374"/>
      <c r="B384" s="381"/>
      <c r="C384" s="388"/>
      <c r="D384" s="374"/>
      <c r="E384" s="377"/>
      <c r="F384" s="383"/>
      <c r="G384" s="377"/>
      <c r="H384" s="378"/>
      <c r="I384" s="384"/>
      <c r="K384" s="370"/>
      <c r="P384" s="370"/>
    </row>
    <row r="385" spans="1:16" s="270" customFormat="1" ht="16.5">
      <c r="A385" s="374"/>
      <c r="B385" s="381"/>
      <c r="C385" s="388"/>
      <c r="D385" s="374"/>
      <c r="E385" s="377"/>
      <c r="F385" s="374"/>
      <c r="G385" s="377"/>
      <c r="H385" s="378"/>
      <c r="I385" s="384"/>
      <c r="K385" s="370"/>
      <c r="P385" s="370"/>
    </row>
    <row r="386" spans="1:16" s="270" customFormat="1" ht="16.5">
      <c r="A386" s="374"/>
      <c r="B386" s="385"/>
      <c r="C386" s="388"/>
      <c r="D386" s="374"/>
      <c r="E386" s="377"/>
      <c r="F386" s="374"/>
      <c r="G386" s="377"/>
      <c r="H386" s="378"/>
      <c r="I386" s="384"/>
      <c r="K386" s="370"/>
      <c r="P386" s="370"/>
    </row>
    <row r="387" spans="1:16" s="270" customFormat="1" ht="16.5">
      <c r="A387" s="374"/>
      <c r="B387" s="385"/>
      <c r="C387" s="388"/>
      <c r="D387" s="374"/>
      <c r="E387" s="377"/>
      <c r="F387" s="383"/>
      <c r="G387" s="377"/>
      <c r="H387" s="378"/>
      <c r="I387" s="384"/>
      <c r="K387" s="370"/>
      <c r="P387" s="370"/>
    </row>
    <row r="388" spans="1:16" s="270" customFormat="1" ht="16.5">
      <c r="A388" s="374"/>
      <c r="B388" s="386"/>
      <c r="C388" s="388"/>
      <c r="D388" s="374"/>
      <c r="E388" s="377"/>
      <c r="F388" s="374"/>
      <c r="G388" s="377"/>
      <c r="H388" s="378"/>
      <c r="I388" s="379"/>
      <c r="K388" s="370"/>
      <c r="P388" s="370"/>
    </row>
    <row r="389" spans="1:16" s="270" customFormat="1" ht="16.5">
      <c r="A389" s="374"/>
      <c r="B389" s="381"/>
      <c r="C389" s="388"/>
      <c r="D389" s="374"/>
      <c r="E389" s="377"/>
      <c r="F389" s="383"/>
      <c r="G389" s="377"/>
      <c r="H389" s="378"/>
      <c r="I389" s="384"/>
      <c r="K389" s="370"/>
      <c r="P389" s="370"/>
    </row>
    <row r="390" spans="1:16" s="270" customFormat="1" ht="16.5">
      <c r="A390" s="374"/>
      <c r="B390" s="381"/>
      <c r="C390" s="388"/>
      <c r="D390" s="374"/>
      <c r="E390" s="377"/>
      <c r="F390" s="383"/>
      <c r="G390" s="377"/>
      <c r="H390" s="378"/>
      <c r="I390" s="384"/>
      <c r="K390" s="370"/>
      <c r="P390" s="370"/>
    </row>
    <row r="391" spans="1:16" s="270" customFormat="1" ht="16.5">
      <c r="A391" s="374"/>
      <c r="B391" s="381"/>
      <c r="C391" s="388"/>
      <c r="D391" s="374"/>
      <c r="E391" s="377"/>
      <c r="F391" s="374"/>
      <c r="G391" s="377"/>
      <c r="H391" s="378"/>
      <c r="I391" s="384"/>
      <c r="K391" s="370"/>
      <c r="P391" s="370"/>
    </row>
    <row r="392" spans="1:16" s="270" customFormat="1" ht="16.5">
      <c r="A392" s="374"/>
      <c r="B392" s="385"/>
      <c r="C392" s="388"/>
      <c r="D392" s="374"/>
      <c r="E392" s="377"/>
      <c r="F392" s="374"/>
      <c r="G392" s="377"/>
      <c r="H392" s="378"/>
      <c r="I392" s="384"/>
      <c r="K392" s="370"/>
      <c r="P392" s="370"/>
    </row>
    <row r="393" spans="1:16" s="270" customFormat="1" ht="16.5">
      <c r="A393" s="374"/>
      <c r="B393" s="385"/>
      <c r="C393" s="388"/>
      <c r="D393" s="374"/>
      <c r="E393" s="377"/>
      <c r="F393" s="374"/>
      <c r="G393" s="377"/>
      <c r="H393" s="378"/>
      <c r="I393" s="384"/>
      <c r="K393" s="370"/>
      <c r="P393" s="370"/>
    </row>
    <row r="394" spans="1:16" s="270" customFormat="1" ht="16.5">
      <c r="A394" s="374"/>
      <c r="B394" s="385"/>
      <c r="C394" s="388"/>
      <c r="D394" s="374"/>
      <c r="E394" s="377"/>
      <c r="F394" s="374"/>
      <c r="G394" s="377"/>
      <c r="H394" s="378"/>
      <c r="I394" s="384"/>
      <c r="K394" s="370"/>
      <c r="P394" s="370"/>
    </row>
    <row r="395" spans="1:16" s="270" customFormat="1" ht="16.5">
      <c r="A395" s="374"/>
      <c r="B395" s="385"/>
      <c r="C395" s="388"/>
      <c r="D395" s="374"/>
      <c r="E395" s="377"/>
      <c r="F395" s="383"/>
      <c r="G395" s="377"/>
      <c r="H395" s="378"/>
      <c r="I395" s="384"/>
      <c r="K395" s="370"/>
      <c r="P395" s="370"/>
    </row>
    <row r="396" spans="1:16" s="270" customFormat="1" ht="16.5">
      <c r="A396" s="374"/>
      <c r="B396" s="385"/>
      <c r="C396" s="388"/>
      <c r="D396" s="374"/>
      <c r="E396" s="377"/>
      <c r="F396" s="383"/>
      <c r="G396" s="377"/>
      <c r="H396" s="378"/>
      <c r="I396" s="384"/>
      <c r="K396" s="370"/>
      <c r="P396" s="370"/>
    </row>
    <row r="397" spans="1:16" s="270" customFormat="1" ht="16.5">
      <c r="A397" s="374"/>
      <c r="B397" s="381"/>
      <c r="C397" s="388"/>
      <c r="D397" s="374"/>
      <c r="E397" s="377"/>
      <c r="F397" s="383"/>
      <c r="G397" s="377"/>
      <c r="H397" s="378"/>
      <c r="I397" s="384"/>
      <c r="K397" s="370"/>
      <c r="P397" s="370"/>
    </row>
    <row r="398" spans="1:16" s="270" customFormat="1" ht="16.5">
      <c r="A398" s="374"/>
      <c r="B398" s="385"/>
      <c r="C398" s="388"/>
      <c r="D398" s="374"/>
      <c r="E398" s="377"/>
      <c r="F398" s="374"/>
      <c r="G398" s="377"/>
      <c r="H398" s="378"/>
      <c r="I398" s="379"/>
      <c r="K398" s="370"/>
      <c r="P398" s="370"/>
    </row>
    <row r="399" spans="1:16" s="270" customFormat="1" ht="16.5">
      <c r="A399" s="374"/>
      <c r="B399" s="381"/>
      <c r="C399" s="388"/>
      <c r="D399" s="374"/>
      <c r="E399" s="377"/>
      <c r="F399" s="383"/>
      <c r="G399" s="377"/>
      <c r="H399" s="378"/>
      <c r="I399" s="384"/>
      <c r="K399" s="370"/>
      <c r="P399" s="370"/>
    </row>
    <row r="400" spans="1:16" s="270" customFormat="1" ht="16.5">
      <c r="A400" s="374"/>
      <c r="B400" s="381"/>
      <c r="C400" s="388"/>
      <c r="D400" s="374"/>
      <c r="E400" s="377"/>
      <c r="F400" s="383"/>
      <c r="G400" s="377"/>
      <c r="H400" s="378"/>
      <c r="I400" s="384"/>
      <c r="K400" s="370"/>
      <c r="P400" s="370"/>
    </row>
    <row r="401" spans="1:16" s="270" customFormat="1" ht="16.5">
      <c r="A401" s="374"/>
      <c r="B401" s="381"/>
      <c r="C401" s="388"/>
      <c r="D401" s="374"/>
      <c r="E401" s="377"/>
      <c r="F401" s="374"/>
      <c r="G401" s="377"/>
      <c r="H401" s="378"/>
      <c r="I401" s="384"/>
      <c r="K401" s="370"/>
      <c r="P401" s="370"/>
    </row>
    <row r="402" spans="1:16" s="270" customFormat="1" ht="16.5">
      <c r="A402" s="374"/>
      <c r="B402" s="385"/>
      <c r="C402" s="388"/>
      <c r="D402" s="374"/>
      <c r="E402" s="377"/>
      <c r="F402" s="383"/>
      <c r="G402" s="377"/>
      <c r="H402" s="378"/>
      <c r="I402" s="384"/>
      <c r="K402" s="370"/>
      <c r="P402" s="370"/>
    </row>
    <row r="403" spans="1:16" s="270" customFormat="1" ht="16.5">
      <c r="A403" s="374"/>
      <c r="B403" s="385"/>
      <c r="C403" s="388"/>
      <c r="D403" s="374"/>
      <c r="E403" s="377"/>
      <c r="F403" s="383"/>
      <c r="G403" s="377"/>
      <c r="H403" s="378"/>
      <c r="I403" s="384"/>
      <c r="K403" s="370"/>
      <c r="P403" s="370"/>
    </row>
    <row r="404" spans="1:16" s="270" customFormat="1" ht="16.5">
      <c r="A404" s="374"/>
      <c r="B404" s="385"/>
      <c r="C404" s="388"/>
      <c r="D404" s="374"/>
      <c r="E404" s="377"/>
      <c r="F404" s="383"/>
      <c r="G404" s="377"/>
      <c r="H404" s="378"/>
      <c r="I404" s="384"/>
      <c r="K404" s="370"/>
      <c r="P404" s="370"/>
    </row>
    <row r="405" spans="1:16" s="270" customFormat="1" ht="16.5">
      <c r="A405" s="374"/>
      <c r="B405" s="385"/>
      <c r="C405" s="388"/>
      <c r="D405" s="374"/>
      <c r="E405" s="377"/>
      <c r="F405" s="383"/>
      <c r="G405" s="377"/>
      <c r="H405" s="378"/>
      <c r="I405" s="384"/>
      <c r="K405" s="370"/>
      <c r="P405" s="370"/>
    </row>
    <row r="406" spans="1:16" s="270" customFormat="1" ht="16.5">
      <c r="A406" s="374"/>
      <c r="B406" s="385"/>
      <c r="C406" s="388"/>
      <c r="D406" s="374"/>
      <c r="E406" s="377"/>
      <c r="F406" s="383"/>
      <c r="G406" s="377"/>
      <c r="H406" s="378"/>
      <c r="I406" s="384"/>
      <c r="K406" s="370"/>
      <c r="P406" s="370"/>
    </row>
    <row r="407" spans="1:16" s="270" customFormat="1" ht="16.5">
      <c r="A407" s="374"/>
      <c r="B407" s="381"/>
      <c r="C407" s="388"/>
      <c r="D407" s="374"/>
      <c r="E407" s="377"/>
      <c r="F407" s="383"/>
      <c r="G407" s="377"/>
      <c r="H407" s="378"/>
      <c r="I407" s="384"/>
      <c r="K407" s="370"/>
      <c r="P407" s="370"/>
    </row>
    <row r="408" spans="1:16" s="270" customFormat="1" ht="16.5">
      <c r="A408" s="374"/>
      <c r="B408" s="385"/>
      <c r="C408" s="388"/>
      <c r="D408" s="374"/>
      <c r="E408" s="377"/>
      <c r="F408" s="374"/>
      <c r="G408" s="377"/>
      <c r="H408" s="378"/>
      <c r="I408" s="379"/>
      <c r="K408" s="370"/>
      <c r="P408" s="370"/>
    </row>
    <row r="409" spans="1:16" s="270" customFormat="1" ht="16.5">
      <c r="A409" s="374"/>
      <c r="B409" s="381"/>
      <c r="C409" s="388"/>
      <c r="D409" s="374"/>
      <c r="E409" s="377"/>
      <c r="F409" s="383"/>
      <c r="G409" s="377"/>
      <c r="H409" s="378"/>
      <c r="I409" s="384"/>
      <c r="K409" s="370"/>
      <c r="P409" s="370"/>
    </row>
    <row r="410" spans="1:16" s="270" customFormat="1" ht="16.5">
      <c r="A410" s="374"/>
      <c r="B410" s="381"/>
      <c r="C410" s="388"/>
      <c r="D410" s="374"/>
      <c r="E410" s="377"/>
      <c r="F410" s="383"/>
      <c r="G410" s="377"/>
      <c r="H410" s="378"/>
      <c r="I410" s="384"/>
      <c r="K410" s="370"/>
      <c r="P410" s="370"/>
    </row>
    <row r="411" spans="1:16" s="270" customFormat="1" ht="16.5">
      <c r="A411" s="374"/>
      <c r="B411" s="381"/>
      <c r="C411" s="388"/>
      <c r="D411" s="374"/>
      <c r="E411" s="377"/>
      <c r="F411" s="383"/>
      <c r="G411" s="377"/>
      <c r="H411" s="378"/>
      <c r="I411" s="384"/>
      <c r="K411" s="370"/>
      <c r="P411" s="370"/>
    </row>
    <row r="412" spans="1:16" s="270" customFormat="1" ht="16.5">
      <c r="A412" s="374"/>
      <c r="B412" s="385"/>
      <c r="C412" s="388"/>
      <c r="D412" s="374"/>
      <c r="E412" s="377"/>
      <c r="F412" s="383"/>
      <c r="G412" s="377"/>
      <c r="H412" s="378"/>
      <c r="I412" s="384"/>
      <c r="K412" s="370"/>
      <c r="P412" s="370"/>
    </row>
    <row r="413" spans="1:16" s="270" customFormat="1" ht="16.5">
      <c r="A413" s="374"/>
      <c r="B413" s="385"/>
      <c r="C413" s="388"/>
      <c r="D413" s="374"/>
      <c r="E413" s="377"/>
      <c r="F413" s="383"/>
      <c r="G413" s="377"/>
      <c r="H413" s="378"/>
      <c r="I413" s="384"/>
      <c r="K413" s="370"/>
      <c r="P413" s="370"/>
    </row>
    <row r="414" spans="1:16" s="270" customFormat="1" ht="16.5">
      <c r="A414" s="374"/>
      <c r="B414" s="381"/>
      <c r="C414" s="388"/>
      <c r="D414" s="374"/>
      <c r="E414" s="377"/>
      <c r="F414" s="383"/>
      <c r="G414" s="377"/>
      <c r="H414" s="378"/>
      <c r="I414" s="384"/>
      <c r="K414" s="370"/>
      <c r="P414" s="370"/>
    </row>
    <row r="415" spans="1:16" s="270" customFormat="1" ht="16.5">
      <c r="A415" s="374"/>
      <c r="B415" s="385"/>
      <c r="C415" s="388"/>
      <c r="D415" s="374"/>
      <c r="E415" s="377"/>
      <c r="F415" s="374"/>
      <c r="G415" s="377"/>
      <c r="H415" s="378"/>
      <c r="I415" s="379"/>
      <c r="K415" s="370"/>
      <c r="P415" s="370"/>
    </row>
    <row r="416" spans="1:16" s="270" customFormat="1" ht="16.5">
      <c r="A416" s="374"/>
      <c r="B416" s="381"/>
      <c r="C416" s="388"/>
      <c r="D416" s="374"/>
      <c r="E416" s="377"/>
      <c r="F416" s="374"/>
      <c r="G416" s="377"/>
      <c r="H416" s="378"/>
      <c r="I416" s="384"/>
      <c r="K416" s="370"/>
      <c r="P416" s="370"/>
    </row>
    <row r="417" spans="1:16" s="270" customFormat="1" ht="16.5">
      <c r="A417" s="374"/>
      <c r="B417" s="381"/>
      <c r="C417" s="388"/>
      <c r="D417" s="374"/>
      <c r="E417" s="377"/>
      <c r="F417" s="374"/>
      <c r="G417" s="377"/>
      <c r="H417" s="378"/>
      <c r="I417" s="384"/>
      <c r="K417" s="370"/>
      <c r="P417" s="370"/>
    </row>
    <row r="418" spans="1:16" s="270" customFormat="1" ht="16.5">
      <c r="A418" s="374"/>
      <c r="B418" s="386"/>
      <c r="C418" s="374"/>
      <c r="D418" s="374"/>
      <c r="E418" s="380"/>
      <c r="F418" s="374"/>
      <c r="G418" s="380"/>
      <c r="H418" s="378"/>
      <c r="I418" s="379"/>
      <c r="K418" s="370"/>
      <c r="P418" s="370"/>
    </row>
    <row r="419" spans="1:16" s="270" customFormat="1" ht="16.5">
      <c r="A419" s="374"/>
      <c r="B419" s="385"/>
      <c r="C419" s="388"/>
      <c r="D419" s="374"/>
      <c r="E419" s="377"/>
      <c r="F419" s="374"/>
      <c r="G419" s="377"/>
      <c r="H419" s="378"/>
      <c r="I419" s="384"/>
      <c r="K419" s="370"/>
      <c r="P419" s="370"/>
    </row>
    <row r="420" spans="1:16" s="270" customFormat="1" ht="16.5">
      <c r="A420" s="374"/>
      <c r="B420" s="381"/>
      <c r="C420" s="388"/>
      <c r="D420" s="374"/>
      <c r="E420" s="377"/>
      <c r="F420" s="374"/>
      <c r="G420" s="377"/>
      <c r="H420" s="378"/>
      <c r="I420" s="384"/>
      <c r="K420" s="370"/>
      <c r="P420" s="370"/>
    </row>
    <row r="421" spans="1:16" s="270" customFormat="1" ht="16.5">
      <c r="A421" s="374"/>
      <c r="B421" s="386"/>
      <c r="C421" s="388"/>
      <c r="D421" s="374"/>
      <c r="E421" s="377"/>
      <c r="F421" s="374"/>
      <c r="G421" s="380"/>
      <c r="H421" s="378"/>
      <c r="I421" s="379"/>
      <c r="K421" s="370"/>
      <c r="P421" s="370"/>
    </row>
    <row r="422" spans="1:16" s="270" customFormat="1" ht="16.5">
      <c r="A422" s="374"/>
      <c r="B422" s="374"/>
      <c r="C422" s="389"/>
      <c r="D422" s="374"/>
      <c r="E422" s="380"/>
      <c r="F422" s="374"/>
      <c r="G422" s="380"/>
      <c r="H422" s="378"/>
      <c r="I422" s="374"/>
      <c r="K422" s="370"/>
      <c r="P422" s="370"/>
    </row>
    <row r="423" spans="1:16" s="270" customFormat="1" ht="16.5">
      <c r="A423" s="374"/>
      <c r="B423" s="386"/>
      <c r="C423" s="382"/>
      <c r="D423" s="374"/>
      <c r="E423" s="377"/>
      <c r="F423" s="374"/>
      <c r="G423" s="377"/>
      <c r="H423" s="378"/>
      <c r="I423" s="379"/>
      <c r="K423" s="370"/>
      <c r="P423" s="370"/>
    </row>
    <row r="424" spans="1:16" s="270" customFormat="1" ht="16.5">
      <c r="A424" s="374"/>
      <c r="B424" s="381"/>
      <c r="C424" s="382"/>
      <c r="D424" s="374"/>
      <c r="E424" s="377"/>
      <c r="F424" s="383"/>
      <c r="G424" s="377"/>
      <c r="H424" s="378"/>
      <c r="I424" s="384"/>
      <c r="K424" s="370"/>
      <c r="P424" s="370"/>
    </row>
    <row r="425" spans="1:16" s="270" customFormat="1" ht="16.5">
      <c r="A425" s="374"/>
      <c r="B425" s="381"/>
      <c r="C425" s="382"/>
      <c r="D425" s="374"/>
      <c r="E425" s="377"/>
      <c r="F425" s="383"/>
      <c r="G425" s="377"/>
      <c r="H425" s="378"/>
      <c r="I425" s="384"/>
      <c r="K425" s="370"/>
      <c r="P425" s="370"/>
    </row>
    <row r="426" spans="1:16" s="270" customFormat="1" ht="16.5">
      <c r="A426" s="374"/>
      <c r="B426" s="381"/>
      <c r="C426" s="382"/>
      <c r="D426" s="374"/>
      <c r="E426" s="377"/>
      <c r="F426" s="374"/>
      <c r="G426" s="377"/>
      <c r="H426" s="378"/>
      <c r="I426" s="384"/>
      <c r="K426" s="370"/>
      <c r="P426" s="370"/>
    </row>
    <row r="427" spans="1:16" s="270" customFormat="1" ht="16.5">
      <c r="A427" s="374"/>
      <c r="B427" s="385"/>
      <c r="C427" s="382"/>
      <c r="D427" s="374"/>
      <c r="E427" s="377"/>
      <c r="F427" s="374"/>
      <c r="G427" s="377"/>
      <c r="H427" s="378"/>
      <c r="I427" s="384"/>
      <c r="K427" s="370"/>
      <c r="P427" s="370"/>
    </row>
    <row r="428" spans="1:16" s="270" customFormat="1" ht="16.5">
      <c r="A428" s="374"/>
      <c r="B428" s="385"/>
      <c r="C428" s="382"/>
      <c r="D428" s="374"/>
      <c r="E428" s="377"/>
      <c r="F428" s="374"/>
      <c r="G428" s="377"/>
      <c r="H428" s="378"/>
      <c r="I428" s="384"/>
      <c r="K428" s="370"/>
      <c r="P428" s="370"/>
    </row>
    <row r="429" spans="1:16" s="270" customFormat="1" ht="16.5">
      <c r="A429" s="374"/>
      <c r="B429" s="385"/>
      <c r="C429" s="382"/>
      <c r="D429" s="374"/>
      <c r="E429" s="377"/>
      <c r="F429" s="383"/>
      <c r="G429" s="377"/>
      <c r="H429" s="378"/>
      <c r="I429" s="384"/>
      <c r="K429" s="370"/>
      <c r="P429" s="370"/>
    </row>
    <row r="430" spans="1:16" s="270" customFormat="1" ht="16.5">
      <c r="A430" s="374"/>
      <c r="B430" s="385"/>
      <c r="C430" s="382"/>
      <c r="D430" s="374"/>
      <c r="E430" s="377"/>
      <c r="F430" s="383"/>
      <c r="G430" s="377"/>
      <c r="H430" s="378"/>
      <c r="I430" s="384"/>
      <c r="K430" s="370"/>
      <c r="P430" s="370"/>
    </row>
    <row r="431" spans="1:16" s="270" customFormat="1" ht="16.5">
      <c r="A431" s="374"/>
      <c r="B431" s="385"/>
      <c r="C431" s="382"/>
      <c r="D431" s="374"/>
      <c r="E431" s="377"/>
      <c r="F431" s="383"/>
      <c r="G431" s="377"/>
      <c r="H431" s="378"/>
      <c r="I431" s="384"/>
      <c r="K431" s="370"/>
      <c r="P431" s="370"/>
    </row>
    <row r="432" spans="1:16" s="270" customFormat="1" ht="16.5">
      <c r="A432" s="374"/>
      <c r="B432" s="385"/>
      <c r="C432" s="382"/>
      <c r="D432" s="374"/>
      <c r="E432" s="377"/>
      <c r="F432" s="383"/>
      <c r="G432" s="377"/>
      <c r="H432" s="378"/>
      <c r="I432" s="384"/>
      <c r="K432" s="370"/>
      <c r="P432" s="370"/>
    </row>
    <row r="433" spans="1:16" s="270" customFormat="1" ht="16.5">
      <c r="A433" s="374"/>
      <c r="B433" s="385"/>
      <c r="C433" s="382"/>
      <c r="D433" s="374"/>
      <c r="E433" s="377"/>
      <c r="F433" s="383"/>
      <c r="G433" s="377"/>
      <c r="H433" s="378"/>
      <c r="I433" s="384"/>
      <c r="K433" s="370"/>
      <c r="P433" s="370"/>
    </row>
    <row r="434" spans="1:16" s="270" customFormat="1" ht="16.5">
      <c r="A434" s="374"/>
      <c r="B434" s="381"/>
      <c r="C434" s="382"/>
      <c r="D434" s="374"/>
      <c r="E434" s="377"/>
      <c r="F434" s="383"/>
      <c r="G434" s="377"/>
      <c r="H434" s="378"/>
      <c r="I434" s="384"/>
      <c r="K434" s="370"/>
      <c r="P434" s="370"/>
    </row>
    <row r="435" spans="1:16" s="270" customFormat="1" ht="16.5">
      <c r="A435" s="374"/>
      <c r="B435" s="386"/>
      <c r="C435" s="382"/>
      <c r="D435" s="374"/>
      <c r="E435" s="377"/>
      <c r="F435" s="374"/>
      <c r="G435" s="377"/>
      <c r="H435" s="378"/>
      <c r="I435" s="379"/>
      <c r="K435" s="370"/>
      <c r="P435" s="370"/>
    </row>
    <row r="436" spans="1:16" s="270" customFormat="1" ht="16.5">
      <c r="A436" s="374"/>
      <c r="B436" s="381"/>
      <c r="C436" s="382"/>
      <c r="D436" s="374"/>
      <c r="E436" s="377"/>
      <c r="F436" s="383"/>
      <c r="G436" s="377"/>
      <c r="H436" s="378"/>
      <c r="I436" s="384"/>
      <c r="K436" s="370"/>
      <c r="P436" s="370"/>
    </row>
    <row r="437" spans="1:16" s="270" customFormat="1" ht="16.5">
      <c r="A437" s="374"/>
      <c r="B437" s="381"/>
      <c r="C437" s="382"/>
      <c r="D437" s="374"/>
      <c r="E437" s="377"/>
      <c r="F437" s="383"/>
      <c r="G437" s="377"/>
      <c r="H437" s="378"/>
      <c r="I437" s="384"/>
      <c r="K437" s="370"/>
      <c r="P437" s="370"/>
    </row>
    <row r="438" spans="1:16" s="270" customFormat="1" ht="16.5">
      <c r="A438" s="374"/>
      <c r="B438" s="381"/>
      <c r="C438" s="382"/>
      <c r="D438" s="374"/>
      <c r="E438" s="377"/>
      <c r="F438" s="374"/>
      <c r="G438" s="377"/>
      <c r="H438" s="378"/>
      <c r="I438" s="384"/>
      <c r="K438" s="370"/>
      <c r="P438" s="370"/>
    </row>
    <row r="439" spans="1:16" s="270" customFormat="1" ht="16.5">
      <c r="A439" s="374"/>
      <c r="B439" s="385"/>
      <c r="C439" s="382"/>
      <c r="D439" s="374"/>
      <c r="E439" s="377"/>
      <c r="F439" s="374"/>
      <c r="G439" s="377"/>
      <c r="H439" s="378"/>
      <c r="I439" s="384"/>
      <c r="K439" s="370"/>
      <c r="P439" s="370"/>
    </row>
    <row r="440" spans="1:16" s="270" customFormat="1" ht="16.5">
      <c r="A440" s="374"/>
      <c r="B440" s="385"/>
      <c r="C440" s="382"/>
      <c r="D440" s="374"/>
      <c r="E440" s="377"/>
      <c r="F440" s="374"/>
      <c r="G440" s="377"/>
      <c r="H440" s="378"/>
      <c r="I440" s="384"/>
      <c r="K440" s="370"/>
      <c r="P440" s="370"/>
    </row>
    <row r="441" spans="1:16" s="270" customFormat="1" ht="16.5">
      <c r="A441" s="374"/>
      <c r="B441" s="385"/>
      <c r="C441" s="382"/>
      <c r="D441" s="374"/>
      <c r="E441" s="377"/>
      <c r="F441" s="374"/>
      <c r="G441" s="377"/>
      <c r="H441" s="378"/>
      <c r="I441" s="384"/>
      <c r="K441" s="370"/>
      <c r="P441" s="370"/>
    </row>
    <row r="442" spans="1:16" s="270" customFormat="1" ht="16.5">
      <c r="A442" s="374"/>
      <c r="B442" s="385"/>
      <c r="C442" s="382"/>
      <c r="D442" s="374"/>
      <c r="E442" s="377"/>
      <c r="F442" s="383"/>
      <c r="G442" s="377"/>
      <c r="H442" s="378"/>
      <c r="I442" s="384"/>
      <c r="K442" s="370"/>
      <c r="P442" s="370"/>
    </row>
    <row r="443" spans="1:16" s="270" customFormat="1" ht="16.5">
      <c r="A443" s="374"/>
      <c r="B443" s="385"/>
      <c r="C443" s="382"/>
      <c r="D443" s="374"/>
      <c r="E443" s="377"/>
      <c r="F443" s="383"/>
      <c r="G443" s="377"/>
      <c r="H443" s="378"/>
      <c r="I443" s="384"/>
      <c r="K443" s="370"/>
      <c r="P443" s="370"/>
    </row>
    <row r="444" spans="1:16" s="270" customFormat="1" ht="16.5">
      <c r="A444" s="374"/>
      <c r="B444" s="385"/>
      <c r="C444" s="382"/>
      <c r="D444" s="374"/>
      <c r="E444" s="377"/>
      <c r="F444" s="383"/>
      <c r="G444" s="377"/>
      <c r="H444" s="378"/>
      <c r="I444" s="384"/>
      <c r="K444" s="370"/>
      <c r="P444" s="370"/>
    </row>
    <row r="445" spans="1:16" s="270" customFormat="1" ht="16.5">
      <c r="A445" s="374"/>
      <c r="B445" s="385"/>
      <c r="C445" s="382"/>
      <c r="D445" s="374"/>
      <c r="E445" s="377"/>
      <c r="F445" s="383"/>
      <c r="G445" s="377"/>
      <c r="H445" s="378"/>
      <c r="I445" s="384"/>
      <c r="K445" s="370"/>
      <c r="P445" s="370"/>
    </row>
    <row r="446" spans="1:16" s="270" customFormat="1" ht="16.5">
      <c r="A446" s="374"/>
      <c r="B446" s="385"/>
      <c r="C446" s="382"/>
      <c r="D446" s="374"/>
      <c r="E446" s="377"/>
      <c r="F446" s="383"/>
      <c r="G446" s="377"/>
      <c r="H446" s="378"/>
      <c r="I446" s="384"/>
      <c r="K446" s="370"/>
      <c r="P446" s="370"/>
    </row>
    <row r="447" spans="1:16" s="270" customFormat="1" ht="16.5">
      <c r="A447" s="374"/>
      <c r="B447" s="381"/>
      <c r="C447" s="382"/>
      <c r="D447" s="374"/>
      <c r="E447" s="377"/>
      <c r="F447" s="383"/>
      <c r="G447" s="377"/>
      <c r="H447" s="378"/>
      <c r="I447" s="384"/>
      <c r="K447" s="370"/>
      <c r="P447" s="370"/>
    </row>
    <row r="448" spans="1:16" s="270" customFormat="1" ht="16.5">
      <c r="A448" s="374"/>
      <c r="B448" s="386"/>
      <c r="C448" s="382"/>
      <c r="D448" s="374"/>
      <c r="E448" s="377"/>
      <c r="F448" s="374"/>
      <c r="G448" s="377"/>
      <c r="H448" s="378"/>
      <c r="I448" s="379"/>
      <c r="K448" s="370"/>
      <c r="P448" s="370"/>
    </row>
    <row r="449" spans="1:16" s="270" customFormat="1" ht="16.5">
      <c r="A449" s="374"/>
      <c r="B449" s="381"/>
      <c r="C449" s="382"/>
      <c r="D449" s="374"/>
      <c r="E449" s="377"/>
      <c r="F449" s="374"/>
      <c r="G449" s="377"/>
      <c r="H449" s="378"/>
      <c r="I449" s="384"/>
      <c r="K449" s="370"/>
      <c r="P449" s="370"/>
    </row>
    <row r="450" spans="1:16" s="270" customFormat="1" ht="16.5">
      <c r="A450" s="374"/>
      <c r="B450" s="381"/>
      <c r="C450" s="382"/>
      <c r="D450" s="374"/>
      <c r="E450" s="377"/>
      <c r="F450" s="383"/>
      <c r="G450" s="377"/>
      <c r="H450" s="378"/>
      <c r="I450" s="384"/>
      <c r="K450" s="370"/>
      <c r="P450" s="370"/>
    </row>
    <row r="451" spans="1:16" s="270" customFormat="1" ht="16.5">
      <c r="A451" s="374"/>
      <c r="B451" s="381"/>
      <c r="C451" s="382"/>
      <c r="D451" s="374"/>
      <c r="E451" s="377"/>
      <c r="F451" s="374"/>
      <c r="G451" s="377"/>
      <c r="H451" s="378"/>
      <c r="I451" s="384"/>
      <c r="K451" s="370"/>
      <c r="P451" s="370"/>
    </row>
    <row r="452" spans="1:16" s="270" customFormat="1" ht="16.5">
      <c r="A452" s="374"/>
      <c r="B452" s="385"/>
      <c r="C452" s="382"/>
      <c r="D452" s="374"/>
      <c r="E452" s="377"/>
      <c r="F452" s="374"/>
      <c r="G452" s="377"/>
      <c r="H452" s="378"/>
      <c r="I452" s="384"/>
      <c r="K452" s="370"/>
      <c r="P452" s="370"/>
    </row>
    <row r="453" spans="1:16" s="270" customFormat="1" ht="16.5">
      <c r="A453" s="374"/>
      <c r="B453" s="385"/>
      <c r="C453" s="382"/>
      <c r="D453" s="374"/>
      <c r="E453" s="377"/>
      <c r="F453" s="374"/>
      <c r="G453" s="377"/>
      <c r="H453" s="378"/>
      <c r="I453" s="384"/>
      <c r="K453" s="370"/>
      <c r="P453" s="370"/>
    </row>
    <row r="454" spans="1:16" s="270" customFormat="1" ht="16.5">
      <c r="A454" s="374"/>
      <c r="B454" s="385"/>
      <c r="C454" s="382"/>
      <c r="D454" s="374"/>
      <c r="E454" s="377"/>
      <c r="F454" s="383"/>
      <c r="G454" s="377"/>
      <c r="H454" s="378"/>
      <c r="I454" s="384"/>
      <c r="K454" s="370"/>
      <c r="P454" s="370"/>
    </row>
    <row r="455" spans="1:16" s="270" customFormat="1" ht="16.5">
      <c r="A455" s="374"/>
      <c r="B455" s="385"/>
      <c r="C455" s="382"/>
      <c r="D455" s="374"/>
      <c r="E455" s="377"/>
      <c r="F455" s="383"/>
      <c r="G455" s="377"/>
      <c r="H455" s="378"/>
      <c r="I455" s="384"/>
      <c r="K455" s="370"/>
      <c r="P455" s="370"/>
    </row>
    <row r="456" spans="1:16" s="270" customFormat="1" ht="16.5">
      <c r="A456" s="374"/>
      <c r="B456" s="385"/>
      <c r="C456" s="382"/>
      <c r="D456" s="374"/>
      <c r="E456" s="377"/>
      <c r="F456" s="383"/>
      <c r="G456" s="377"/>
      <c r="H456" s="378"/>
      <c r="I456" s="384"/>
      <c r="K456" s="370"/>
      <c r="P456" s="370"/>
    </row>
    <row r="457" spans="1:16" s="270" customFormat="1" ht="16.5">
      <c r="A457" s="374"/>
      <c r="B457" s="385"/>
      <c r="C457" s="382"/>
      <c r="D457" s="374"/>
      <c r="E457" s="377"/>
      <c r="F457" s="383"/>
      <c r="G457" s="377"/>
      <c r="H457" s="378"/>
      <c r="I457" s="384"/>
      <c r="K457" s="370"/>
      <c r="P457" s="370"/>
    </row>
    <row r="458" spans="1:16" s="270" customFormat="1" ht="16.5">
      <c r="A458" s="374"/>
      <c r="B458" s="385"/>
      <c r="C458" s="382"/>
      <c r="D458" s="374"/>
      <c r="E458" s="377"/>
      <c r="F458" s="383"/>
      <c r="G458" s="377"/>
      <c r="H458" s="378"/>
      <c r="I458" s="384"/>
      <c r="K458" s="370"/>
      <c r="P458" s="370"/>
    </row>
    <row r="459" spans="1:16" s="270" customFormat="1" ht="16.5">
      <c r="A459" s="374"/>
      <c r="B459" s="381"/>
      <c r="C459" s="382"/>
      <c r="D459" s="374"/>
      <c r="E459" s="377"/>
      <c r="F459" s="383"/>
      <c r="G459" s="377"/>
      <c r="H459" s="378"/>
      <c r="I459" s="384"/>
      <c r="K459" s="370"/>
      <c r="P459" s="370"/>
    </row>
    <row r="460" spans="1:16" s="270" customFormat="1" ht="16.5">
      <c r="A460" s="374"/>
      <c r="B460" s="385"/>
      <c r="C460" s="388"/>
      <c r="D460" s="374"/>
      <c r="E460" s="377"/>
      <c r="F460" s="374"/>
      <c r="G460" s="377"/>
      <c r="H460" s="378"/>
      <c r="I460" s="379"/>
      <c r="K460" s="370"/>
      <c r="P460" s="370"/>
    </row>
    <row r="461" spans="1:16" s="270" customFormat="1" ht="16.5">
      <c r="A461" s="374"/>
      <c r="B461" s="381"/>
      <c r="C461" s="388"/>
      <c r="D461" s="374"/>
      <c r="E461" s="377"/>
      <c r="F461" s="383"/>
      <c r="G461" s="377"/>
      <c r="H461" s="378"/>
      <c r="I461" s="384"/>
      <c r="K461" s="370"/>
      <c r="P461" s="370"/>
    </row>
    <row r="462" spans="1:16" s="270" customFormat="1" ht="16.5">
      <c r="A462" s="374"/>
      <c r="B462" s="381"/>
      <c r="C462" s="388"/>
      <c r="D462" s="374"/>
      <c r="E462" s="377"/>
      <c r="F462" s="374"/>
      <c r="G462" s="377"/>
      <c r="H462" s="378"/>
      <c r="I462" s="384"/>
      <c r="K462" s="370"/>
      <c r="P462" s="370"/>
    </row>
    <row r="463" spans="1:16" s="270" customFormat="1" ht="16.5">
      <c r="A463" s="374"/>
      <c r="B463" s="385"/>
      <c r="C463" s="388"/>
      <c r="D463" s="374"/>
      <c r="E463" s="377"/>
      <c r="F463" s="383"/>
      <c r="G463" s="377"/>
      <c r="H463" s="378"/>
      <c r="I463" s="384"/>
      <c r="K463" s="370"/>
      <c r="P463" s="370"/>
    </row>
    <row r="464" spans="1:16" s="270" customFormat="1" ht="16.5">
      <c r="A464" s="374"/>
      <c r="B464" s="385"/>
      <c r="C464" s="388"/>
      <c r="D464" s="374"/>
      <c r="E464" s="377"/>
      <c r="F464" s="383"/>
      <c r="G464" s="377"/>
      <c r="H464" s="378"/>
      <c r="I464" s="384"/>
      <c r="K464" s="370"/>
      <c r="P464" s="370"/>
    </row>
    <row r="465" spans="1:16" s="270" customFormat="1" ht="16.5">
      <c r="A465" s="374"/>
      <c r="B465" s="385"/>
      <c r="C465" s="388"/>
      <c r="D465" s="374"/>
      <c r="E465" s="377"/>
      <c r="F465" s="383"/>
      <c r="G465" s="377"/>
      <c r="H465" s="378"/>
      <c r="I465" s="384"/>
      <c r="K465" s="370"/>
      <c r="P465" s="370"/>
    </row>
    <row r="466" spans="1:16" s="270" customFormat="1" ht="16.5">
      <c r="A466" s="374"/>
      <c r="B466" s="385"/>
      <c r="C466" s="388"/>
      <c r="D466" s="374"/>
      <c r="E466" s="377"/>
      <c r="F466" s="383"/>
      <c r="G466" s="377"/>
      <c r="H466" s="378"/>
      <c r="I466" s="384"/>
      <c r="K466" s="370"/>
      <c r="P466" s="370"/>
    </row>
    <row r="467" spans="1:16" s="270" customFormat="1" ht="16.5">
      <c r="A467" s="374"/>
      <c r="B467" s="385"/>
      <c r="C467" s="388"/>
      <c r="D467" s="374"/>
      <c r="E467" s="377"/>
      <c r="F467" s="383"/>
      <c r="G467" s="377"/>
      <c r="H467" s="378"/>
      <c r="I467" s="384"/>
      <c r="K467" s="370"/>
      <c r="P467" s="370"/>
    </row>
    <row r="468" spans="1:16" s="270" customFormat="1" ht="16.5">
      <c r="A468" s="374"/>
      <c r="B468" s="385"/>
      <c r="C468" s="388"/>
      <c r="D468" s="374"/>
      <c r="E468" s="377"/>
      <c r="F468" s="383"/>
      <c r="G468" s="377"/>
      <c r="H468" s="378"/>
      <c r="I468" s="384"/>
      <c r="K468" s="370"/>
      <c r="P468" s="370"/>
    </row>
    <row r="469" spans="1:16" s="270" customFormat="1" ht="16.5">
      <c r="A469" s="374"/>
      <c r="B469" s="385"/>
      <c r="C469" s="388"/>
      <c r="D469" s="374"/>
      <c r="E469" s="377"/>
      <c r="F469" s="383"/>
      <c r="G469" s="377"/>
      <c r="H469" s="378"/>
      <c r="I469" s="384"/>
      <c r="K469" s="370"/>
      <c r="P469" s="370"/>
    </row>
    <row r="470" spans="1:16" s="270" customFormat="1" ht="16.5">
      <c r="A470" s="374"/>
      <c r="B470" s="385"/>
      <c r="C470" s="388"/>
      <c r="D470" s="374"/>
      <c r="E470" s="377"/>
      <c r="F470" s="383"/>
      <c r="G470" s="377"/>
      <c r="H470" s="378"/>
      <c r="I470" s="384"/>
      <c r="K470" s="370"/>
      <c r="P470" s="370"/>
    </row>
    <row r="471" spans="1:16" s="270" customFormat="1" ht="16.5">
      <c r="A471" s="374"/>
      <c r="B471" s="381"/>
      <c r="C471" s="388"/>
      <c r="D471" s="374"/>
      <c r="E471" s="377"/>
      <c r="F471" s="383"/>
      <c r="G471" s="377"/>
      <c r="H471" s="378"/>
      <c r="I471" s="384"/>
      <c r="K471" s="370"/>
      <c r="P471" s="370"/>
    </row>
    <row r="472" spans="1:16" s="270" customFormat="1" ht="16.5">
      <c r="A472" s="374"/>
      <c r="B472" s="374"/>
      <c r="C472" s="388"/>
      <c r="D472" s="374"/>
      <c r="E472" s="380"/>
      <c r="F472" s="374"/>
      <c r="G472" s="380"/>
      <c r="H472" s="378"/>
      <c r="I472" s="379"/>
      <c r="K472" s="370"/>
      <c r="P472" s="370"/>
    </row>
    <row r="473" spans="1:16" s="270" customFormat="1" ht="16.5">
      <c r="A473" s="374"/>
      <c r="B473" s="374"/>
      <c r="C473" s="388"/>
      <c r="D473" s="374"/>
      <c r="E473" s="380"/>
      <c r="F473" s="374"/>
      <c r="G473" s="380"/>
      <c r="H473" s="378"/>
      <c r="I473" s="379"/>
      <c r="K473" s="370"/>
      <c r="P473" s="370"/>
    </row>
    <row r="474" spans="1:16" s="270" customFormat="1" ht="16.5">
      <c r="A474" s="374"/>
      <c r="B474" s="374"/>
      <c r="C474" s="388"/>
      <c r="D474" s="374"/>
      <c r="E474" s="380"/>
      <c r="F474" s="374"/>
      <c r="G474" s="380"/>
      <c r="H474" s="378"/>
      <c r="I474" s="379"/>
      <c r="K474" s="370"/>
      <c r="P474" s="370"/>
    </row>
    <row r="475" spans="1:16" s="270" customFormat="1" ht="16.5">
      <c r="A475" s="374"/>
      <c r="B475" s="374"/>
      <c r="C475" s="388"/>
      <c r="D475" s="374"/>
      <c r="E475" s="380"/>
      <c r="F475" s="374"/>
      <c r="G475" s="380"/>
      <c r="H475" s="378"/>
      <c r="I475" s="379"/>
      <c r="K475" s="370"/>
      <c r="P475" s="370"/>
    </row>
    <row r="476" spans="1:16" s="270" customFormat="1" ht="16.5">
      <c r="A476" s="374"/>
      <c r="B476" s="374"/>
      <c r="C476" s="388"/>
      <c r="D476" s="374"/>
      <c r="E476" s="380"/>
      <c r="F476" s="374"/>
      <c r="G476" s="380"/>
      <c r="H476" s="378"/>
      <c r="I476" s="379"/>
      <c r="K476" s="370"/>
      <c r="P476" s="370"/>
    </row>
    <row r="477" spans="1:16" s="270" customFormat="1" ht="16.5">
      <c r="A477" s="374"/>
      <c r="B477" s="374"/>
      <c r="C477" s="388"/>
      <c r="D477" s="374"/>
      <c r="E477" s="380"/>
      <c r="F477" s="374"/>
      <c r="G477" s="380"/>
      <c r="H477" s="378"/>
      <c r="I477" s="379"/>
      <c r="K477" s="370"/>
      <c r="P477" s="370"/>
    </row>
    <row r="478" spans="1:16" s="270" customFormat="1" ht="16.5">
      <c r="A478" s="374"/>
      <c r="B478" s="374"/>
      <c r="C478" s="388"/>
      <c r="D478" s="374"/>
      <c r="E478" s="380"/>
      <c r="F478" s="374"/>
      <c r="G478" s="380"/>
      <c r="H478" s="378"/>
      <c r="I478" s="379"/>
      <c r="K478" s="370"/>
      <c r="P478" s="370"/>
    </row>
    <row r="479" spans="1:16" s="270" customFormat="1" ht="16.5">
      <c r="A479" s="374"/>
      <c r="B479" s="386"/>
      <c r="C479" s="388"/>
      <c r="D479" s="374"/>
      <c r="E479" s="377"/>
      <c r="F479" s="374"/>
      <c r="G479" s="377"/>
      <c r="H479" s="378"/>
      <c r="I479" s="379"/>
      <c r="K479" s="370"/>
      <c r="P479" s="370"/>
    </row>
    <row r="480" spans="1:16" s="270" customFormat="1" ht="16.5">
      <c r="A480" s="374"/>
      <c r="B480" s="390"/>
      <c r="C480" s="388"/>
      <c r="D480" s="374"/>
      <c r="E480" s="377"/>
      <c r="F480" s="374"/>
      <c r="G480" s="377"/>
      <c r="H480" s="378"/>
      <c r="I480" s="379"/>
      <c r="K480" s="370"/>
      <c r="P480" s="370"/>
    </row>
    <row r="481" spans="1:16" s="270" customFormat="1" ht="16.5">
      <c r="A481" s="374"/>
      <c r="B481" s="390"/>
      <c r="C481" s="388"/>
      <c r="D481" s="374"/>
      <c r="E481" s="377"/>
      <c r="F481" s="383"/>
      <c r="G481" s="377"/>
      <c r="H481" s="378"/>
      <c r="I481" s="379"/>
      <c r="K481" s="370"/>
      <c r="P481" s="370"/>
    </row>
    <row r="482" spans="1:16" s="270" customFormat="1" ht="16.5">
      <c r="A482" s="374"/>
      <c r="B482" s="390"/>
      <c r="C482" s="388"/>
      <c r="D482" s="374"/>
      <c r="E482" s="377"/>
      <c r="F482" s="383"/>
      <c r="G482" s="377"/>
      <c r="H482" s="378"/>
      <c r="I482" s="379"/>
      <c r="K482" s="370"/>
      <c r="P482" s="370"/>
    </row>
    <row r="483" spans="1:16" s="270" customFormat="1" ht="16.5">
      <c r="A483" s="374"/>
      <c r="B483" s="385"/>
      <c r="C483" s="388"/>
      <c r="D483" s="374"/>
      <c r="E483" s="377"/>
      <c r="F483" s="383"/>
      <c r="G483" s="377"/>
      <c r="H483" s="378"/>
      <c r="I483" s="379"/>
      <c r="K483" s="370"/>
      <c r="P483" s="370"/>
    </row>
    <row r="484" spans="1:16" s="270" customFormat="1" ht="16.5">
      <c r="A484" s="374"/>
      <c r="B484" s="385"/>
      <c r="C484" s="388"/>
      <c r="D484" s="374"/>
      <c r="E484" s="377"/>
      <c r="F484" s="383"/>
      <c r="G484" s="377"/>
      <c r="H484" s="378"/>
      <c r="I484" s="379"/>
      <c r="K484" s="370"/>
      <c r="P484" s="370"/>
    </row>
    <row r="485" spans="1:16" s="270" customFormat="1" ht="16.5">
      <c r="A485" s="374"/>
      <c r="B485" s="386"/>
      <c r="C485" s="388"/>
      <c r="D485" s="374"/>
      <c r="E485" s="377"/>
      <c r="F485" s="374"/>
      <c r="G485" s="377"/>
      <c r="H485" s="378"/>
      <c r="I485" s="379"/>
      <c r="K485" s="370"/>
      <c r="P485" s="370"/>
    </row>
    <row r="486" spans="1:16" s="270" customFormat="1" ht="16.5">
      <c r="A486" s="374"/>
      <c r="B486" s="390"/>
      <c r="C486" s="388"/>
      <c r="D486" s="374"/>
      <c r="E486" s="377"/>
      <c r="F486" s="383"/>
      <c r="G486" s="377"/>
      <c r="H486" s="378"/>
      <c r="I486" s="379"/>
      <c r="K486" s="370"/>
      <c r="P486" s="370"/>
    </row>
    <row r="487" spans="1:16" s="270" customFormat="1" ht="16.5">
      <c r="A487" s="374"/>
      <c r="B487" s="390"/>
      <c r="C487" s="388"/>
      <c r="D487" s="374"/>
      <c r="E487" s="377"/>
      <c r="F487" s="383"/>
      <c r="G487" s="377"/>
      <c r="H487" s="378"/>
      <c r="I487" s="379"/>
      <c r="K487" s="370"/>
      <c r="P487" s="370"/>
    </row>
    <row r="488" spans="1:16" s="270" customFormat="1" ht="16.5">
      <c r="A488" s="374"/>
      <c r="B488" s="390"/>
      <c r="C488" s="388"/>
      <c r="D488" s="374"/>
      <c r="E488" s="377"/>
      <c r="F488" s="383"/>
      <c r="G488" s="377"/>
      <c r="H488" s="378"/>
      <c r="I488" s="379"/>
      <c r="K488" s="370"/>
      <c r="P488" s="370"/>
    </row>
    <row r="489" spans="1:16" s="270" customFormat="1" ht="16.5">
      <c r="A489" s="374"/>
      <c r="B489" s="385"/>
      <c r="C489" s="388"/>
      <c r="D489" s="374"/>
      <c r="E489" s="377"/>
      <c r="F489" s="383"/>
      <c r="G489" s="377"/>
      <c r="H489" s="378"/>
      <c r="I489" s="379"/>
      <c r="K489" s="370"/>
      <c r="P489" s="370"/>
    </row>
    <row r="490" spans="1:16" s="270" customFormat="1" ht="16.5">
      <c r="A490" s="374"/>
      <c r="B490" s="385"/>
      <c r="C490" s="388"/>
      <c r="D490" s="374"/>
      <c r="E490" s="377"/>
      <c r="F490" s="383"/>
      <c r="G490" s="377"/>
      <c r="H490" s="378"/>
      <c r="I490" s="379"/>
      <c r="K490" s="370"/>
      <c r="P490" s="370"/>
    </row>
    <row r="491" spans="1:16" s="270" customFormat="1" ht="16.5">
      <c r="A491" s="374"/>
      <c r="B491" s="385"/>
      <c r="C491" s="388"/>
      <c r="D491" s="374"/>
      <c r="E491" s="377"/>
      <c r="F491" s="383"/>
      <c r="G491" s="377"/>
      <c r="H491" s="378"/>
      <c r="I491" s="379"/>
      <c r="K491" s="370"/>
      <c r="P491" s="370"/>
    </row>
    <row r="492" spans="1:16" s="270" customFormat="1" ht="16.5">
      <c r="A492" s="374"/>
      <c r="B492" s="385"/>
      <c r="C492" s="388"/>
      <c r="D492" s="374"/>
      <c r="E492" s="377"/>
      <c r="F492" s="383"/>
      <c r="G492" s="377"/>
      <c r="H492" s="378"/>
      <c r="I492" s="379"/>
      <c r="K492" s="370"/>
      <c r="P492" s="370"/>
    </row>
    <row r="493" spans="1:16" s="270" customFormat="1" ht="16.5">
      <c r="A493" s="374"/>
      <c r="B493" s="390"/>
      <c r="C493" s="388"/>
      <c r="D493" s="374"/>
      <c r="E493" s="377"/>
      <c r="F493" s="383"/>
      <c r="G493" s="377"/>
      <c r="H493" s="378"/>
      <c r="I493" s="379"/>
      <c r="K493" s="370"/>
      <c r="P493" s="370"/>
    </row>
    <row r="494" spans="1:16" s="270" customFormat="1" ht="16.5">
      <c r="A494" s="374"/>
      <c r="B494" s="386"/>
      <c r="C494" s="388"/>
      <c r="D494" s="374"/>
      <c r="E494" s="377"/>
      <c r="F494" s="374"/>
      <c r="G494" s="377"/>
      <c r="H494" s="378"/>
      <c r="I494" s="379"/>
      <c r="K494" s="370"/>
      <c r="P494" s="370"/>
    </row>
    <row r="495" spans="1:16" s="270" customFormat="1" ht="16.5">
      <c r="A495" s="374"/>
      <c r="B495" s="390"/>
      <c r="C495" s="388"/>
      <c r="D495" s="374"/>
      <c r="E495" s="377"/>
      <c r="F495" s="383"/>
      <c r="G495" s="377"/>
      <c r="H495" s="378"/>
      <c r="I495" s="379"/>
      <c r="K495" s="370"/>
      <c r="P495" s="370"/>
    </row>
    <row r="496" spans="1:16" s="270" customFormat="1" ht="16.5">
      <c r="A496" s="374"/>
      <c r="B496" s="390"/>
      <c r="C496" s="388"/>
      <c r="D496" s="374"/>
      <c r="E496" s="377"/>
      <c r="F496" s="383"/>
      <c r="G496" s="377"/>
      <c r="H496" s="378"/>
      <c r="I496" s="379"/>
      <c r="K496" s="370"/>
      <c r="P496" s="370"/>
    </row>
    <row r="497" spans="1:16" s="270" customFormat="1" ht="16.5">
      <c r="A497" s="374"/>
      <c r="B497" s="390"/>
      <c r="C497" s="388"/>
      <c r="D497" s="374"/>
      <c r="E497" s="377"/>
      <c r="F497" s="383"/>
      <c r="G497" s="377"/>
      <c r="H497" s="378"/>
      <c r="I497" s="379"/>
      <c r="K497" s="370"/>
      <c r="P497" s="370"/>
    </row>
    <row r="498" spans="1:16" s="270" customFormat="1" ht="16.5">
      <c r="A498" s="374"/>
      <c r="B498" s="385"/>
      <c r="C498" s="388"/>
      <c r="D498" s="374"/>
      <c r="E498" s="377"/>
      <c r="F498" s="383"/>
      <c r="G498" s="377"/>
      <c r="H498" s="378"/>
      <c r="I498" s="379"/>
      <c r="K498" s="370"/>
      <c r="P498" s="370"/>
    </row>
    <row r="499" spans="1:16" s="270" customFormat="1" ht="16.5">
      <c r="A499" s="374"/>
      <c r="B499" s="385"/>
      <c r="C499" s="388"/>
      <c r="D499" s="374"/>
      <c r="E499" s="377"/>
      <c r="F499" s="383"/>
      <c r="G499" s="377"/>
      <c r="H499" s="378"/>
      <c r="I499" s="379"/>
      <c r="K499" s="370"/>
      <c r="P499" s="370"/>
    </row>
    <row r="500" spans="1:16" s="270" customFormat="1" ht="16.5">
      <c r="A500" s="374"/>
      <c r="B500" s="385"/>
      <c r="C500" s="388"/>
      <c r="D500" s="374"/>
      <c r="E500" s="377"/>
      <c r="F500" s="383"/>
      <c r="G500" s="377"/>
      <c r="H500" s="378"/>
      <c r="I500" s="379"/>
      <c r="K500" s="370"/>
      <c r="P500" s="370"/>
    </row>
    <row r="501" spans="1:16" s="270" customFormat="1" ht="16.5">
      <c r="A501" s="374"/>
      <c r="B501" s="385"/>
      <c r="C501" s="388"/>
      <c r="D501" s="374"/>
      <c r="E501" s="377"/>
      <c r="F501" s="383"/>
      <c r="G501" s="377"/>
      <c r="H501" s="378"/>
      <c r="I501" s="379"/>
      <c r="K501" s="370"/>
      <c r="P501" s="370"/>
    </row>
    <row r="502" spans="1:16" s="270" customFormat="1" ht="16.5">
      <c r="A502" s="374"/>
      <c r="B502" s="385"/>
      <c r="C502" s="388"/>
      <c r="D502" s="374"/>
      <c r="E502" s="377"/>
      <c r="F502" s="383"/>
      <c r="G502" s="377"/>
      <c r="H502" s="378"/>
      <c r="I502" s="379"/>
      <c r="K502" s="370"/>
      <c r="P502" s="370"/>
    </row>
    <row r="503" spans="1:16" s="270" customFormat="1" ht="16.5">
      <c r="A503" s="374"/>
      <c r="B503" s="385"/>
      <c r="C503" s="388"/>
      <c r="D503" s="374"/>
      <c r="E503" s="377"/>
      <c r="F503" s="383"/>
      <c r="G503" s="377"/>
      <c r="H503" s="378"/>
      <c r="I503" s="379"/>
      <c r="K503" s="370"/>
      <c r="P503" s="370"/>
    </row>
    <row r="504" spans="1:16" s="270" customFormat="1" ht="16.5">
      <c r="A504" s="374"/>
      <c r="B504" s="390"/>
      <c r="C504" s="388"/>
      <c r="D504" s="374"/>
      <c r="E504" s="377"/>
      <c r="F504" s="383"/>
      <c r="G504" s="377"/>
      <c r="H504" s="378"/>
      <c r="I504" s="379"/>
      <c r="K504" s="370"/>
      <c r="P504" s="370"/>
    </row>
    <row r="505" spans="1:16" s="270" customFormat="1" ht="16.5">
      <c r="A505" s="374"/>
      <c r="B505" s="374"/>
      <c r="C505" s="389"/>
      <c r="D505" s="374"/>
      <c r="E505" s="380"/>
      <c r="F505" s="374"/>
      <c r="G505" s="380"/>
      <c r="H505" s="378"/>
      <c r="I505" s="374"/>
      <c r="K505" s="370"/>
      <c r="P505" s="370"/>
    </row>
    <row r="506" spans="1:16" s="270" customFormat="1" ht="16.5">
      <c r="A506" s="374"/>
      <c r="B506" s="374"/>
      <c r="C506" s="374"/>
      <c r="D506" s="374"/>
      <c r="E506" s="380"/>
      <c r="F506" s="374"/>
      <c r="G506" s="380"/>
      <c r="H506" s="378"/>
      <c r="I506" s="374"/>
      <c r="K506" s="370"/>
      <c r="P506" s="370"/>
    </row>
    <row r="507" spans="1:16" s="270" customFormat="1" ht="16.5">
      <c r="A507" s="374"/>
      <c r="B507" s="386"/>
      <c r="C507" s="382"/>
      <c r="D507" s="374"/>
      <c r="E507" s="377"/>
      <c r="F507" s="374"/>
      <c r="G507" s="377"/>
      <c r="H507" s="378"/>
      <c r="I507" s="379"/>
      <c r="K507" s="370"/>
      <c r="P507" s="370"/>
    </row>
    <row r="508" spans="1:16" s="270" customFormat="1" ht="16.5">
      <c r="A508" s="374"/>
      <c r="B508" s="381"/>
      <c r="C508" s="382"/>
      <c r="D508" s="374"/>
      <c r="E508" s="377"/>
      <c r="F508" s="383"/>
      <c r="G508" s="377"/>
      <c r="H508" s="378"/>
      <c r="I508" s="384"/>
      <c r="K508" s="370"/>
      <c r="P508" s="370"/>
    </row>
    <row r="509" spans="1:16" s="270" customFormat="1" ht="16.5">
      <c r="A509" s="374"/>
      <c r="B509" s="381"/>
      <c r="C509" s="382"/>
      <c r="D509" s="374"/>
      <c r="E509" s="377"/>
      <c r="F509" s="383"/>
      <c r="G509" s="377"/>
      <c r="H509" s="378"/>
      <c r="I509" s="384"/>
      <c r="K509" s="370"/>
      <c r="P509" s="370"/>
    </row>
    <row r="510" spans="1:16" s="270" customFormat="1" ht="16.5">
      <c r="A510" s="374"/>
      <c r="B510" s="381"/>
      <c r="C510" s="382"/>
      <c r="D510" s="374"/>
      <c r="E510" s="377"/>
      <c r="F510" s="374"/>
      <c r="G510" s="377"/>
      <c r="H510" s="378"/>
      <c r="I510" s="384"/>
      <c r="K510" s="370"/>
      <c r="P510" s="370"/>
    </row>
    <row r="511" spans="1:16" s="270" customFormat="1" ht="16.5">
      <c r="A511" s="374"/>
      <c r="B511" s="385"/>
      <c r="C511" s="382"/>
      <c r="D511" s="374"/>
      <c r="E511" s="377"/>
      <c r="F511" s="374"/>
      <c r="G511" s="377"/>
      <c r="H511" s="378"/>
      <c r="I511" s="384"/>
      <c r="K511" s="370"/>
      <c r="P511" s="370"/>
    </row>
    <row r="512" spans="1:16" s="270" customFormat="1" ht="16.5">
      <c r="A512" s="374"/>
      <c r="B512" s="385"/>
      <c r="C512" s="382"/>
      <c r="D512" s="374"/>
      <c r="E512" s="377"/>
      <c r="F512" s="374"/>
      <c r="G512" s="377"/>
      <c r="H512" s="378"/>
      <c r="I512" s="384"/>
      <c r="K512" s="370"/>
      <c r="P512" s="370"/>
    </row>
    <row r="513" spans="1:16" s="270" customFormat="1" ht="16.5">
      <c r="A513" s="374"/>
      <c r="B513" s="385"/>
      <c r="C513" s="382"/>
      <c r="D513" s="374"/>
      <c r="E513" s="377"/>
      <c r="F513" s="383"/>
      <c r="G513" s="377"/>
      <c r="H513" s="378"/>
      <c r="I513" s="384"/>
      <c r="K513" s="370"/>
      <c r="P513" s="370"/>
    </row>
    <row r="514" spans="1:16" s="270" customFormat="1" ht="16.5">
      <c r="A514" s="374"/>
      <c r="B514" s="385"/>
      <c r="C514" s="382"/>
      <c r="D514" s="374"/>
      <c r="E514" s="377"/>
      <c r="F514" s="383"/>
      <c r="G514" s="377"/>
      <c r="H514" s="378"/>
      <c r="I514" s="384"/>
      <c r="K514" s="370"/>
      <c r="P514" s="370"/>
    </row>
    <row r="515" spans="1:16" s="270" customFormat="1" ht="16.5">
      <c r="A515" s="374"/>
      <c r="B515" s="385"/>
      <c r="C515" s="382"/>
      <c r="D515" s="374"/>
      <c r="E515" s="377"/>
      <c r="F515" s="383"/>
      <c r="G515" s="377"/>
      <c r="H515" s="378"/>
      <c r="I515" s="384"/>
      <c r="K515" s="370"/>
      <c r="P515" s="370"/>
    </row>
    <row r="516" spans="1:16" s="270" customFormat="1" ht="16.5">
      <c r="A516" s="374"/>
      <c r="B516" s="385"/>
      <c r="C516" s="382"/>
      <c r="D516" s="374"/>
      <c r="E516" s="377"/>
      <c r="F516" s="383"/>
      <c r="G516" s="377"/>
      <c r="H516" s="378"/>
      <c r="I516" s="384"/>
      <c r="K516" s="370"/>
      <c r="P516" s="370"/>
    </row>
    <row r="517" spans="1:16" s="270" customFormat="1" ht="16.5">
      <c r="A517" s="374"/>
      <c r="B517" s="385"/>
      <c r="C517" s="382"/>
      <c r="D517" s="374"/>
      <c r="E517" s="377"/>
      <c r="F517" s="383"/>
      <c r="G517" s="377"/>
      <c r="H517" s="378"/>
      <c r="I517" s="384"/>
      <c r="K517" s="370"/>
      <c r="P517" s="370"/>
    </row>
    <row r="518" spans="1:16" s="270" customFormat="1" ht="16.5">
      <c r="A518" s="374"/>
      <c r="B518" s="385"/>
      <c r="C518" s="382"/>
      <c r="D518" s="374"/>
      <c r="E518" s="377"/>
      <c r="F518" s="383"/>
      <c r="G518" s="377"/>
      <c r="H518" s="378"/>
      <c r="I518" s="384"/>
      <c r="K518" s="370"/>
      <c r="P518" s="370"/>
    </row>
    <row r="519" spans="1:16" s="270" customFormat="1" ht="16.5">
      <c r="A519" s="374"/>
      <c r="B519" s="381"/>
      <c r="C519" s="382"/>
      <c r="D519" s="374"/>
      <c r="E519" s="377"/>
      <c r="F519" s="383"/>
      <c r="G519" s="377"/>
      <c r="H519" s="378"/>
      <c r="I519" s="384"/>
      <c r="K519" s="370"/>
      <c r="P519" s="370"/>
    </row>
    <row r="520" spans="1:16" s="270" customFormat="1" ht="16.5">
      <c r="A520" s="374"/>
      <c r="B520" s="374"/>
      <c r="C520" s="395"/>
      <c r="D520" s="374"/>
      <c r="E520" s="380"/>
      <c r="F520" s="374"/>
      <c r="G520" s="380"/>
      <c r="H520" s="378"/>
      <c r="I520" s="374"/>
      <c r="K520" s="370"/>
      <c r="P520" s="370"/>
    </row>
    <row r="521" spans="1:16" s="270" customFormat="1" ht="16.5">
      <c r="A521" s="374"/>
      <c r="B521" s="386"/>
      <c r="C521" s="388"/>
      <c r="D521" s="374"/>
      <c r="E521" s="377"/>
      <c r="F521" s="374"/>
      <c r="G521" s="377"/>
      <c r="H521" s="378"/>
      <c r="I521" s="379"/>
      <c r="K521" s="370"/>
      <c r="P521" s="370"/>
    </row>
    <row r="522" spans="1:16" s="270" customFormat="1" ht="16.5">
      <c r="A522" s="374"/>
      <c r="B522" s="390"/>
      <c r="C522" s="388"/>
      <c r="D522" s="374"/>
      <c r="E522" s="377"/>
      <c r="F522" s="383"/>
      <c r="G522" s="377"/>
      <c r="H522" s="378"/>
      <c r="I522" s="379"/>
      <c r="K522" s="370"/>
      <c r="P522" s="370"/>
    </row>
    <row r="523" spans="1:16" s="270" customFormat="1" ht="16.5">
      <c r="A523" s="374"/>
      <c r="B523" s="390"/>
      <c r="C523" s="388"/>
      <c r="D523" s="374"/>
      <c r="E523" s="377"/>
      <c r="F523" s="383"/>
      <c r="G523" s="377"/>
      <c r="H523" s="378"/>
      <c r="I523" s="379"/>
      <c r="K523" s="370"/>
      <c r="P523" s="370"/>
    </row>
    <row r="524" spans="1:16" s="270" customFormat="1" ht="16.5">
      <c r="A524" s="374"/>
      <c r="B524" s="385"/>
      <c r="C524" s="388"/>
      <c r="D524" s="374"/>
      <c r="E524" s="377"/>
      <c r="F524" s="383"/>
      <c r="G524" s="377"/>
      <c r="H524" s="378"/>
      <c r="I524" s="379"/>
      <c r="K524" s="370"/>
      <c r="P524" s="370"/>
    </row>
    <row r="525" spans="1:16" s="270" customFormat="1" ht="16.5">
      <c r="A525" s="374"/>
      <c r="B525" s="385"/>
      <c r="C525" s="388"/>
      <c r="D525" s="374"/>
      <c r="E525" s="377"/>
      <c r="F525" s="383"/>
      <c r="G525" s="377"/>
      <c r="H525" s="378"/>
      <c r="I525" s="379"/>
      <c r="K525" s="370"/>
      <c r="P525" s="370"/>
    </row>
    <row r="526" spans="1:16" s="270" customFormat="1" ht="16.5">
      <c r="A526" s="374"/>
      <c r="B526" s="385"/>
      <c r="C526" s="388"/>
      <c r="D526" s="374"/>
      <c r="E526" s="377"/>
      <c r="F526" s="383"/>
      <c r="G526" s="377"/>
      <c r="H526" s="378"/>
      <c r="I526" s="379"/>
      <c r="K526" s="370"/>
      <c r="P526" s="370"/>
    </row>
    <row r="527" spans="1:16" s="270" customFormat="1" ht="16.5">
      <c r="A527" s="374"/>
      <c r="B527" s="385"/>
      <c r="C527" s="388"/>
      <c r="D527" s="374"/>
      <c r="E527" s="377"/>
      <c r="F527" s="383"/>
      <c r="G527" s="377"/>
      <c r="H527" s="378"/>
      <c r="I527" s="379"/>
      <c r="K527" s="370"/>
      <c r="P527" s="370"/>
    </row>
    <row r="528" spans="1:16" s="270" customFormat="1" ht="16.5">
      <c r="A528" s="374"/>
      <c r="B528" s="385"/>
      <c r="C528" s="388"/>
      <c r="D528" s="374"/>
      <c r="E528" s="377"/>
      <c r="F528" s="383"/>
      <c r="G528" s="377"/>
      <c r="H528" s="378"/>
      <c r="I528" s="379"/>
      <c r="K528" s="370"/>
      <c r="P528" s="370"/>
    </row>
    <row r="529" spans="1:16" s="270" customFormat="1" ht="16.5">
      <c r="A529" s="374"/>
      <c r="B529" s="390"/>
      <c r="C529" s="388"/>
      <c r="D529" s="374"/>
      <c r="E529" s="377"/>
      <c r="F529" s="383"/>
      <c r="G529" s="377"/>
      <c r="H529" s="378"/>
      <c r="I529" s="379"/>
      <c r="K529" s="370"/>
      <c r="P529" s="370"/>
    </row>
    <row r="530" spans="1:16" s="270" customFormat="1" ht="16.5">
      <c r="A530" s="374"/>
      <c r="B530" s="386"/>
      <c r="C530" s="388"/>
      <c r="D530" s="374"/>
      <c r="E530" s="377"/>
      <c r="F530" s="374"/>
      <c r="G530" s="377"/>
      <c r="H530" s="378"/>
      <c r="I530" s="379"/>
      <c r="K530" s="370"/>
      <c r="P530" s="370"/>
    </row>
    <row r="531" spans="1:16" s="270" customFormat="1" ht="16.5">
      <c r="A531" s="374"/>
      <c r="B531" s="390"/>
      <c r="C531" s="388"/>
      <c r="D531" s="374"/>
      <c r="E531" s="377"/>
      <c r="F531" s="379"/>
      <c r="G531" s="377"/>
      <c r="H531" s="378"/>
      <c r="I531" s="379"/>
      <c r="K531" s="370"/>
      <c r="P531" s="370"/>
    </row>
    <row r="532" spans="1:16" s="270" customFormat="1" ht="16.5">
      <c r="A532" s="374"/>
      <c r="B532" s="390"/>
      <c r="C532" s="388"/>
      <c r="D532" s="374"/>
      <c r="E532" s="377"/>
      <c r="F532" s="379"/>
      <c r="G532" s="377"/>
      <c r="H532" s="378"/>
      <c r="I532" s="379"/>
      <c r="K532" s="370"/>
      <c r="P532" s="370"/>
    </row>
    <row r="533" spans="1:16" s="270" customFormat="1" ht="16.5">
      <c r="A533" s="374"/>
      <c r="B533" s="390"/>
      <c r="C533" s="388"/>
      <c r="D533" s="374"/>
      <c r="E533" s="377"/>
      <c r="F533" s="379"/>
      <c r="G533" s="377"/>
      <c r="H533" s="378"/>
      <c r="I533" s="379"/>
      <c r="K533" s="370"/>
      <c r="P533" s="370"/>
    </row>
    <row r="534" spans="1:16" s="270" customFormat="1" ht="16.5">
      <c r="A534" s="374"/>
      <c r="B534" s="385"/>
      <c r="C534" s="388"/>
      <c r="D534" s="374"/>
      <c r="E534" s="377"/>
      <c r="F534" s="379"/>
      <c r="G534" s="377"/>
      <c r="H534" s="378"/>
      <c r="I534" s="379"/>
      <c r="K534" s="370"/>
      <c r="P534" s="370"/>
    </row>
    <row r="535" spans="1:16" s="270" customFormat="1" ht="16.5">
      <c r="A535" s="374"/>
      <c r="B535" s="385"/>
      <c r="C535" s="388"/>
      <c r="D535" s="374"/>
      <c r="E535" s="377"/>
      <c r="F535" s="379"/>
      <c r="G535" s="377"/>
      <c r="H535" s="378"/>
      <c r="I535" s="379"/>
      <c r="K535" s="370"/>
      <c r="P535" s="370"/>
    </row>
    <row r="536" spans="1:16" s="270" customFormat="1" ht="16.5">
      <c r="A536" s="374"/>
      <c r="B536" s="385"/>
      <c r="C536" s="388"/>
      <c r="D536" s="374"/>
      <c r="E536" s="377"/>
      <c r="F536" s="379"/>
      <c r="G536" s="377"/>
      <c r="H536" s="378"/>
      <c r="I536" s="379"/>
      <c r="K536" s="370"/>
      <c r="P536" s="370"/>
    </row>
    <row r="537" spans="1:16" s="270" customFormat="1" ht="16.5">
      <c r="A537" s="374"/>
      <c r="B537" s="390"/>
      <c r="C537" s="388"/>
      <c r="D537" s="374"/>
      <c r="E537" s="377"/>
      <c r="F537" s="379"/>
      <c r="G537" s="377"/>
      <c r="H537" s="378"/>
      <c r="I537" s="379"/>
      <c r="K537" s="370"/>
      <c r="P537" s="370"/>
    </row>
    <row r="538" spans="1:16" s="270" customFormat="1" ht="16.5">
      <c r="A538" s="374"/>
      <c r="B538" s="386"/>
      <c r="C538" s="388"/>
      <c r="D538" s="374"/>
      <c r="E538" s="377"/>
      <c r="F538" s="374"/>
      <c r="G538" s="377"/>
      <c r="H538" s="378"/>
      <c r="I538" s="379"/>
      <c r="K538" s="370"/>
      <c r="P538" s="370"/>
    </row>
    <row r="539" spans="1:16" s="270" customFormat="1" ht="16.5">
      <c r="A539" s="374"/>
      <c r="B539" s="390"/>
      <c r="C539" s="388"/>
      <c r="D539" s="374"/>
      <c r="E539" s="377"/>
      <c r="F539" s="374"/>
      <c r="G539" s="377"/>
      <c r="H539" s="378"/>
      <c r="I539" s="379"/>
      <c r="K539" s="370"/>
      <c r="P539" s="370"/>
    </row>
    <row r="540" spans="1:16" s="270" customFormat="1" ht="16.5">
      <c r="A540" s="374"/>
      <c r="B540" s="390"/>
      <c r="C540" s="388"/>
      <c r="D540" s="374"/>
      <c r="E540" s="377"/>
      <c r="F540" s="374"/>
      <c r="G540" s="377"/>
      <c r="H540" s="378"/>
      <c r="I540" s="379"/>
      <c r="K540" s="370"/>
      <c r="P540" s="370"/>
    </row>
    <row r="541" spans="1:16" s="270" customFormat="1" ht="16.5">
      <c r="A541" s="374"/>
      <c r="B541" s="385"/>
      <c r="C541" s="388"/>
      <c r="D541" s="374"/>
      <c r="E541" s="377"/>
      <c r="F541" s="383"/>
      <c r="G541" s="377"/>
      <c r="H541" s="378"/>
      <c r="I541" s="379"/>
      <c r="K541" s="370"/>
      <c r="P541" s="370"/>
    </row>
    <row r="542" spans="1:16" s="270" customFormat="1" ht="16.5">
      <c r="A542" s="374"/>
      <c r="B542" s="385"/>
      <c r="C542" s="388"/>
      <c r="D542" s="374"/>
      <c r="E542" s="377"/>
      <c r="F542" s="383"/>
      <c r="G542" s="377"/>
      <c r="H542" s="378"/>
      <c r="I542" s="379"/>
      <c r="K542" s="370"/>
      <c r="P542" s="370"/>
    </row>
    <row r="543" spans="1:16" s="270" customFormat="1" ht="16.5">
      <c r="A543" s="374"/>
      <c r="B543" s="385"/>
      <c r="C543" s="388"/>
      <c r="D543" s="374"/>
      <c r="E543" s="377"/>
      <c r="F543" s="383"/>
      <c r="G543" s="377"/>
      <c r="H543" s="378"/>
      <c r="I543" s="379"/>
      <c r="K543" s="370"/>
      <c r="P543" s="370"/>
    </row>
    <row r="544" spans="1:16" s="270" customFormat="1" ht="16.5">
      <c r="A544" s="374"/>
      <c r="B544" s="385"/>
      <c r="C544" s="388"/>
      <c r="D544" s="374"/>
      <c r="E544" s="377"/>
      <c r="F544" s="383"/>
      <c r="G544" s="377"/>
      <c r="H544" s="378"/>
      <c r="I544" s="379"/>
      <c r="K544" s="370"/>
      <c r="P544" s="370"/>
    </row>
    <row r="545" spans="1:16" s="270" customFormat="1" ht="16.5">
      <c r="A545" s="374"/>
      <c r="B545" s="385"/>
      <c r="C545" s="388"/>
      <c r="D545" s="374"/>
      <c r="E545" s="377"/>
      <c r="F545" s="383"/>
      <c r="G545" s="377"/>
      <c r="H545" s="378"/>
      <c r="I545" s="379"/>
      <c r="K545" s="370"/>
      <c r="P545" s="370"/>
    </row>
    <row r="546" spans="1:16" s="270" customFormat="1" ht="16.5">
      <c r="A546" s="374"/>
      <c r="B546" s="390"/>
      <c r="C546" s="388"/>
      <c r="D546" s="374"/>
      <c r="E546" s="377"/>
      <c r="F546" s="383"/>
      <c r="G546" s="377"/>
      <c r="H546" s="378"/>
      <c r="I546" s="379"/>
      <c r="K546" s="370"/>
      <c r="P546" s="370"/>
    </row>
    <row r="547" spans="1:16" s="270" customFormat="1" ht="16.5">
      <c r="A547" s="374"/>
      <c r="B547" s="386"/>
      <c r="C547" s="388"/>
      <c r="D547" s="374"/>
      <c r="E547" s="377"/>
      <c r="F547" s="374"/>
      <c r="G547" s="377"/>
      <c r="H547" s="378"/>
      <c r="I547" s="379"/>
      <c r="K547" s="370"/>
      <c r="P547" s="370"/>
    </row>
    <row r="548" spans="1:16" s="270" customFormat="1" ht="16.5">
      <c r="A548" s="374"/>
      <c r="B548" s="390"/>
      <c r="C548" s="388"/>
      <c r="D548" s="374"/>
      <c r="E548" s="377"/>
      <c r="F548" s="379"/>
      <c r="G548" s="377"/>
      <c r="H548" s="378"/>
      <c r="I548" s="379"/>
      <c r="K548" s="370"/>
      <c r="P548" s="370"/>
    </row>
    <row r="549" spans="1:16" s="270" customFormat="1" ht="16.5">
      <c r="A549" s="374"/>
      <c r="B549" s="390"/>
      <c r="C549" s="388"/>
      <c r="D549" s="374"/>
      <c r="E549" s="377"/>
      <c r="F549" s="379"/>
      <c r="G549" s="377"/>
      <c r="H549" s="378"/>
      <c r="I549" s="379"/>
      <c r="K549" s="370"/>
      <c r="P549" s="370"/>
    </row>
    <row r="550" spans="1:16" s="270" customFormat="1" ht="16.5">
      <c r="A550" s="374"/>
      <c r="B550" s="390"/>
      <c r="C550" s="388"/>
      <c r="D550" s="374"/>
      <c r="E550" s="377"/>
      <c r="F550" s="379"/>
      <c r="G550" s="377"/>
      <c r="H550" s="378"/>
      <c r="I550" s="379"/>
      <c r="K550" s="370"/>
      <c r="P550" s="370"/>
    </row>
    <row r="551" spans="1:16" s="270" customFormat="1" ht="16.5">
      <c r="A551" s="374"/>
      <c r="B551" s="385"/>
      <c r="C551" s="388"/>
      <c r="D551" s="374"/>
      <c r="E551" s="377"/>
      <c r="F551" s="379"/>
      <c r="G551" s="377"/>
      <c r="H551" s="378"/>
      <c r="I551" s="379"/>
      <c r="K551" s="370"/>
      <c r="P551" s="370"/>
    </row>
    <row r="552" spans="1:16" s="270" customFormat="1" ht="16.5">
      <c r="A552" s="374"/>
      <c r="B552" s="385"/>
      <c r="C552" s="388"/>
      <c r="D552" s="374"/>
      <c r="E552" s="377"/>
      <c r="F552" s="379"/>
      <c r="G552" s="377"/>
      <c r="H552" s="378"/>
      <c r="I552" s="379"/>
      <c r="K552" s="370"/>
      <c r="P552" s="370"/>
    </row>
    <row r="553" spans="1:16" s="270" customFormat="1" ht="16.5">
      <c r="A553" s="374"/>
      <c r="B553" s="385"/>
      <c r="C553" s="388"/>
      <c r="D553" s="374"/>
      <c r="E553" s="377"/>
      <c r="F553" s="379"/>
      <c r="G553" s="377"/>
      <c r="H553" s="378"/>
      <c r="I553" s="379"/>
      <c r="K553" s="370"/>
      <c r="P553" s="370"/>
    </row>
    <row r="554" spans="1:16" s="270" customFormat="1" ht="16.5">
      <c r="A554" s="374"/>
      <c r="B554" s="390"/>
      <c r="C554" s="388"/>
      <c r="D554" s="374"/>
      <c r="E554" s="377"/>
      <c r="F554" s="379"/>
      <c r="G554" s="377"/>
      <c r="H554" s="378"/>
      <c r="I554" s="379"/>
      <c r="K554" s="370"/>
      <c r="P554" s="370"/>
    </row>
    <row r="555" spans="1:16" s="270" customFormat="1" ht="16.5">
      <c r="A555" s="374"/>
      <c r="B555" s="386"/>
      <c r="C555" s="388"/>
      <c r="D555" s="374"/>
      <c r="E555" s="377"/>
      <c r="F555" s="374"/>
      <c r="G555" s="377"/>
      <c r="H555" s="378"/>
      <c r="I555" s="379"/>
      <c r="K555" s="370"/>
      <c r="P555" s="370"/>
    </row>
    <row r="556" spans="1:16" s="270" customFormat="1" ht="16.5">
      <c r="A556" s="374"/>
      <c r="B556" s="390"/>
      <c r="C556" s="388"/>
      <c r="D556" s="374"/>
      <c r="E556" s="377"/>
      <c r="F556" s="383"/>
      <c r="G556" s="377"/>
      <c r="H556" s="378"/>
      <c r="I556" s="379"/>
      <c r="K556" s="370"/>
      <c r="P556" s="370"/>
    </row>
    <row r="557" spans="1:16" s="270" customFormat="1" ht="16.5">
      <c r="A557" s="374"/>
      <c r="B557" s="390"/>
      <c r="C557" s="388"/>
      <c r="D557" s="374"/>
      <c r="E557" s="377"/>
      <c r="F557" s="383"/>
      <c r="G557" s="377"/>
      <c r="H557" s="378"/>
      <c r="I557" s="379"/>
      <c r="K557" s="370"/>
      <c r="P557" s="370"/>
    </row>
    <row r="558" spans="1:16" s="270" customFormat="1" ht="16.5">
      <c r="A558" s="374"/>
      <c r="B558" s="390"/>
      <c r="C558" s="388"/>
      <c r="D558" s="374"/>
      <c r="E558" s="377"/>
      <c r="F558" s="383"/>
      <c r="G558" s="377"/>
      <c r="H558" s="378"/>
      <c r="I558" s="379"/>
      <c r="K558" s="370"/>
      <c r="P558" s="370"/>
    </row>
    <row r="559" spans="1:16" s="270" customFormat="1" ht="16.5">
      <c r="A559" s="374"/>
      <c r="B559" s="385"/>
      <c r="C559" s="388"/>
      <c r="D559" s="374"/>
      <c r="E559" s="377"/>
      <c r="F559" s="383"/>
      <c r="G559" s="377"/>
      <c r="H559" s="378"/>
      <c r="I559" s="379"/>
      <c r="K559" s="370"/>
      <c r="P559" s="370"/>
    </row>
    <row r="560" spans="1:16" s="270" customFormat="1" ht="16.5">
      <c r="A560" s="374"/>
      <c r="B560" s="386"/>
      <c r="C560" s="388"/>
      <c r="D560" s="374"/>
      <c r="E560" s="377"/>
      <c r="F560" s="374"/>
      <c r="G560" s="377"/>
      <c r="H560" s="378"/>
      <c r="I560" s="379"/>
      <c r="K560" s="370"/>
      <c r="P560" s="370"/>
    </row>
    <row r="561" spans="1:16" s="270" customFormat="1" ht="16.5">
      <c r="A561" s="374"/>
      <c r="B561" s="381"/>
      <c r="C561" s="388"/>
      <c r="D561" s="374"/>
      <c r="E561" s="377"/>
      <c r="F561" s="383"/>
      <c r="G561" s="377"/>
      <c r="H561" s="378"/>
      <c r="I561" s="384"/>
      <c r="K561" s="370"/>
      <c r="P561" s="370"/>
    </row>
    <row r="562" spans="1:16" s="270" customFormat="1" ht="16.5">
      <c r="A562" s="374"/>
      <c r="B562" s="381"/>
      <c r="C562" s="388"/>
      <c r="D562" s="374"/>
      <c r="E562" s="377"/>
      <c r="F562" s="383"/>
      <c r="G562" s="377"/>
      <c r="H562" s="378"/>
      <c r="I562" s="384"/>
      <c r="K562" s="370"/>
      <c r="P562" s="370"/>
    </row>
    <row r="563" spans="1:16" s="270" customFormat="1" ht="16.5">
      <c r="A563" s="374"/>
      <c r="B563" s="381"/>
      <c r="C563" s="388"/>
      <c r="D563" s="374"/>
      <c r="E563" s="377"/>
      <c r="F563" s="383"/>
      <c r="G563" s="377"/>
      <c r="H563" s="378"/>
      <c r="I563" s="384"/>
      <c r="K563" s="370"/>
      <c r="P563" s="370"/>
    </row>
    <row r="564" spans="1:16" s="270" customFormat="1" ht="16.5">
      <c r="A564" s="374"/>
      <c r="B564" s="385"/>
      <c r="C564" s="388"/>
      <c r="D564" s="374"/>
      <c r="E564" s="377"/>
      <c r="F564" s="383"/>
      <c r="G564" s="377"/>
      <c r="H564" s="378"/>
      <c r="I564" s="384"/>
      <c r="K564" s="370"/>
      <c r="P564" s="370"/>
    </row>
    <row r="565" spans="1:16" s="270" customFormat="1" ht="16.5">
      <c r="A565" s="374"/>
      <c r="B565" s="385"/>
      <c r="C565" s="388"/>
      <c r="D565" s="374"/>
      <c r="E565" s="377"/>
      <c r="F565" s="383"/>
      <c r="G565" s="377"/>
      <c r="H565" s="378"/>
      <c r="I565" s="384"/>
      <c r="K565" s="370"/>
      <c r="P565" s="370"/>
    </row>
    <row r="566" spans="1:16" s="270" customFormat="1" ht="16.5">
      <c r="A566" s="374"/>
      <c r="B566" s="381"/>
      <c r="C566" s="388"/>
      <c r="D566" s="374"/>
      <c r="E566" s="377"/>
      <c r="F566" s="383"/>
      <c r="G566" s="377"/>
      <c r="H566" s="378"/>
      <c r="I566" s="384"/>
      <c r="K566" s="370"/>
      <c r="P566" s="370"/>
    </row>
    <row r="567" spans="1:16" s="270" customFormat="1" ht="16.5">
      <c r="A567" s="374"/>
      <c r="B567" s="385"/>
      <c r="C567" s="388"/>
      <c r="D567" s="374"/>
      <c r="E567" s="377"/>
      <c r="F567" s="374"/>
      <c r="G567" s="377"/>
      <c r="H567" s="378"/>
      <c r="I567" s="379"/>
      <c r="K567" s="370"/>
      <c r="P567" s="370"/>
    </row>
    <row r="568" spans="1:16" s="270" customFormat="1" ht="16.5">
      <c r="A568" s="374"/>
      <c r="B568" s="381"/>
      <c r="C568" s="388"/>
      <c r="D568" s="374"/>
      <c r="E568" s="377"/>
      <c r="F568" s="374"/>
      <c r="G568" s="377"/>
      <c r="H568" s="378"/>
      <c r="I568" s="384"/>
      <c r="K568" s="370"/>
      <c r="P568" s="370"/>
    </row>
    <row r="569" spans="1:16" s="270" customFormat="1" ht="16.5">
      <c r="A569" s="374"/>
      <c r="B569" s="381"/>
      <c r="C569" s="388"/>
      <c r="D569" s="374"/>
      <c r="E569" s="377"/>
      <c r="F569" s="383"/>
      <c r="G569" s="377"/>
      <c r="H569" s="378"/>
      <c r="I569" s="384"/>
      <c r="K569" s="370"/>
      <c r="P569" s="370"/>
    </row>
    <row r="570" spans="1:16" s="270" customFormat="1" ht="16.5">
      <c r="A570" s="374"/>
      <c r="B570" s="381"/>
      <c r="C570" s="388"/>
      <c r="D570" s="374"/>
      <c r="E570" s="377"/>
      <c r="F570" s="383"/>
      <c r="G570" s="377"/>
      <c r="H570" s="378"/>
      <c r="I570" s="384"/>
      <c r="K570" s="370"/>
      <c r="P570" s="370"/>
    </row>
    <row r="571" spans="1:16" s="270" customFormat="1" ht="16.5">
      <c r="A571" s="374"/>
      <c r="B571" s="385"/>
      <c r="C571" s="388"/>
      <c r="D571" s="374"/>
      <c r="E571" s="377"/>
      <c r="F571" s="383"/>
      <c r="G571" s="377"/>
      <c r="H571" s="378"/>
      <c r="I571" s="384"/>
      <c r="K571" s="370"/>
      <c r="P571" s="370"/>
    </row>
    <row r="572" spans="1:16" s="270" customFormat="1" ht="16.5">
      <c r="A572" s="374"/>
      <c r="B572" s="381"/>
      <c r="C572" s="388"/>
      <c r="D572" s="374"/>
      <c r="E572" s="377"/>
      <c r="F572" s="383"/>
      <c r="G572" s="377"/>
      <c r="H572" s="378"/>
      <c r="I572" s="384"/>
      <c r="K572" s="370"/>
      <c r="P572" s="370"/>
    </row>
    <row r="573" spans="1:16" s="270" customFormat="1" ht="16.5">
      <c r="A573" s="374"/>
      <c r="B573" s="385"/>
      <c r="C573" s="388"/>
      <c r="D573" s="374"/>
      <c r="E573" s="377"/>
      <c r="F573" s="374"/>
      <c r="G573" s="377"/>
      <c r="H573" s="378"/>
      <c r="I573" s="379"/>
      <c r="K573" s="370"/>
      <c r="P573" s="370"/>
    </row>
    <row r="574" spans="1:16" s="270" customFormat="1" ht="16.5">
      <c r="A574" s="374"/>
      <c r="B574" s="390"/>
      <c r="C574" s="388"/>
      <c r="D574" s="374"/>
      <c r="E574" s="377"/>
      <c r="F574" s="374"/>
      <c r="G574" s="377"/>
      <c r="H574" s="378"/>
      <c r="I574" s="379"/>
      <c r="K574" s="370"/>
      <c r="P574" s="370"/>
    </row>
    <row r="575" spans="1:16" s="270" customFormat="1" ht="16.5">
      <c r="A575" s="374"/>
      <c r="B575" s="390"/>
      <c r="C575" s="388"/>
      <c r="D575" s="374"/>
      <c r="E575" s="377"/>
      <c r="F575" s="374"/>
      <c r="G575" s="377"/>
      <c r="H575" s="378"/>
      <c r="I575" s="379"/>
      <c r="K575" s="370"/>
      <c r="P575" s="370"/>
    </row>
    <row r="576" spans="1:16" s="270" customFormat="1" ht="16.5">
      <c r="A576" s="374"/>
      <c r="B576" s="390"/>
      <c r="C576" s="388"/>
      <c r="D576" s="374"/>
      <c r="E576" s="377"/>
      <c r="F576" s="374"/>
      <c r="G576" s="377"/>
      <c r="H576" s="378"/>
      <c r="I576" s="379"/>
      <c r="K576" s="370"/>
      <c r="P576" s="370"/>
    </row>
    <row r="577" spans="1:16" s="270" customFormat="1" ht="16.5">
      <c r="A577" s="374"/>
      <c r="B577" s="385"/>
      <c r="C577" s="388"/>
      <c r="D577" s="374"/>
      <c r="E577" s="377"/>
      <c r="F577" s="383"/>
      <c r="G577" s="377"/>
      <c r="H577" s="378"/>
      <c r="I577" s="379"/>
      <c r="K577" s="370"/>
      <c r="P577" s="370"/>
    </row>
    <row r="578" spans="1:16" s="270" customFormat="1" ht="16.5">
      <c r="A578" s="374"/>
      <c r="B578" s="385"/>
      <c r="C578" s="388"/>
      <c r="D578" s="374"/>
      <c r="E578" s="377"/>
      <c r="F578" s="374"/>
      <c r="G578" s="377"/>
      <c r="H578" s="378"/>
      <c r="I578" s="379"/>
      <c r="K578" s="370"/>
      <c r="P578" s="370"/>
    </row>
    <row r="579" spans="1:16" s="270" customFormat="1" ht="16.5">
      <c r="A579" s="374"/>
      <c r="B579" s="390"/>
      <c r="C579" s="388"/>
      <c r="D579" s="374"/>
      <c r="E579" s="377"/>
      <c r="F579" s="383"/>
      <c r="G579" s="377"/>
      <c r="H579" s="378"/>
      <c r="I579" s="379"/>
      <c r="K579" s="370"/>
      <c r="P579" s="370"/>
    </row>
    <row r="580" spans="1:16" s="270" customFormat="1" ht="16.5">
      <c r="A580" s="374"/>
      <c r="B580" s="386"/>
      <c r="C580" s="388"/>
      <c r="D580" s="374"/>
      <c r="E580" s="377"/>
      <c r="F580" s="374"/>
      <c r="G580" s="377"/>
      <c r="H580" s="378"/>
      <c r="I580" s="379"/>
      <c r="K580" s="370"/>
      <c r="P580" s="370"/>
    </row>
    <row r="581" spans="1:16" s="270" customFormat="1" ht="16.5">
      <c r="A581" s="374"/>
      <c r="B581" s="390"/>
      <c r="C581" s="388"/>
      <c r="D581" s="374"/>
      <c r="E581" s="377"/>
      <c r="F581" s="374"/>
      <c r="G581" s="377"/>
      <c r="H581" s="378"/>
      <c r="I581" s="379"/>
      <c r="K581" s="370"/>
      <c r="P581" s="370"/>
    </row>
    <row r="582" spans="1:16" s="270" customFormat="1" ht="16.5">
      <c r="A582" s="374"/>
      <c r="B582" s="390"/>
      <c r="C582" s="388"/>
      <c r="D582" s="374"/>
      <c r="E582" s="377"/>
      <c r="F582" s="374"/>
      <c r="G582" s="377"/>
      <c r="H582" s="378"/>
      <c r="I582" s="379"/>
      <c r="K582" s="370"/>
      <c r="P582" s="370"/>
    </row>
    <row r="583" spans="1:16" s="270" customFormat="1" ht="16.5">
      <c r="A583" s="374"/>
      <c r="B583" s="390"/>
      <c r="C583" s="388"/>
      <c r="D583" s="374"/>
      <c r="E583" s="377"/>
      <c r="F583" s="374"/>
      <c r="G583" s="377"/>
      <c r="H583" s="378"/>
      <c r="I583" s="379"/>
      <c r="K583" s="370"/>
      <c r="P583" s="370"/>
    </row>
    <row r="584" spans="1:16" s="270" customFormat="1" ht="16.5">
      <c r="A584" s="374"/>
      <c r="B584" s="385"/>
      <c r="C584" s="388"/>
      <c r="D584" s="374"/>
      <c r="E584" s="377"/>
      <c r="F584" s="374"/>
      <c r="G584" s="377"/>
      <c r="H584" s="378"/>
      <c r="I584" s="379"/>
      <c r="K584" s="370"/>
      <c r="P584" s="370"/>
    </row>
    <row r="585" spans="1:16" s="270" customFormat="1" ht="16.5">
      <c r="A585" s="374"/>
      <c r="B585" s="385"/>
      <c r="C585" s="388"/>
      <c r="D585" s="374"/>
      <c r="E585" s="377"/>
      <c r="F585" s="374"/>
      <c r="G585" s="377"/>
      <c r="H585" s="378"/>
      <c r="I585" s="379"/>
      <c r="K585" s="370"/>
      <c r="P585" s="370"/>
    </row>
    <row r="586" spans="1:16" s="270" customFormat="1" ht="16.5">
      <c r="A586" s="374"/>
      <c r="B586" s="390"/>
      <c r="C586" s="388"/>
      <c r="D586" s="374"/>
      <c r="E586" s="377"/>
      <c r="F586" s="374"/>
      <c r="G586" s="377"/>
      <c r="H586" s="378"/>
      <c r="I586" s="379"/>
      <c r="K586" s="370"/>
      <c r="P586" s="370"/>
    </row>
    <row r="587" spans="1:16" s="270" customFormat="1" ht="16.5">
      <c r="A587" s="374"/>
      <c r="B587" s="386"/>
      <c r="C587" s="388"/>
      <c r="D587" s="374"/>
      <c r="E587" s="377"/>
      <c r="F587" s="374"/>
      <c r="G587" s="377"/>
      <c r="H587" s="378"/>
      <c r="I587" s="379"/>
      <c r="K587" s="370"/>
      <c r="P587" s="370"/>
    </row>
    <row r="588" spans="1:16" s="270" customFormat="1" ht="16.5">
      <c r="A588" s="374"/>
      <c r="B588" s="390"/>
      <c r="C588" s="388"/>
      <c r="D588" s="374"/>
      <c r="E588" s="377"/>
      <c r="F588" s="383"/>
      <c r="G588" s="377"/>
      <c r="H588" s="378"/>
      <c r="I588" s="379"/>
      <c r="K588" s="370"/>
      <c r="P588" s="370"/>
    </row>
    <row r="589" spans="1:16" s="270" customFormat="1" ht="16.5">
      <c r="A589" s="374"/>
      <c r="B589" s="390"/>
      <c r="C589" s="388"/>
      <c r="D589" s="374"/>
      <c r="E589" s="377"/>
      <c r="F589" s="383"/>
      <c r="G589" s="377"/>
      <c r="H589" s="378"/>
      <c r="I589" s="379"/>
      <c r="K589" s="370"/>
      <c r="P589" s="370"/>
    </row>
    <row r="590" spans="1:16" s="270" customFormat="1" ht="16.5">
      <c r="A590" s="374"/>
      <c r="B590" s="390"/>
      <c r="C590" s="388"/>
      <c r="D590" s="374"/>
      <c r="E590" s="377"/>
      <c r="F590" s="383"/>
      <c r="G590" s="377"/>
      <c r="H590" s="378"/>
      <c r="I590" s="379"/>
      <c r="K590" s="370"/>
      <c r="P590" s="370"/>
    </row>
    <row r="591" spans="1:16" s="270" customFormat="1" ht="16.5">
      <c r="A591" s="374"/>
      <c r="B591" s="385"/>
      <c r="C591" s="388"/>
      <c r="D591" s="374"/>
      <c r="E591" s="377"/>
      <c r="F591" s="383"/>
      <c r="G591" s="377"/>
      <c r="H591" s="378"/>
      <c r="I591" s="379"/>
      <c r="K591" s="370"/>
      <c r="P591" s="370"/>
    </row>
    <row r="592" spans="1:16" s="270" customFormat="1" ht="16.5">
      <c r="A592" s="374"/>
      <c r="B592" s="385"/>
      <c r="C592" s="388"/>
      <c r="D592" s="374"/>
      <c r="E592" s="377"/>
      <c r="F592" s="383"/>
      <c r="G592" s="377"/>
      <c r="H592" s="378"/>
      <c r="I592" s="379"/>
      <c r="K592" s="370"/>
      <c r="P592" s="370"/>
    </row>
    <row r="593" spans="1:16" s="270" customFormat="1" ht="16.5">
      <c r="A593" s="374"/>
      <c r="B593" s="390"/>
      <c r="C593" s="388"/>
      <c r="D593" s="374"/>
      <c r="E593" s="377"/>
      <c r="F593" s="383"/>
      <c r="G593" s="377"/>
      <c r="H593" s="378"/>
      <c r="I593" s="379"/>
      <c r="K593" s="370"/>
      <c r="P593" s="370"/>
    </row>
    <row r="594" spans="1:16" s="270" customFormat="1" ht="16.5">
      <c r="A594" s="374"/>
      <c r="B594" s="385"/>
      <c r="C594" s="388"/>
      <c r="D594" s="374"/>
      <c r="E594" s="377"/>
      <c r="F594" s="374"/>
      <c r="G594" s="377"/>
      <c r="H594" s="378"/>
      <c r="I594" s="379"/>
      <c r="K594" s="370"/>
      <c r="P594" s="370"/>
    </row>
    <row r="595" spans="1:16" s="270" customFormat="1" ht="16.5">
      <c r="A595" s="374"/>
      <c r="B595" s="390"/>
      <c r="C595" s="388"/>
      <c r="D595" s="374"/>
      <c r="E595" s="377"/>
      <c r="F595" s="383"/>
      <c r="G595" s="377"/>
      <c r="H595" s="378"/>
      <c r="I595" s="379"/>
      <c r="K595" s="370"/>
      <c r="P595" s="370"/>
    </row>
    <row r="596" spans="1:16" s="270" customFormat="1" ht="16.5">
      <c r="A596" s="374"/>
      <c r="B596" s="390"/>
      <c r="C596" s="388"/>
      <c r="D596" s="374"/>
      <c r="E596" s="377"/>
      <c r="F596" s="374"/>
      <c r="G596" s="377"/>
      <c r="H596" s="378"/>
      <c r="I596" s="379"/>
      <c r="K596" s="370"/>
      <c r="P596" s="370"/>
    </row>
    <row r="597" spans="1:16" s="270" customFormat="1" ht="16.5">
      <c r="A597" s="374"/>
      <c r="B597" s="390"/>
      <c r="C597" s="388"/>
      <c r="D597" s="374"/>
      <c r="E597" s="377"/>
      <c r="F597" s="374"/>
      <c r="G597" s="377"/>
      <c r="H597" s="378"/>
      <c r="I597" s="379"/>
      <c r="K597" s="370"/>
      <c r="P597" s="370"/>
    </row>
    <row r="598" spans="1:16" s="270" customFormat="1" ht="16.5">
      <c r="A598" s="374"/>
      <c r="B598" s="385"/>
      <c r="C598" s="388"/>
      <c r="D598" s="374"/>
      <c r="E598" s="377"/>
      <c r="F598" s="374"/>
      <c r="G598" s="377"/>
      <c r="H598" s="378"/>
      <c r="I598" s="379"/>
      <c r="K598" s="370"/>
      <c r="P598" s="370"/>
    </row>
    <row r="599" spans="1:16" s="270" customFormat="1" ht="16.5">
      <c r="A599" s="374"/>
      <c r="B599" s="385"/>
      <c r="C599" s="388"/>
      <c r="D599" s="374"/>
      <c r="E599" s="377"/>
      <c r="F599" s="374"/>
      <c r="G599" s="377"/>
      <c r="H599" s="378"/>
      <c r="I599" s="379"/>
      <c r="K599" s="370"/>
      <c r="P599" s="370"/>
    </row>
    <row r="600" spans="1:16" s="270" customFormat="1" ht="16.5">
      <c r="A600" s="374"/>
      <c r="B600" s="390"/>
      <c r="C600" s="388"/>
      <c r="D600" s="374"/>
      <c r="E600" s="377"/>
      <c r="F600" s="374"/>
      <c r="G600" s="377"/>
      <c r="H600" s="378"/>
      <c r="I600" s="379"/>
      <c r="K600" s="370"/>
      <c r="P600" s="370"/>
    </row>
    <row r="601" spans="1:16" s="270" customFormat="1" ht="16.5">
      <c r="A601" s="374"/>
      <c r="B601" s="385"/>
      <c r="C601" s="388"/>
      <c r="D601" s="374"/>
      <c r="E601" s="377"/>
      <c r="F601" s="374"/>
      <c r="G601" s="377"/>
      <c r="H601" s="378"/>
      <c r="I601" s="379"/>
      <c r="K601" s="370"/>
      <c r="P601" s="370"/>
    </row>
    <row r="602" spans="1:16" s="270" customFormat="1" ht="16.5">
      <c r="A602" s="374"/>
      <c r="B602" s="390"/>
      <c r="C602" s="388"/>
      <c r="D602" s="374"/>
      <c r="E602" s="377"/>
      <c r="F602" s="383"/>
      <c r="G602" s="377"/>
      <c r="H602" s="378"/>
      <c r="I602" s="379"/>
      <c r="K602" s="370"/>
      <c r="P602" s="370"/>
    </row>
    <row r="603" spans="1:16" s="270" customFormat="1" ht="16.5">
      <c r="A603" s="374"/>
      <c r="B603" s="390"/>
      <c r="C603" s="388"/>
      <c r="D603" s="374"/>
      <c r="E603" s="377"/>
      <c r="F603" s="383"/>
      <c r="G603" s="377"/>
      <c r="H603" s="378"/>
      <c r="I603" s="379"/>
      <c r="K603" s="370"/>
      <c r="P603" s="370"/>
    </row>
    <row r="604" spans="1:16" s="270" customFormat="1" ht="16.5">
      <c r="A604" s="374"/>
      <c r="B604" s="390"/>
      <c r="C604" s="388"/>
      <c r="D604" s="374"/>
      <c r="E604" s="377"/>
      <c r="F604" s="383"/>
      <c r="G604" s="377"/>
      <c r="H604" s="378"/>
      <c r="I604" s="379"/>
      <c r="K604" s="370"/>
      <c r="P604" s="370"/>
    </row>
    <row r="605" spans="1:16" s="270" customFormat="1" ht="16.5">
      <c r="A605" s="374"/>
      <c r="B605" s="385"/>
      <c r="C605" s="388"/>
      <c r="D605" s="374"/>
      <c r="E605" s="377"/>
      <c r="F605" s="383"/>
      <c r="G605" s="377"/>
      <c r="H605" s="378"/>
      <c r="I605" s="379"/>
      <c r="K605" s="370"/>
      <c r="P605" s="370"/>
    </row>
    <row r="606" spans="1:16" s="270" customFormat="1" ht="16.5">
      <c r="A606" s="374"/>
      <c r="B606" s="385"/>
      <c r="C606" s="388"/>
      <c r="D606" s="374"/>
      <c r="E606" s="377"/>
      <c r="F606" s="383"/>
      <c r="G606" s="377"/>
      <c r="H606" s="378"/>
      <c r="I606" s="379"/>
      <c r="K606" s="370"/>
      <c r="P606" s="370"/>
    </row>
    <row r="607" spans="1:16" s="270" customFormat="1" ht="16.5">
      <c r="A607" s="374"/>
      <c r="B607" s="390"/>
      <c r="C607" s="388"/>
      <c r="D607" s="374"/>
      <c r="E607" s="377"/>
      <c r="F607" s="383"/>
      <c r="G607" s="377"/>
      <c r="H607" s="378"/>
      <c r="I607" s="379"/>
      <c r="K607" s="370"/>
      <c r="P607" s="370"/>
    </row>
    <row r="608" spans="1:16" s="270" customFormat="1" ht="16.5">
      <c r="A608" s="374"/>
      <c r="B608" s="386"/>
      <c r="C608" s="388"/>
      <c r="D608" s="374"/>
      <c r="E608" s="377"/>
      <c r="F608" s="374"/>
      <c r="G608" s="377"/>
      <c r="H608" s="378"/>
      <c r="I608" s="379"/>
      <c r="K608" s="370"/>
      <c r="P608" s="370"/>
    </row>
    <row r="609" spans="1:16" s="270" customFormat="1" ht="16.5">
      <c r="A609" s="432"/>
      <c r="B609" s="390"/>
      <c r="C609" s="388"/>
      <c r="D609" s="374"/>
      <c r="E609" s="377"/>
      <c r="F609" s="374"/>
      <c r="G609" s="377"/>
      <c r="H609" s="378"/>
      <c r="I609" s="379"/>
      <c r="K609" s="370"/>
      <c r="P609" s="370"/>
    </row>
    <row r="610" spans="1:16" s="270" customFormat="1" ht="16.5">
      <c r="A610" s="432"/>
      <c r="B610" s="390"/>
      <c r="C610" s="388"/>
      <c r="D610" s="374"/>
      <c r="E610" s="377"/>
      <c r="F610" s="374"/>
      <c r="G610" s="377"/>
      <c r="H610" s="378"/>
      <c r="I610" s="379"/>
      <c r="K610" s="370"/>
      <c r="P610" s="370"/>
    </row>
    <row r="611" spans="1:16" s="270" customFormat="1" ht="16.5">
      <c r="A611" s="432"/>
      <c r="B611" s="390"/>
      <c r="C611" s="388"/>
      <c r="D611" s="374"/>
      <c r="E611" s="377"/>
      <c r="F611" s="374"/>
      <c r="G611" s="377"/>
      <c r="H611" s="378"/>
      <c r="I611" s="379"/>
      <c r="K611" s="370"/>
      <c r="P611" s="370"/>
    </row>
    <row r="612" spans="1:16" s="270" customFormat="1" ht="16.5">
      <c r="A612" s="432"/>
      <c r="B612" s="385"/>
      <c r="C612" s="388"/>
      <c r="D612" s="374"/>
      <c r="E612" s="377"/>
      <c r="F612" s="383"/>
      <c r="G612" s="377"/>
      <c r="H612" s="378"/>
      <c r="I612" s="379"/>
      <c r="K612" s="370"/>
      <c r="P612" s="370"/>
    </row>
    <row r="613" spans="1:16" s="270" customFormat="1" ht="16.5">
      <c r="A613" s="432"/>
      <c r="B613" s="385"/>
      <c r="C613" s="388"/>
      <c r="D613" s="374"/>
      <c r="E613" s="377"/>
      <c r="F613" s="374"/>
      <c r="G613" s="377"/>
      <c r="H613" s="378"/>
      <c r="I613" s="379"/>
      <c r="K613" s="370"/>
      <c r="P613" s="370"/>
    </row>
    <row r="614" spans="1:16" s="270" customFormat="1" ht="16.5">
      <c r="A614" s="432"/>
      <c r="B614" s="385"/>
      <c r="C614" s="388"/>
      <c r="D614" s="374"/>
      <c r="E614" s="377"/>
      <c r="F614" s="374"/>
      <c r="G614" s="377"/>
      <c r="H614" s="378"/>
      <c r="I614" s="379"/>
      <c r="K614" s="370"/>
      <c r="P614" s="370"/>
    </row>
    <row r="615" spans="1:16" s="270" customFormat="1" ht="16.5">
      <c r="A615" s="432"/>
      <c r="B615" s="390"/>
      <c r="C615" s="388"/>
      <c r="D615" s="374"/>
      <c r="E615" s="377"/>
      <c r="F615" s="383"/>
      <c r="G615" s="377"/>
      <c r="H615" s="378"/>
      <c r="I615" s="379"/>
      <c r="K615" s="370"/>
      <c r="P615" s="370"/>
    </row>
    <row r="616" spans="1:16" s="270" customFormat="1" ht="16.5">
      <c r="A616" s="432"/>
      <c r="B616" s="386"/>
      <c r="C616" s="388"/>
      <c r="D616" s="374"/>
      <c r="E616" s="377"/>
      <c r="F616" s="374"/>
      <c r="G616" s="377"/>
      <c r="H616" s="378"/>
      <c r="I616" s="379"/>
      <c r="K616" s="370"/>
      <c r="P616" s="370"/>
    </row>
    <row r="617" spans="1:16" s="270" customFormat="1" ht="16.5">
      <c r="A617" s="432"/>
      <c r="B617" s="390"/>
      <c r="C617" s="388"/>
      <c r="D617" s="374"/>
      <c r="E617" s="377"/>
      <c r="F617" s="383"/>
      <c r="G617" s="377"/>
      <c r="H617" s="378"/>
      <c r="I617" s="379"/>
      <c r="K617" s="370"/>
      <c r="P617" s="370"/>
    </row>
    <row r="618" spans="1:16" s="270" customFormat="1" ht="16.5">
      <c r="A618" s="432"/>
      <c r="B618" s="390"/>
      <c r="C618" s="388"/>
      <c r="D618" s="374"/>
      <c r="E618" s="377"/>
      <c r="F618" s="383"/>
      <c r="G618" s="377"/>
      <c r="H618" s="378"/>
      <c r="I618" s="379"/>
      <c r="K618" s="370"/>
      <c r="P618" s="370"/>
    </row>
    <row r="619" spans="1:16" s="270" customFormat="1" ht="16.5">
      <c r="A619" s="432"/>
      <c r="B619" s="390"/>
      <c r="C619" s="388"/>
      <c r="D619" s="374"/>
      <c r="E619" s="377"/>
      <c r="F619" s="383"/>
      <c r="G619" s="377"/>
      <c r="H619" s="378"/>
      <c r="I619" s="379"/>
      <c r="K619" s="370"/>
      <c r="P619" s="370"/>
    </row>
    <row r="620" spans="1:16" s="270" customFormat="1" ht="16.5">
      <c r="A620" s="432"/>
      <c r="B620" s="385"/>
      <c r="C620" s="388"/>
      <c r="D620" s="374"/>
      <c r="E620" s="377"/>
      <c r="F620" s="383"/>
      <c r="G620" s="377"/>
      <c r="H620" s="378"/>
      <c r="I620" s="379"/>
      <c r="K620" s="370"/>
      <c r="P620" s="370"/>
    </row>
    <row r="621" spans="1:16" s="270" customFormat="1" ht="16.5">
      <c r="A621" s="432"/>
      <c r="B621" s="385"/>
      <c r="C621" s="388"/>
      <c r="D621" s="374"/>
      <c r="E621" s="377"/>
      <c r="F621" s="383"/>
      <c r="G621" s="377"/>
      <c r="H621" s="378"/>
      <c r="I621" s="379"/>
      <c r="K621" s="370"/>
      <c r="P621" s="370"/>
    </row>
    <row r="622" spans="1:16" s="270" customFormat="1" ht="16.5">
      <c r="A622" s="432"/>
      <c r="B622" s="385"/>
      <c r="C622" s="388"/>
      <c r="D622" s="374"/>
      <c r="E622" s="377"/>
      <c r="F622" s="383"/>
      <c r="G622" s="377"/>
      <c r="H622" s="378"/>
      <c r="I622" s="379"/>
      <c r="K622" s="370"/>
      <c r="P622" s="370"/>
    </row>
    <row r="623" spans="1:16" s="270" customFormat="1" ht="16.5">
      <c r="A623" s="432"/>
      <c r="B623" s="390"/>
      <c r="C623" s="388"/>
      <c r="D623" s="374"/>
      <c r="E623" s="377"/>
      <c r="F623" s="383"/>
      <c r="G623" s="377"/>
      <c r="H623" s="378"/>
      <c r="I623" s="379"/>
      <c r="K623" s="370"/>
      <c r="P623" s="370"/>
    </row>
    <row r="624" spans="1:16" s="270" customFormat="1" ht="16.5">
      <c r="A624" s="432"/>
      <c r="B624" s="385"/>
      <c r="C624" s="388"/>
      <c r="D624" s="374"/>
      <c r="E624" s="377"/>
      <c r="F624" s="374"/>
      <c r="G624" s="377"/>
      <c r="H624" s="378"/>
      <c r="I624" s="379"/>
      <c r="K624" s="370"/>
      <c r="P624" s="370"/>
    </row>
    <row r="625" spans="1:16" s="270" customFormat="1" ht="16.5">
      <c r="A625" s="432"/>
      <c r="B625" s="381"/>
      <c r="C625" s="388"/>
      <c r="D625" s="374"/>
      <c r="E625" s="377"/>
      <c r="F625" s="383"/>
      <c r="G625" s="377"/>
      <c r="H625" s="378"/>
      <c r="I625" s="384"/>
      <c r="K625" s="370"/>
      <c r="P625" s="370"/>
    </row>
    <row r="626" spans="1:16" s="270" customFormat="1" ht="16.5">
      <c r="A626" s="432"/>
      <c r="B626" s="381"/>
      <c r="C626" s="388"/>
      <c r="D626" s="374"/>
      <c r="E626" s="377"/>
      <c r="F626" s="383"/>
      <c r="G626" s="377"/>
      <c r="H626" s="378"/>
      <c r="I626" s="384"/>
      <c r="K626" s="370"/>
      <c r="P626" s="370"/>
    </row>
    <row r="627" spans="1:16" s="270" customFormat="1" ht="16.5">
      <c r="A627" s="432"/>
      <c r="B627" s="381"/>
      <c r="C627" s="388"/>
      <c r="D627" s="374"/>
      <c r="E627" s="377"/>
      <c r="F627" s="383"/>
      <c r="G627" s="377"/>
      <c r="H627" s="378"/>
      <c r="I627" s="384"/>
      <c r="K627" s="370"/>
      <c r="P627" s="370"/>
    </row>
    <row r="628" spans="1:16" s="270" customFormat="1" ht="16.5">
      <c r="A628" s="432"/>
      <c r="B628" s="385"/>
      <c r="C628" s="388"/>
      <c r="D628" s="374"/>
      <c r="E628" s="377"/>
      <c r="F628" s="383"/>
      <c r="G628" s="377"/>
      <c r="H628" s="378"/>
      <c r="I628" s="384"/>
      <c r="K628" s="370"/>
      <c r="P628" s="370"/>
    </row>
    <row r="629" spans="1:16" s="270" customFormat="1" ht="16.5">
      <c r="A629" s="432"/>
      <c r="B629" s="385"/>
      <c r="C629" s="388"/>
      <c r="D629" s="374"/>
      <c r="E629" s="377"/>
      <c r="F629" s="383"/>
      <c r="G629" s="377"/>
      <c r="H629" s="378"/>
      <c r="I629" s="384"/>
      <c r="K629" s="370"/>
      <c r="P629" s="370"/>
    </row>
    <row r="630" spans="1:16" s="270" customFormat="1" ht="16.5">
      <c r="A630" s="432"/>
      <c r="B630" s="385"/>
      <c r="C630" s="388"/>
      <c r="D630" s="374"/>
      <c r="E630" s="377"/>
      <c r="F630" s="383"/>
      <c r="G630" s="377"/>
      <c r="H630" s="378"/>
      <c r="I630" s="384"/>
      <c r="K630" s="370"/>
      <c r="P630" s="370"/>
    </row>
    <row r="631" spans="1:16" s="270" customFormat="1" ht="16.5">
      <c r="A631" s="432"/>
      <c r="B631" s="386"/>
      <c r="C631" s="388"/>
      <c r="D631" s="374"/>
      <c r="E631" s="377"/>
      <c r="F631" s="374"/>
      <c r="G631" s="377"/>
      <c r="H631" s="378"/>
      <c r="I631" s="379"/>
      <c r="K631" s="370"/>
      <c r="P631" s="370"/>
    </row>
    <row r="632" spans="1:16" s="270" customFormat="1" ht="16.5">
      <c r="A632" s="432"/>
      <c r="B632" s="390"/>
      <c r="C632" s="388"/>
      <c r="D632" s="374"/>
      <c r="E632" s="377"/>
      <c r="F632" s="374"/>
      <c r="G632" s="377"/>
      <c r="H632" s="378"/>
      <c r="I632" s="379"/>
      <c r="K632" s="370"/>
      <c r="P632" s="370"/>
    </row>
    <row r="633" spans="1:16" s="270" customFormat="1" ht="16.5">
      <c r="A633" s="432"/>
      <c r="B633" s="390"/>
      <c r="C633" s="388"/>
      <c r="D633" s="374"/>
      <c r="E633" s="377"/>
      <c r="F633" s="374"/>
      <c r="G633" s="377"/>
      <c r="H633" s="378"/>
      <c r="I633" s="379"/>
      <c r="K633" s="370"/>
      <c r="P633" s="370"/>
    </row>
    <row r="634" spans="1:16" s="270" customFormat="1" ht="16.5">
      <c r="A634" s="432"/>
      <c r="B634" s="385"/>
      <c r="C634" s="388"/>
      <c r="D634" s="374"/>
      <c r="E634" s="377"/>
      <c r="F634" s="383"/>
      <c r="G634" s="377"/>
      <c r="H634" s="378"/>
      <c r="I634" s="379"/>
      <c r="K634" s="370"/>
      <c r="P634" s="370"/>
    </row>
    <row r="635" spans="1:16" s="270" customFormat="1" ht="16.5">
      <c r="A635" s="432"/>
      <c r="B635" s="385"/>
      <c r="C635" s="388"/>
      <c r="D635" s="374"/>
      <c r="E635" s="377"/>
      <c r="F635" s="383"/>
      <c r="G635" s="377"/>
      <c r="H635" s="378"/>
      <c r="I635" s="379"/>
      <c r="K635" s="370"/>
      <c r="P635" s="370"/>
    </row>
    <row r="636" spans="1:16" s="270" customFormat="1" ht="16.5">
      <c r="A636" s="432"/>
      <c r="B636" s="385"/>
      <c r="C636" s="388"/>
      <c r="D636" s="374"/>
      <c r="E636" s="377"/>
      <c r="F636" s="383"/>
      <c r="G636" s="377"/>
      <c r="H636" s="378"/>
      <c r="I636" s="379"/>
      <c r="K636" s="370"/>
      <c r="P636" s="370"/>
    </row>
    <row r="637" spans="1:16" s="270" customFormat="1" ht="16.5">
      <c r="A637" s="432"/>
      <c r="B637" s="385"/>
      <c r="C637" s="388"/>
      <c r="D637" s="374"/>
      <c r="E637" s="377"/>
      <c r="F637" s="383"/>
      <c r="G637" s="377"/>
      <c r="H637" s="378"/>
      <c r="I637" s="379"/>
      <c r="K637" s="370"/>
      <c r="P637" s="370"/>
    </row>
    <row r="638" spans="1:16" s="270" customFormat="1" ht="16.5">
      <c r="A638" s="432"/>
      <c r="B638" s="385"/>
      <c r="C638" s="388"/>
      <c r="D638" s="374"/>
      <c r="E638" s="377"/>
      <c r="F638" s="374"/>
      <c r="G638" s="377"/>
      <c r="H638" s="378"/>
      <c r="I638" s="379"/>
      <c r="K638" s="370"/>
      <c r="P638" s="370"/>
    </row>
    <row r="639" spans="1:16" s="270" customFormat="1" ht="16.5">
      <c r="A639" s="432"/>
      <c r="B639" s="390"/>
      <c r="C639" s="388"/>
      <c r="D639" s="374"/>
      <c r="E639" s="377"/>
      <c r="F639" s="383"/>
      <c r="G639" s="377"/>
      <c r="H639" s="378"/>
      <c r="I639" s="379"/>
      <c r="K639" s="370"/>
      <c r="P639" s="370"/>
    </row>
    <row r="640" spans="1:16" s="270" customFormat="1" ht="16.5">
      <c r="A640" s="432"/>
      <c r="B640" s="390"/>
      <c r="C640" s="388"/>
      <c r="D640" s="374"/>
      <c r="E640" s="377"/>
      <c r="F640" s="383"/>
      <c r="G640" s="377"/>
      <c r="H640" s="378"/>
      <c r="I640" s="379"/>
      <c r="K640" s="370"/>
      <c r="P640" s="370"/>
    </row>
    <row r="641" spans="1:16" s="270" customFormat="1" ht="16.5">
      <c r="A641" s="432"/>
      <c r="B641" s="390"/>
      <c r="C641" s="388"/>
      <c r="D641" s="374"/>
      <c r="E641" s="377"/>
      <c r="F641" s="383"/>
      <c r="G641" s="377"/>
      <c r="H641" s="378"/>
      <c r="I641" s="379"/>
      <c r="K641" s="370"/>
      <c r="P641" s="370"/>
    </row>
    <row r="642" spans="1:16" s="270" customFormat="1" ht="16.5">
      <c r="A642" s="432"/>
      <c r="B642" s="385"/>
      <c r="C642" s="388"/>
      <c r="D642" s="374"/>
      <c r="E642" s="377"/>
      <c r="F642" s="383"/>
      <c r="G642" s="377"/>
      <c r="H642" s="378"/>
      <c r="I642" s="379"/>
      <c r="K642" s="370"/>
      <c r="P642" s="370"/>
    </row>
    <row r="643" spans="1:16" s="270" customFormat="1" ht="16.5">
      <c r="A643" s="432"/>
      <c r="B643" s="385"/>
      <c r="C643" s="388"/>
      <c r="D643" s="374"/>
      <c r="E643" s="377"/>
      <c r="F643" s="383"/>
      <c r="G643" s="377"/>
      <c r="H643" s="378"/>
      <c r="I643" s="379"/>
      <c r="K643" s="370"/>
      <c r="P643" s="370"/>
    </row>
    <row r="644" spans="1:16" s="270" customFormat="1" ht="16.5">
      <c r="A644" s="432"/>
      <c r="B644" s="385"/>
      <c r="C644" s="388"/>
      <c r="D644" s="374"/>
      <c r="E644" s="377"/>
      <c r="F644" s="383"/>
      <c r="G644" s="377"/>
      <c r="H644" s="378"/>
      <c r="I644" s="379"/>
      <c r="K644" s="370"/>
      <c r="P644" s="370"/>
    </row>
    <row r="645" spans="1:16" s="270" customFormat="1" ht="16.5">
      <c r="A645" s="432"/>
      <c r="B645" s="385"/>
      <c r="C645" s="388"/>
      <c r="D645" s="374"/>
      <c r="E645" s="377"/>
      <c r="F645" s="383"/>
      <c r="G645" s="377"/>
      <c r="H645" s="378"/>
      <c r="I645" s="379"/>
      <c r="K645" s="370"/>
      <c r="P645" s="370"/>
    </row>
    <row r="646" spans="1:16" s="270" customFormat="1" ht="16.5">
      <c r="A646" s="432"/>
      <c r="B646" s="390"/>
      <c r="C646" s="388"/>
      <c r="D646" s="374"/>
      <c r="E646" s="377"/>
      <c r="F646" s="383"/>
      <c r="G646" s="377"/>
      <c r="H646" s="378"/>
      <c r="I646" s="379"/>
      <c r="K646" s="370"/>
      <c r="P646" s="370"/>
    </row>
    <row r="647" spans="1:16" s="270" customFormat="1" ht="16.5">
      <c r="A647" s="432"/>
      <c r="B647" s="432"/>
      <c r="C647" s="321"/>
      <c r="D647" s="432"/>
      <c r="E647" s="391"/>
      <c r="F647" s="432"/>
      <c r="G647" s="391"/>
      <c r="H647" s="392"/>
      <c r="I647" s="432"/>
      <c r="K647" s="370"/>
      <c r="P647" s="370"/>
    </row>
    <row r="648" spans="1:16" s="270" customFormat="1" ht="16.5">
      <c r="A648" s="432"/>
      <c r="B648" s="432"/>
      <c r="C648" s="321"/>
      <c r="D648" s="432"/>
      <c r="E648" s="391"/>
      <c r="F648" s="432"/>
      <c r="G648" s="391"/>
      <c r="H648" s="392"/>
      <c r="I648" s="393"/>
      <c r="K648" s="370"/>
      <c r="P648" s="370"/>
    </row>
    <row r="649" spans="1:16" s="270" customFormat="1" ht="16.5">
      <c r="A649" s="432"/>
      <c r="B649" s="432"/>
      <c r="C649" s="321"/>
      <c r="D649" s="432"/>
      <c r="E649" s="391"/>
      <c r="F649" s="432"/>
      <c r="G649" s="391"/>
      <c r="H649" s="392"/>
      <c r="I649" s="432"/>
      <c r="K649" s="370"/>
      <c r="P649" s="370"/>
    </row>
    <row r="650" spans="1:16" s="270" customFormat="1" ht="16.5">
      <c r="A650" s="432"/>
      <c r="B650" s="432"/>
      <c r="C650" s="321"/>
      <c r="D650" s="432"/>
      <c r="E650" s="391"/>
      <c r="F650" s="432"/>
      <c r="G650" s="391"/>
      <c r="H650" s="392"/>
      <c r="I650" s="393"/>
      <c r="K650" s="370"/>
      <c r="P650" s="370"/>
    </row>
    <row r="651" spans="1:16" s="396" customFormat="1" ht="16.5">
      <c r="A651" s="432"/>
      <c r="B651" s="432"/>
      <c r="C651" s="321"/>
      <c r="D651" s="432"/>
      <c r="E651" s="391"/>
      <c r="F651" s="432"/>
      <c r="G651" s="391"/>
      <c r="H651" s="392"/>
      <c r="I651" s="393"/>
      <c r="K651" s="397"/>
      <c r="P651" s="397"/>
    </row>
    <row r="652" spans="1:16" s="398" customFormat="1" ht="16.5">
      <c r="A652" s="432"/>
      <c r="B652" s="432"/>
      <c r="C652" s="321"/>
      <c r="D652" s="432"/>
      <c r="E652" s="391"/>
      <c r="F652" s="432"/>
      <c r="G652" s="391"/>
      <c r="H652" s="392"/>
      <c r="I652" s="393"/>
      <c r="K652" s="399"/>
      <c r="P652" s="399"/>
    </row>
    <row r="653" spans="1:16" s="270" customFormat="1" ht="16.5">
      <c r="A653" s="432"/>
      <c r="B653" s="432"/>
      <c r="C653" s="321"/>
      <c r="D653" s="432"/>
      <c r="E653" s="391"/>
      <c r="F653" s="432"/>
      <c r="G653" s="394"/>
      <c r="H653" s="392"/>
      <c r="I653" s="393"/>
      <c r="K653" s="370"/>
      <c r="P653" s="370"/>
    </row>
    <row r="654" spans="1:16" s="270" customFormat="1" ht="16.5">
      <c r="A654" s="432"/>
      <c r="B654" s="432"/>
      <c r="C654" s="321"/>
      <c r="D654" s="432"/>
      <c r="E654" s="391"/>
      <c r="F654" s="432"/>
      <c r="G654" s="391"/>
      <c r="H654" s="392"/>
      <c r="I654" s="393"/>
      <c r="K654" s="370"/>
      <c r="P654" s="370"/>
    </row>
    <row r="655" spans="1:16" s="270" customFormat="1" ht="16.5">
      <c r="A655" s="432"/>
      <c r="B655" s="432"/>
      <c r="C655" s="321"/>
      <c r="D655" s="432"/>
      <c r="E655" s="391"/>
      <c r="F655" s="432"/>
      <c r="G655" s="394"/>
      <c r="H655" s="392"/>
      <c r="I655" s="393"/>
      <c r="K655" s="370"/>
      <c r="P655" s="370"/>
    </row>
    <row r="656" spans="1:16" s="270" customFormat="1" ht="16.5">
      <c r="A656" s="432"/>
      <c r="B656" s="432"/>
      <c r="C656" s="321"/>
      <c r="D656" s="432"/>
      <c r="E656" s="391"/>
      <c r="F656" s="432"/>
      <c r="G656" s="391"/>
      <c r="H656" s="392"/>
      <c r="I656" s="393"/>
      <c r="K656" s="370"/>
      <c r="P656" s="370"/>
    </row>
    <row r="657" spans="1:16" s="270" customFormat="1" ht="16.5">
      <c r="A657" s="432"/>
      <c r="B657" s="432"/>
      <c r="C657" s="321"/>
      <c r="D657" s="432"/>
      <c r="E657" s="391"/>
      <c r="F657" s="432"/>
      <c r="G657" s="391"/>
      <c r="H657" s="392"/>
      <c r="I657" s="393"/>
      <c r="K657" s="370"/>
      <c r="P657" s="370"/>
    </row>
    <row r="658" spans="1:16" s="270" customFormat="1" ht="16.5">
      <c r="A658" s="432"/>
      <c r="B658" s="432"/>
      <c r="C658" s="321"/>
      <c r="D658" s="432"/>
      <c r="E658" s="391"/>
      <c r="F658" s="432"/>
      <c r="G658" s="391"/>
      <c r="H658" s="392"/>
      <c r="I658" s="432"/>
      <c r="K658" s="370"/>
      <c r="P658" s="370"/>
    </row>
    <row r="659" spans="1:16" s="270" customFormat="1" ht="16.5">
      <c r="A659" s="432"/>
      <c r="B659" s="432"/>
      <c r="C659" s="321"/>
      <c r="D659" s="432"/>
      <c r="E659" s="391"/>
      <c r="F659" s="432"/>
      <c r="G659" s="391"/>
      <c r="H659" s="392"/>
      <c r="I659" s="432"/>
      <c r="K659" s="370"/>
      <c r="P659" s="370"/>
    </row>
    <row r="660" spans="1:16" s="270" customFormat="1" ht="16.5">
      <c r="A660" s="432"/>
      <c r="B660" s="432"/>
      <c r="C660" s="321"/>
      <c r="D660" s="432"/>
      <c r="E660" s="391"/>
      <c r="F660" s="432"/>
      <c r="G660" s="391"/>
      <c r="H660" s="392"/>
      <c r="I660" s="432"/>
      <c r="K660" s="370"/>
      <c r="P660" s="370"/>
    </row>
    <row r="661" spans="1:16" s="270" customFormat="1" ht="16.5">
      <c r="A661" s="432"/>
      <c r="B661" s="432"/>
      <c r="C661" s="321"/>
      <c r="D661" s="432"/>
      <c r="E661" s="391"/>
      <c r="F661" s="432"/>
      <c r="G661" s="391"/>
      <c r="H661" s="392"/>
      <c r="I661" s="432"/>
      <c r="K661" s="370"/>
      <c r="P661" s="370"/>
    </row>
    <row r="662" spans="1:16" s="270" customFormat="1" ht="16.5">
      <c r="A662" s="432"/>
      <c r="B662" s="432"/>
      <c r="C662" s="321"/>
      <c r="D662" s="432"/>
      <c r="E662" s="391"/>
      <c r="F662" s="432"/>
      <c r="G662" s="391"/>
      <c r="H662" s="392"/>
      <c r="I662" s="432"/>
      <c r="K662" s="370"/>
      <c r="P662" s="370"/>
    </row>
    <row r="663" spans="1:16" s="270" customFormat="1" ht="16.5">
      <c r="A663" s="432"/>
      <c r="B663" s="432"/>
      <c r="C663" s="321"/>
      <c r="D663" s="432"/>
      <c r="E663" s="391"/>
      <c r="F663" s="432"/>
      <c r="G663" s="391"/>
      <c r="H663" s="392"/>
      <c r="I663" s="432"/>
      <c r="K663" s="370"/>
      <c r="P663" s="370"/>
    </row>
    <row r="664" spans="1:16" s="270" customFormat="1" ht="16.5">
      <c r="A664" s="432"/>
      <c r="B664" s="432"/>
      <c r="C664" s="321"/>
      <c r="D664" s="432"/>
      <c r="E664" s="391"/>
      <c r="F664" s="432"/>
      <c r="G664" s="391"/>
      <c r="H664" s="392"/>
      <c r="I664" s="432"/>
      <c r="K664" s="370"/>
      <c r="P664" s="370"/>
    </row>
    <row r="665" spans="1:16" s="270" customFormat="1" ht="16.5">
      <c r="A665" s="432"/>
      <c r="B665" s="432"/>
      <c r="C665" s="321"/>
      <c r="D665" s="432"/>
      <c r="E665" s="391"/>
      <c r="F665" s="432"/>
      <c r="G665" s="391"/>
      <c r="H665" s="392"/>
      <c r="I665" s="432"/>
      <c r="K665" s="370"/>
      <c r="P665" s="370"/>
    </row>
    <row r="666" spans="1:16" s="270" customFormat="1" ht="16.5">
      <c r="A666" s="432"/>
      <c r="B666" s="432"/>
      <c r="C666" s="321"/>
      <c r="D666" s="432"/>
      <c r="E666" s="391"/>
      <c r="F666" s="432"/>
      <c r="G666" s="391"/>
      <c r="H666" s="392"/>
      <c r="I666" s="432"/>
      <c r="K666" s="370"/>
      <c r="P666" s="370"/>
    </row>
    <row r="667" spans="1:16" s="270" customFormat="1" ht="16.5">
      <c r="A667" s="432"/>
      <c r="B667" s="432"/>
      <c r="C667" s="321"/>
      <c r="D667" s="432"/>
      <c r="E667" s="391"/>
      <c r="F667" s="432"/>
      <c r="G667" s="391"/>
      <c r="H667" s="392"/>
      <c r="I667" s="432"/>
      <c r="K667" s="370"/>
      <c r="P667" s="370"/>
    </row>
    <row r="668" spans="1:16" s="270" customFormat="1" ht="16.5">
      <c r="A668" s="432"/>
      <c r="B668" s="432"/>
      <c r="C668" s="321"/>
      <c r="D668" s="432"/>
      <c r="E668" s="391"/>
      <c r="F668" s="432"/>
      <c r="G668" s="391"/>
      <c r="H668" s="392"/>
      <c r="I668" s="432"/>
      <c r="K668" s="370"/>
      <c r="P668" s="370"/>
    </row>
    <row r="669" spans="1:16" s="270" customFormat="1" ht="16.5">
      <c r="A669" s="432"/>
      <c r="B669" s="432"/>
      <c r="C669" s="321"/>
      <c r="D669" s="432"/>
      <c r="E669" s="391"/>
      <c r="F669" s="432"/>
      <c r="G669" s="391"/>
      <c r="H669" s="392"/>
      <c r="I669" s="432"/>
      <c r="K669" s="370"/>
      <c r="P669" s="370"/>
    </row>
    <row r="670" spans="1:16" s="270" customFormat="1" ht="16.5">
      <c r="A670" s="432"/>
      <c r="B670" s="432"/>
      <c r="C670" s="321"/>
      <c r="D670" s="432"/>
      <c r="E670" s="391"/>
      <c r="F670" s="432"/>
      <c r="G670" s="391"/>
      <c r="H670" s="392"/>
      <c r="I670" s="432"/>
      <c r="K670" s="370"/>
      <c r="P670" s="370"/>
    </row>
    <row r="671" spans="1:16" s="270" customFormat="1" ht="16.5">
      <c r="A671" s="432"/>
      <c r="B671" s="432"/>
      <c r="C671" s="321"/>
      <c r="D671" s="432"/>
      <c r="E671" s="391"/>
      <c r="F671" s="432"/>
      <c r="G671" s="391"/>
      <c r="H671" s="392"/>
      <c r="I671" s="432"/>
      <c r="K671" s="370"/>
      <c r="P671" s="370"/>
    </row>
    <row r="672" spans="1:16" s="270" customFormat="1" ht="16.5">
      <c r="A672" s="432"/>
      <c r="B672" s="432"/>
      <c r="C672" s="321"/>
      <c r="D672" s="432"/>
      <c r="E672" s="391"/>
      <c r="F672" s="432"/>
      <c r="G672" s="391"/>
      <c r="H672" s="392"/>
      <c r="I672" s="432"/>
      <c r="K672" s="370"/>
      <c r="P672" s="370"/>
    </row>
    <row r="673" spans="1:16" s="270" customFormat="1" ht="16.5">
      <c r="A673" s="432"/>
      <c r="B673" s="432"/>
      <c r="C673" s="321"/>
      <c r="D673" s="432"/>
      <c r="E673" s="391"/>
      <c r="F673" s="432"/>
      <c r="G673" s="391"/>
      <c r="H673" s="392"/>
      <c r="I673" s="432"/>
      <c r="K673" s="370"/>
      <c r="P673" s="370"/>
    </row>
    <row r="674" spans="1:16" s="270" customFormat="1" ht="16.5">
      <c r="A674" s="432"/>
      <c r="B674" s="432"/>
      <c r="C674" s="321"/>
      <c r="D674" s="432"/>
      <c r="E674" s="391"/>
      <c r="F674" s="432"/>
      <c r="G674" s="391"/>
      <c r="H674" s="392"/>
      <c r="I674" s="432"/>
      <c r="K674" s="370"/>
      <c r="P674" s="370"/>
    </row>
    <row r="675" spans="1:16" s="270" customFormat="1" ht="16.5">
      <c r="A675" s="432"/>
      <c r="B675" s="432"/>
      <c r="C675" s="321"/>
      <c r="D675" s="432"/>
      <c r="E675" s="391"/>
      <c r="F675" s="432"/>
      <c r="G675" s="391"/>
      <c r="H675" s="392"/>
      <c r="I675" s="432"/>
      <c r="K675" s="370"/>
      <c r="P675" s="370"/>
    </row>
    <row r="676" spans="1:16" s="270" customFormat="1" ht="16.5">
      <c r="A676" s="432"/>
      <c r="B676" s="432"/>
      <c r="C676" s="321"/>
      <c r="D676" s="432"/>
      <c r="E676" s="391"/>
      <c r="F676" s="432"/>
      <c r="G676" s="391"/>
      <c r="H676" s="392"/>
      <c r="I676" s="432"/>
      <c r="K676" s="370"/>
      <c r="P676" s="370"/>
    </row>
    <row r="677" spans="1:16" s="270" customFormat="1" ht="16.5">
      <c r="A677" s="432"/>
      <c r="B677" s="432"/>
      <c r="C677" s="321"/>
      <c r="D677" s="432"/>
      <c r="E677" s="391"/>
      <c r="F677" s="432"/>
      <c r="G677" s="391"/>
      <c r="H677" s="392"/>
      <c r="I677" s="432"/>
      <c r="K677" s="370"/>
      <c r="P677" s="370"/>
    </row>
    <row r="678" spans="1:16" s="270" customFormat="1" ht="16.5">
      <c r="A678" s="432"/>
      <c r="B678" s="432"/>
      <c r="C678" s="321"/>
      <c r="D678" s="432"/>
      <c r="E678" s="391"/>
      <c r="F678" s="432"/>
      <c r="G678" s="391"/>
      <c r="H678" s="392"/>
      <c r="I678" s="432"/>
      <c r="K678" s="370"/>
      <c r="P678" s="370"/>
    </row>
    <row r="679" spans="1:16" s="270" customFormat="1" ht="16.5">
      <c r="A679" s="432"/>
      <c r="B679" s="432"/>
      <c r="C679" s="321"/>
      <c r="D679" s="432"/>
      <c r="E679" s="391"/>
      <c r="F679" s="432"/>
      <c r="G679" s="391"/>
      <c r="H679" s="392"/>
      <c r="I679" s="432"/>
      <c r="K679" s="370"/>
      <c r="P679" s="370"/>
    </row>
    <row r="680" spans="1:16" s="270" customFormat="1" ht="16.5">
      <c r="A680" s="432"/>
      <c r="B680" s="432"/>
      <c r="C680" s="321"/>
      <c r="D680" s="432"/>
      <c r="E680" s="391"/>
      <c r="F680" s="432"/>
      <c r="G680" s="391"/>
      <c r="H680" s="392"/>
      <c r="I680" s="432"/>
      <c r="K680" s="370"/>
      <c r="P680" s="370"/>
    </row>
    <row r="681" spans="1:16" s="270" customFormat="1" ht="16.5">
      <c r="A681" s="432"/>
      <c r="B681" s="432"/>
      <c r="C681" s="321"/>
      <c r="D681" s="432"/>
      <c r="E681" s="391"/>
      <c r="F681" s="432"/>
      <c r="G681" s="391"/>
      <c r="H681" s="392"/>
      <c r="I681" s="432"/>
      <c r="K681" s="370"/>
      <c r="P681" s="370"/>
    </row>
    <row r="682" spans="1:16" s="270" customFormat="1" ht="16.5">
      <c r="A682" s="432"/>
      <c r="B682" s="432"/>
      <c r="C682" s="321"/>
      <c r="D682" s="432"/>
      <c r="E682" s="391"/>
      <c r="F682" s="432"/>
      <c r="G682" s="391"/>
      <c r="H682" s="392"/>
      <c r="I682" s="432"/>
      <c r="K682" s="370"/>
      <c r="P682" s="370"/>
    </row>
    <row r="683" spans="1:16" s="270" customFormat="1" ht="16.5">
      <c r="A683" s="432"/>
      <c r="B683" s="432"/>
      <c r="C683" s="321"/>
      <c r="D683" s="432"/>
      <c r="E683" s="391"/>
      <c r="F683" s="432"/>
      <c r="G683" s="391"/>
      <c r="H683" s="392"/>
      <c r="I683" s="432"/>
      <c r="K683" s="370"/>
      <c r="P683" s="370"/>
    </row>
    <row r="684" spans="1:16" s="270" customFormat="1" ht="16.5">
      <c r="A684" s="432"/>
      <c r="B684" s="432"/>
      <c r="C684" s="321"/>
      <c r="D684" s="432"/>
      <c r="E684" s="391"/>
      <c r="F684" s="432"/>
      <c r="G684" s="391"/>
      <c r="H684" s="392"/>
      <c r="I684" s="432"/>
      <c r="K684" s="370"/>
      <c r="P684" s="370"/>
    </row>
    <row r="685" spans="1:16" s="270" customFormat="1" ht="16.5">
      <c r="A685" s="432"/>
      <c r="B685" s="432"/>
      <c r="C685" s="321"/>
      <c r="D685" s="432"/>
      <c r="E685" s="391"/>
      <c r="F685" s="432"/>
      <c r="G685" s="391"/>
      <c r="H685" s="392"/>
      <c r="I685" s="432"/>
      <c r="K685" s="370"/>
      <c r="P685" s="370"/>
    </row>
    <row r="686" spans="1:16" s="270" customFormat="1" ht="16.5">
      <c r="A686" s="432"/>
      <c r="B686" s="432"/>
      <c r="C686" s="321"/>
      <c r="D686" s="432"/>
      <c r="E686" s="391"/>
      <c r="F686" s="432"/>
      <c r="G686" s="391"/>
      <c r="H686" s="392"/>
      <c r="I686" s="432"/>
      <c r="K686" s="370"/>
      <c r="P686" s="370"/>
    </row>
    <row r="687" spans="1:16" s="270" customFormat="1" ht="16.5">
      <c r="A687" s="432"/>
      <c r="B687" s="432"/>
      <c r="C687" s="321"/>
      <c r="D687" s="432"/>
      <c r="E687" s="391"/>
      <c r="F687" s="432"/>
      <c r="G687" s="391"/>
      <c r="H687" s="392"/>
      <c r="I687" s="432"/>
      <c r="K687" s="370"/>
      <c r="P687" s="370"/>
    </row>
    <row r="688" spans="1:16" s="270" customFormat="1" ht="16.5">
      <c r="A688" s="432"/>
      <c r="B688" s="432"/>
      <c r="C688" s="321"/>
      <c r="D688" s="432"/>
      <c r="E688" s="391"/>
      <c r="F688" s="432"/>
      <c r="G688" s="391"/>
      <c r="H688" s="392"/>
      <c r="I688" s="432"/>
      <c r="K688" s="370"/>
      <c r="P688" s="370"/>
    </row>
    <row r="689" spans="1:16" s="270" customFormat="1" ht="16.5">
      <c r="A689" s="432"/>
      <c r="B689" s="432"/>
      <c r="C689" s="321"/>
      <c r="D689" s="432"/>
      <c r="E689" s="391"/>
      <c r="F689" s="432"/>
      <c r="G689" s="391"/>
      <c r="H689" s="392"/>
      <c r="I689" s="432"/>
      <c r="K689" s="370"/>
      <c r="P689" s="370"/>
    </row>
    <row r="690" spans="1:16" s="270" customFormat="1" ht="16.5">
      <c r="A690" s="432"/>
      <c r="B690" s="432"/>
      <c r="C690" s="321"/>
      <c r="D690" s="432"/>
      <c r="E690" s="391"/>
      <c r="F690" s="432"/>
      <c r="G690" s="391"/>
      <c r="H690" s="392"/>
      <c r="I690" s="432"/>
      <c r="K690" s="370"/>
      <c r="P690" s="370"/>
    </row>
    <row r="691" spans="1:16" s="270" customFormat="1" ht="16.5">
      <c r="A691" s="432"/>
      <c r="B691" s="432"/>
      <c r="C691" s="321"/>
      <c r="D691" s="432"/>
      <c r="E691" s="391"/>
      <c r="F691" s="432"/>
      <c r="G691" s="391"/>
      <c r="H691" s="392"/>
      <c r="I691" s="432"/>
      <c r="K691" s="370"/>
      <c r="P691" s="370"/>
    </row>
    <row r="692" spans="1:16" s="270" customFormat="1" ht="16.5">
      <c r="A692" s="432"/>
      <c r="B692" s="432"/>
      <c r="C692" s="321"/>
      <c r="D692" s="432"/>
      <c r="E692" s="391"/>
      <c r="F692" s="432"/>
      <c r="G692" s="391"/>
      <c r="H692" s="392"/>
      <c r="I692" s="432"/>
      <c r="K692" s="370"/>
      <c r="P692" s="370"/>
    </row>
    <row r="693" spans="1:16" s="270" customFormat="1" ht="16.5">
      <c r="A693" s="432"/>
      <c r="B693" s="432"/>
      <c r="C693" s="321"/>
      <c r="D693" s="432"/>
      <c r="E693" s="391"/>
      <c r="F693" s="432"/>
      <c r="G693" s="391"/>
      <c r="H693" s="392"/>
      <c r="I693" s="432"/>
      <c r="K693" s="370"/>
      <c r="P693" s="370"/>
    </row>
    <row r="694" spans="1:16" s="270" customFormat="1" ht="16.5">
      <c r="A694" s="432"/>
      <c r="B694" s="432"/>
      <c r="C694" s="321"/>
      <c r="D694" s="432"/>
      <c r="E694" s="391"/>
      <c r="F694" s="432"/>
      <c r="G694" s="391"/>
      <c r="H694" s="392"/>
      <c r="I694" s="432"/>
      <c r="K694" s="370"/>
      <c r="P694" s="370"/>
    </row>
    <row r="695" spans="1:16" s="270" customFormat="1" ht="16.5">
      <c r="A695" s="432"/>
      <c r="B695" s="432"/>
      <c r="C695" s="321"/>
      <c r="D695" s="432"/>
      <c r="E695" s="391"/>
      <c r="F695" s="432"/>
      <c r="G695" s="391"/>
      <c r="H695" s="392"/>
      <c r="I695" s="432"/>
      <c r="K695" s="370"/>
      <c r="P695" s="370"/>
    </row>
    <row r="696" spans="1:16" s="270" customFormat="1" ht="16.5">
      <c r="A696" s="432"/>
      <c r="B696" s="432"/>
      <c r="C696" s="321"/>
      <c r="D696" s="432"/>
      <c r="E696" s="391"/>
      <c r="F696" s="432"/>
      <c r="G696" s="391"/>
      <c r="H696" s="392"/>
      <c r="I696" s="432"/>
      <c r="K696" s="370"/>
      <c r="P696" s="370"/>
    </row>
    <row r="697" spans="1:16" s="270" customFormat="1" ht="16.5">
      <c r="A697" s="432"/>
      <c r="B697" s="432"/>
      <c r="C697" s="321"/>
      <c r="D697" s="432"/>
      <c r="E697" s="391"/>
      <c r="F697" s="432"/>
      <c r="G697" s="391"/>
      <c r="H697" s="392"/>
      <c r="I697" s="432"/>
      <c r="K697" s="370"/>
      <c r="P697" s="370"/>
    </row>
    <row r="698" spans="1:16" s="270" customFormat="1" ht="16.5">
      <c r="A698" s="432"/>
      <c r="B698" s="432"/>
      <c r="C698" s="321"/>
      <c r="D698" s="432"/>
      <c r="E698" s="391"/>
      <c r="F698" s="432"/>
      <c r="G698" s="391"/>
      <c r="H698" s="392"/>
      <c r="I698" s="432"/>
      <c r="K698" s="370"/>
      <c r="P698" s="370"/>
    </row>
    <row r="699" spans="1:16" s="270" customFormat="1" ht="16.5">
      <c r="A699" s="432"/>
      <c r="B699" s="432"/>
      <c r="C699" s="321"/>
      <c r="D699" s="432"/>
      <c r="E699" s="391"/>
      <c r="F699" s="432"/>
      <c r="G699" s="391"/>
      <c r="H699" s="392"/>
      <c r="I699" s="432"/>
      <c r="K699" s="370"/>
      <c r="P699" s="370"/>
    </row>
    <row r="700" spans="1:16" s="270" customFormat="1" ht="16.5">
      <c r="A700" s="432"/>
      <c r="B700" s="432"/>
      <c r="C700" s="321"/>
      <c r="D700" s="432"/>
      <c r="E700" s="391"/>
      <c r="F700" s="432"/>
      <c r="G700" s="391"/>
      <c r="H700" s="392"/>
      <c r="I700" s="432"/>
      <c r="K700" s="370"/>
      <c r="P700" s="370"/>
    </row>
    <row r="701" spans="1:16" s="270" customFormat="1" ht="16.5">
      <c r="A701" s="432"/>
      <c r="B701" s="432"/>
      <c r="C701" s="321"/>
      <c r="D701" s="432"/>
      <c r="E701" s="391"/>
      <c r="F701" s="432"/>
      <c r="G701" s="391"/>
      <c r="H701" s="392"/>
      <c r="I701" s="432"/>
      <c r="K701" s="370"/>
      <c r="P701" s="370"/>
    </row>
    <row r="702" spans="1:16" s="270" customFormat="1" ht="16.5">
      <c r="A702" s="432"/>
      <c r="B702" s="432"/>
      <c r="C702" s="321"/>
      <c r="D702" s="432"/>
      <c r="E702" s="391"/>
      <c r="F702" s="432"/>
      <c r="G702" s="391"/>
      <c r="H702" s="392"/>
      <c r="I702" s="432"/>
      <c r="K702" s="370"/>
      <c r="P702" s="370"/>
    </row>
    <row r="703" spans="1:16" s="270" customFormat="1" ht="16.5">
      <c r="A703" s="432"/>
      <c r="B703" s="432"/>
      <c r="C703" s="321"/>
      <c r="D703" s="432"/>
      <c r="E703" s="391"/>
      <c r="F703" s="432"/>
      <c r="G703" s="391"/>
      <c r="H703" s="392"/>
      <c r="I703" s="432"/>
      <c r="K703" s="370"/>
      <c r="P703" s="370"/>
    </row>
    <row r="704" spans="1:16" s="270" customFormat="1" ht="16.5">
      <c r="A704" s="432"/>
      <c r="B704" s="432"/>
      <c r="C704" s="321"/>
      <c r="D704" s="432"/>
      <c r="E704" s="391"/>
      <c r="F704" s="432"/>
      <c r="G704" s="391"/>
      <c r="H704" s="392"/>
      <c r="I704" s="432"/>
      <c r="K704" s="370"/>
      <c r="P704" s="370"/>
    </row>
    <row r="705" spans="1:16" s="270" customFormat="1" ht="16.5">
      <c r="A705" s="432"/>
      <c r="B705" s="432"/>
      <c r="C705" s="321"/>
      <c r="D705" s="432"/>
      <c r="E705" s="391"/>
      <c r="F705" s="432"/>
      <c r="G705" s="391"/>
      <c r="H705" s="392"/>
      <c r="I705" s="432"/>
      <c r="K705" s="370"/>
      <c r="P705" s="370"/>
    </row>
    <row r="706" spans="1:16" s="270" customFormat="1" ht="16.5">
      <c r="A706" s="432"/>
      <c r="B706" s="432"/>
      <c r="C706" s="321"/>
      <c r="D706" s="432"/>
      <c r="E706" s="391"/>
      <c r="F706" s="432"/>
      <c r="G706" s="391"/>
      <c r="H706" s="392"/>
      <c r="I706" s="432"/>
      <c r="K706" s="370"/>
      <c r="P706" s="370"/>
    </row>
    <row r="707" spans="1:16" s="270" customFormat="1" ht="16.5">
      <c r="A707" s="432"/>
      <c r="B707" s="432"/>
      <c r="C707" s="321"/>
      <c r="D707" s="432"/>
      <c r="E707" s="391"/>
      <c r="F707" s="432"/>
      <c r="G707" s="391"/>
      <c r="H707" s="392"/>
      <c r="I707" s="432"/>
      <c r="K707" s="370"/>
      <c r="P707" s="370"/>
    </row>
    <row r="708" spans="1:16" s="270" customFormat="1" ht="16.5">
      <c r="A708" s="432"/>
      <c r="B708" s="432"/>
      <c r="C708" s="321"/>
      <c r="D708" s="432"/>
      <c r="E708" s="391"/>
      <c r="F708" s="432"/>
      <c r="G708" s="391"/>
      <c r="H708" s="392"/>
      <c r="I708" s="432"/>
      <c r="K708" s="370"/>
      <c r="P708" s="370"/>
    </row>
    <row r="709" spans="1:16" s="270" customFormat="1" ht="16.5">
      <c r="A709" s="432"/>
      <c r="B709" s="432"/>
      <c r="C709" s="321"/>
      <c r="D709" s="432"/>
      <c r="E709" s="391"/>
      <c r="F709" s="432"/>
      <c r="G709" s="391"/>
      <c r="H709" s="392"/>
      <c r="I709" s="432"/>
      <c r="K709" s="370"/>
      <c r="P709" s="370"/>
    </row>
    <row r="710" spans="1:16" s="270" customFormat="1" ht="16.5">
      <c r="A710" s="432"/>
      <c r="B710" s="432"/>
      <c r="C710" s="321"/>
      <c r="D710" s="432"/>
      <c r="E710" s="391"/>
      <c r="F710" s="432"/>
      <c r="G710" s="391"/>
      <c r="H710" s="392"/>
      <c r="I710" s="432"/>
      <c r="K710" s="370"/>
      <c r="P710" s="370"/>
    </row>
    <row r="711" spans="1:16" s="270" customFormat="1" ht="16.5">
      <c r="A711" s="432"/>
      <c r="B711" s="432"/>
      <c r="C711" s="321"/>
      <c r="D711" s="432"/>
      <c r="E711" s="391"/>
      <c r="F711" s="432"/>
      <c r="G711" s="391"/>
      <c r="H711" s="392"/>
      <c r="I711" s="432"/>
      <c r="K711" s="370"/>
      <c r="P711" s="370"/>
    </row>
    <row r="712" spans="1:16" s="270" customFormat="1" ht="16.5">
      <c r="A712" s="432"/>
      <c r="B712" s="432"/>
      <c r="C712" s="321"/>
      <c r="D712" s="432"/>
      <c r="E712" s="391"/>
      <c r="F712" s="432"/>
      <c r="G712" s="391"/>
      <c r="H712" s="392"/>
      <c r="I712" s="432"/>
      <c r="K712" s="370"/>
      <c r="P712" s="370"/>
    </row>
    <row r="713" spans="1:16" s="270" customFormat="1" ht="16.5">
      <c r="A713" s="432"/>
      <c r="B713" s="432"/>
      <c r="C713" s="321"/>
      <c r="D713" s="432"/>
      <c r="E713" s="391"/>
      <c r="F713" s="432"/>
      <c r="G713" s="391"/>
      <c r="H713" s="392"/>
      <c r="I713" s="432"/>
      <c r="K713" s="370"/>
      <c r="P713" s="370"/>
    </row>
    <row r="714" spans="1:16" s="270" customFormat="1" ht="16.5">
      <c r="A714" s="432"/>
      <c r="B714" s="432"/>
      <c r="C714" s="321"/>
      <c r="D714" s="432"/>
      <c r="E714" s="391"/>
      <c r="F714" s="432"/>
      <c r="G714" s="391"/>
      <c r="H714" s="392"/>
      <c r="I714" s="432"/>
      <c r="K714" s="370"/>
      <c r="P714" s="370"/>
    </row>
    <row r="715" spans="1:16" s="270" customFormat="1" ht="16.5">
      <c r="A715" s="432"/>
      <c r="B715" s="432"/>
      <c r="C715" s="321"/>
      <c r="D715" s="432"/>
      <c r="E715" s="391"/>
      <c r="F715" s="432"/>
      <c r="G715" s="391"/>
      <c r="H715" s="392"/>
      <c r="I715" s="432"/>
      <c r="K715" s="370"/>
      <c r="P715" s="370"/>
    </row>
    <row r="716" spans="1:16" s="270" customFormat="1" ht="16.5">
      <c r="A716" s="432"/>
      <c r="B716" s="432"/>
      <c r="C716" s="321"/>
      <c r="D716" s="432"/>
      <c r="E716" s="391"/>
      <c r="F716" s="432"/>
      <c r="G716" s="391"/>
      <c r="H716" s="392"/>
      <c r="I716" s="432"/>
      <c r="K716" s="370"/>
      <c r="P716" s="370"/>
    </row>
    <row r="717" spans="1:16" s="270" customFormat="1" ht="16.5">
      <c r="A717" s="432"/>
      <c r="B717" s="432"/>
      <c r="C717" s="321"/>
      <c r="D717" s="432"/>
      <c r="E717" s="391"/>
      <c r="F717" s="432"/>
      <c r="G717" s="391"/>
      <c r="H717" s="392"/>
      <c r="I717" s="432"/>
      <c r="K717" s="370"/>
      <c r="P717" s="370"/>
    </row>
    <row r="718" spans="1:16" s="270" customFormat="1" ht="16.5">
      <c r="A718" s="432"/>
      <c r="B718" s="432"/>
      <c r="C718" s="321"/>
      <c r="D718" s="432"/>
      <c r="E718" s="391"/>
      <c r="F718" s="432"/>
      <c r="G718" s="391"/>
      <c r="H718" s="392"/>
      <c r="I718" s="432"/>
      <c r="K718" s="370"/>
      <c r="P718" s="370"/>
    </row>
    <row r="719" spans="1:16" s="270" customFormat="1" ht="16.5">
      <c r="A719" s="432"/>
      <c r="B719" s="432"/>
      <c r="C719" s="321"/>
      <c r="D719" s="432"/>
      <c r="E719" s="391"/>
      <c r="F719" s="432"/>
      <c r="G719" s="391"/>
      <c r="H719" s="392"/>
      <c r="I719" s="432"/>
      <c r="K719" s="370"/>
      <c r="P719" s="370"/>
    </row>
    <row r="720" spans="1:16" s="270" customFormat="1" ht="16.5">
      <c r="A720" s="432"/>
      <c r="B720" s="432"/>
      <c r="C720" s="321"/>
      <c r="D720" s="432"/>
      <c r="E720" s="391"/>
      <c r="F720" s="432"/>
      <c r="G720" s="391"/>
      <c r="H720" s="392"/>
      <c r="I720" s="432"/>
      <c r="K720" s="370"/>
      <c r="P720" s="370"/>
    </row>
    <row r="721" spans="1:16" s="270" customFormat="1" ht="16.5">
      <c r="A721" s="432"/>
      <c r="B721" s="432"/>
      <c r="C721" s="321"/>
      <c r="D721" s="432"/>
      <c r="E721" s="391"/>
      <c r="F721" s="432"/>
      <c r="G721" s="391"/>
      <c r="H721" s="392"/>
      <c r="I721" s="432"/>
      <c r="K721" s="370"/>
      <c r="P721" s="370"/>
    </row>
    <row r="722" spans="1:16" s="270" customFormat="1" ht="16.5">
      <c r="A722" s="432"/>
      <c r="B722" s="432"/>
      <c r="C722" s="321"/>
      <c r="D722" s="432"/>
      <c r="E722" s="391"/>
      <c r="F722" s="432"/>
      <c r="G722" s="391"/>
      <c r="H722" s="392"/>
      <c r="I722" s="432"/>
      <c r="K722" s="370"/>
      <c r="P722" s="370"/>
    </row>
    <row r="723" spans="1:16" s="270" customFormat="1" ht="16.5">
      <c r="A723" s="432"/>
      <c r="B723" s="432"/>
      <c r="C723" s="321"/>
      <c r="D723" s="432"/>
      <c r="E723" s="391"/>
      <c r="F723" s="432"/>
      <c r="G723" s="391"/>
      <c r="H723" s="392"/>
      <c r="I723" s="432"/>
      <c r="K723" s="370"/>
      <c r="P723" s="370"/>
    </row>
    <row r="724" spans="1:16" s="270" customFormat="1" ht="16.5">
      <c r="A724" s="432"/>
      <c r="B724" s="432"/>
      <c r="C724" s="321"/>
      <c r="D724" s="432"/>
      <c r="E724" s="391"/>
      <c r="F724" s="432"/>
      <c r="G724" s="391"/>
      <c r="H724" s="392"/>
      <c r="I724" s="432"/>
      <c r="K724" s="370"/>
      <c r="P724" s="370"/>
    </row>
    <row r="725" spans="1:16" s="270" customFormat="1" ht="16.5">
      <c r="A725" s="432"/>
      <c r="B725" s="432"/>
      <c r="C725" s="321"/>
      <c r="D725" s="432"/>
      <c r="E725" s="391"/>
      <c r="F725" s="432"/>
      <c r="G725" s="391"/>
      <c r="H725" s="392"/>
      <c r="I725" s="432"/>
      <c r="K725" s="370"/>
      <c r="P725" s="370"/>
    </row>
    <row r="726" spans="1:16" s="270" customFormat="1" ht="16.5">
      <c r="A726" s="432"/>
      <c r="B726" s="432"/>
      <c r="C726" s="321"/>
      <c r="D726" s="432"/>
      <c r="E726" s="391"/>
      <c r="F726" s="432"/>
      <c r="G726" s="391"/>
      <c r="H726" s="392"/>
      <c r="I726" s="432"/>
      <c r="K726" s="370"/>
      <c r="P726" s="370"/>
    </row>
    <row r="727" spans="1:16" s="270" customFormat="1" ht="16.5">
      <c r="A727" s="432"/>
      <c r="B727" s="432"/>
      <c r="C727" s="321"/>
      <c r="D727" s="432"/>
      <c r="E727" s="391"/>
      <c r="F727" s="432"/>
      <c r="G727" s="391"/>
      <c r="H727" s="392"/>
      <c r="I727" s="432"/>
      <c r="K727" s="370"/>
      <c r="P727" s="370"/>
    </row>
    <row r="728" spans="1:16" s="270" customFormat="1" ht="16.5">
      <c r="A728" s="432"/>
      <c r="B728" s="432"/>
      <c r="C728" s="321"/>
      <c r="D728" s="432"/>
      <c r="E728" s="391"/>
      <c r="F728" s="432"/>
      <c r="G728" s="391"/>
      <c r="H728" s="392"/>
      <c r="I728" s="432"/>
      <c r="K728" s="370"/>
      <c r="P728" s="370"/>
    </row>
    <row r="729" spans="1:16" s="270" customFormat="1" ht="16.5">
      <c r="A729" s="432"/>
      <c r="B729" s="432"/>
      <c r="C729" s="321"/>
      <c r="D729" s="432"/>
      <c r="E729" s="391"/>
      <c r="F729" s="432"/>
      <c r="G729" s="391"/>
      <c r="H729" s="392"/>
      <c r="I729" s="432"/>
      <c r="K729" s="370"/>
      <c r="P729" s="370"/>
    </row>
    <row r="730" spans="1:16" s="270" customFormat="1" ht="16.5">
      <c r="A730" s="432"/>
      <c r="B730" s="432"/>
      <c r="C730" s="321"/>
      <c r="D730" s="432"/>
      <c r="E730" s="391"/>
      <c r="F730" s="432"/>
      <c r="G730" s="391"/>
      <c r="H730" s="392"/>
      <c r="I730" s="432"/>
      <c r="K730" s="370"/>
      <c r="P730" s="370"/>
    </row>
    <row r="731" spans="1:16" s="270" customFormat="1" ht="16.5">
      <c r="A731" s="432"/>
      <c r="B731" s="432"/>
      <c r="C731" s="321"/>
      <c r="D731" s="432"/>
      <c r="E731" s="391"/>
      <c r="F731" s="432"/>
      <c r="G731" s="391"/>
      <c r="H731" s="392"/>
      <c r="I731" s="432"/>
      <c r="K731" s="370"/>
      <c r="P731" s="370"/>
    </row>
    <row r="732" spans="1:16" s="270" customFormat="1" ht="16.5">
      <c r="A732" s="432"/>
      <c r="B732" s="432"/>
      <c r="C732" s="321"/>
      <c r="D732" s="432"/>
      <c r="E732" s="391"/>
      <c r="F732" s="432"/>
      <c r="G732" s="391"/>
      <c r="H732" s="392"/>
      <c r="I732" s="432"/>
      <c r="K732" s="370"/>
      <c r="P732" s="370"/>
    </row>
    <row r="733" spans="1:16" s="270" customFormat="1" ht="16.5">
      <c r="A733" s="432"/>
      <c r="B733" s="432"/>
      <c r="C733" s="321"/>
      <c r="D733" s="432"/>
      <c r="E733" s="391"/>
      <c r="F733" s="432"/>
      <c r="G733" s="391"/>
      <c r="H733" s="392"/>
      <c r="I733" s="432"/>
      <c r="K733" s="370"/>
      <c r="P733" s="370"/>
    </row>
    <row r="734" spans="1:16" s="270" customFormat="1" ht="16.5">
      <c r="A734" s="432"/>
      <c r="B734" s="432"/>
      <c r="C734" s="321"/>
      <c r="D734" s="432"/>
      <c r="E734" s="391"/>
      <c r="F734" s="432"/>
      <c r="G734" s="391"/>
      <c r="H734" s="392"/>
      <c r="I734" s="432"/>
      <c r="K734" s="370"/>
      <c r="P734" s="370"/>
    </row>
    <row r="735" spans="1:16" s="270" customFormat="1" ht="16.5">
      <c r="A735" s="432"/>
      <c r="B735" s="432"/>
      <c r="C735" s="321"/>
      <c r="D735" s="432"/>
      <c r="E735" s="391"/>
      <c r="F735" s="432"/>
      <c r="G735" s="391"/>
      <c r="H735" s="392"/>
      <c r="I735" s="432"/>
      <c r="K735" s="370"/>
      <c r="P735" s="370"/>
    </row>
    <row r="736" spans="1:16" s="270" customFormat="1" ht="16.5">
      <c r="A736" s="432"/>
      <c r="B736" s="432"/>
      <c r="C736" s="321"/>
      <c r="D736" s="432"/>
      <c r="E736" s="391"/>
      <c r="F736" s="432"/>
      <c r="G736" s="391"/>
      <c r="H736" s="392"/>
      <c r="I736" s="432"/>
      <c r="K736" s="370"/>
      <c r="P736" s="370"/>
    </row>
    <row r="737" spans="1:16" s="270" customFormat="1" ht="16.5">
      <c r="A737" s="432"/>
      <c r="B737" s="432"/>
      <c r="C737" s="321"/>
      <c r="D737" s="432"/>
      <c r="E737" s="391"/>
      <c r="F737" s="432"/>
      <c r="G737" s="391"/>
      <c r="H737" s="392"/>
      <c r="I737" s="432"/>
      <c r="K737" s="370"/>
      <c r="P737" s="370"/>
    </row>
    <row r="738" spans="1:16" s="270" customFormat="1" ht="16.5">
      <c r="A738" s="432"/>
      <c r="B738" s="432"/>
      <c r="C738" s="321"/>
      <c r="D738" s="432"/>
      <c r="E738" s="391"/>
      <c r="F738" s="432"/>
      <c r="G738" s="391"/>
      <c r="H738" s="392"/>
      <c r="I738" s="432"/>
      <c r="K738" s="370"/>
      <c r="P738" s="370"/>
    </row>
    <row r="739" spans="1:11" ht="16.5">
      <c r="A739" s="432"/>
      <c r="B739" s="432"/>
      <c r="C739" s="321"/>
      <c r="D739" s="432"/>
      <c r="E739" s="391"/>
      <c r="F739" s="432"/>
      <c r="G739" s="391"/>
      <c r="I739" s="432"/>
      <c r="K739" s="254"/>
    </row>
    <row r="740" spans="1:11" ht="16.5">
      <c r="A740" s="432"/>
      <c r="B740" s="432"/>
      <c r="C740" s="321"/>
      <c r="D740" s="432"/>
      <c r="E740" s="391"/>
      <c r="F740" s="432"/>
      <c r="G740" s="391"/>
      <c r="I740" s="432"/>
      <c r="K740" s="254"/>
    </row>
    <row r="741" spans="1:11" ht="16.5">
      <c r="A741" s="432"/>
      <c r="B741" s="432"/>
      <c r="C741" s="321"/>
      <c r="D741" s="432"/>
      <c r="E741" s="391"/>
      <c r="F741" s="432"/>
      <c r="G741" s="391"/>
      <c r="I741" s="432"/>
      <c r="K741" s="254"/>
    </row>
    <row r="742" spans="1:11" ht="16.5">
      <c r="A742" s="432"/>
      <c r="B742" s="432"/>
      <c r="C742" s="321"/>
      <c r="D742" s="432"/>
      <c r="E742" s="391"/>
      <c r="F742" s="432"/>
      <c r="G742" s="391"/>
      <c r="I742" s="432"/>
      <c r="K742" s="254"/>
    </row>
    <row r="743" spans="1:11" ht="16.5">
      <c r="A743" s="432"/>
      <c r="B743" s="432"/>
      <c r="C743" s="321"/>
      <c r="D743" s="432"/>
      <c r="E743" s="391"/>
      <c r="F743" s="432"/>
      <c r="G743" s="391"/>
      <c r="I743" s="432"/>
      <c r="K743" s="254"/>
    </row>
    <row r="744" spans="1:11" ht="16.5">
      <c r="A744" s="432"/>
      <c r="B744" s="432"/>
      <c r="C744" s="321"/>
      <c r="D744" s="432"/>
      <c r="E744" s="391"/>
      <c r="F744" s="432"/>
      <c r="G744" s="391"/>
      <c r="I744" s="432"/>
      <c r="K744" s="254"/>
    </row>
    <row r="745" spans="1:11" ht="16.5">
      <c r="A745" s="432"/>
      <c r="B745" s="432"/>
      <c r="C745" s="321"/>
      <c r="D745" s="432"/>
      <c r="E745" s="391"/>
      <c r="F745" s="432"/>
      <c r="G745" s="391"/>
      <c r="I745" s="432"/>
      <c r="K745" s="254"/>
    </row>
    <row r="746" spans="1:11" ht="16.5">
      <c r="A746" s="432"/>
      <c r="B746" s="432"/>
      <c r="C746" s="321"/>
      <c r="D746" s="432"/>
      <c r="E746" s="391"/>
      <c r="F746" s="432"/>
      <c r="G746" s="391"/>
      <c r="I746" s="432"/>
      <c r="K746" s="254"/>
    </row>
    <row r="747" spans="1:11" ht="16.5">
      <c r="A747" s="432"/>
      <c r="B747" s="432"/>
      <c r="C747" s="321"/>
      <c r="D747" s="432"/>
      <c r="E747" s="391"/>
      <c r="F747" s="432"/>
      <c r="G747" s="391"/>
      <c r="I747" s="432"/>
      <c r="K747" s="254"/>
    </row>
    <row r="748" spans="1:11" ht="16.5">
      <c r="A748" s="432"/>
      <c r="B748" s="432"/>
      <c r="C748" s="321"/>
      <c r="D748" s="432"/>
      <c r="E748" s="391"/>
      <c r="F748" s="432"/>
      <c r="G748" s="391"/>
      <c r="I748" s="432"/>
      <c r="K748" s="254"/>
    </row>
    <row r="749" spans="1:11" ht="16.5">
      <c r="A749" s="432"/>
      <c r="B749" s="432"/>
      <c r="C749" s="321"/>
      <c r="D749" s="432"/>
      <c r="E749" s="391"/>
      <c r="F749" s="432"/>
      <c r="G749" s="391"/>
      <c r="I749" s="432"/>
      <c r="K749" s="254"/>
    </row>
    <row r="750" spans="1:11" ht="16.5">
      <c r="A750" s="432"/>
      <c r="B750" s="432"/>
      <c r="C750" s="321"/>
      <c r="D750" s="432"/>
      <c r="E750" s="391"/>
      <c r="F750" s="432"/>
      <c r="G750" s="391"/>
      <c r="I750" s="432"/>
      <c r="K750" s="254"/>
    </row>
    <row r="751" spans="1:11" ht="16.5">
      <c r="A751" s="432"/>
      <c r="B751" s="432"/>
      <c r="C751" s="321"/>
      <c r="D751" s="432"/>
      <c r="E751" s="391"/>
      <c r="F751" s="432"/>
      <c r="G751" s="391"/>
      <c r="I751" s="432"/>
      <c r="K751" s="254"/>
    </row>
    <row r="752" spans="1:11" ht="16.5">
      <c r="A752" s="432"/>
      <c r="B752" s="432"/>
      <c r="C752" s="321"/>
      <c r="D752" s="432"/>
      <c r="E752" s="391"/>
      <c r="F752" s="432"/>
      <c r="G752" s="391"/>
      <c r="I752" s="432"/>
      <c r="K752" s="254"/>
    </row>
    <row r="753" spans="1:11" ht="16.5">
      <c r="A753" s="432"/>
      <c r="B753" s="432"/>
      <c r="C753" s="321"/>
      <c r="D753" s="432"/>
      <c r="E753" s="391"/>
      <c r="F753" s="432"/>
      <c r="G753" s="391"/>
      <c r="I753" s="432"/>
      <c r="K753" s="254"/>
    </row>
    <row r="754" spans="1:11" ht="16.5">
      <c r="A754" s="432"/>
      <c r="B754" s="432"/>
      <c r="C754" s="321"/>
      <c r="D754" s="432"/>
      <c r="E754" s="391"/>
      <c r="F754" s="432"/>
      <c r="G754" s="391"/>
      <c r="I754" s="432"/>
      <c r="K754" s="254"/>
    </row>
    <row r="755" spans="1:11" ht="16.5">
      <c r="A755" s="432"/>
      <c r="B755" s="432"/>
      <c r="C755" s="321"/>
      <c r="D755" s="432"/>
      <c r="E755" s="391"/>
      <c r="F755" s="432"/>
      <c r="G755" s="391"/>
      <c r="I755" s="432"/>
      <c r="K755" s="254"/>
    </row>
    <row r="756" spans="1:11" ht="16.5">
      <c r="A756" s="432"/>
      <c r="B756" s="432"/>
      <c r="C756" s="321"/>
      <c r="D756" s="432"/>
      <c r="E756" s="391"/>
      <c r="F756" s="432"/>
      <c r="G756" s="391"/>
      <c r="I756" s="432"/>
      <c r="K756" s="254"/>
    </row>
    <row r="757" spans="1:11" ht="16.5">
      <c r="A757" s="432"/>
      <c r="B757" s="432"/>
      <c r="C757" s="321"/>
      <c r="D757" s="432"/>
      <c r="E757" s="391"/>
      <c r="F757" s="432"/>
      <c r="G757" s="391"/>
      <c r="I757" s="432"/>
      <c r="K757" s="254"/>
    </row>
    <row r="758" spans="1:11" ht="16.5">
      <c r="A758" s="432"/>
      <c r="B758" s="432"/>
      <c r="C758" s="321"/>
      <c r="D758" s="432"/>
      <c r="E758" s="391"/>
      <c r="F758" s="432"/>
      <c r="G758" s="391"/>
      <c r="I758" s="432"/>
      <c r="K758" s="254"/>
    </row>
    <row r="759" spans="1:11" ht="16.5">
      <c r="A759" s="432"/>
      <c r="B759" s="432"/>
      <c r="C759" s="321"/>
      <c r="D759" s="432"/>
      <c r="E759" s="391"/>
      <c r="F759" s="432"/>
      <c r="G759" s="391"/>
      <c r="I759" s="432"/>
      <c r="K759" s="254"/>
    </row>
    <row r="760" spans="1:11" ht="16.5">
      <c r="A760" s="432"/>
      <c r="B760" s="432"/>
      <c r="C760" s="321"/>
      <c r="D760" s="432"/>
      <c r="E760" s="391"/>
      <c r="F760" s="432"/>
      <c r="G760" s="391"/>
      <c r="I760" s="432"/>
      <c r="K760" s="254"/>
    </row>
    <row r="761" spans="1:11" ht="16.5">
      <c r="A761" s="432"/>
      <c r="B761" s="432"/>
      <c r="C761" s="321"/>
      <c r="D761" s="432"/>
      <c r="E761" s="391"/>
      <c r="F761" s="432"/>
      <c r="G761" s="391"/>
      <c r="I761" s="432"/>
      <c r="K761" s="254"/>
    </row>
    <row r="762" spans="1:11" ht="16.5">
      <c r="A762" s="432"/>
      <c r="B762" s="432"/>
      <c r="C762" s="321"/>
      <c r="D762" s="432"/>
      <c r="E762" s="391"/>
      <c r="F762" s="432"/>
      <c r="G762" s="391"/>
      <c r="I762" s="432"/>
      <c r="K762" s="254"/>
    </row>
    <row r="763" spans="1:11" ht="16.5">
      <c r="A763" s="432"/>
      <c r="B763" s="432"/>
      <c r="C763" s="321"/>
      <c r="D763" s="432"/>
      <c r="E763" s="391"/>
      <c r="F763" s="432"/>
      <c r="G763" s="391"/>
      <c r="I763" s="432"/>
      <c r="K763" s="254"/>
    </row>
    <row r="764" spans="1:11" ht="16.5">
      <c r="A764" s="432"/>
      <c r="B764" s="432"/>
      <c r="C764" s="321"/>
      <c r="D764" s="432"/>
      <c r="E764" s="391"/>
      <c r="F764" s="432"/>
      <c r="G764" s="391"/>
      <c r="I764" s="432"/>
      <c r="K764" s="254"/>
    </row>
    <row r="765" spans="1:11" ht="16.5">
      <c r="A765" s="432"/>
      <c r="B765" s="432"/>
      <c r="C765" s="321"/>
      <c r="D765" s="432"/>
      <c r="E765" s="391"/>
      <c r="F765" s="432"/>
      <c r="G765" s="391"/>
      <c r="I765" s="432"/>
      <c r="K765" s="254"/>
    </row>
    <row r="766" spans="1:11" ht="16.5">
      <c r="A766" s="432"/>
      <c r="B766" s="432"/>
      <c r="C766" s="321"/>
      <c r="D766" s="432"/>
      <c r="E766" s="391"/>
      <c r="F766" s="432"/>
      <c r="G766" s="391"/>
      <c r="I766" s="432"/>
      <c r="K766" s="254"/>
    </row>
    <row r="767" spans="1:11" ht="16.5">
      <c r="A767" s="432"/>
      <c r="B767" s="432"/>
      <c r="C767" s="321"/>
      <c r="D767" s="432"/>
      <c r="E767" s="391"/>
      <c r="F767" s="432"/>
      <c r="G767" s="391"/>
      <c r="I767" s="432"/>
      <c r="K767" s="254"/>
    </row>
    <row r="768" spans="1:11" ht="16.5">
      <c r="A768" s="432"/>
      <c r="B768" s="432"/>
      <c r="C768" s="321"/>
      <c r="D768" s="432"/>
      <c r="E768" s="391"/>
      <c r="F768" s="432"/>
      <c r="G768" s="391"/>
      <c r="I768" s="432"/>
      <c r="K768" s="254"/>
    </row>
    <row r="769" spans="1:11" ht="16.5">
      <c r="A769" s="432"/>
      <c r="B769" s="432"/>
      <c r="C769" s="321"/>
      <c r="D769" s="432"/>
      <c r="E769" s="391"/>
      <c r="F769" s="432"/>
      <c r="G769" s="391"/>
      <c r="I769" s="432"/>
      <c r="K769" s="254"/>
    </row>
    <row r="770" spans="1:11" ht="16.5">
      <c r="A770" s="432"/>
      <c r="B770" s="432"/>
      <c r="C770" s="321"/>
      <c r="D770" s="432"/>
      <c r="E770" s="391"/>
      <c r="F770" s="432"/>
      <c r="G770" s="391"/>
      <c r="I770" s="432"/>
      <c r="K770" s="254"/>
    </row>
    <row r="771" spans="1:11" ht="16.5">
      <c r="A771" s="432"/>
      <c r="B771" s="432"/>
      <c r="C771" s="321"/>
      <c r="D771" s="432"/>
      <c r="E771" s="391"/>
      <c r="F771" s="432"/>
      <c r="G771" s="391"/>
      <c r="I771" s="432"/>
      <c r="K771" s="254"/>
    </row>
    <row r="772" spans="1:11" ht="16.5">
      <c r="A772" s="432"/>
      <c r="B772" s="432"/>
      <c r="C772" s="321"/>
      <c r="D772" s="432"/>
      <c r="E772" s="391"/>
      <c r="F772" s="432"/>
      <c r="G772" s="391"/>
      <c r="I772" s="432"/>
      <c r="K772" s="254"/>
    </row>
    <row r="773" spans="1:11" ht="16.5">
      <c r="A773" s="432"/>
      <c r="B773" s="432"/>
      <c r="C773" s="321"/>
      <c r="D773" s="432"/>
      <c r="E773" s="391"/>
      <c r="F773" s="432"/>
      <c r="G773" s="391"/>
      <c r="I773" s="432"/>
      <c r="K773" s="254"/>
    </row>
    <row r="774" spans="1:11" ht="16.5">
      <c r="A774" s="432"/>
      <c r="B774" s="432"/>
      <c r="C774" s="321"/>
      <c r="D774" s="432"/>
      <c r="E774" s="391"/>
      <c r="F774" s="432"/>
      <c r="G774" s="391"/>
      <c r="I774" s="432"/>
      <c r="K774" s="254"/>
    </row>
    <row r="775" spans="1:11" ht="16.5">
      <c r="A775" s="432"/>
      <c r="B775" s="432"/>
      <c r="C775" s="321"/>
      <c r="D775" s="432"/>
      <c r="E775" s="391"/>
      <c r="F775" s="432"/>
      <c r="G775" s="391"/>
      <c r="I775" s="432"/>
      <c r="K775" s="254"/>
    </row>
    <row r="776" spans="1:11" ht="16.5">
      <c r="A776" s="432"/>
      <c r="B776" s="432"/>
      <c r="C776" s="321"/>
      <c r="D776" s="432"/>
      <c r="E776" s="391"/>
      <c r="F776" s="432"/>
      <c r="G776" s="391"/>
      <c r="I776" s="432"/>
      <c r="K776" s="254"/>
    </row>
    <row r="777" spans="1:9" ht="16.5">
      <c r="A777" s="432"/>
      <c r="B777" s="432"/>
      <c r="C777" s="321"/>
      <c r="D777" s="432"/>
      <c r="E777" s="391"/>
      <c r="F777" s="432"/>
      <c r="G777" s="391"/>
      <c r="I777" s="432"/>
    </row>
    <row r="778" spans="1:9" ht="16.5">
      <c r="A778" s="432"/>
      <c r="B778" s="432"/>
      <c r="C778" s="321"/>
      <c r="D778" s="432"/>
      <c r="E778" s="391"/>
      <c r="F778" s="432"/>
      <c r="G778" s="391"/>
      <c r="I778" s="432"/>
    </row>
    <row r="779" spans="1:9" ht="16.5">
      <c r="A779" s="432"/>
      <c r="B779" s="432"/>
      <c r="C779" s="321"/>
      <c r="D779" s="432"/>
      <c r="E779" s="391"/>
      <c r="F779" s="432"/>
      <c r="G779" s="391"/>
      <c r="I779" s="432"/>
    </row>
    <row r="780" spans="1:9" ht="16.5">
      <c r="A780" s="432"/>
      <c r="B780" s="432"/>
      <c r="C780" s="321"/>
      <c r="D780" s="432"/>
      <c r="E780" s="391"/>
      <c r="F780" s="432"/>
      <c r="G780" s="391"/>
      <c r="I780" s="432"/>
    </row>
    <row r="781" spans="1:9" ht="16.5">
      <c r="A781" s="432"/>
      <c r="B781" s="432"/>
      <c r="C781" s="321"/>
      <c r="D781" s="432"/>
      <c r="E781" s="391"/>
      <c r="F781" s="432"/>
      <c r="G781" s="391"/>
      <c r="I781" s="432"/>
    </row>
    <row r="782" spans="1:9" ht="16.5">
      <c r="A782" s="432"/>
      <c r="B782" s="432"/>
      <c r="C782" s="321"/>
      <c r="D782" s="432"/>
      <c r="E782" s="391"/>
      <c r="F782" s="432"/>
      <c r="G782" s="391"/>
      <c r="I782" s="432"/>
    </row>
    <row r="783" spans="1:9" ht="16.5">
      <c r="A783" s="432"/>
      <c r="B783" s="432"/>
      <c r="C783" s="321"/>
      <c r="D783" s="432"/>
      <c r="E783" s="391"/>
      <c r="F783" s="432"/>
      <c r="G783" s="391"/>
      <c r="I783" s="432"/>
    </row>
    <row r="784" spans="1:9" ht="16.5">
      <c r="A784" s="432"/>
      <c r="B784" s="432"/>
      <c r="C784" s="321"/>
      <c r="D784" s="432"/>
      <c r="E784" s="391"/>
      <c r="F784" s="432"/>
      <c r="G784" s="391"/>
      <c r="I784" s="432"/>
    </row>
    <row r="785" spans="1:9" ht="16.5">
      <c r="A785" s="432"/>
      <c r="B785" s="432"/>
      <c r="C785" s="321"/>
      <c r="D785" s="432"/>
      <c r="E785" s="391"/>
      <c r="F785" s="432"/>
      <c r="G785" s="391"/>
      <c r="I785" s="432"/>
    </row>
    <row r="786" spans="1:9" ht="16.5">
      <c r="A786" s="432"/>
      <c r="B786" s="432"/>
      <c r="C786" s="321"/>
      <c r="D786" s="432"/>
      <c r="E786" s="391"/>
      <c r="F786" s="432"/>
      <c r="G786" s="391"/>
      <c r="I786" s="432"/>
    </row>
    <row r="787" spans="1:16" s="400" customFormat="1" ht="16.5">
      <c r="A787" s="432"/>
      <c r="B787" s="432"/>
      <c r="C787" s="321"/>
      <c r="D787" s="432"/>
      <c r="E787" s="391"/>
      <c r="F787" s="432"/>
      <c r="G787" s="391"/>
      <c r="H787" s="392"/>
      <c r="I787" s="432"/>
      <c r="P787" s="401"/>
    </row>
    <row r="788" spans="1:9" ht="16.5">
      <c r="A788" s="432"/>
      <c r="B788" s="432"/>
      <c r="C788" s="321"/>
      <c r="D788" s="432"/>
      <c r="E788" s="391"/>
      <c r="F788" s="432"/>
      <c r="G788" s="391"/>
      <c r="I788" s="432"/>
    </row>
    <row r="789" spans="1:9" ht="16.5">
      <c r="A789" s="432"/>
      <c r="B789" s="432"/>
      <c r="C789" s="321"/>
      <c r="D789" s="432"/>
      <c r="E789" s="391"/>
      <c r="F789" s="432"/>
      <c r="G789" s="391"/>
      <c r="I789" s="432"/>
    </row>
    <row r="790" spans="1:9" ht="16.5">
      <c r="A790" s="432"/>
      <c r="B790" s="432"/>
      <c r="C790" s="321"/>
      <c r="D790" s="432"/>
      <c r="E790" s="391"/>
      <c r="F790" s="432"/>
      <c r="G790" s="391"/>
      <c r="I790" s="432"/>
    </row>
    <row r="791" spans="1:9" ht="16.5">
      <c r="A791" s="432"/>
      <c r="B791" s="432"/>
      <c r="C791" s="321"/>
      <c r="D791" s="432"/>
      <c r="E791" s="391"/>
      <c r="F791" s="432"/>
      <c r="G791" s="391"/>
      <c r="I791" s="432"/>
    </row>
    <row r="792" spans="1:9" ht="16.5">
      <c r="A792" s="432"/>
      <c r="B792" s="432"/>
      <c r="C792" s="321"/>
      <c r="D792" s="432"/>
      <c r="E792" s="391"/>
      <c r="F792" s="432"/>
      <c r="G792" s="391"/>
      <c r="I792" s="432"/>
    </row>
    <row r="793" spans="1:9" ht="16.5">
      <c r="A793" s="432"/>
      <c r="B793" s="432"/>
      <c r="C793" s="321"/>
      <c r="D793" s="432"/>
      <c r="E793" s="391"/>
      <c r="F793" s="432"/>
      <c r="G793" s="391"/>
      <c r="I793" s="432"/>
    </row>
    <row r="794" spans="1:9" ht="16.5">
      <c r="A794" s="432"/>
      <c r="B794" s="432"/>
      <c r="C794" s="321"/>
      <c r="D794" s="432"/>
      <c r="E794" s="391"/>
      <c r="F794" s="432"/>
      <c r="G794" s="391"/>
      <c r="I794" s="432"/>
    </row>
    <row r="795" spans="1:9" ht="16.5">
      <c r="A795" s="432"/>
      <c r="B795" s="432"/>
      <c r="C795" s="321"/>
      <c r="D795" s="432"/>
      <c r="E795" s="391"/>
      <c r="F795" s="432"/>
      <c r="G795" s="391"/>
      <c r="I795" s="432"/>
    </row>
    <row r="796" spans="1:9" ht="16.5">
      <c r="A796" s="432"/>
      <c r="B796" s="432"/>
      <c r="C796" s="321"/>
      <c r="D796" s="432"/>
      <c r="E796" s="391"/>
      <c r="F796" s="432"/>
      <c r="G796" s="391"/>
      <c r="I796" s="432"/>
    </row>
    <row r="797" spans="1:9" ht="16.5">
      <c r="A797" s="432"/>
      <c r="B797" s="432"/>
      <c r="C797" s="321"/>
      <c r="D797" s="432"/>
      <c r="E797" s="391"/>
      <c r="F797" s="432"/>
      <c r="G797" s="391"/>
      <c r="I797" s="432"/>
    </row>
    <row r="798" spans="1:9" ht="16.5">
      <c r="A798" s="432"/>
      <c r="B798" s="432"/>
      <c r="C798" s="321"/>
      <c r="D798" s="432"/>
      <c r="E798" s="391"/>
      <c r="F798" s="432"/>
      <c r="G798" s="391"/>
      <c r="I798" s="432"/>
    </row>
    <row r="799" spans="1:9" ht="16.5">
      <c r="A799" s="432"/>
      <c r="B799" s="432"/>
      <c r="C799" s="321"/>
      <c r="D799" s="432"/>
      <c r="E799" s="391"/>
      <c r="F799" s="432"/>
      <c r="G799" s="391"/>
      <c r="I799" s="432"/>
    </row>
    <row r="800" spans="1:9" ht="16.5">
      <c r="A800" s="432"/>
      <c r="B800" s="432"/>
      <c r="C800" s="321"/>
      <c r="D800" s="432"/>
      <c r="E800" s="391"/>
      <c r="F800" s="432"/>
      <c r="G800" s="391"/>
      <c r="I800" s="432"/>
    </row>
    <row r="801" spans="1:9" ht="16.5">
      <c r="A801" s="432"/>
      <c r="B801" s="432"/>
      <c r="C801" s="321"/>
      <c r="D801" s="432"/>
      <c r="E801" s="391"/>
      <c r="F801" s="432"/>
      <c r="G801" s="391"/>
      <c r="I801" s="432"/>
    </row>
    <row r="802" spans="1:9" ht="16.5">
      <c r="A802" s="432"/>
      <c r="B802" s="432"/>
      <c r="C802" s="321"/>
      <c r="D802" s="432"/>
      <c r="E802" s="391"/>
      <c r="F802" s="432"/>
      <c r="G802" s="391"/>
      <c r="I802" s="432"/>
    </row>
    <row r="803" spans="1:9" ht="16.5">
      <c r="A803" s="432"/>
      <c r="B803" s="432"/>
      <c r="C803" s="321"/>
      <c r="D803" s="432"/>
      <c r="E803" s="391"/>
      <c r="F803" s="432"/>
      <c r="G803" s="391"/>
      <c r="I803" s="432"/>
    </row>
    <row r="804" spans="1:9" ht="16.5">
      <c r="A804" s="432"/>
      <c r="B804" s="432"/>
      <c r="C804" s="321"/>
      <c r="D804" s="432"/>
      <c r="E804" s="391"/>
      <c r="F804" s="432"/>
      <c r="G804" s="391"/>
      <c r="I804" s="432"/>
    </row>
    <row r="805" spans="1:9" ht="16.5">
      <c r="A805" s="432"/>
      <c r="B805" s="432"/>
      <c r="C805" s="321"/>
      <c r="D805" s="432"/>
      <c r="E805" s="391"/>
      <c r="F805" s="432"/>
      <c r="G805" s="391"/>
      <c r="I805" s="432"/>
    </row>
    <row r="806" spans="1:9" ht="16.5">
      <c r="A806" s="432"/>
      <c r="B806" s="432"/>
      <c r="C806" s="321"/>
      <c r="D806" s="432"/>
      <c r="E806" s="391"/>
      <c r="F806" s="432"/>
      <c r="G806" s="391"/>
      <c r="I806" s="432"/>
    </row>
    <row r="807" spans="1:9" ht="16.5">
      <c r="A807" s="432"/>
      <c r="B807" s="432"/>
      <c r="C807" s="321"/>
      <c r="D807" s="432"/>
      <c r="E807" s="391"/>
      <c r="F807" s="432"/>
      <c r="G807" s="391"/>
      <c r="I807" s="432"/>
    </row>
    <row r="808" spans="1:9" ht="16.5">
      <c r="A808" s="432"/>
      <c r="B808" s="432"/>
      <c r="C808" s="321"/>
      <c r="D808" s="432"/>
      <c r="E808" s="391"/>
      <c r="F808" s="432"/>
      <c r="G808" s="391"/>
      <c r="I808" s="432"/>
    </row>
    <row r="809" spans="1:9" ht="16.5">
      <c r="A809" s="432"/>
      <c r="B809" s="432"/>
      <c r="C809" s="321"/>
      <c r="D809" s="432"/>
      <c r="E809" s="391"/>
      <c r="F809" s="432"/>
      <c r="G809" s="391"/>
      <c r="I809" s="432"/>
    </row>
    <row r="810" spans="1:9" ht="16.5">
      <c r="A810" s="432"/>
      <c r="B810" s="432"/>
      <c r="C810" s="321"/>
      <c r="D810" s="432"/>
      <c r="E810" s="391"/>
      <c r="F810" s="432"/>
      <c r="G810" s="391"/>
      <c r="I810" s="432"/>
    </row>
    <row r="811" spans="1:9" ht="16.5">
      <c r="A811" s="432"/>
      <c r="B811" s="432"/>
      <c r="C811" s="321"/>
      <c r="D811" s="432"/>
      <c r="E811" s="391"/>
      <c r="F811" s="432"/>
      <c r="G811" s="391"/>
      <c r="I811" s="432"/>
    </row>
    <row r="812" spans="1:9" ht="16.5">
      <c r="A812" s="432"/>
      <c r="B812" s="432"/>
      <c r="C812" s="321"/>
      <c r="D812" s="432"/>
      <c r="E812" s="391"/>
      <c r="F812" s="432"/>
      <c r="G812" s="391"/>
      <c r="I812" s="432"/>
    </row>
    <row r="813" spans="1:9" ht="16.5">
      <c r="A813" s="432"/>
      <c r="B813" s="432"/>
      <c r="C813" s="321"/>
      <c r="D813" s="432"/>
      <c r="E813" s="391"/>
      <c r="F813" s="432"/>
      <c r="G813" s="391"/>
      <c r="I813" s="432"/>
    </row>
    <row r="814" spans="1:9" ht="16.5">
      <c r="A814" s="432"/>
      <c r="B814" s="432"/>
      <c r="C814" s="321"/>
      <c r="D814" s="432"/>
      <c r="E814" s="391"/>
      <c r="F814" s="432"/>
      <c r="G814" s="391"/>
      <c r="I814" s="432"/>
    </row>
    <row r="815" spans="1:9" ht="16.5">
      <c r="A815" s="432"/>
      <c r="B815" s="432"/>
      <c r="C815" s="321"/>
      <c r="D815" s="432"/>
      <c r="E815" s="391"/>
      <c r="F815" s="432"/>
      <c r="G815" s="391"/>
      <c r="I815" s="432"/>
    </row>
    <row r="816" spans="1:9" ht="16.5">
      <c r="A816" s="432"/>
      <c r="B816" s="432"/>
      <c r="C816" s="321"/>
      <c r="D816" s="432"/>
      <c r="E816" s="391"/>
      <c r="F816" s="432"/>
      <c r="G816" s="391"/>
      <c r="I816" s="432"/>
    </row>
    <row r="817" spans="1:9" ht="16.5">
      <c r="A817" s="432"/>
      <c r="B817" s="432"/>
      <c r="C817" s="321"/>
      <c r="D817" s="432"/>
      <c r="E817" s="391"/>
      <c r="F817" s="432"/>
      <c r="G817" s="391"/>
      <c r="I817" s="432"/>
    </row>
    <row r="818" spans="1:9" ht="16.5">
      <c r="A818" s="432"/>
      <c r="B818" s="432"/>
      <c r="C818" s="321"/>
      <c r="D818" s="432"/>
      <c r="E818" s="391"/>
      <c r="F818" s="432"/>
      <c r="G818" s="391"/>
      <c r="I818" s="432"/>
    </row>
    <row r="819" spans="1:9" ht="16.5">
      <c r="A819" s="432"/>
      <c r="B819" s="432"/>
      <c r="C819" s="321"/>
      <c r="D819" s="432"/>
      <c r="E819" s="391"/>
      <c r="F819" s="432"/>
      <c r="G819" s="391"/>
      <c r="I819" s="432"/>
    </row>
    <row r="820" spans="1:9" ht="16.5">
      <c r="A820" s="432"/>
      <c r="B820" s="432"/>
      <c r="C820" s="321"/>
      <c r="D820" s="432"/>
      <c r="E820" s="391"/>
      <c r="F820" s="432"/>
      <c r="G820" s="391"/>
      <c r="I820" s="432"/>
    </row>
    <row r="821" spans="1:9" ht="16.5">
      <c r="A821" s="432"/>
      <c r="B821" s="432"/>
      <c r="C821" s="321"/>
      <c r="D821" s="432"/>
      <c r="E821" s="391"/>
      <c r="F821" s="432"/>
      <c r="G821" s="391"/>
      <c r="I821" s="432"/>
    </row>
    <row r="822" spans="1:9" ht="16.5">
      <c r="A822" s="432"/>
      <c r="B822" s="432"/>
      <c r="C822" s="321"/>
      <c r="D822" s="432"/>
      <c r="E822" s="391"/>
      <c r="F822" s="432"/>
      <c r="G822" s="391"/>
      <c r="I822" s="432"/>
    </row>
    <row r="823" spans="1:9" ht="16.5">
      <c r="A823" s="432"/>
      <c r="B823" s="432"/>
      <c r="C823" s="321"/>
      <c r="D823" s="432"/>
      <c r="E823" s="391"/>
      <c r="F823" s="432"/>
      <c r="G823" s="391"/>
      <c r="I823" s="432"/>
    </row>
    <row r="824" spans="1:9" ht="16.5">
      <c r="A824" s="432"/>
      <c r="B824" s="432"/>
      <c r="C824" s="321"/>
      <c r="D824" s="432"/>
      <c r="E824" s="391"/>
      <c r="F824" s="432"/>
      <c r="G824" s="391"/>
      <c r="I824" s="432"/>
    </row>
    <row r="825" spans="1:9" ht="16.5">
      <c r="A825" s="432"/>
      <c r="B825" s="432"/>
      <c r="C825" s="321"/>
      <c r="D825" s="432"/>
      <c r="E825" s="391"/>
      <c r="F825" s="432"/>
      <c r="G825" s="391"/>
      <c r="I825" s="432"/>
    </row>
    <row r="826" spans="1:9" ht="16.5">
      <c r="A826" s="432"/>
      <c r="B826" s="432"/>
      <c r="C826" s="321"/>
      <c r="D826" s="432"/>
      <c r="E826" s="391"/>
      <c r="F826" s="432"/>
      <c r="G826" s="391"/>
      <c r="I826" s="432"/>
    </row>
    <row r="827" spans="1:9" ht="16.5">
      <c r="A827" s="432"/>
      <c r="B827" s="432"/>
      <c r="C827" s="321"/>
      <c r="D827" s="432"/>
      <c r="E827" s="391"/>
      <c r="F827" s="432"/>
      <c r="G827" s="391"/>
      <c r="I827" s="432"/>
    </row>
    <row r="828" spans="1:9" ht="16.5">
      <c r="A828" s="432"/>
      <c r="B828" s="432"/>
      <c r="C828" s="321"/>
      <c r="D828" s="432"/>
      <c r="E828" s="391"/>
      <c r="F828" s="432"/>
      <c r="G828" s="391"/>
      <c r="I828" s="432"/>
    </row>
    <row r="829" spans="1:9" ht="16.5">
      <c r="A829" s="432"/>
      <c r="B829" s="432"/>
      <c r="C829" s="321"/>
      <c r="D829" s="432"/>
      <c r="E829" s="391"/>
      <c r="F829" s="432"/>
      <c r="G829" s="391"/>
      <c r="I829" s="432"/>
    </row>
    <row r="830" spans="1:9" ht="16.5">
      <c r="A830" s="432"/>
      <c r="B830" s="432"/>
      <c r="C830" s="321"/>
      <c r="D830" s="432"/>
      <c r="E830" s="391"/>
      <c r="F830" s="432"/>
      <c r="G830" s="391"/>
      <c r="I830" s="432"/>
    </row>
    <row r="831" spans="1:9" ht="16.5">
      <c r="A831" s="432"/>
      <c r="B831" s="432"/>
      <c r="C831" s="321"/>
      <c r="D831" s="432"/>
      <c r="E831" s="391"/>
      <c r="F831" s="432"/>
      <c r="G831" s="391"/>
      <c r="I831" s="432"/>
    </row>
    <row r="832" spans="1:9" ht="16.5">
      <c r="A832" s="432"/>
      <c r="B832" s="432"/>
      <c r="C832" s="321"/>
      <c r="D832" s="432"/>
      <c r="E832" s="391"/>
      <c r="F832" s="432"/>
      <c r="G832" s="391"/>
      <c r="I832" s="432"/>
    </row>
    <row r="833" spans="1:9" ht="16.5">
      <c r="A833" s="432"/>
      <c r="B833" s="432"/>
      <c r="C833" s="321"/>
      <c r="D833" s="432"/>
      <c r="E833" s="391"/>
      <c r="F833" s="432"/>
      <c r="G833" s="391"/>
      <c r="I833" s="432"/>
    </row>
    <row r="834" spans="1:9" ht="16.5">
      <c r="A834" s="432"/>
      <c r="B834" s="432"/>
      <c r="C834" s="321"/>
      <c r="D834" s="432"/>
      <c r="E834" s="391"/>
      <c r="F834" s="432"/>
      <c r="G834" s="391"/>
      <c r="I834" s="432"/>
    </row>
    <row r="835" spans="1:9" ht="16.5">
      <c r="A835" s="432"/>
      <c r="B835" s="432"/>
      <c r="C835" s="321"/>
      <c r="D835" s="432"/>
      <c r="E835" s="391"/>
      <c r="F835" s="432"/>
      <c r="G835" s="391"/>
      <c r="I835" s="432"/>
    </row>
    <row r="836" spans="1:9" ht="16.5">
      <c r="A836" s="432"/>
      <c r="B836" s="432"/>
      <c r="C836" s="321"/>
      <c r="D836" s="432"/>
      <c r="E836" s="391"/>
      <c r="F836" s="432"/>
      <c r="G836" s="391"/>
      <c r="I836" s="432"/>
    </row>
    <row r="837" spans="1:9" ht="16.5">
      <c r="A837" s="432"/>
      <c r="B837" s="432"/>
      <c r="C837" s="321"/>
      <c r="D837" s="432"/>
      <c r="E837" s="391"/>
      <c r="F837" s="432"/>
      <c r="G837" s="391"/>
      <c r="I837" s="432"/>
    </row>
    <row r="838" spans="1:9" ht="16.5">
      <c r="A838" s="432"/>
      <c r="B838" s="432"/>
      <c r="C838" s="321"/>
      <c r="D838" s="432"/>
      <c r="E838" s="391"/>
      <c r="F838" s="432"/>
      <c r="G838" s="391"/>
      <c r="I838" s="432"/>
    </row>
    <row r="839" spans="1:9" ht="16.5">
      <c r="A839" s="432"/>
      <c r="B839" s="432"/>
      <c r="C839" s="321"/>
      <c r="D839" s="432"/>
      <c r="E839" s="391"/>
      <c r="F839" s="432"/>
      <c r="G839" s="391"/>
      <c r="I839" s="432"/>
    </row>
    <row r="840" spans="1:9" ht="16.5">
      <c r="A840" s="432"/>
      <c r="B840" s="432"/>
      <c r="C840" s="321"/>
      <c r="D840" s="432"/>
      <c r="E840" s="391"/>
      <c r="F840" s="432"/>
      <c r="G840" s="391"/>
      <c r="I840" s="432"/>
    </row>
    <row r="841" spans="1:9" ht="16.5">
      <c r="A841" s="432"/>
      <c r="B841" s="432"/>
      <c r="C841" s="321"/>
      <c r="D841" s="432"/>
      <c r="E841" s="391"/>
      <c r="F841" s="432"/>
      <c r="G841" s="391"/>
      <c r="I841" s="432"/>
    </row>
    <row r="842" spans="1:9" ht="16.5">
      <c r="A842" s="432"/>
      <c r="B842" s="432"/>
      <c r="C842" s="321"/>
      <c r="D842" s="432"/>
      <c r="E842" s="391"/>
      <c r="F842" s="432"/>
      <c r="G842" s="391"/>
      <c r="I842" s="432"/>
    </row>
    <row r="843" spans="1:9" ht="16.5">
      <c r="A843" s="432"/>
      <c r="B843" s="432"/>
      <c r="C843" s="321"/>
      <c r="D843" s="432"/>
      <c r="E843" s="391"/>
      <c r="F843" s="432"/>
      <c r="G843" s="391"/>
      <c r="I843" s="432"/>
    </row>
    <row r="844" spans="1:9" ht="16.5">
      <c r="A844" s="432"/>
      <c r="B844" s="432"/>
      <c r="C844" s="321"/>
      <c r="D844" s="432"/>
      <c r="E844" s="391"/>
      <c r="F844" s="432"/>
      <c r="G844" s="391"/>
      <c r="I844" s="432"/>
    </row>
    <row r="845" spans="1:9" ht="16.5">
      <c r="A845" s="432"/>
      <c r="B845" s="432"/>
      <c r="C845" s="321"/>
      <c r="D845" s="432"/>
      <c r="E845" s="391"/>
      <c r="F845" s="432"/>
      <c r="G845" s="391"/>
      <c r="I845" s="432"/>
    </row>
    <row r="846" spans="1:9" ht="16.5">
      <c r="A846" s="432"/>
      <c r="B846" s="432"/>
      <c r="C846" s="321"/>
      <c r="D846" s="432"/>
      <c r="E846" s="391"/>
      <c r="F846" s="432"/>
      <c r="G846" s="391"/>
      <c r="I846" s="432"/>
    </row>
    <row r="847" spans="1:9" ht="16.5">
      <c r="A847" s="432"/>
      <c r="B847" s="432"/>
      <c r="C847" s="321"/>
      <c r="D847" s="432"/>
      <c r="E847" s="391"/>
      <c r="F847" s="432"/>
      <c r="G847" s="391"/>
      <c r="I847" s="432"/>
    </row>
    <row r="848" spans="1:9" ht="16.5">
      <c r="A848" s="432"/>
      <c r="B848" s="432"/>
      <c r="C848" s="321"/>
      <c r="D848" s="432"/>
      <c r="E848" s="391"/>
      <c r="F848" s="432"/>
      <c r="G848" s="391"/>
      <c r="I848" s="432"/>
    </row>
    <row r="849" spans="1:9" ht="16.5">
      <c r="A849" s="432"/>
      <c r="B849" s="432"/>
      <c r="C849" s="321"/>
      <c r="D849" s="432"/>
      <c r="E849" s="391"/>
      <c r="F849" s="432"/>
      <c r="G849" s="391"/>
      <c r="I849" s="432"/>
    </row>
    <row r="850" spans="1:9" ht="16.5">
      <c r="A850" s="432"/>
      <c r="B850" s="432"/>
      <c r="C850" s="321"/>
      <c r="D850" s="432"/>
      <c r="E850" s="391"/>
      <c r="F850" s="432"/>
      <c r="G850" s="391"/>
      <c r="I850" s="432"/>
    </row>
    <row r="851" spans="1:9" ht="16.5">
      <c r="A851" s="432"/>
      <c r="B851" s="432"/>
      <c r="C851" s="321"/>
      <c r="D851" s="432"/>
      <c r="E851" s="391"/>
      <c r="F851" s="432"/>
      <c r="G851" s="391"/>
      <c r="I851" s="432"/>
    </row>
    <row r="852" spans="1:9" ht="16.5">
      <c r="A852" s="432"/>
      <c r="B852" s="432"/>
      <c r="C852" s="321"/>
      <c r="D852" s="432"/>
      <c r="E852" s="391"/>
      <c r="F852" s="432"/>
      <c r="G852" s="391"/>
      <c r="I852" s="432"/>
    </row>
    <row r="853" spans="1:9" ht="16.5">
      <c r="A853" s="432"/>
      <c r="B853" s="432"/>
      <c r="C853" s="321"/>
      <c r="D853" s="432"/>
      <c r="E853" s="391"/>
      <c r="F853" s="432"/>
      <c r="G853" s="391"/>
      <c r="I853" s="432"/>
    </row>
    <row r="854" spans="1:9" ht="16.5">
      <c r="A854" s="432"/>
      <c r="B854" s="432"/>
      <c r="C854" s="321"/>
      <c r="D854" s="432"/>
      <c r="E854" s="391"/>
      <c r="F854" s="432"/>
      <c r="G854" s="391"/>
      <c r="I854" s="432"/>
    </row>
    <row r="855" spans="1:9" ht="16.5">
      <c r="A855" s="432"/>
      <c r="B855" s="432"/>
      <c r="C855" s="321"/>
      <c r="D855" s="432"/>
      <c r="E855" s="391"/>
      <c r="F855" s="432"/>
      <c r="G855" s="391"/>
      <c r="I855" s="432"/>
    </row>
    <row r="856" spans="1:9" ht="16.5">
      <c r="A856" s="432"/>
      <c r="B856" s="432"/>
      <c r="C856" s="321"/>
      <c r="D856" s="432"/>
      <c r="E856" s="391"/>
      <c r="F856" s="432"/>
      <c r="G856" s="391"/>
      <c r="I856" s="432"/>
    </row>
    <row r="857" spans="1:9" ht="16.5">
      <c r="A857" s="432"/>
      <c r="B857" s="432"/>
      <c r="C857" s="321"/>
      <c r="D857" s="432"/>
      <c r="E857" s="391"/>
      <c r="F857" s="432"/>
      <c r="G857" s="391"/>
      <c r="I857" s="432"/>
    </row>
    <row r="858" spans="1:9" ht="16.5">
      <c r="A858" s="432"/>
      <c r="B858" s="432"/>
      <c r="C858" s="321"/>
      <c r="D858" s="432"/>
      <c r="E858" s="391"/>
      <c r="F858" s="432"/>
      <c r="G858" s="391"/>
      <c r="I858" s="432"/>
    </row>
    <row r="859" spans="1:9" ht="16.5">
      <c r="A859" s="432"/>
      <c r="B859" s="432"/>
      <c r="C859" s="321"/>
      <c r="D859" s="432"/>
      <c r="E859" s="391"/>
      <c r="F859" s="432"/>
      <c r="G859" s="391"/>
      <c r="I859" s="432"/>
    </row>
    <row r="860" spans="1:9" ht="16.5">
      <c r="A860" s="432"/>
      <c r="B860" s="432"/>
      <c r="C860" s="321"/>
      <c r="D860" s="432"/>
      <c r="E860" s="391"/>
      <c r="F860" s="432"/>
      <c r="G860" s="391"/>
      <c r="I860" s="432"/>
    </row>
    <row r="861" spans="1:9" ht="16.5">
      <c r="A861" s="432"/>
      <c r="B861" s="432"/>
      <c r="C861" s="321"/>
      <c r="D861" s="432"/>
      <c r="E861" s="391"/>
      <c r="F861" s="432"/>
      <c r="G861" s="391"/>
      <c r="I861" s="432"/>
    </row>
    <row r="862" spans="1:9" ht="16.5">
      <c r="A862" s="432"/>
      <c r="B862" s="432"/>
      <c r="C862" s="321"/>
      <c r="D862" s="432"/>
      <c r="E862" s="391"/>
      <c r="F862" s="432"/>
      <c r="G862" s="391"/>
      <c r="I862" s="432"/>
    </row>
    <row r="863" spans="1:9" ht="16.5">
      <c r="A863" s="432"/>
      <c r="B863" s="432"/>
      <c r="C863" s="321"/>
      <c r="D863" s="432"/>
      <c r="E863" s="391"/>
      <c r="F863" s="432"/>
      <c r="G863" s="391"/>
      <c r="I863" s="432"/>
    </row>
    <row r="864" spans="1:9" ht="16.5">
      <c r="A864" s="432"/>
      <c r="B864" s="432"/>
      <c r="C864" s="321"/>
      <c r="D864" s="432"/>
      <c r="E864" s="391"/>
      <c r="F864" s="432"/>
      <c r="G864" s="391"/>
      <c r="I864" s="432"/>
    </row>
    <row r="865" spans="1:9" ht="16.5">
      <c r="A865" s="432"/>
      <c r="B865" s="432"/>
      <c r="C865" s="321"/>
      <c r="D865" s="432"/>
      <c r="E865" s="391"/>
      <c r="F865" s="432"/>
      <c r="G865" s="391"/>
      <c r="I865" s="432"/>
    </row>
    <row r="866" spans="1:9" ht="16.5">
      <c r="A866" s="432"/>
      <c r="B866" s="432"/>
      <c r="C866" s="321"/>
      <c r="D866" s="432"/>
      <c r="E866" s="391"/>
      <c r="F866" s="432"/>
      <c r="G866" s="391"/>
      <c r="I866" s="432"/>
    </row>
    <row r="867" spans="1:9" ht="16.5">
      <c r="A867" s="432"/>
      <c r="B867" s="432"/>
      <c r="C867" s="321"/>
      <c r="D867" s="432"/>
      <c r="E867" s="391"/>
      <c r="F867" s="432"/>
      <c r="G867" s="391"/>
      <c r="I867" s="432"/>
    </row>
    <row r="868" spans="1:9" ht="16.5">
      <c r="A868" s="432"/>
      <c r="B868" s="432"/>
      <c r="C868" s="321"/>
      <c r="D868" s="432"/>
      <c r="E868" s="391"/>
      <c r="F868" s="432"/>
      <c r="G868" s="391"/>
      <c r="I868" s="432"/>
    </row>
    <row r="869" spans="1:9" ht="16.5">
      <c r="A869" s="432"/>
      <c r="B869" s="432"/>
      <c r="C869" s="321"/>
      <c r="D869" s="432"/>
      <c r="E869" s="391"/>
      <c r="F869" s="432"/>
      <c r="G869" s="391"/>
      <c r="I869" s="432"/>
    </row>
    <row r="870" spans="1:9" ht="16.5">
      <c r="A870" s="432"/>
      <c r="B870" s="432"/>
      <c r="C870" s="321"/>
      <c r="D870" s="432"/>
      <c r="E870" s="391"/>
      <c r="F870" s="432"/>
      <c r="G870" s="391"/>
      <c r="I870" s="432"/>
    </row>
    <row r="871" spans="1:9" ht="16.5">
      <c r="A871" s="432"/>
      <c r="B871" s="432"/>
      <c r="C871" s="321"/>
      <c r="D871" s="432"/>
      <c r="E871" s="391"/>
      <c r="F871" s="432"/>
      <c r="G871" s="391"/>
      <c r="I871" s="432"/>
    </row>
    <row r="872" spans="1:9" ht="16.5">
      <c r="A872" s="432"/>
      <c r="B872" s="432"/>
      <c r="C872" s="321"/>
      <c r="D872" s="432"/>
      <c r="E872" s="391"/>
      <c r="F872" s="432"/>
      <c r="G872" s="391"/>
      <c r="I872" s="432"/>
    </row>
    <row r="873" spans="1:9" ht="16.5">
      <c r="A873" s="432"/>
      <c r="B873" s="432"/>
      <c r="C873" s="321"/>
      <c r="D873" s="432"/>
      <c r="E873" s="391"/>
      <c r="F873" s="432"/>
      <c r="G873" s="391"/>
      <c r="I873" s="432"/>
    </row>
    <row r="874" spans="1:9" ht="16.5">
      <c r="A874" s="432"/>
      <c r="B874" s="432"/>
      <c r="C874" s="321"/>
      <c r="D874" s="432"/>
      <c r="E874" s="391"/>
      <c r="F874" s="432"/>
      <c r="G874" s="391"/>
      <c r="I874" s="432"/>
    </row>
    <row r="875" spans="1:9" ht="16.5">
      <c r="A875" s="432"/>
      <c r="B875" s="432"/>
      <c r="C875" s="321"/>
      <c r="D875" s="432"/>
      <c r="E875" s="391"/>
      <c r="F875" s="432"/>
      <c r="G875" s="391"/>
      <c r="I875" s="432"/>
    </row>
    <row r="876" spans="1:9" ht="16.5">
      <c r="A876" s="432"/>
      <c r="B876" s="432"/>
      <c r="C876" s="321"/>
      <c r="D876" s="432"/>
      <c r="E876" s="391"/>
      <c r="F876" s="432"/>
      <c r="G876" s="391"/>
      <c r="I876" s="432"/>
    </row>
    <row r="877" spans="1:9" ht="16.5">
      <c r="A877" s="432"/>
      <c r="B877" s="432"/>
      <c r="C877" s="321"/>
      <c r="D877" s="432"/>
      <c r="E877" s="391"/>
      <c r="F877" s="432"/>
      <c r="G877" s="391"/>
      <c r="I877" s="432"/>
    </row>
    <row r="878" spans="1:9" ht="16.5">
      <c r="A878" s="432"/>
      <c r="B878" s="432"/>
      <c r="C878" s="321"/>
      <c r="D878" s="432"/>
      <c r="E878" s="391"/>
      <c r="F878" s="432"/>
      <c r="G878" s="391"/>
      <c r="I878" s="432"/>
    </row>
    <row r="879" spans="1:9" ht="16.5">
      <c r="A879" s="432"/>
      <c r="B879" s="432"/>
      <c r="C879" s="321"/>
      <c r="D879" s="432"/>
      <c r="E879" s="391"/>
      <c r="F879" s="432"/>
      <c r="G879" s="391"/>
      <c r="I879" s="432"/>
    </row>
    <row r="880" spans="1:9" ht="16.5">
      <c r="A880" s="432"/>
      <c r="B880" s="432"/>
      <c r="C880" s="321"/>
      <c r="D880" s="432"/>
      <c r="E880" s="391"/>
      <c r="F880" s="432"/>
      <c r="G880" s="391"/>
      <c r="I880" s="432"/>
    </row>
    <row r="881" spans="1:9" ht="16.5">
      <c r="A881" s="432"/>
      <c r="B881" s="432"/>
      <c r="C881" s="321"/>
      <c r="D881" s="432"/>
      <c r="E881" s="391"/>
      <c r="F881" s="432"/>
      <c r="G881" s="391"/>
      <c r="I881" s="432"/>
    </row>
    <row r="882" spans="1:9" ht="16.5">
      <c r="A882" s="432"/>
      <c r="B882" s="432"/>
      <c r="C882" s="321"/>
      <c r="D882" s="432"/>
      <c r="E882" s="391"/>
      <c r="F882" s="432"/>
      <c r="G882" s="391"/>
      <c r="I882" s="432"/>
    </row>
    <row r="883" spans="1:9" ht="16.5">
      <c r="A883" s="432"/>
      <c r="B883" s="432"/>
      <c r="C883" s="321"/>
      <c r="D883" s="432"/>
      <c r="E883" s="391"/>
      <c r="F883" s="432"/>
      <c r="G883" s="391"/>
      <c r="I883" s="432"/>
    </row>
    <row r="884" spans="1:9" ht="16.5">
      <c r="A884" s="432"/>
      <c r="B884" s="432"/>
      <c r="C884" s="321"/>
      <c r="D884" s="432"/>
      <c r="E884" s="391"/>
      <c r="F884" s="432"/>
      <c r="G884" s="391"/>
      <c r="I884" s="432"/>
    </row>
    <row r="885" spans="1:9" ht="16.5">
      <c r="A885" s="432"/>
      <c r="B885" s="432"/>
      <c r="C885" s="321"/>
      <c r="D885" s="432"/>
      <c r="E885" s="391"/>
      <c r="F885" s="432"/>
      <c r="G885" s="391"/>
      <c r="I885" s="432"/>
    </row>
    <row r="886" spans="1:9" ht="16.5">
      <c r="A886" s="432"/>
      <c r="B886" s="432"/>
      <c r="C886" s="321"/>
      <c r="D886" s="432"/>
      <c r="E886" s="391"/>
      <c r="F886" s="432"/>
      <c r="G886" s="391"/>
      <c r="I886" s="432"/>
    </row>
    <row r="887" spans="2:9" ht="16.5">
      <c r="B887" s="432"/>
      <c r="C887" s="321"/>
      <c r="D887" s="432"/>
      <c r="E887" s="391"/>
      <c r="F887" s="432"/>
      <c r="G887" s="391"/>
      <c r="I887" s="432"/>
    </row>
    <row r="888" spans="2:9" ht="16.5">
      <c r="B888" s="432"/>
      <c r="C888" s="321"/>
      <c r="D888" s="432"/>
      <c r="E888" s="391"/>
      <c r="F888" s="432"/>
      <c r="G888" s="391"/>
      <c r="I888" s="432"/>
    </row>
    <row r="889" spans="2:9" ht="16.5">
      <c r="B889" s="432"/>
      <c r="C889" s="321"/>
      <c r="D889" s="432"/>
      <c r="E889" s="391"/>
      <c r="F889" s="432"/>
      <c r="G889" s="391"/>
      <c r="I889" s="432"/>
    </row>
    <row r="890" spans="2:9" ht="16.5">
      <c r="B890" s="432"/>
      <c r="C890" s="321"/>
      <c r="D890" s="432"/>
      <c r="E890" s="391"/>
      <c r="F890" s="432"/>
      <c r="G890" s="391"/>
      <c r="I890" s="432"/>
    </row>
    <row r="891" spans="2:7" ht="16.5">
      <c r="B891" s="432"/>
      <c r="C891" s="321"/>
      <c r="D891" s="432"/>
      <c r="E891" s="391"/>
      <c r="F891" s="432"/>
      <c r="G891" s="391"/>
    </row>
    <row r="892" spans="2:7" ht="16.5">
      <c r="B892" s="432"/>
      <c r="C892" s="321"/>
      <c r="D892" s="432"/>
      <c r="E892" s="391"/>
      <c r="F892" s="432"/>
      <c r="G892" s="391"/>
    </row>
    <row r="893" spans="2:7" ht="16.5">
      <c r="B893" s="432"/>
      <c r="C893" s="321"/>
      <c r="D893" s="432"/>
      <c r="E893" s="391"/>
      <c r="F893" s="432"/>
      <c r="G893" s="391"/>
    </row>
    <row r="894" spans="2:16" s="392" customFormat="1" ht="16.5">
      <c r="B894" s="432"/>
      <c r="C894" s="321"/>
      <c r="D894" s="432"/>
      <c r="F894" s="432"/>
      <c r="G894" s="391"/>
      <c r="J894" s="253"/>
      <c r="K894" s="253"/>
      <c r="L894" s="253"/>
      <c r="M894" s="253"/>
      <c r="N894" s="253"/>
      <c r="P894" s="432"/>
    </row>
    <row r="895" spans="2:16" s="392" customFormat="1" ht="16.5">
      <c r="B895" s="432"/>
      <c r="C895" s="321"/>
      <c r="D895" s="432"/>
      <c r="F895" s="432"/>
      <c r="G895" s="391"/>
      <c r="J895" s="253"/>
      <c r="K895" s="253"/>
      <c r="L895" s="253"/>
      <c r="M895" s="253"/>
      <c r="N895" s="253"/>
      <c r="P895" s="432"/>
    </row>
    <row r="896" spans="2:16" s="392" customFormat="1" ht="16.5">
      <c r="B896" s="432"/>
      <c r="C896" s="321"/>
      <c r="D896" s="432"/>
      <c r="G896" s="391"/>
      <c r="J896" s="253"/>
      <c r="K896" s="253"/>
      <c r="L896" s="253"/>
      <c r="M896" s="253"/>
      <c r="N896" s="253"/>
      <c r="P896" s="432"/>
    </row>
    <row r="897" spans="2:16" s="392" customFormat="1" ht="16.5">
      <c r="B897" s="432"/>
      <c r="C897" s="321"/>
      <c r="D897" s="432"/>
      <c r="G897" s="391"/>
      <c r="J897" s="253"/>
      <c r="K897" s="253"/>
      <c r="L897" s="253"/>
      <c r="M897" s="253"/>
      <c r="N897" s="253"/>
      <c r="P897" s="432"/>
    </row>
    <row r="898" spans="2:16" s="392" customFormat="1" ht="16.5">
      <c r="B898" s="432"/>
      <c r="C898" s="321"/>
      <c r="D898" s="432"/>
      <c r="G898" s="391"/>
      <c r="J898" s="253"/>
      <c r="K898" s="253"/>
      <c r="L898" s="253"/>
      <c r="M898" s="253"/>
      <c r="N898" s="253"/>
      <c r="P898" s="432"/>
    </row>
    <row r="899" spans="2:16" s="392" customFormat="1" ht="16.5">
      <c r="B899" s="432"/>
      <c r="C899" s="321"/>
      <c r="D899" s="432"/>
      <c r="G899" s="391"/>
      <c r="J899" s="253"/>
      <c r="K899" s="253"/>
      <c r="L899" s="253"/>
      <c r="M899" s="253"/>
      <c r="N899" s="253"/>
      <c r="P899" s="432"/>
    </row>
    <row r="900" spans="2:16" s="392" customFormat="1" ht="16.5">
      <c r="B900" s="432"/>
      <c r="C900" s="321"/>
      <c r="D900" s="432"/>
      <c r="G900" s="391"/>
      <c r="J900" s="253"/>
      <c r="K900" s="253"/>
      <c r="L900" s="253"/>
      <c r="M900" s="253"/>
      <c r="N900" s="253"/>
      <c r="P900" s="432"/>
    </row>
    <row r="901" spans="2:16" s="392" customFormat="1" ht="16.5">
      <c r="B901" s="432"/>
      <c r="C901" s="321"/>
      <c r="D901" s="432"/>
      <c r="G901" s="391"/>
      <c r="J901" s="253"/>
      <c r="K901" s="253"/>
      <c r="L901" s="253"/>
      <c r="M901" s="253"/>
      <c r="N901" s="253"/>
      <c r="P901" s="432"/>
    </row>
    <row r="902" spans="2:16" s="392" customFormat="1" ht="16.5">
      <c r="B902" s="432"/>
      <c r="C902" s="321"/>
      <c r="D902" s="432"/>
      <c r="G902" s="391"/>
      <c r="J902" s="253"/>
      <c r="K902" s="253"/>
      <c r="L902" s="253"/>
      <c r="M902" s="253"/>
      <c r="N902" s="253"/>
      <c r="P902" s="432"/>
    </row>
    <row r="903" spans="2:16" s="392" customFormat="1" ht="16.5">
      <c r="B903" s="432"/>
      <c r="C903" s="321"/>
      <c r="D903" s="432"/>
      <c r="G903" s="391"/>
      <c r="J903" s="253"/>
      <c r="K903" s="253"/>
      <c r="L903" s="253"/>
      <c r="M903" s="253"/>
      <c r="N903" s="253"/>
      <c r="P903" s="432"/>
    </row>
    <row r="904" spans="2:16" s="392" customFormat="1" ht="16.5">
      <c r="B904" s="432"/>
      <c r="C904" s="321"/>
      <c r="D904" s="432"/>
      <c r="G904" s="391"/>
      <c r="J904" s="253"/>
      <c r="K904" s="253"/>
      <c r="L904" s="253"/>
      <c r="M904" s="253"/>
      <c r="N904" s="253"/>
      <c r="P904" s="432"/>
    </row>
    <row r="905" spans="2:16" s="392" customFormat="1" ht="16.5">
      <c r="B905" s="432"/>
      <c r="C905" s="321"/>
      <c r="D905" s="432"/>
      <c r="G905" s="391"/>
      <c r="J905" s="253"/>
      <c r="K905" s="253"/>
      <c r="L905" s="253"/>
      <c r="M905" s="253"/>
      <c r="N905" s="253"/>
      <c r="P905" s="432"/>
    </row>
    <row r="906" spans="2:16" s="392" customFormat="1" ht="16.5">
      <c r="B906" s="432"/>
      <c r="C906" s="321"/>
      <c r="D906" s="432"/>
      <c r="G906" s="391"/>
      <c r="J906" s="253"/>
      <c r="K906" s="253"/>
      <c r="L906" s="253"/>
      <c r="M906" s="253"/>
      <c r="N906" s="253"/>
      <c r="P906" s="432"/>
    </row>
    <row r="907" spans="2:16" s="392" customFormat="1" ht="16.5">
      <c r="B907" s="432"/>
      <c r="C907" s="321"/>
      <c r="D907" s="432"/>
      <c r="G907" s="391"/>
      <c r="J907" s="253"/>
      <c r="K907" s="253"/>
      <c r="L907" s="253"/>
      <c r="M907" s="253"/>
      <c r="N907" s="253"/>
      <c r="P907" s="432"/>
    </row>
    <row r="908" spans="2:16" s="392" customFormat="1" ht="16.5">
      <c r="B908" s="432"/>
      <c r="C908" s="321"/>
      <c r="D908" s="432"/>
      <c r="G908" s="391"/>
      <c r="J908" s="253"/>
      <c r="K908" s="253"/>
      <c r="L908" s="253"/>
      <c r="M908" s="253"/>
      <c r="N908" s="253"/>
      <c r="P908" s="432"/>
    </row>
    <row r="909" spans="2:16" s="392" customFormat="1" ht="16.5">
      <c r="B909" s="432"/>
      <c r="C909" s="321"/>
      <c r="D909" s="432"/>
      <c r="G909" s="391"/>
      <c r="J909" s="253"/>
      <c r="K909" s="253"/>
      <c r="L909" s="253"/>
      <c r="M909" s="253"/>
      <c r="N909" s="253"/>
      <c r="P909" s="432"/>
    </row>
    <row r="910" spans="2:16" s="392" customFormat="1" ht="16.5">
      <c r="B910" s="432"/>
      <c r="C910" s="321"/>
      <c r="D910" s="432"/>
      <c r="G910" s="391"/>
      <c r="J910" s="253"/>
      <c r="K910" s="253"/>
      <c r="L910" s="253"/>
      <c r="M910" s="253"/>
      <c r="N910" s="253"/>
      <c r="P910" s="432"/>
    </row>
    <row r="911" spans="2:16" s="392" customFormat="1" ht="16.5">
      <c r="B911" s="432"/>
      <c r="C911" s="321"/>
      <c r="D911" s="432"/>
      <c r="G911" s="391"/>
      <c r="J911" s="253"/>
      <c r="K911" s="253"/>
      <c r="L911" s="253"/>
      <c r="M911" s="253"/>
      <c r="N911" s="253"/>
      <c r="P911" s="432"/>
    </row>
    <row r="912" spans="2:16" s="392" customFormat="1" ht="16.5">
      <c r="B912" s="432"/>
      <c r="C912" s="321"/>
      <c r="D912" s="432"/>
      <c r="G912" s="391"/>
      <c r="J912" s="253"/>
      <c r="K912" s="253"/>
      <c r="L912" s="253"/>
      <c r="M912" s="253"/>
      <c r="N912" s="253"/>
      <c r="P912" s="432"/>
    </row>
    <row r="913" spans="2:16" s="392" customFormat="1" ht="16.5">
      <c r="B913" s="432"/>
      <c r="C913" s="321"/>
      <c r="D913" s="432"/>
      <c r="G913" s="391"/>
      <c r="J913" s="253"/>
      <c r="K913" s="253"/>
      <c r="L913" s="253"/>
      <c r="M913" s="253"/>
      <c r="N913" s="253"/>
      <c r="P913" s="432"/>
    </row>
    <row r="914" spans="2:16" s="392" customFormat="1" ht="16.5">
      <c r="B914" s="432"/>
      <c r="C914" s="321"/>
      <c r="D914" s="432"/>
      <c r="G914" s="391"/>
      <c r="J914" s="253"/>
      <c r="K914" s="253"/>
      <c r="L914" s="253"/>
      <c r="M914" s="253"/>
      <c r="N914" s="253"/>
      <c r="P914" s="432"/>
    </row>
    <row r="915" spans="2:16" s="392" customFormat="1" ht="16.5">
      <c r="B915" s="432"/>
      <c r="C915" s="321"/>
      <c r="D915" s="432"/>
      <c r="G915" s="391"/>
      <c r="J915" s="253"/>
      <c r="K915" s="253"/>
      <c r="L915" s="253"/>
      <c r="M915" s="253"/>
      <c r="N915" s="253"/>
      <c r="P915" s="432"/>
    </row>
    <row r="916" spans="2:16" s="392" customFormat="1" ht="16.5">
      <c r="B916" s="432"/>
      <c r="C916" s="321"/>
      <c r="D916" s="432"/>
      <c r="G916" s="391"/>
      <c r="J916" s="253"/>
      <c r="K916" s="253"/>
      <c r="L916" s="253"/>
      <c r="M916" s="253"/>
      <c r="N916" s="253"/>
      <c r="P916" s="432"/>
    </row>
    <row r="917" spans="2:16" s="392" customFormat="1" ht="16.5">
      <c r="B917" s="432"/>
      <c r="C917" s="321"/>
      <c r="D917" s="432"/>
      <c r="G917" s="391"/>
      <c r="J917" s="253"/>
      <c r="K917" s="253"/>
      <c r="L917" s="253"/>
      <c r="M917" s="253"/>
      <c r="N917" s="253"/>
      <c r="P917" s="432"/>
    </row>
    <row r="918" spans="2:16" s="392" customFormat="1" ht="16.5">
      <c r="B918" s="432"/>
      <c r="C918" s="321"/>
      <c r="D918" s="432"/>
      <c r="G918" s="391"/>
      <c r="J918" s="253"/>
      <c r="K918" s="253"/>
      <c r="L918" s="253"/>
      <c r="M918" s="253"/>
      <c r="N918" s="253"/>
      <c r="P918" s="432"/>
    </row>
    <row r="919" spans="2:16" s="392" customFormat="1" ht="16.5">
      <c r="B919" s="432"/>
      <c r="C919" s="321"/>
      <c r="D919" s="432"/>
      <c r="G919" s="391"/>
      <c r="J919" s="253"/>
      <c r="K919" s="253"/>
      <c r="L919" s="253"/>
      <c r="M919" s="253"/>
      <c r="N919" s="253"/>
      <c r="P919" s="432"/>
    </row>
    <row r="920" spans="2:16" s="392" customFormat="1" ht="16.5">
      <c r="B920" s="432"/>
      <c r="C920" s="321"/>
      <c r="D920" s="432"/>
      <c r="J920" s="253"/>
      <c r="K920" s="253"/>
      <c r="L920" s="253"/>
      <c r="M920" s="253"/>
      <c r="N920" s="253"/>
      <c r="P920" s="432"/>
    </row>
    <row r="921" spans="2:16" s="392" customFormat="1" ht="16.5">
      <c r="B921" s="432"/>
      <c r="C921" s="321"/>
      <c r="D921" s="432"/>
      <c r="J921" s="253"/>
      <c r="K921" s="253"/>
      <c r="L921" s="253"/>
      <c r="M921" s="253"/>
      <c r="N921" s="253"/>
      <c r="P921" s="432"/>
    </row>
    <row r="922" spans="2:16" s="392" customFormat="1" ht="16.5">
      <c r="B922" s="432"/>
      <c r="C922" s="321"/>
      <c r="D922" s="432"/>
      <c r="J922" s="253"/>
      <c r="K922" s="253"/>
      <c r="L922" s="253"/>
      <c r="M922" s="253"/>
      <c r="N922" s="253"/>
      <c r="P922" s="432"/>
    </row>
    <row r="923" spans="2:16" s="392" customFormat="1" ht="16.5">
      <c r="B923" s="432"/>
      <c r="C923" s="321"/>
      <c r="D923" s="432"/>
      <c r="J923" s="253"/>
      <c r="K923" s="253"/>
      <c r="L923" s="253"/>
      <c r="M923" s="253"/>
      <c r="N923" s="253"/>
      <c r="P923" s="432"/>
    </row>
    <row r="924" spans="2:16" s="392" customFormat="1" ht="16.5">
      <c r="B924" s="432"/>
      <c r="C924" s="321"/>
      <c r="D924" s="432"/>
      <c r="J924" s="253"/>
      <c r="K924" s="253"/>
      <c r="L924" s="253"/>
      <c r="M924" s="253"/>
      <c r="N924" s="253"/>
      <c r="P924" s="432"/>
    </row>
    <row r="925" spans="2:16" s="392" customFormat="1" ht="16.5">
      <c r="B925" s="432"/>
      <c r="C925" s="321"/>
      <c r="J925" s="253"/>
      <c r="K925" s="253"/>
      <c r="L925" s="253"/>
      <c r="M925" s="253"/>
      <c r="N925" s="253"/>
      <c r="P925" s="432"/>
    </row>
    <row r="926" spans="2:16" s="392" customFormat="1" ht="16.5">
      <c r="B926" s="432"/>
      <c r="C926" s="321"/>
      <c r="J926" s="253"/>
      <c r="K926" s="253"/>
      <c r="L926" s="253"/>
      <c r="M926" s="253"/>
      <c r="N926" s="253"/>
      <c r="P926" s="432"/>
    </row>
    <row r="927" spans="2:16" s="392" customFormat="1" ht="16.5">
      <c r="B927" s="432"/>
      <c r="C927" s="321"/>
      <c r="J927" s="253"/>
      <c r="K927" s="253"/>
      <c r="L927" s="253"/>
      <c r="M927" s="253"/>
      <c r="N927" s="253"/>
      <c r="P927" s="432"/>
    </row>
    <row r="928" spans="2:16" s="392" customFormat="1" ht="16.5">
      <c r="B928" s="432"/>
      <c r="C928" s="321"/>
      <c r="J928" s="253"/>
      <c r="K928" s="253"/>
      <c r="L928" s="253"/>
      <c r="M928" s="253"/>
      <c r="N928" s="253"/>
      <c r="P928" s="432"/>
    </row>
    <row r="929" spans="2:16" s="392" customFormat="1" ht="16.5">
      <c r="B929" s="432"/>
      <c r="C929" s="321"/>
      <c r="J929" s="253"/>
      <c r="K929" s="253"/>
      <c r="L929" s="253"/>
      <c r="M929" s="253"/>
      <c r="N929" s="253"/>
      <c r="P929" s="432"/>
    </row>
    <row r="930" spans="2:16" s="392" customFormat="1" ht="16.5">
      <c r="B930" s="432"/>
      <c r="C930" s="321"/>
      <c r="J930" s="253"/>
      <c r="K930" s="253"/>
      <c r="L930" s="253"/>
      <c r="M930" s="253"/>
      <c r="N930" s="253"/>
      <c r="P930" s="432"/>
    </row>
    <row r="931" spans="2:16" s="392" customFormat="1" ht="16.5">
      <c r="B931" s="432"/>
      <c r="C931" s="321"/>
      <c r="J931" s="253"/>
      <c r="K931" s="253"/>
      <c r="L931" s="253"/>
      <c r="M931" s="253"/>
      <c r="N931" s="253"/>
      <c r="P931" s="432"/>
    </row>
    <row r="932" spans="2:16" s="392" customFormat="1" ht="16.5">
      <c r="B932" s="432"/>
      <c r="C932" s="321"/>
      <c r="J932" s="253"/>
      <c r="K932" s="253"/>
      <c r="L932" s="253"/>
      <c r="M932" s="253"/>
      <c r="N932" s="253"/>
      <c r="P932" s="432"/>
    </row>
    <row r="933" spans="2:16" s="392" customFormat="1" ht="16.5">
      <c r="B933" s="432"/>
      <c r="C933" s="402"/>
      <c r="J933" s="253"/>
      <c r="K933" s="253"/>
      <c r="L933" s="253"/>
      <c r="M933" s="253"/>
      <c r="N933" s="253"/>
      <c r="P933" s="432"/>
    </row>
    <row r="934" spans="2:16" s="392" customFormat="1" ht="16.5">
      <c r="B934" s="432"/>
      <c r="C934" s="402"/>
      <c r="J934" s="253"/>
      <c r="K934" s="253"/>
      <c r="L934" s="253"/>
      <c r="M934" s="253"/>
      <c r="N934" s="253"/>
      <c r="P934" s="432"/>
    </row>
    <row r="935" spans="2:16" s="392" customFormat="1" ht="16.5">
      <c r="B935" s="432"/>
      <c r="C935" s="402"/>
      <c r="J935" s="253"/>
      <c r="K935" s="253"/>
      <c r="L935" s="253"/>
      <c r="M935" s="253"/>
      <c r="N935" s="253"/>
      <c r="P935" s="432"/>
    </row>
    <row r="936" spans="2:16" s="392" customFormat="1" ht="16.5">
      <c r="B936" s="432"/>
      <c r="C936" s="402"/>
      <c r="J936" s="253"/>
      <c r="K936" s="253"/>
      <c r="L936" s="253"/>
      <c r="M936" s="253"/>
      <c r="N936" s="253"/>
      <c r="P936" s="432"/>
    </row>
    <row r="937" spans="2:16" s="392" customFormat="1" ht="16.5">
      <c r="B937" s="432"/>
      <c r="C937" s="402"/>
      <c r="J937" s="253"/>
      <c r="K937" s="253"/>
      <c r="L937" s="253"/>
      <c r="M937" s="253"/>
      <c r="N937" s="253"/>
      <c r="P937" s="432"/>
    </row>
    <row r="938" spans="2:16" s="392" customFormat="1" ht="16.5">
      <c r="B938" s="432"/>
      <c r="C938" s="402"/>
      <c r="J938" s="253"/>
      <c r="K938" s="253"/>
      <c r="L938" s="253"/>
      <c r="M938" s="253"/>
      <c r="N938" s="253"/>
      <c r="P938" s="432"/>
    </row>
    <row r="939" spans="2:16" s="392" customFormat="1" ht="16.5">
      <c r="B939" s="432"/>
      <c r="C939" s="402"/>
      <c r="J939" s="253"/>
      <c r="K939" s="253"/>
      <c r="L939" s="253"/>
      <c r="M939" s="253"/>
      <c r="N939" s="253"/>
      <c r="P939" s="432"/>
    </row>
    <row r="940" spans="2:16" s="392" customFormat="1" ht="16.5">
      <c r="B940" s="432"/>
      <c r="C940" s="402"/>
      <c r="J940" s="253"/>
      <c r="K940" s="253"/>
      <c r="L940" s="253"/>
      <c r="M940" s="253"/>
      <c r="N940" s="253"/>
      <c r="P940" s="432"/>
    </row>
    <row r="941" spans="2:16" s="392" customFormat="1" ht="16.5">
      <c r="B941" s="432"/>
      <c r="C941" s="402"/>
      <c r="J941" s="253"/>
      <c r="K941" s="253"/>
      <c r="L941" s="253"/>
      <c r="M941" s="253"/>
      <c r="N941" s="253"/>
      <c r="P941" s="432"/>
    </row>
    <row r="942" spans="2:16" s="392" customFormat="1" ht="16.5">
      <c r="B942" s="432"/>
      <c r="C942" s="402"/>
      <c r="J942" s="253"/>
      <c r="K942" s="253"/>
      <c r="L942" s="253"/>
      <c r="M942" s="253"/>
      <c r="N942" s="253"/>
      <c r="P942" s="432"/>
    </row>
    <row r="943" spans="2:16" s="392" customFormat="1" ht="16.5">
      <c r="B943" s="432"/>
      <c r="C943" s="402"/>
      <c r="J943" s="253"/>
      <c r="K943" s="253"/>
      <c r="L943" s="253"/>
      <c r="M943" s="253"/>
      <c r="N943" s="253"/>
      <c r="P943" s="432"/>
    </row>
    <row r="944" spans="2:16" s="392" customFormat="1" ht="16.5">
      <c r="B944" s="432"/>
      <c r="C944" s="402"/>
      <c r="J944" s="253"/>
      <c r="K944" s="253"/>
      <c r="L944" s="253"/>
      <c r="M944" s="253"/>
      <c r="N944" s="253"/>
      <c r="P944" s="432"/>
    </row>
    <row r="945" spans="2:16" s="392" customFormat="1" ht="16.5">
      <c r="B945" s="432"/>
      <c r="C945" s="402"/>
      <c r="J945" s="253"/>
      <c r="K945" s="253"/>
      <c r="L945" s="253"/>
      <c r="M945" s="253"/>
      <c r="N945" s="253"/>
      <c r="P945" s="432"/>
    </row>
    <row r="946" spans="2:16" s="392" customFormat="1" ht="16.5">
      <c r="B946" s="432"/>
      <c r="C946" s="402"/>
      <c r="J946" s="253"/>
      <c r="K946" s="253"/>
      <c r="L946" s="253"/>
      <c r="M946" s="253"/>
      <c r="N946" s="253"/>
      <c r="P946" s="432"/>
    </row>
    <row r="947" spans="2:16" s="392" customFormat="1" ht="16.5">
      <c r="B947" s="432"/>
      <c r="C947" s="402"/>
      <c r="J947" s="253"/>
      <c r="K947" s="253"/>
      <c r="L947" s="253"/>
      <c r="M947" s="253"/>
      <c r="N947" s="253"/>
      <c r="P947" s="432"/>
    </row>
    <row r="948" spans="2:16" s="392" customFormat="1" ht="16.5">
      <c r="B948" s="432"/>
      <c r="C948" s="402"/>
      <c r="J948" s="253"/>
      <c r="K948" s="253"/>
      <c r="L948" s="253"/>
      <c r="M948" s="253"/>
      <c r="N948" s="253"/>
      <c r="P948" s="432"/>
    </row>
    <row r="949" spans="2:16" s="392" customFormat="1" ht="16.5">
      <c r="B949" s="432"/>
      <c r="C949" s="402"/>
      <c r="J949" s="253"/>
      <c r="K949" s="253"/>
      <c r="L949" s="253"/>
      <c r="M949" s="253"/>
      <c r="N949" s="253"/>
      <c r="P949" s="432"/>
    </row>
    <row r="950" spans="2:16" s="392" customFormat="1" ht="16.5">
      <c r="B950" s="432"/>
      <c r="C950" s="402"/>
      <c r="J950" s="253"/>
      <c r="K950" s="253"/>
      <c r="L950" s="253"/>
      <c r="M950" s="253"/>
      <c r="N950" s="253"/>
      <c r="P950" s="432"/>
    </row>
    <row r="951" spans="2:16" s="392" customFormat="1" ht="16.5">
      <c r="B951" s="432"/>
      <c r="C951" s="402"/>
      <c r="J951" s="253"/>
      <c r="K951" s="253"/>
      <c r="L951" s="253"/>
      <c r="M951" s="253"/>
      <c r="N951" s="253"/>
      <c r="P951" s="432"/>
    </row>
    <row r="952" spans="2:16" s="392" customFormat="1" ht="16.5">
      <c r="B952" s="432"/>
      <c r="C952" s="402"/>
      <c r="J952" s="253"/>
      <c r="K952" s="253"/>
      <c r="L952" s="253"/>
      <c r="M952" s="253"/>
      <c r="N952" s="253"/>
      <c r="P952" s="432"/>
    </row>
    <row r="953" spans="2:16" s="392" customFormat="1" ht="16.5">
      <c r="B953" s="432"/>
      <c r="C953" s="402"/>
      <c r="J953" s="253"/>
      <c r="K953" s="253"/>
      <c r="L953" s="253"/>
      <c r="M953" s="253"/>
      <c r="N953" s="253"/>
      <c r="P953" s="432"/>
    </row>
    <row r="954" spans="2:16" s="392" customFormat="1" ht="16.5">
      <c r="B954" s="432"/>
      <c r="C954" s="402"/>
      <c r="J954" s="253"/>
      <c r="K954" s="253"/>
      <c r="L954" s="253"/>
      <c r="M954" s="253"/>
      <c r="N954" s="253"/>
      <c r="P954" s="432"/>
    </row>
    <row r="955" spans="2:16" s="392" customFormat="1" ht="16.5">
      <c r="B955" s="432"/>
      <c r="C955" s="402"/>
      <c r="J955" s="253"/>
      <c r="K955" s="253"/>
      <c r="L955" s="253"/>
      <c r="M955" s="253"/>
      <c r="N955" s="253"/>
      <c r="P955" s="432"/>
    </row>
    <row r="956" spans="2:16" s="392" customFormat="1" ht="16.5">
      <c r="B956" s="432"/>
      <c r="C956" s="402"/>
      <c r="J956" s="253"/>
      <c r="K956" s="253"/>
      <c r="L956" s="253"/>
      <c r="M956" s="253"/>
      <c r="N956" s="253"/>
      <c r="P956" s="432"/>
    </row>
    <row r="957" spans="2:16" s="392" customFormat="1" ht="16.5">
      <c r="B957" s="432"/>
      <c r="C957" s="402"/>
      <c r="J957" s="253"/>
      <c r="K957" s="253"/>
      <c r="L957" s="253"/>
      <c r="M957" s="253"/>
      <c r="N957" s="253"/>
      <c r="P957" s="432"/>
    </row>
    <row r="958" spans="2:16" s="392" customFormat="1" ht="16.5">
      <c r="B958" s="432"/>
      <c r="C958" s="402"/>
      <c r="J958" s="253"/>
      <c r="K958" s="253"/>
      <c r="L958" s="253"/>
      <c r="M958" s="253"/>
      <c r="N958" s="253"/>
      <c r="P958" s="432"/>
    </row>
    <row r="959" spans="2:16" s="392" customFormat="1" ht="16.5">
      <c r="B959" s="432"/>
      <c r="C959" s="402"/>
      <c r="J959" s="253"/>
      <c r="K959" s="253"/>
      <c r="L959" s="253"/>
      <c r="M959" s="253"/>
      <c r="N959" s="253"/>
      <c r="P959" s="432"/>
    </row>
    <row r="960" spans="2:16" s="392" customFormat="1" ht="16.5">
      <c r="B960" s="432"/>
      <c r="C960" s="402"/>
      <c r="J960" s="253"/>
      <c r="K960" s="253"/>
      <c r="L960" s="253"/>
      <c r="M960" s="253"/>
      <c r="N960" s="253"/>
      <c r="P960" s="432"/>
    </row>
    <row r="961" spans="2:16" s="392" customFormat="1" ht="16.5">
      <c r="B961" s="432"/>
      <c r="C961" s="402"/>
      <c r="J961" s="253"/>
      <c r="K961" s="253"/>
      <c r="L961" s="253"/>
      <c r="M961" s="253"/>
      <c r="N961" s="253"/>
      <c r="P961" s="432"/>
    </row>
    <row r="962" spans="2:16" s="392" customFormat="1" ht="16.5">
      <c r="B962" s="432"/>
      <c r="C962" s="402"/>
      <c r="J962" s="253"/>
      <c r="K962" s="253"/>
      <c r="L962" s="253"/>
      <c r="M962" s="253"/>
      <c r="N962" s="253"/>
      <c r="P962" s="432"/>
    </row>
    <row r="963" spans="2:16" s="392" customFormat="1" ht="16.5">
      <c r="B963" s="432"/>
      <c r="C963" s="402"/>
      <c r="J963" s="253"/>
      <c r="K963" s="253"/>
      <c r="L963" s="253"/>
      <c r="M963" s="253"/>
      <c r="N963" s="253"/>
      <c r="P963" s="432"/>
    </row>
    <row r="964" spans="2:16" s="392" customFormat="1" ht="16.5">
      <c r="B964" s="432"/>
      <c r="C964" s="402"/>
      <c r="J964" s="253"/>
      <c r="K964" s="253"/>
      <c r="L964" s="253"/>
      <c r="M964" s="253"/>
      <c r="N964" s="253"/>
      <c r="P964" s="432"/>
    </row>
    <row r="965" spans="2:16" s="392" customFormat="1" ht="16.5">
      <c r="B965" s="432"/>
      <c r="C965" s="402"/>
      <c r="J965" s="253"/>
      <c r="K965" s="253"/>
      <c r="L965" s="253"/>
      <c r="M965" s="253"/>
      <c r="N965" s="253"/>
      <c r="P965" s="432"/>
    </row>
    <row r="966" spans="2:16" s="392" customFormat="1" ht="16.5">
      <c r="B966" s="432"/>
      <c r="C966" s="402"/>
      <c r="J966" s="253"/>
      <c r="K966" s="253"/>
      <c r="L966" s="253"/>
      <c r="M966" s="253"/>
      <c r="N966" s="253"/>
      <c r="P966" s="432"/>
    </row>
    <row r="967" spans="2:16" s="392" customFormat="1" ht="16.5">
      <c r="B967" s="432"/>
      <c r="C967" s="402"/>
      <c r="J967" s="253"/>
      <c r="K967" s="253"/>
      <c r="L967" s="253"/>
      <c r="M967" s="253"/>
      <c r="N967" s="253"/>
      <c r="P967" s="432"/>
    </row>
    <row r="968" spans="2:16" s="392" customFormat="1" ht="16.5">
      <c r="B968" s="432"/>
      <c r="C968" s="402"/>
      <c r="J968" s="253"/>
      <c r="K968" s="253"/>
      <c r="L968" s="253"/>
      <c r="M968" s="253"/>
      <c r="N968" s="253"/>
      <c r="P968" s="432"/>
    </row>
    <row r="969" spans="2:16" s="392" customFormat="1" ht="16.5">
      <c r="B969" s="432"/>
      <c r="C969" s="402"/>
      <c r="J969" s="253"/>
      <c r="K969" s="253"/>
      <c r="L969" s="253"/>
      <c r="M969" s="253"/>
      <c r="N969" s="253"/>
      <c r="P969" s="432"/>
    </row>
    <row r="970" spans="2:16" s="392" customFormat="1" ht="16.5">
      <c r="B970" s="432"/>
      <c r="C970" s="402"/>
      <c r="J970" s="253"/>
      <c r="K970" s="253"/>
      <c r="L970" s="253"/>
      <c r="M970" s="253"/>
      <c r="N970" s="253"/>
      <c r="P970" s="432"/>
    </row>
    <row r="971" spans="2:16" s="392" customFormat="1" ht="16.5">
      <c r="B971" s="432"/>
      <c r="C971" s="402"/>
      <c r="J971" s="253"/>
      <c r="K971" s="253"/>
      <c r="L971" s="253"/>
      <c r="M971" s="253"/>
      <c r="N971" s="253"/>
      <c r="P971" s="432"/>
    </row>
    <row r="972" spans="2:16" s="392" customFormat="1" ht="16.5">
      <c r="B972" s="432"/>
      <c r="C972" s="402"/>
      <c r="J972" s="253"/>
      <c r="K972" s="253"/>
      <c r="L972" s="253"/>
      <c r="M972" s="253"/>
      <c r="N972" s="253"/>
      <c r="P972" s="432"/>
    </row>
  </sheetData>
  <sheetProtection/>
  <autoFilter ref="A9:IU39"/>
  <mergeCells count="17">
    <mergeCell ref="E7:F7"/>
    <mergeCell ref="I7:J7"/>
    <mergeCell ref="K7:L7"/>
    <mergeCell ref="M7:M8"/>
    <mergeCell ref="C5:J5"/>
    <mergeCell ref="K5:L5"/>
    <mergeCell ref="G7:H7"/>
    <mergeCell ref="B50:C50"/>
    <mergeCell ref="H50:I50"/>
    <mergeCell ref="J50:K50"/>
    <mergeCell ref="A1:M1"/>
    <mergeCell ref="A2:M2"/>
    <mergeCell ref="A3:M3"/>
    <mergeCell ref="A7:A8"/>
    <mergeCell ref="B7:B8"/>
    <mergeCell ref="C7:C8"/>
    <mergeCell ref="D7:D8"/>
  </mergeCells>
  <conditionalFormatting sqref="D24:E24 C27:C28 D29:E29 E27:E28">
    <cfRule type="cellIs" priority="1" dxfId="1" operator="equal" stopIfTrue="1">
      <formula>0</formula>
    </cfRule>
  </conditionalFormatting>
  <printOptions/>
  <pageMargins left="0.7874015748031497" right="0" top="0.5905511811023623" bottom="0.5905511811023623" header="0.5118110236220472" footer="0.511811023622047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T64"/>
  <sheetViews>
    <sheetView view="pageBreakPreview" zoomScaleSheetLayoutView="100" zoomScalePageLayoutView="0" workbookViewId="0" topLeftCell="A1">
      <selection activeCell="E58" sqref="E58"/>
    </sheetView>
  </sheetViews>
  <sheetFormatPr defaultColWidth="9.140625" defaultRowHeight="12.75"/>
  <cols>
    <col min="1" max="1" width="4.140625" style="421" customWidth="1"/>
    <col min="2" max="2" width="9.8515625" style="422" customWidth="1"/>
    <col min="3" max="3" width="44.140625" style="422" customWidth="1"/>
    <col min="4" max="4" width="8.57421875" style="422" customWidth="1"/>
    <col min="5" max="5" width="8.00390625" style="422" customWidth="1"/>
    <col min="6" max="6" width="9.28125" style="422" customWidth="1"/>
    <col min="7" max="7" width="8.57421875" style="422" customWidth="1"/>
    <col min="8" max="8" width="9.8515625" style="422" customWidth="1"/>
    <col min="9" max="9" width="7.8515625" style="422" customWidth="1"/>
    <col min="10" max="10" width="8.28125" style="422" customWidth="1"/>
    <col min="11" max="11" width="7.421875" style="422" customWidth="1"/>
    <col min="12" max="12" width="8.421875" style="422" customWidth="1"/>
    <col min="13" max="13" width="9.8515625" style="422" customWidth="1"/>
    <col min="14" max="14" width="9.140625" style="423" customWidth="1"/>
    <col min="15" max="15" width="10.8515625" style="423" bestFit="1" customWidth="1"/>
    <col min="16" max="19" width="9.28125" style="423" bestFit="1" customWidth="1"/>
    <col min="20" max="25" width="9.140625" style="423" customWidth="1"/>
    <col min="26" max="16384" width="9.140625" style="422" customWidth="1"/>
  </cols>
  <sheetData>
    <row r="1" spans="1:16" s="253" customFormat="1" ht="16.5">
      <c r="A1" s="621" t="s">
        <v>253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P1" s="254"/>
    </row>
    <row r="2" spans="1:16" s="253" customFormat="1" ht="16.5">
      <c r="A2" s="617" t="s">
        <v>274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P2" s="254"/>
    </row>
    <row r="3" spans="1:16" s="253" customFormat="1" ht="16.5">
      <c r="A3" s="617" t="s">
        <v>360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P3" s="254"/>
    </row>
    <row r="4" spans="1:16" s="255" customFormat="1" ht="15.75">
      <c r="A4" s="352"/>
      <c r="B4" s="352"/>
      <c r="C4" s="618" t="s">
        <v>88</v>
      </c>
      <c r="D4" s="618"/>
      <c r="E4" s="618"/>
      <c r="F4" s="618"/>
      <c r="G4" s="618"/>
      <c r="H4" s="618"/>
      <c r="I4" s="618"/>
      <c r="J4" s="618"/>
      <c r="K4" s="619">
        <f>M53</f>
        <v>0</v>
      </c>
      <c r="L4" s="619"/>
      <c r="M4" s="352" t="s">
        <v>5</v>
      </c>
      <c r="P4" s="256"/>
    </row>
    <row r="5" spans="1:16" s="322" customFormat="1" ht="13.5">
      <c r="A5" s="586" t="s">
        <v>32</v>
      </c>
      <c r="B5" s="587" t="s">
        <v>66</v>
      </c>
      <c r="C5" s="587" t="s">
        <v>34</v>
      </c>
      <c r="D5" s="587" t="s">
        <v>35</v>
      </c>
      <c r="E5" s="587" t="s">
        <v>2</v>
      </c>
      <c r="F5" s="587"/>
      <c r="G5" s="590" t="s">
        <v>25</v>
      </c>
      <c r="H5" s="590"/>
      <c r="I5" s="588" t="s">
        <v>26</v>
      </c>
      <c r="J5" s="588"/>
      <c r="K5" s="588" t="s">
        <v>36</v>
      </c>
      <c r="L5" s="588"/>
      <c r="M5" s="590" t="s">
        <v>1</v>
      </c>
      <c r="P5" s="362"/>
    </row>
    <row r="6" spans="1:16" s="322" customFormat="1" ht="27">
      <c r="A6" s="586"/>
      <c r="B6" s="586"/>
      <c r="C6" s="587"/>
      <c r="D6" s="587"/>
      <c r="E6" s="425" t="s">
        <v>69</v>
      </c>
      <c r="F6" s="425" t="s">
        <v>3</v>
      </c>
      <c r="G6" s="220" t="s">
        <v>27</v>
      </c>
      <c r="H6" s="426" t="s">
        <v>1</v>
      </c>
      <c r="I6" s="427" t="s">
        <v>27</v>
      </c>
      <c r="J6" s="426" t="s">
        <v>1</v>
      </c>
      <c r="K6" s="427" t="s">
        <v>27</v>
      </c>
      <c r="L6" s="426" t="s">
        <v>1</v>
      </c>
      <c r="M6" s="590"/>
      <c r="P6" s="362"/>
    </row>
    <row r="7" spans="1:16" s="258" customFormat="1" ht="12.75" customHeight="1">
      <c r="A7" s="178" t="s">
        <v>38</v>
      </c>
      <c r="B7" s="178" t="s">
        <v>39</v>
      </c>
      <c r="C7" s="178" t="s">
        <v>40</v>
      </c>
      <c r="D7" s="179" t="s">
        <v>41</v>
      </c>
      <c r="E7" s="180" t="s">
        <v>42</v>
      </c>
      <c r="F7" s="181" t="s">
        <v>43</v>
      </c>
      <c r="G7" s="179" t="s">
        <v>44</v>
      </c>
      <c r="H7" s="181" t="s">
        <v>45</v>
      </c>
      <c r="I7" s="179" t="s">
        <v>46</v>
      </c>
      <c r="J7" s="181" t="s">
        <v>47</v>
      </c>
      <c r="K7" s="181">
        <v>11</v>
      </c>
      <c r="L7" s="178" t="s">
        <v>48</v>
      </c>
      <c r="M7" s="178" t="s">
        <v>49</v>
      </c>
      <c r="O7" s="258" t="s">
        <v>49</v>
      </c>
      <c r="P7" s="428"/>
    </row>
    <row r="8" spans="1:15" s="270" customFormat="1" ht="54" hidden="1">
      <c r="A8" s="78">
        <v>1</v>
      </c>
      <c r="B8" s="231" t="s">
        <v>410</v>
      </c>
      <c r="C8" s="570" t="s">
        <v>413</v>
      </c>
      <c r="D8" s="78" t="s">
        <v>423</v>
      </c>
      <c r="E8" s="192"/>
      <c r="F8" s="192">
        <v>0</v>
      </c>
      <c r="G8" s="77"/>
      <c r="H8" s="77"/>
      <c r="I8" s="77"/>
      <c r="J8" s="77"/>
      <c r="K8" s="77"/>
      <c r="L8" s="77"/>
      <c r="M8" s="77"/>
      <c r="O8" s="368"/>
    </row>
    <row r="9" spans="1:15" s="270" customFormat="1" ht="16.5" hidden="1">
      <c r="A9" s="64"/>
      <c r="B9" s="369"/>
      <c r="C9" s="173" t="s">
        <v>64</v>
      </c>
      <c r="D9" s="64" t="s">
        <v>4</v>
      </c>
      <c r="E9" s="74">
        <v>0.0154</v>
      </c>
      <c r="F9" s="77">
        <f>E9*F8</f>
        <v>0</v>
      </c>
      <c r="G9" s="77"/>
      <c r="H9" s="77"/>
      <c r="I9" s="77">
        <v>6</v>
      </c>
      <c r="J9" s="77">
        <f>F9*I9</f>
        <v>0</v>
      </c>
      <c r="K9" s="77"/>
      <c r="L9" s="77"/>
      <c r="M9" s="77">
        <f>H9+J9+L9</f>
        <v>0</v>
      </c>
      <c r="O9" s="270">
        <v>0.1386</v>
      </c>
    </row>
    <row r="10" spans="1:15" s="270" customFormat="1" ht="16.5" hidden="1">
      <c r="A10" s="64"/>
      <c r="B10" s="64"/>
      <c r="C10" s="173" t="s">
        <v>415</v>
      </c>
      <c r="D10" s="64" t="s">
        <v>6</v>
      </c>
      <c r="E10" s="75">
        <v>0.0726</v>
      </c>
      <c r="F10" s="77">
        <f>F8*E10</f>
        <v>0</v>
      </c>
      <c r="G10" s="77"/>
      <c r="H10" s="77"/>
      <c r="I10" s="77"/>
      <c r="J10" s="77"/>
      <c r="K10" s="77">
        <v>27.77</v>
      </c>
      <c r="L10" s="77">
        <f>F10*K10</f>
        <v>0</v>
      </c>
      <c r="M10" s="77">
        <f>H10+J10+L10</f>
        <v>0</v>
      </c>
      <c r="O10" s="270">
        <v>2.7268559999999997</v>
      </c>
    </row>
    <row r="11" spans="1:13" s="270" customFormat="1" ht="54" hidden="1">
      <c r="A11" s="78">
        <v>2</v>
      </c>
      <c r="B11" s="231" t="s">
        <v>411</v>
      </c>
      <c r="C11" s="570" t="s">
        <v>412</v>
      </c>
      <c r="D11" s="78" t="s">
        <v>423</v>
      </c>
      <c r="E11" s="192"/>
      <c r="F11" s="192">
        <v>0</v>
      </c>
      <c r="G11" s="77"/>
      <c r="H11" s="77"/>
      <c r="I11" s="77"/>
      <c r="J11" s="77"/>
      <c r="K11" s="77"/>
      <c r="L11" s="77"/>
      <c r="M11" s="77"/>
    </row>
    <row r="12" spans="1:15" s="270" customFormat="1" ht="16.5" hidden="1">
      <c r="A12" s="64"/>
      <c r="B12" s="369"/>
      <c r="C12" s="173" t="s">
        <v>64</v>
      </c>
      <c r="D12" s="64" t="s">
        <v>4</v>
      </c>
      <c r="E12" s="403">
        <v>0.34</v>
      </c>
      <c r="F12" s="77">
        <f>E12*F11</f>
        <v>0</v>
      </c>
      <c r="G12" s="77"/>
      <c r="H12" s="77"/>
      <c r="I12" s="77">
        <v>6</v>
      </c>
      <c r="J12" s="77">
        <f>F12*I12</f>
        <v>0</v>
      </c>
      <c r="K12" s="77"/>
      <c r="L12" s="77"/>
      <c r="M12" s="77">
        <f>H12+J12+L12</f>
        <v>0</v>
      </c>
      <c r="O12" s="270">
        <v>18.36</v>
      </c>
    </row>
    <row r="13" spans="1:15" s="270" customFormat="1" ht="16.5" hidden="1">
      <c r="A13" s="64"/>
      <c r="B13" s="64"/>
      <c r="C13" s="173" t="s">
        <v>414</v>
      </c>
      <c r="D13" s="64" t="s">
        <v>6</v>
      </c>
      <c r="E13" s="74">
        <v>0.0803</v>
      </c>
      <c r="F13" s="77">
        <f>F11*E13</f>
        <v>0</v>
      </c>
      <c r="G13" s="77"/>
      <c r="H13" s="77"/>
      <c r="I13" s="77"/>
      <c r="J13" s="77"/>
      <c r="K13" s="77">
        <v>27.77</v>
      </c>
      <c r="L13" s="77">
        <f>F13*K13</f>
        <v>0</v>
      </c>
      <c r="M13" s="77">
        <f>H13+J13+L13</f>
        <v>0</v>
      </c>
      <c r="O13" s="270">
        <v>18.096408</v>
      </c>
    </row>
    <row r="14" spans="1:15" s="270" customFormat="1" ht="16.5" hidden="1">
      <c r="A14" s="64"/>
      <c r="B14" s="186"/>
      <c r="C14" s="173" t="s">
        <v>7</v>
      </c>
      <c r="D14" s="64" t="s">
        <v>5</v>
      </c>
      <c r="E14" s="75">
        <v>0.0056</v>
      </c>
      <c r="F14" s="77">
        <f>F11*E14</f>
        <v>0</v>
      </c>
      <c r="G14" s="77"/>
      <c r="H14" s="77"/>
      <c r="I14" s="77"/>
      <c r="J14" s="77"/>
      <c r="K14" s="77">
        <v>3.2</v>
      </c>
      <c r="L14" s="77">
        <f>F14*K14</f>
        <v>0</v>
      </c>
      <c r="M14" s="77">
        <f>H14+J14+L14</f>
        <v>0</v>
      </c>
      <c r="O14" s="270">
        <v>0.16128</v>
      </c>
    </row>
    <row r="15" spans="1:16" s="270" customFormat="1" ht="40.5" hidden="1">
      <c r="A15" s="78">
        <v>3</v>
      </c>
      <c r="B15" s="231" t="s">
        <v>273</v>
      </c>
      <c r="C15" s="570" t="s">
        <v>22</v>
      </c>
      <c r="D15" s="78" t="s">
        <v>67</v>
      </c>
      <c r="E15" s="78">
        <v>0</v>
      </c>
      <c r="F15" s="192">
        <v>0</v>
      </c>
      <c r="G15" s="64"/>
      <c r="H15" s="404"/>
      <c r="I15" s="405"/>
      <c r="J15" s="404"/>
      <c r="K15" s="77">
        <v>3.47</v>
      </c>
      <c r="L15" s="77">
        <f>F15*K15</f>
        <v>0</v>
      </c>
      <c r="M15" s="77">
        <f>H15+J15+L15</f>
        <v>0</v>
      </c>
      <c r="O15" s="270">
        <v>57.77550000000001</v>
      </c>
      <c r="P15" s="370"/>
    </row>
    <row r="16" spans="1:16" s="270" customFormat="1" ht="27" hidden="1">
      <c r="A16" s="78">
        <v>4</v>
      </c>
      <c r="B16" s="231" t="s">
        <v>186</v>
      </c>
      <c r="C16" s="570" t="s">
        <v>185</v>
      </c>
      <c r="D16" s="78" t="s">
        <v>423</v>
      </c>
      <c r="E16" s="192"/>
      <c r="F16" s="192">
        <v>0</v>
      </c>
      <c r="G16" s="77"/>
      <c r="H16" s="77"/>
      <c r="I16" s="77"/>
      <c r="J16" s="77"/>
      <c r="K16" s="77"/>
      <c r="L16" s="77"/>
      <c r="M16" s="77"/>
      <c r="P16" s="370"/>
    </row>
    <row r="17" spans="1:16" s="270" customFormat="1" ht="16.5" hidden="1">
      <c r="A17" s="64"/>
      <c r="B17" s="371"/>
      <c r="C17" s="173" t="s">
        <v>64</v>
      </c>
      <c r="D17" s="64" t="s">
        <v>4</v>
      </c>
      <c r="E17" s="77">
        <v>2.06</v>
      </c>
      <c r="F17" s="77">
        <f>F16*E17</f>
        <v>0</v>
      </c>
      <c r="G17" s="77"/>
      <c r="H17" s="77"/>
      <c r="I17" s="77">
        <v>6</v>
      </c>
      <c r="J17" s="77">
        <f>F17*I17</f>
        <v>0</v>
      </c>
      <c r="K17" s="77"/>
      <c r="L17" s="77"/>
      <c r="M17" s="77">
        <f>H17+J17+L17</f>
        <v>0</v>
      </c>
      <c r="O17" s="270">
        <v>55.62</v>
      </c>
      <c r="P17" s="370"/>
    </row>
    <row r="18" spans="1:16" s="270" customFormat="1" ht="27" hidden="1">
      <c r="A18" s="78">
        <v>5</v>
      </c>
      <c r="B18" s="231" t="s">
        <v>187</v>
      </c>
      <c r="C18" s="570" t="s">
        <v>117</v>
      </c>
      <c r="D18" s="78" t="s">
        <v>423</v>
      </c>
      <c r="E18" s="192"/>
      <c r="F18" s="192">
        <v>0</v>
      </c>
      <c r="G18" s="77"/>
      <c r="H18" s="77"/>
      <c r="I18" s="77"/>
      <c r="J18" s="77"/>
      <c r="K18" s="77"/>
      <c r="L18" s="77"/>
      <c r="M18" s="77"/>
      <c r="P18" s="370"/>
    </row>
    <row r="19" spans="1:16" s="270" customFormat="1" ht="12" customHeight="1" hidden="1">
      <c r="A19" s="64"/>
      <c r="B19" s="371"/>
      <c r="C19" s="173" t="s">
        <v>64</v>
      </c>
      <c r="D19" s="64" t="s">
        <v>4</v>
      </c>
      <c r="E19" s="77">
        <v>1.8</v>
      </c>
      <c r="F19" s="77">
        <f>F18*E19</f>
        <v>0</v>
      </c>
      <c r="G19" s="77"/>
      <c r="H19" s="77"/>
      <c r="I19" s="77">
        <v>6</v>
      </c>
      <c r="J19" s="77">
        <f>F19*I19</f>
        <v>0</v>
      </c>
      <c r="K19" s="77"/>
      <c r="L19" s="77"/>
      <c r="M19" s="77">
        <f>H19+J19+L19</f>
        <v>0</v>
      </c>
      <c r="O19" s="270">
        <v>97.19999999999999</v>
      </c>
      <c r="P19" s="370"/>
    </row>
    <row r="20" spans="1:16" s="270" customFormat="1" ht="16.5" hidden="1">
      <c r="A20" s="64"/>
      <c r="B20" s="406"/>
      <c r="C20" s="173" t="s">
        <v>23</v>
      </c>
      <c r="D20" s="64" t="s">
        <v>97</v>
      </c>
      <c r="E20" s="77">
        <v>1.1</v>
      </c>
      <c r="F20" s="77">
        <f>F18*E20</f>
        <v>0</v>
      </c>
      <c r="G20" s="77">
        <v>28</v>
      </c>
      <c r="H20" s="77">
        <f>F20*G20</f>
        <v>0</v>
      </c>
      <c r="I20" s="77"/>
      <c r="J20" s="77"/>
      <c r="K20" s="77"/>
      <c r="L20" s="77"/>
      <c r="M20" s="77">
        <f>H20+J20+L20</f>
        <v>0</v>
      </c>
      <c r="O20" s="270">
        <v>277.2</v>
      </c>
      <c r="P20" s="370"/>
    </row>
    <row r="21" spans="1:16" s="270" customFormat="1" ht="27" hidden="1">
      <c r="A21" s="78">
        <v>6</v>
      </c>
      <c r="B21" s="231" t="s">
        <v>275</v>
      </c>
      <c r="C21" s="564" t="s">
        <v>456</v>
      </c>
      <c r="D21" s="78" t="s">
        <v>19</v>
      </c>
      <c r="E21" s="407"/>
      <c r="F21" s="192">
        <v>0</v>
      </c>
      <c r="G21" s="77"/>
      <c r="H21" s="404"/>
      <c r="I21" s="408"/>
      <c r="J21" s="404"/>
      <c r="K21" s="77"/>
      <c r="L21" s="409"/>
      <c r="M21" s="77"/>
      <c r="P21" s="370"/>
    </row>
    <row r="22" spans="1:16" s="270" customFormat="1" ht="16.5" hidden="1">
      <c r="A22" s="64"/>
      <c r="B22" s="410"/>
      <c r="C22" s="65" t="s">
        <v>64</v>
      </c>
      <c r="D22" s="64" t="s">
        <v>4</v>
      </c>
      <c r="E22" s="75">
        <v>0.181</v>
      </c>
      <c r="F22" s="77">
        <f>F21*E22</f>
        <v>0</v>
      </c>
      <c r="G22" s="77"/>
      <c r="H22" s="77"/>
      <c r="I22" s="77">
        <v>4.6</v>
      </c>
      <c r="J22" s="64">
        <f>F22*I22</f>
        <v>0</v>
      </c>
      <c r="K22" s="77"/>
      <c r="L22" s="64"/>
      <c r="M22" s="77">
        <f aca="true" t="shared" si="0" ref="M22:M27">H22+J22+L22</f>
        <v>0</v>
      </c>
      <c r="O22" s="270">
        <v>32.58</v>
      </c>
      <c r="P22" s="370"/>
    </row>
    <row r="23" spans="1:16" s="270" customFormat="1" ht="16.5" hidden="1">
      <c r="A23" s="64"/>
      <c r="B23" s="410"/>
      <c r="C23" s="65" t="s">
        <v>7</v>
      </c>
      <c r="D23" s="64" t="s">
        <v>5</v>
      </c>
      <c r="E23" s="75">
        <v>0.0921</v>
      </c>
      <c r="F23" s="77">
        <f>F21*E23</f>
        <v>0</v>
      </c>
      <c r="G23" s="77"/>
      <c r="H23" s="77">
        <f>F23*G23</f>
        <v>0</v>
      </c>
      <c r="I23" s="77"/>
      <c r="J23" s="64"/>
      <c r="K23" s="77">
        <v>3.2</v>
      </c>
      <c r="L23" s="77">
        <f>F23*K23</f>
        <v>0</v>
      </c>
      <c r="M23" s="77">
        <f t="shared" si="0"/>
        <v>0</v>
      </c>
      <c r="O23" s="270">
        <v>8.8416</v>
      </c>
      <c r="P23" s="370"/>
    </row>
    <row r="24" spans="1:16" s="270" customFormat="1" ht="16.5" hidden="1">
      <c r="A24" s="64"/>
      <c r="B24" s="186"/>
      <c r="C24" s="65" t="s">
        <v>276</v>
      </c>
      <c r="D24" s="64" t="s">
        <v>12</v>
      </c>
      <c r="E24" s="74">
        <v>1.01</v>
      </c>
      <c r="F24" s="77">
        <f>F21*E24</f>
        <v>0</v>
      </c>
      <c r="G24" s="77">
        <v>10.8</v>
      </c>
      <c r="H24" s="77">
        <f>F24*G24</f>
        <v>0</v>
      </c>
      <c r="I24" s="77"/>
      <c r="J24" s="64"/>
      <c r="K24" s="77"/>
      <c r="L24" s="77"/>
      <c r="M24" s="77">
        <f t="shared" si="0"/>
        <v>0</v>
      </c>
      <c r="O24" s="270">
        <v>327.24</v>
      </c>
      <c r="P24" s="370"/>
    </row>
    <row r="25" spans="1:16" s="270" customFormat="1" ht="16.5" hidden="1">
      <c r="A25" s="411"/>
      <c r="B25" s="412"/>
      <c r="C25" s="413" t="s">
        <v>277</v>
      </c>
      <c r="D25" s="411" t="s">
        <v>24</v>
      </c>
      <c r="E25" s="414"/>
      <c r="F25" s="77">
        <v>0</v>
      </c>
      <c r="G25" s="77">
        <v>8.2</v>
      </c>
      <c r="H25" s="77">
        <f>F25*G25</f>
        <v>0</v>
      </c>
      <c r="I25" s="77"/>
      <c r="J25" s="64"/>
      <c r="K25" s="77"/>
      <c r="L25" s="77"/>
      <c r="M25" s="77">
        <f t="shared" si="0"/>
        <v>0</v>
      </c>
      <c r="O25" s="270">
        <v>41</v>
      </c>
      <c r="P25" s="370"/>
    </row>
    <row r="26" spans="1:16" s="270" customFormat="1" ht="16.5" hidden="1">
      <c r="A26" s="411"/>
      <c r="B26" s="412"/>
      <c r="C26" s="413" t="s">
        <v>278</v>
      </c>
      <c r="D26" s="411" t="s">
        <v>24</v>
      </c>
      <c r="E26" s="414"/>
      <c r="F26" s="415">
        <v>10</v>
      </c>
      <c r="G26" s="77">
        <v>3.4</v>
      </c>
      <c r="H26" s="77">
        <f>F26*G26</f>
        <v>34</v>
      </c>
      <c r="I26" s="77"/>
      <c r="J26" s="64"/>
      <c r="K26" s="77"/>
      <c r="L26" s="77"/>
      <c r="M26" s="77">
        <f t="shared" si="0"/>
        <v>34</v>
      </c>
      <c r="O26" s="270">
        <v>34</v>
      </c>
      <c r="P26" s="370"/>
    </row>
    <row r="27" spans="1:16" s="270" customFormat="1" ht="16.5" hidden="1">
      <c r="A27" s="64"/>
      <c r="B27" s="410"/>
      <c r="C27" s="413" t="s">
        <v>9</v>
      </c>
      <c r="D27" s="411" t="s">
        <v>5</v>
      </c>
      <c r="E27" s="416">
        <v>0.00516</v>
      </c>
      <c r="F27" s="411">
        <f>F21*E27</f>
        <v>0</v>
      </c>
      <c r="G27" s="415">
        <v>3.2</v>
      </c>
      <c r="H27" s="77">
        <f>F27*G27</f>
        <v>0</v>
      </c>
      <c r="I27" s="417"/>
      <c r="J27" s="411"/>
      <c r="K27" s="415"/>
      <c r="L27" s="415"/>
      <c r="M27" s="415">
        <f t="shared" si="0"/>
        <v>0</v>
      </c>
      <c r="O27" s="270">
        <v>0.49536</v>
      </c>
      <c r="P27" s="370"/>
    </row>
    <row r="28" spans="1:16" s="163" customFormat="1" ht="40.5" hidden="1">
      <c r="A28" s="78">
        <v>7</v>
      </c>
      <c r="B28" s="231" t="s">
        <v>118</v>
      </c>
      <c r="C28" s="564" t="s">
        <v>457</v>
      </c>
      <c r="D28" s="192" t="s">
        <v>70</v>
      </c>
      <c r="E28" s="192"/>
      <c r="F28" s="192">
        <v>0</v>
      </c>
      <c r="G28" s="77"/>
      <c r="H28" s="77"/>
      <c r="I28" s="77"/>
      <c r="J28" s="77"/>
      <c r="K28" s="77"/>
      <c r="L28" s="77"/>
      <c r="M28" s="77"/>
      <c r="N28" s="418"/>
      <c r="P28" s="424"/>
    </row>
    <row r="29" spans="1:16" s="270" customFormat="1" ht="16.5" hidden="1">
      <c r="A29" s="64"/>
      <c r="B29" s="186"/>
      <c r="C29" s="65" t="s">
        <v>64</v>
      </c>
      <c r="D29" s="77" t="s">
        <v>4</v>
      </c>
      <c r="E29" s="77">
        <v>12.6</v>
      </c>
      <c r="F29" s="77">
        <f>F28*E29</f>
        <v>0</v>
      </c>
      <c r="G29" s="77"/>
      <c r="H29" s="77"/>
      <c r="I29" s="77">
        <v>6</v>
      </c>
      <c r="J29" s="77">
        <f>F29*I29</f>
        <v>0</v>
      </c>
      <c r="K29" s="77"/>
      <c r="L29" s="77"/>
      <c r="M29" s="77">
        <f aca="true" t="shared" si="1" ref="M29:M34">H29+J29+L29</f>
        <v>0</v>
      </c>
      <c r="P29" s="370"/>
    </row>
    <row r="30" spans="1:16" s="270" customFormat="1" ht="16.5" hidden="1">
      <c r="A30" s="64"/>
      <c r="B30" s="186"/>
      <c r="C30" s="65" t="s">
        <v>65</v>
      </c>
      <c r="D30" s="77" t="s">
        <v>5</v>
      </c>
      <c r="E30" s="77">
        <v>5.08</v>
      </c>
      <c r="F30" s="77">
        <f>F28*E30</f>
        <v>0</v>
      </c>
      <c r="G30" s="77"/>
      <c r="H30" s="77"/>
      <c r="I30" s="77"/>
      <c r="J30" s="77"/>
      <c r="K30" s="77">
        <v>3.2</v>
      </c>
      <c r="L30" s="77">
        <f>F30*K30</f>
        <v>0</v>
      </c>
      <c r="M30" s="77">
        <f t="shared" si="1"/>
        <v>0</v>
      </c>
      <c r="P30" s="370"/>
    </row>
    <row r="31" spans="1:16" s="163" customFormat="1" ht="13.5" hidden="1">
      <c r="A31" s="64"/>
      <c r="B31" s="186"/>
      <c r="C31" s="65" t="s">
        <v>279</v>
      </c>
      <c r="D31" s="77" t="s">
        <v>19</v>
      </c>
      <c r="E31" s="77"/>
      <c r="F31" s="77">
        <v>0</v>
      </c>
      <c r="G31" s="77">
        <v>229</v>
      </c>
      <c r="H31" s="77">
        <f>F31*G31</f>
        <v>0</v>
      </c>
      <c r="I31" s="77"/>
      <c r="J31" s="77"/>
      <c r="K31" s="77"/>
      <c r="L31" s="77"/>
      <c r="M31" s="77">
        <f t="shared" si="1"/>
        <v>0</v>
      </c>
      <c r="N31" s="291"/>
      <c r="P31" s="424"/>
    </row>
    <row r="32" spans="1:16" s="163" customFormat="1" ht="13.5" hidden="1">
      <c r="A32" s="64"/>
      <c r="B32" s="186"/>
      <c r="C32" s="65" t="s">
        <v>280</v>
      </c>
      <c r="D32" s="77" t="s">
        <v>24</v>
      </c>
      <c r="E32" s="77"/>
      <c r="F32" s="77">
        <v>0</v>
      </c>
      <c r="G32" s="77">
        <v>128</v>
      </c>
      <c r="H32" s="77">
        <f>F32*G32</f>
        <v>0</v>
      </c>
      <c r="I32" s="77"/>
      <c r="J32" s="77"/>
      <c r="K32" s="77"/>
      <c r="L32" s="77"/>
      <c r="M32" s="77">
        <f t="shared" si="1"/>
        <v>0</v>
      </c>
      <c r="N32" s="291"/>
      <c r="P32" s="424"/>
    </row>
    <row r="33" spans="1:16" s="163" customFormat="1" ht="27" hidden="1">
      <c r="A33" s="64"/>
      <c r="B33" s="186"/>
      <c r="C33" s="65" t="s">
        <v>281</v>
      </c>
      <c r="D33" s="77" t="s">
        <v>24</v>
      </c>
      <c r="E33" s="77"/>
      <c r="F33" s="77">
        <v>0</v>
      </c>
      <c r="G33" s="77">
        <v>322</v>
      </c>
      <c r="H33" s="77">
        <f>F33*G33</f>
        <v>0</v>
      </c>
      <c r="I33" s="77"/>
      <c r="J33" s="77"/>
      <c r="K33" s="77"/>
      <c r="L33" s="77"/>
      <c r="M33" s="77">
        <f t="shared" si="1"/>
        <v>0</v>
      </c>
      <c r="N33" s="291"/>
      <c r="P33" s="424"/>
    </row>
    <row r="34" spans="1:16" s="163" customFormat="1" ht="13.5" hidden="1">
      <c r="A34" s="64"/>
      <c r="B34" s="186"/>
      <c r="C34" s="65" t="s">
        <v>54</v>
      </c>
      <c r="D34" s="77" t="s">
        <v>5</v>
      </c>
      <c r="E34" s="77">
        <v>7.01</v>
      </c>
      <c r="F34" s="77">
        <f>F28*E34</f>
        <v>0</v>
      </c>
      <c r="G34" s="77">
        <v>3.2</v>
      </c>
      <c r="H34" s="77">
        <f>F34*G34</f>
        <v>0</v>
      </c>
      <c r="I34" s="77"/>
      <c r="J34" s="77"/>
      <c r="K34" s="77"/>
      <c r="L34" s="77"/>
      <c r="M34" s="77">
        <f t="shared" si="1"/>
        <v>0</v>
      </c>
      <c r="N34" s="291"/>
      <c r="P34" s="424"/>
    </row>
    <row r="35" spans="1:16" s="419" customFormat="1" ht="27">
      <c r="A35" s="228">
        <v>8</v>
      </c>
      <c r="B35" s="231" t="s">
        <v>121</v>
      </c>
      <c r="C35" s="569" t="s">
        <v>119</v>
      </c>
      <c r="D35" s="192" t="s">
        <v>74</v>
      </c>
      <c r="E35" s="192"/>
      <c r="F35" s="192">
        <v>4.52</v>
      </c>
      <c r="G35" s="77"/>
      <c r="H35" s="77"/>
      <c r="I35" s="77"/>
      <c r="J35" s="77"/>
      <c r="K35" s="77"/>
      <c r="L35" s="77"/>
      <c r="M35" s="77"/>
      <c r="P35" s="420"/>
    </row>
    <row r="36" spans="1:19" s="270" customFormat="1" ht="16.5">
      <c r="A36" s="64"/>
      <c r="B36" s="186"/>
      <c r="C36" s="65" t="s">
        <v>64</v>
      </c>
      <c r="D36" s="77" t="s">
        <v>4</v>
      </c>
      <c r="E36" s="74">
        <v>0.336</v>
      </c>
      <c r="F36" s="77">
        <f>F35*E36</f>
        <v>1.5187199999999998</v>
      </c>
      <c r="G36" s="77"/>
      <c r="H36" s="77"/>
      <c r="I36" s="77"/>
      <c r="J36" s="77"/>
      <c r="K36" s="77"/>
      <c r="L36" s="77"/>
      <c r="M36" s="77"/>
      <c r="P36" s="262"/>
      <c r="Q36" s="342"/>
      <c r="R36" s="342"/>
      <c r="S36" s="342"/>
    </row>
    <row r="37" spans="1:16" s="95" customFormat="1" ht="13.5">
      <c r="A37" s="63"/>
      <c r="B37" s="186"/>
      <c r="C37" s="65" t="s">
        <v>58</v>
      </c>
      <c r="D37" s="77" t="s">
        <v>71</v>
      </c>
      <c r="E37" s="74">
        <v>0.015</v>
      </c>
      <c r="F37" s="77">
        <f>F35*E37</f>
        <v>0.06779999999999999</v>
      </c>
      <c r="G37" s="77"/>
      <c r="H37" s="77"/>
      <c r="I37" s="77"/>
      <c r="J37" s="77"/>
      <c r="K37" s="77"/>
      <c r="L37" s="77"/>
      <c r="M37" s="77"/>
      <c r="P37" s="424"/>
    </row>
    <row r="38" spans="1:16" s="419" customFormat="1" ht="13.5">
      <c r="A38" s="63"/>
      <c r="B38" s="186"/>
      <c r="C38" s="65" t="s">
        <v>120</v>
      </c>
      <c r="D38" s="77" t="s">
        <v>8</v>
      </c>
      <c r="E38" s="74">
        <v>2.4</v>
      </c>
      <c r="F38" s="77">
        <f>F35*E38</f>
        <v>10.847999999999999</v>
      </c>
      <c r="G38" s="77"/>
      <c r="H38" s="77"/>
      <c r="I38" s="77"/>
      <c r="J38" s="77"/>
      <c r="K38" s="77"/>
      <c r="L38" s="77"/>
      <c r="M38" s="77"/>
      <c r="P38" s="420"/>
    </row>
    <row r="39" spans="1:16" s="419" customFormat="1" ht="13.5">
      <c r="A39" s="63"/>
      <c r="B39" s="186"/>
      <c r="C39" s="65" t="s">
        <v>9</v>
      </c>
      <c r="D39" s="77" t="s">
        <v>71</v>
      </c>
      <c r="E39" s="74">
        <v>0.0228</v>
      </c>
      <c r="F39" s="77">
        <v>3.2</v>
      </c>
      <c r="G39" s="77"/>
      <c r="H39" s="77"/>
      <c r="I39" s="77"/>
      <c r="J39" s="77"/>
      <c r="K39" s="77"/>
      <c r="L39" s="77"/>
      <c r="M39" s="77"/>
      <c r="P39" s="420"/>
    </row>
    <row r="40" spans="1:13" s="73" customFormat="1" ht="0.75" customHeight="1">
      <c r="A40" s="228">
        <v>9</v>
      </c>
      <c r="B40" s="78" t="s">
        <v>282</v>
      </c>
      <c r="C40" s="566" t="s">
        <v>283</v>
      </c>
      <c r="D40" s="228" t="s">
        <v>145</v>
      </c>
      <c r="E40" s="227"/>
      <c r="F40" s="227">
        <v>0</v>
      </c>
      <c r="G40" s="67"/>
      <c r="H40" s="67"/>
      <c r="I40" s="67"/>
      <c r="J40" s="67"/>
      <c r="K40" s="68"/>
      <c r="L40" s="68"/>
      <c r="M40" s="68"/>
    </row>
    <row r="41" spans="1:19" s="270" customFormat="1" ht="16.5" hidden="1">
      <c r="A41" s="64"/>
      <c r="B41" s="186"/>
      <c r="C41" s="65" t="s">
        <v>64</v>
      </c>
      <c r="D41" s="77" t="s">
        <v>4</v>
      </c>
      <c r="E41" s="74">
        <v>16.8</v>
      </c>
      <c r="F41" s="77">
        <f>F40*E41</f>
        <v>0</v>
      </c>
      <c r="G41" s="77"/>
      <c r="H41" s="77"/>
      <c r="I41" s="77"/>
      <c r="J41" s="77"/>
      <c r="K41" s="77"/>
      <c r="L41" s="77"/>
      <c r="M41" s="77"/>
      <c r="P41" s="262"/>
      <c r="Q41" s="342"/>
      <c r="R41" s="342"/>
      <c r="S41" s="342"/>
    </row>
    <row r="42" spans="1:13" s="73" customFormat="1" ht="16.5" hidden="1">
      <c r="A42" s="63"/>
      <c r="B42" s="64"/>
      <c r="C42" s="71" t="s">
        <v>284</v>
      </c>
      <c r="D42" s="64" t="s">
        <v>97</v>
      </c>
      <c r="E42" s="66">
        <v>0.05</v>
      </c>
      <c r="F42" s="68">
        <f>F40*E42</f>
        <v>0</v>
      </c>
      <c r="G42" s="67"/>
      <c r="H42" s="68"/>
      <c r="I42" s="68"/>
      <c r="J42" s="68"/>
      <c r="K42" s="67"/>
      <c r="L42" s="67"/>
      <c r="M42" s="77"/>
    </row>
    <row r="43" spans="1:13" s="73" customFormat="1" ht="16.5" hidden="1">
      <c r="A43" s="63"/>
      <c r="B43" s="64"/>
      <c r="C43" s="71" t="s">
        <v>23</v>
      </c>
      <c r="D43" s="64" t="s">
        <v>97</v>
      </c>
      <c r="E43" s="66">
        <v>0.2</v>
      </c>
      <c r="F43" s="66">
        <f>F40*E43</f>
        <v>0</v>
      </c>
      <c r="G43" s="68"/>
      <c r="H43" s="68"/>
      <c r="I43" s="68"/>
      <c r="J43" s="68"/>
      <c r="K43" s="67"/>
      <c r="L43" s="67"/>
      <c r="M43" s="77"/>
    </row>
    <row r="44" spans="1:13" s="73" customFormat="1" ht="16.5" hidden="1">
      <c r="A44" s="63"/>
      <c r="B44" s="64"/>
      <c r="C44" s="71" t="s">
        <v>152</v>
      </c>
      <c r="D44" s="63" t="s">
        <v>5</v>
      </c>
      <c r="E44" s="72">
        <v>1.07</v>
      </c>
      <c r="F44" s="66">
        <f>F40*E44</f>
        <v>0</v>
      </c>
      <c r="G44" s="67"/>
      <c r="H44" s="68"/>
      <c r="I44" s="68"/>
      <c r="J44" s="68"/>
      <c r="K44" s="67"/>
      <c r="L44" s="67"/>
      <c r="M44" s="77"/>
    </row>
    <row r="45" spans="1:15" s="270" customFormat="1" ht="27" hidden="1">
      <c r="A45" s="78">
        <v>10</v>
      </c>
      <c r="B45" s="231" t="s">
        <v>418</v>
      </c>
      <c r="C45" s="570" t="s">
        <v>416</v>
      </c>
      <c r="D45" s="78" t="s">
        <v>423</v>
      </c>
      <c r="E45" s="192"/>
      <c r="F45" s="192">
        <v>0</v>
      </c>
      <c r="G45" s="77"/>
      <c r="H45" s="77"/>
      <c r="I45" s="77"/>
      <c r="J45" s="77"/>
      <c r="K45" s="77"/>
      <c r="L45" s="77"/>
      <c r="M45" s="77"/>
      <c r="O45" s="368"/>
    </row>
    <row r="46" spans="1:13" s="270" customFormat="1" ht="16.5" hidden="1">
      <c r="A46" s="64"/>
      <c r="B46" s="64"/>
      <c r="C46" s="173" t="s">
        <v>417</v>
      </c>
      <c r="D46" s="64" t="s">
        <v>6</v>
      </c>
      <c r="E46" s="372">
        <v>0.00931</v>
      </c>
      <c r="F46" s="77">
        <f>F45*E46</f>
        <v>0</v>
      </c>
      <c r="G46" s="77"/>
      <c r="H46" s="77"/>
      <c r="I46" s="77"/>
      <c r="J46" s="77"/>
      <c r="K46" s="77"/>
      <c r="L46" s="77"/>
      <c r="M46" s="77"/>
    </row>
    <row r="47" spans="1:16" s="270" customFormat="1" ht="16.5" hidden="1">
      <c r="A47" s="78">
        <v>11</v>
      </c>
      <c r="B47" s="231" t="s">
        <v>116</v>
      </c>
      <c r="C47" s="570" t="s">
        <v>188</v>
      </c>
      <c r="D47" s="78" t="s">
        <v>423</v>
      </c>
      <c r="E47" s="192"/>
      <c r="F47" s="192">
        <v>0</v>
      </c>
      <c r="G47" s="77"/>
      <c r="H47" s="77"/>
      <c r="I47" s="77"/>
      <c r="J47" s="77"/>
      <c r="K47" s="77"/>
      <c r="L47" s="77"/>
      <c r="M47" s="77"/>
      <c r="P47" s="370"/>
    </row>
    <row r="48" spans="1:16" s="270" customFormat="1" ht="16.5">
      <c r="A48" s="64"/>
      <c r="B48" s="371"/>
      <c r="C48" s="173" t="s">
        <v>64</v>
      </c>
      <c r="D48" s="64" t="s">
        <v>4</v>
      </c>
      <c r="E48" s="77">
        <v>1.21</v>
      </c>
      <c r="F48" s="77">
        <f>F47*E48</f>
        <v>0</v>
      </c>
      <c r="G48" s="77"/>
      <c r="H48" s="77"/>
      <c r="I48" s="77"/>
      <c r="J48" s="77"/>
      <c r="K48" s="77"/>
      <c r="L48" s="77"/>
      <c r="M48" s="77"/>
      <c r="P48" s="370"/>
    </row>
    <row r="49" spans="1:16" s="270" customFormat="1" ht="16.5">
      <c r="A49" s="64"/>
      <c r="B49" s="373"/>
      <c r="C49" s="229" t="s">
        <v>1</v>
      </c>
      <c r="D49" s="78"/>
      <c r="E49" s="78"/>
      <c r="F49" s="78"/>
      <c r="G49" s="78"/>
      <c r="H49" s="192"/>
      <c r="I49" s="192"/>
      <c r="J49" s="192"/>
      <c r="K49" s="192"/>
      <c r="L49" s="192"/>
      <c r="M49" s="192"/>
      <c r="P49" s="370"/>
    </row>
    <row r="50" spans="1:13" s="208" customFormat="1" ht="27">
      <c r="A50" s="191"/>
      <c r="B50" s="191"/>
      <c r="C50" s="205" t="s">
        <v>250</v>
      </c>
      <c r="D50" s="206" t="s">
        <v>475</v>
      </c>
      <c r="E50" s="183"/>
      <c r="F50" s="183"/>
      <c r="G50" s="183"/>
      <c r="H50" s="192"/>
      <c r="I50" s="192"/>
      <c r="J50" s="192"/>
      <c r="K50" s="192"/>
      <c r="L50" s="192"/>
      <c r="M50" s="77"/>
    </row>
    <row r="51" spans="1:13" s="208" customFormat="1" ht="15">
      <c r="A51" s="191"/>
      <c r="B51" s="191"/>
      <c r="C51" s="191" t="s">
        <v>1</v>
      </c>
      <c r="D51" s="183"/>
      <c r="E51" s="183"/>
      <c r="F51" s="183"/>
      <c r="G51" s="183"/>
      <c r="H51" s="192"/>
      <c r="I51" s="192"/>
      <c r="J51" s="192"/>
      <c r="K51" s="192"/>
      <c r="L51" s="192"/>
      <c r="M51" s="192"/>
    </row>
    <row r="52" spans="1:13" s="208" customFormat="1" ht="15">
      <c r="A52" s="191"/>
      <c r="B52" s="191"/>
      <c r="C52" s="191" t="s">
        <v>84</v>
      </c>
      <c r="D52" s="206" t="s">
        <v>475</v>
      </c>
      <c r="E52" s="191"/>
      <c r="F52" s="183"/>
      <c r="G52" s="183"/>
      <c r="H52" s="192"/>
      <c r="I52" s="192"/>
      <c r="J52" s="192"/>
      <c r="K52" s="192"/>
      <c r="L52" s="192"/>
      <c r="M52" s="77"/>
    </row>
    <row r="53" spans="1:13" s="208" customFormat="1" ht="15">
      <c r="A53" s="191"/>
      <c r="B53" s="191"/>
      <c r="C53" s="207" t="s">
        <v>1</v>
      </c>
      <c r="D53" s="183"/>
      <c r="E53" s="183"/>
      <c r="F53" s="183"/>
      <c r="G53" s="183"/>
      <c r="H53" s="192"/>
      <c r="I53" s="192"/>
      <c r="J53" s="192"/>
      <c r="K53" s="192"/>
      <c r="L53" s="192"/>
      <c r="M53" s="192"/>
    </row>
    <row r="54" spans="1:13" s="208" customFormat="1" ht="15">
      <c r="A54" s="191"/>
      <c r="B54" s="207"/>
      <c r="C54" s="207" t="s">
        <v>13</v>
      </c>
      <c r="D54" s="206" t="s">
        <v>475</v>
      </c>
      <c r="E54" s="207"/>
      <c r="F54" s="183"/>
      <c r="G54" s="183"/>
      <c r="H54" s="192"/>
      <c r="I54" s="192"/>
      <c r="J54" s="192"/>
      <c r="K54" s="192"/>
      <c r="L54" s="192"/>
      <c r="M54" s="77"/>
    </row>
    <row r="55" spans="1:13" s="208" customFormat="1" ht="15">
      <c r="A55" s="191"/>
      <c r="B55" s="207"/>
      <c r="C55" s="207" t="s">
        <v>3</v>
      </c>
      <c r="D55" s="207"/>
      <c r="E55" s="207"/>
      <c r="F55" s="183"/>
      <c r="G55" s="183"/>
      <c r="H55" s="192"/>
      <c r="I55" s="192"/>
      <c r="J55" s="192"/>
      <c r="K55" s="192"/>
      <c r="L55" s="192"/>
      <c r="M55" s="192"/>
    </row>
    <row r="56" spans="1:16" s="270" customFormat="1" ht="16.5">
      <c r="A56" s="374"/>
      <c r="B56" s="375"/>
      <c r="C56" s="376"/>
      <c r="D56" s="374"/>
      <c r="E56" s="377"/>
      <c r="F56" s="378"/>
      <c r="G56" s="379"/>
      <c r="H56" s="378"/>
      <c r="I56" s="380"/>
      <c r="J56" s="378"/>
      <c r="K56" s="379"/>
      <c r="M56" s="370"/>
      <c r="P56" s="370"/>
    </row>
    <row r="57" spans="1:16" s="270" customFormat="1" ht="16.5">
      <c r="A57" s="374"/>
      <c r="B57" s="375"/>
      <c r="C57" s="379"/>
      <c r="D57" s="374"/>
      <c r="E57" s="377"/>
      <c r="F57" s="379"/>
      <c r="G57" s="380"/>
      <c r="H57" s="378"/>
      <c r="I57" s="379"/>
      <c r="K57" s="370"/>
      <c r="P57" s="370"/>
    </row>
    <row r="58" spans="1:16" s="270" customFormat="1" ht="16.5">
      <c r="A58" s="374"/>
      <c r="B58" s="381"/>
      <c r="C58" s="382"/>
      <c r="D58" s="374"/>
      <c r="E58" s="377"/>
      <c r="F58" s="383"/>
      <c r="G58" s="377"/>
      <c r="H58" s="378"/>
      <c r="I58" s="384"/>
      <c r="K58" s="370"/>
      <c r="P58" s="370"/>
    </row>
    <row r="59" spans="1:254" s="433" customFormat="1" ht="13.5">
      <c r="A59" s="424"/>
      <c r="B59" s="594"/>
      <c r="C59" s="594"/>
      <c r="D59" s="424"/>
      <c r="E59" s="424"/>
      <c r="F59" s="70"/>
      <c r="G59" s="424"/>
      <c r="H59" s="594"/>
      <c r="I59" s="594"/>
      <c r="J59" s="594"/>
      <c r="K59" s="594"/>
      <c r="L59" s="424"/>
      <c r="M59" s="424"/>
      <c r="N59" s="424"/>
      <c r="O59" s="424"/>
      <c r="P59" s="424"/>
      <c r="Q59" s="424"/>
      <c r="R59" s="424"/>
      <c r="S59" s="424"/>
      <c r="T59" s="424"/>
      <c r="U59" s="424"/>
      <c r="V59" s="424"/>
      <c r="W59" s="424"/>
      <c r="X59" s="424"/>
      <c r="Y59" s="424"/>
      <c r="Z59" s="424"/>
      <c r="AA59" s="424"/>
      <c r="AB59" s="424"/>
      <c r="AC59" s="424"/>
      <c r="AD59" s="424"/>
      <c r="AE59" s="424"/>
      <c r="AF59" s="424"/>
      <c r="AG59" s="424"/>
      <c r="AH59" s="424"/>
      <c r="AI59" s="424"/>
      <c r="AJ59" s="424"/>
      <c r="AK59" s="424"/>
      <c r="AL59" s="424"/>
      <c r="AM59" s="424"/>
      <c r="AN59" s="424"/>
      <c r="AO59" s="424"/>
      <c r="AP59" s="424"/>
      <c r="AQ59" s="424"/>
      <c r="AR59" s="424"/>
      <c r="AS59" s="424"/>
      <c r="AT59" s="424"/>
      <c r="AU59" s="424"/>
      <c r="AV59" s="424"/>
      <c r="AW59" s="424"/>
      <c r="AX59" s="424"/>
      <c r="AY59" s="424"/>
      <c r="AZ59" s="424"/>
      <c r="BA59" s="424"/>
      <c r="BB59" s="424"/>
      <c r="BC59" s="424"/>
      <c r="BD59" s="424"/>
      <c r="BE59" s="424"/>
      <c r="BF59" s="424"/>
      <c r="BG59" s="424"/>
      <c r="BH59" s="424"/>
      <c r="BI59" s="424"/>
      <c r="BJ59" s="424"/>
      <c r="BK59" s="424"/>
      <c r="BL59" s="424"/>
      <c r="BM59" s="424"/>
      <c r="BN59" s="424"/>
      <c r="BO59" s="424"/>
      <c r="BP59" s="424"/>
      <c r="BQ59" s="424"/>
      <c r="BR59" s="424"/>
      <c r="BS59" s="424"/>
      <c r="BT59" s="424"/>
      <c r="BU59" s="424"/>
      <c r="BV59" s="424"/>
      <c r="BW59" s="424"/>
      <c r="BX59" s="424"/>
      <c r="BY59" s="424"/>
      <c r="BZ59" s="424"/>
      <c r="CA59" s="424"/>
      <c r="CB59" s="424"/>
      <c r="CC59" s="424"/>
      <c r="CD59" s="424"/>
      <c r="CE59" s="424"/>
      <c r="CF59" s="424"/>
      <c r="CG59" s="424"/>
      <c r="CH59" s="424"/>
      <c r="CI59" s="424"/>
      <c r="CJ59" s="424"/>
      <c r="CK59" s="424"/>
      <c r="CL59" s="424"/>
      <c r="CM59" s="424"/>
      <c r="CN59" s="424"/>
      <c r="CO59" s="424"/>
      <c r="CP59" s="424"/>
      <c r="CQ59" s="424"/>
      <c r="CR59" s="424"/>
      <c r="CS59" s="424"/>
      <c r="CT59" s="424"/>
      <c r="CU59" s="424"/>
      <c r="CV59" s="424"/>
      <c r="CW59" s="424"/>
      <c r="CX59" s="424"/>
      <c r="CY59" s="424"/>
      <c r="CZ59" s="424"/>
      <c r="DA59" s="424"/>
      <c r="DB59" s="424"/>
      <c r="DC59" s="424"/>
      <c r="DD59" s="424"/>
      <c r="DE59" s="424"/>
      <c r="DF59" s="424"/>
      <c r="DG59" s="424"/>
      <c r="DH59" s="424"/>
      <c r="DI59" s="424"/>
      <c r="DJ59" s="424"/>
      <c r="DK59" s="424"/>
      <c r="DL59" s="424"/>
      <c r="DM59" s="424"/>
      <c r="DN59" s="424"/>
      <c r="DO59" s="424"/>
      <c r="DP59" s="424"/>
      <c r="DQ59" s="424"/>
      <c r="DR59" s="424"/>
      <c r="DS59" s="424"/>
      <c r="DT59" s="424"/>
      <c r="DU59" s="424"/>
      <c r="DV59" s="424"/>
      <c r="DW59" s="424"/>
      <c r="DX59" s="424"/>
      <c r="DY59" s="424"/>
      <c r="DZ59" s="424"/>
      <c r="EA59" s="424"/>
      <c r="EB59" s="424"/>
      <c r="EC59" s="424"/>
      <c r="ED59" s="424"/>
      <c r="EE59" s="424"/>
      <c r="EF59" s="424"/>
      <c r="EG59" s="424"/>
      <c r="EH59" s="424"/>
      <c r="EI59" s="424"/>
      <c r="EJ59" s="424"/>
      <c r="EK59" s="424"/>
      <c r="EL59" s="424"/>
      <c r="EM59" s="424"/>
      <c r="EN59" s="424"/>
      <c r="EO59" s="424"/>
      <c r="EP59" s="424"/>
      <c r="EQ59" s="424"/>
      <c r="ER59" s="424"/>
      <c r="ES59" s="424"/>
      <c r="ET59" s="424"/>
      <c r="EU59" s="424"/>
      <c r="EV59" s="424"/>
      <c r="EW59" s="424"/>
      <c r="EX59" s="424"/>
      <c r="EY59" s="424"/>
      <c r="EZ59" s="424"/>
      <c r="FA59" s="424"/>
      <c r="FB59" s="424"/>
      <c r="FC59" s="424"/>
      <c r="FD59" s="424"/>
      <c r="FE59" s="424"/>
      <c r="FF59" s="424"/>
      <c r="FG59" s="424"/>
      <c r="FH59" s="424"/>
      <c r="FI59" s="424"/>
      <c r="FJ59" s="424"/>
      <c r="FK59" s="424"/>
      <c r="FL59" s="424"/>
      <c r="FM59" s="424"/>
      <c r="FN59" s="424"/>
      <c r="FO59" s="424"/>
      <c r="FP59" s="424"/>
      <c r="FQ59" s="424"/>
      <c r="FR59" s="424"/>
      <c r="FS59" s="424"/>
      <c r="FT59" s="424"/>
      <c r="FU59" s="424"/>
      <c r="FV59" s="424"/>
      <c r="FW59" s="424"/>
      <c r="FX59" s="424"/>
      <c r="FY59" s="424"/>
      <c r="FZ59" s="424"/>
      <c r="GA59" s="424"/>
      <c r="GB59" s="424"/>
      <c r="GC59" s="424"/>
      <c r="GD59" s="424"/>
      <c r="GE59" s="424"/>
      <c r="GF59" s="424"/>
      <c r="GG59" s="424"/>
      <c r="GH59" s="424"/>
      <c r="GI59" s="424"/>
      <c r="GJ59" s="424"/>
      <c r="GK59" s="424"/>
      <c r="GL59" s="424"/>
      <c r="GM59" s="424"/>
      <c r="GN59" s="424"/>
      <c r="GO59" s="424"/>
      <c r="GP59" s="424"/>
      <c r="GQ59" s="424"/>
      <c r="GR59" s="424"/>
      <c r="GS59" s="424"/>
      <c r="GT59" s="424"/>
      <c r="GU59" s="424"/>
      <c r="GV59" s="424"/>
      <c r="GW59" s="424"/>
      <c r="GX59" s="424"/>
      <c r="GY59" s="424"/>
      <c r="GZ59" s="424"/>
      <c r="HA59" s="424"/>
      <c r="HB59" s="424"/>
      <c r="HC59" s="424"/>
      <c r="HD59" s="424"/>
      <c r="HE59" s="424"/>
      <c r="HF59" s="424"/>
      <c r="HG59" s="424"/>
      <c r="HH59" s="424"/>
      <c r="HI59" s="424"/>
      <c r="HJ59" s="424"/>
      <c r="HK59" s="424"/>
      <c r="HL59" s="424"/>
      <c r="HM59" s="424"/>
      <c r="HN59" s="424"/>
      <c r="HO59" s="424"/>
      <c r="HP59" s="424"/>
      <c r="HQ59" s="424"/>
      <c r="HR59" s="424"/>
      <c r="HS59" s="424"/>
      <c r="HT59" s="424"/>
      <c r="HU59" s="424"/>
      <c r="HV59" s="424"/>
      <c r="HW59" s="424"/>
      <c r="HX59" s="424"/>
      <c r="HY59" s="424"/>
      <c r="HZ59" s="424"/>
      <c r="IA59" s="424"/>
      <c r="IB59" s="424"/>
      <c r="IC59" s="424"/>
      <c r="ID59" s="424"/>
      <c r="IE59" s="424"/>
      <c r="IF59" s="424"/>
      <c r="IG59" s="424"/>
      <c r="IH59" s="424"/>
      <c r="II59" s="424"/>
      <c r="IJ59" s="424"/>
      <c r="IK59" s="424"/>
      <c r="IL59" s="424"/>
      <c r="IM59" s="424"/>
      <c r="IN59" s="424"/>
      <c r="IO59" s="424"/>
      <c r="IP59" s="424"/>
      <c r="IQ59" s="424"/>
      <c r="IR59" s="424"/>
      <c r="IS59" s="424"/>
      <c r="IT59" s="424"/>
    </row>
    <row r="60" spans="1:16" s="270" customFormat="1" ht="16.5">
      <c r="A60" s="374"/>
      <c r="B60" s="381"/>
      <c r="C60" s="382"/>
      <c r="D60" s="374"/>
      <c r="E60" s="377"/>
      <c r="F60" s="374"/>
      <c r="G60" s="377"/>
      <c r="H60" s="378"/>
      <c r="I60" s="384"/>
      <c r="K60" s="370"/>
      <c r="P60" s="370"/>
    </row>
    <row r="61" spans="1:16" s="270" customFormat="1" ht="16.5">
      <c r="A61" s="374"/>
      <c r="B61" s="385"/>
      <c r="C61" s="382"/>
      <c r="D61" s="374"/>
      <c r="E61" s="377"/>
      <c r="F61" s="374"/>
      <c r="G61" s="377"/>
      <c r="H61" s="378"/>
      <c r="I61" s="384"/>
      <c r="K61" s="370"/>
      <c r="P61" s="370"/>
    </row>
    <row r="62" spans="1:16" s="270" customFormat="1" ht="16.5">
      <c r="A62" s="374"/>
      <c r="B62" s="385"/>
      <c r="C62" s="382"/>
      <c r="D62" s="374"/>
      <c r="E62" s="377"/>
      <c r="F62" s="383"/>
      <c r="G62" s="377"/>
      <c r="H62" s="378"/>
      <c r="I62" s="384"/>
      <c r="K62" s="370"/>
      <c r="P62" s="370"/>
    </row>
    <row r="63" spans="1:16" s="270" customFormat="1" ht="16.5">
      <c r="A63" s="374"/>
      <c r="B63" s="385"/>
      <c r="C63" s="382"/>
      <c r="D63" s="374"/>
      <c r="E63" s="377"/>
      <c r="F63" s="383"/>
      <c r="G63" s="377"/>
      <c r="H63" s="378"/>
      <c r="I63" s="384"/>
      <c r="K63" s="370"/>
      <c r="P63" s="370"/>
    </row>
    <row r="64" spans="1:16" s="270" customFormat="1" ht="16.5">
      <c r="A64" s="374"/>
      <c r="B64" s="385"/>
      <c r="C64" s="382"/>
      <c r="D64" s="374"/>
      <c r="E64" s="377"/>
      <c r="F64" s="383"/>
      <c r="G64" s="377"/>
      <c r="H64" s="378"/>
      <c r="I64" s="384"/>
      <c r="K64" s="370"/>
      <c r="P64" s="370"/>
    </row>
  </sheetData>
  <sheetProtection/>
  <autoFilter ref="A7:IT48"/>
  <mergeCells count="17">
    <mergeCell ref="C4:J4"/>
    <mergeCell ref="A5:A6"/>
    <mergeCell ref="E5:F5"/>
    <mergeCell ref="G5:H5"/>
    <mergeCell ref="K4:L4"/>
    <mergeCell ref="A1:M1"/>
    <mergeCell ref="A2:M2"/>
    <mergeCell ref="A3:M3"/>
    <mergeCell ref="I5:J5"/>
    <mergeCell ref="K5:L5"/>
    <mergeCell ref="M5:M6"/>
    <mergeCell ref="B59:C59"/>
    <mergeCell ref="H59:I59"/>
    <mergeCell ref="J59:K59"/>
    <mergeCell ref="B5:B6"/>
    <mergeCell ref="C5:C6"/>
    <mergeCell ref="D5:D6"/>
  </mergeCells>
  <conditionalFormatting sqref="D40:E40 C42:C43 D44:E44 E42:E43">
    <cfRule type="cellIs" priority="1" dxfId="1" operator="equal" stopIfTrue="1">
      <formula>0</formula>
    </cfRule>
  </conditionalFormatting>
  <conditionalFormatting sqref="N35:IN35 A35 A37:A39 N37:IN39">
    <cfRule type="cellIs" priority="2" dxfId="0" operator="equal" stopIfTrue="1">
      <formula>8223.307275</formula>
    </cfRule>
  </conditionalFormatting>
  <printOptions/>
  <pageMargins left="0.87992126" right="0" top="0.301181102" bottom="0.301181102" header="0.31496062992126" footer="0.31496062992126"/>
  <pageSetup horizontalDpi="600" verticalDpi="600" orientation="landscape" paperSize="9" scale="89" r:id="rId1"/>
  <rowBreaks count="2" manualBreakCount="2">
    <brk id="27" max="12" man="1"/>
    <brk id="6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Mariam Zakaidze</cp:lastModifiedBy>
  <cp:lastPrinted>2019-08-01T14:21:54Z</cp:lastPrinted>
  <dcterms:created xsi:type="dcterms:W3CDTF">2006-05-30T13:39:04Z</dcterms:created>
  <dcterms:modified xsi:type="dcterms:W3CDTF">2020-03-12T08:44:17Z</dcterms:modified>
  <cp:category/>
  <cp:version/>
  <cp:contentType/>
  <cp:contentStatus/>
</cp:coreProperties>
</file>