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ali.tavadze\Desktop\სამუშაოები 2630 განკარგულება\ფარცხმის წყალი 2 ეტაპი\ფარცხმის წყალი II ეტაპი\"/>
    </mc:Choice>
  </mc:AlternateContent>
  <bookViews>
    <workbookView xWindow="45" yWindow="6015" windowWidth="15600" windowHeight="6060" tabRatio="878"/>
  </bookViews>
  <sheets>
    <sheet name="AAA" sheetId="87" r:id="rId1"/>
    <sheet name="ჯიხური" sheetId="94" r:id="rId2"/>
    <sheet name="შიდა ქსელი N1" sheetId="96" r:id="rId3"/>
    <sheet name="შიდა ქსელი N2" sheetId="90" r:id="rId4"/>
    <sheet name="შიდა ქსელი N3" sheetId="92" r:id="rId5"/>
  </sheets>
  <calcPr calcId="162913"/>
</workbook>
</file>

<file path=xl/calcChain.xml><?xml version="1.0" encoding="utf-8"?>
<calcChain xmlns="http://schemas.openxmlformats.org/spreadsheetml/2006/main">
  <c r="F294" i="96" l="1"/>
  <c r="F299" i="96" l="1"/>
  <c r="F223" i="96" l="1"/>
  <c r="F224" i="96"/>
  <c r="F219" i="96" l="1"/>
  <c r="F220" i="96" s="1"/>
  <c r="F361" i="96"/>
  <c r="F360" i="96"/>
  <c r="F359" i="96"/>
  <c r="F357" i="96"/>
  <c r="F356" i="96"/>
  <c r="F355" i="96"/>
  <c r="F354" i="96"/>
  <c r="F345" i="96"/>
  <c r="F340" i="96"/>
  <c r="F339" i="96"/>
  <c r="F337" i="96"/>
  <c r="F336" i="96"/>
  <c r="F335" i="96"/>
  <c r="F334" i="96"/>
  <c r="F329" i="96"/>
  <c r="F328" i="96"/>
  <c r="F327" i="96"/>
  <c r="F325" i="96"/>
  <c r="F324" i="96"/>
  <c r="F323" i="96"/>
  <c r="F322" i="96"/>
  <c r="F316" i="96"/>
  <c r="F319" i="96" s="1"/>
  <c r="F313" i="96"/>
  <c r="F311" i="96"/>
  <c r="F307" i="96"/>
  <c r="F305" i="96"/>
  <c r="F298" i="96"/>
  <c r="F289" i="96"/>
  <c r="F290" i="96" s="1"/>
  <c r="F284" i="96"/>
  <c r="F279" i="96"/>
  <c r="F283" i="96" s="1"/>
  <c r="F270" i="96"/>
  <c r="F278" i="96" s="1"/>
  <c r="F259" i="96"/>
  <c r="F269" i="96" s="1"/>
  <c r="F246" i="96"/>
  <c r="F258" i="96" s="1"/>
  <c r="F238" i="96"/>
  <c r="F245" i="96" s="1"/>
  <c r="F226" i="96"/>
  <c r="F237" i="96" s="1"/>
  <c r="F212" i="96"/>
  <c r="F218" i="96" s="1"/>
  <c r="F198" i="96"/>
  <c r="F189" i="96"/>
  <c r="F188" i="96"/>
  <c r="F187" i="96"/>
  <c r="F185" i="96"/>
  <c r="F184" i="96"/>
  <c r="F182" i="96"/>
  <c r="F179" i="96"/>
  <c r="F178" i="96"/>
  <c r="F176" i="96"/>
  <c r="F175" i="96"/>
  <c r="F173" i="96"/>
  <c r="F172" i="96"/>
  <c r="F170" i="96"/>
  <c r="F169" i="96"/>
  <c r="F167" i="96"/>
  <c r="F166" i="96"/>
  <c r="F164" i="96"/>
  <c r="F163" i="96"/>
  <c r="F161" i="96"/>
  <c r="F160" i="96"/>
  <c r="F158" i="96"/>
  <c r="F157" i="96"/>
  <c r="F155" i="96"/>
  <c r="F154" i="96"/>
  <c r="F152" i="96"/>
  <c r="F151" i="96"/>
  <c r="F149" i="96"/>
  <c r="F148" i="96"/>
  <c r="F141" i="96"/>
  <c r="F139" i="96"/>
  <c r="F138" i="96"/>
  <c r="F133" i="96"/>
  <c r="F140" i="96" s="1"/>
  <c r="F131" i="96"/>
  <c r="F130" i="96"/>
  <c r="F125" i="96"/>
  <c r="F127" i="96" s="1"/>
  <c r="F124" i="96"/>
  <c r="F123" i="96"/>
  <c r="F121" i="96"/>
  <c r="F120" i="96"/>
  <c r="F118" i="96"/>
  <c r="F117" i="96"/>
  <c r="F115" i="96"/>
  <c r="F114" i="96"/>
  <c r="F112" i="96"/>
  <c r="F111" i="96"/>
  <c r="F109" i="96"/>
  <c r="F108" i="96"/>
  <c r="F106" i="96"/>
  <c r="F105" i="96"/>
  <c r="F103" i="96"/>
  <c r="F102" i="96"/>
  <c r="F100" i="96"/>
  <c r="F99" i="96"/>
  <c r="F97" i="96"/>
  <c r="F96" i="96"/>
  <c r="F94" i="96"/>
  <c r="F93" i="96"/>
  <c r="F91" i="96"/>
  <c r="F90" i="96"/>
  <c r="F88" i="96"/>
  <c r="F87" i="96"/>
  <c r="F85" i="96"/>
  <c r="F84" i="96"/>
  <c r="F82" i="96"/>
  <c r="F81" i="96"/>
  <c r="F79" i="96"/>
  <c r="F78" i="96"/>
  <c r="F76" i="96"/>
  <c r="F75" i="96"/>
  <c r="F73" i="96"/>
  <c r="F72" i="96"/>
  <c r="F70" i="96"/>
  <c r="F69" i="96"/>
  <c r="F67" i="96"/>
  <c r="F66" i="96"/>
  <c r="F64" i="96"/>
  <c r="F63" i="96"/>
  <c r="F61" i="96"/>
  <c r="F60" i="96"/>
  <c r="F58" i="96"/>
  <c r="F57" i="96"/>
  <c r="F55" i="96"/>
  <c r="F54" i="96"/>
  <c r="F52" i="96"/>
  <c r="F51" i="96"/>
  <c r="F50" i="96"/>
  <c r="F49" i="96"/>
  <c r="F47" i="96"/>
  <c r="F46" i="96"/>
  <c r="F44" i="96"/>
  <c r="F43" i="96"/>
  <c r="F42" i="96"/>
  <c r="F39" i="96"/>
  <c r="F38" i="96"/>
  <c r="F36" i="96"/>
  <c r="F32" i="96"/>
  <c r="F30" i="96"/>
  <c r="F29" i="96"/>
  <c r="F308" i="96"/>
  <c r="F24" i="96"/>
  <c r="F26" i="96" s="1"/>
  <c r="F23" i="96"/>
  <c r="F22" i="96"/>
  <c r="F21" i="96"/>
  <c r="F20" i="96"/>
  <c r="F19" i="96"/>
  <c r="F17" i="96"/>
  <c r="F16" i="96"/>
  <c r="F15" i="96"/>
  <c r="F14" i="96"/>
  <c r="F13" i="96"/>
  <c r="F225" i="96" l="1"/>
  <c r="F221" i="96"/>
  <c r="F126" i="96"/>
  <c r="F27" i="96"/>
  <c r="F214" i="96"/>
  <c r="F271" i="96"/>
  <c r="F272" i="96"/>
  <c r="F260" i="96"/>
  <c r="F261" i="96"/>
  <c r="F247" i="96"/>
  <c r="F248" i="96"/>
  <c r="F239" i="96"/>
  <c r="F240" i="96"/>
  <c r="F227" i="96"/>
  <c r="F228" i="96"/>
  <c r="F213" i="96"/>
  <c r="F132" i="96"/>
  <c r="F280" i="96"/>
  <c r="F282" i="96"/>
  <c r="F295" i="96"/>
  <c r="F297" i="96"/>
  <c r="F146" i="96"/>
  <c r="F142" i="96"/>
  <c r="F145" i="96"/>
  <c r="F143" i="96"/>
  <c r="F318" i="96"/>
  <c r="F320" i="96"/>
  <c r="F317" i="96"/>
  <c r="F351" i="96"/>
  <c r="F347" i="96"/>
  <c r="F349" i="96"/>
  <c r="F346" i="96"/>
  <c r="F341" i="96"/>
  <c r="F25" i="96"/>
  <c r="F200" i="96"/>
  <c r="F211" i="96"/>
  <c r="F199" i="96"/>
  <c r="F287" i="96"/>
  <c r="F285" i="96"/>
  <c r="F302" i="96"/>
  <c r="F300" i="96"/>
  <c r="F348" i="96"/>
  <c r="F314" i="96"/>
  <c r="F315" i="96" s="1"/>
  <c r="F309" i="96"/>
  <c r="F135" i="96"/>
  <c r="F134" i="96"/>
  <c r="F288" i="96"/>
  <c r="F303" i="96"/>
  <c r="F33" i="96"/>
  <c r="F34" i="96" s="1"/>
  <c r="F197" i="96"/>
  <c r="F191" i="96"/>
  <c r="F190" i="96"/>
  <c r="F332" i="96"/>
  <c r="F330" i="96"/>
  <c r="F352" i="96"/>
  <c r="F292" i="96"/>
  <c r="F293" i="96"/>
  <c r="F344" i="96" l="1"/>
  <c r="F342" i="96"/>
  <c r="L7" i="96"/>
  <c r="F81" i="94"/>
  <c r="F82" i="94" s="1"/>
  <c r="F79" i="94"/>
  <c r="F80" i="94" s="1"/>
  <c r="F78" i="94"/>
  <c r="F77" i="94"/>
  <c r="F75" i="94"/>
  <c r="F73" i="94"/>
  <c r="F72" i="94"/>
  <c r="F71" i="94"/>
  <c r="F70" i="94"/>
  <c r="F68" i="94"/>
  <c r="F67" i="94"/>
  <c r="F66" i="94"/>
  <c r="F64" i="94"/>
  <c r="F63" i="94"/>
  <c r="F62" i="94"/>
  <c r="F61" i="94"/>
  <c r="F59" i="94"/>
  <c r="F58" i="94"/>
  <c r="F57" i="94"/>
  <c r="F55" i="94"/>
  <c r="F54" i="94"/>
  <c r="F52" i="94"/>
  <c r="F51" i="94"/>
  <c r="F49" i="94"/>
  <c r="F48" i="94"/>
  <c r="F47" i="94"/>
  <c r="F46" i="94"/>
  <c r="F45" i="94"/>
  <c r="F43" i="94"/>
  <c r="F42" i="94"/>
  <c r="F41" i="94"/>
  <c r="F39" i="94"/>
  <c r="F36" i="94"/>
  <c r="F35" i="94"/>
  <c r="F34" i="94"/>
  <c r="F32" i="94"/>
  <c r="F31" i="94"/>
  <c r="F29" i="94"/>
  <c r="F28" i="94"/>
  <c r="F26" i="94"/>
  <c r="F25" i="94"/>
  <c r="F23" i="94"/>
  <c r="E20" i="94"/>
  <c r="F20" i="94" s="1"/>
  <c r="F19" i="94"/>
  <c r="F18" i="94"/>
  <c r="F16" i="94"/>
  <c r="F15" i="94"/>
  <c r="F13" i="94"/>
  <c r="L7" i="94" l="1"/>
  <c r="F83" i="94"/>
  <c r="D11" i="87" l="1"/>
  <c r="D10" i="87"/>
  <c r="L6" i="96" l="1"/>
  <c r="L6" i="94"/>
  <c r="F228" i="92" l="1"/>
  <c r="F105" i="92"/>
  <c r="F169" i="92"/>
  <c r="F163" i="92"/>
  <c r="F245" i="92"/>
  <c r="F242" i="92"/>
  <c r="F240" i="92"/>
  <c r="F236" i="92"/>
  <c r="F234" i="92"/>
  <c r="F223" i="92"/>
  <c r="F226" i="92" s="1"/>
  <c r="F218" i="92"/>
  <c r="F209" i="92"/>
  <c r="F211" i="92" s="1"/>
  <c r="F201" i="92"/>
  <c r="F203" i="92" s="1"/>
  <c r="F189" i="92"/>
  <c r="F182" i="92"/>
  <c r="F188" i="92" s="1"/>
  <c r="F171" i="92"/>
  <c r="F160" i="92"/>
  <c r="F149" i="92"/>
  <c r="F158" i="92" s="1"/>
  <c r="F141" i="92"/>
  <c r="F143" i="92" s="1"/>
  <c r="F140" i="92"/>
  <c r="F139" i="92"/>
  <c r="F137" i="92"/>
  <c r="F136" i="92"/>
  <c r="F134" i="92"/>
  <c r="F131" i="92"/>
  <c r="F130" i="92"/>
  <c r="F128" i="92"/>
  <c r="F127" i="92"/>
  <c r="F125" i="92"/>
  <c r="F124" i="92"/>
  <c r="F122" i="92"/>
  <c r="F121" i="92"/>
  <c r="F119" i="92"/>
  <c r="F118" i="92"/>
  <c r="F116" i="92"/>
  <c r="F115" i="92"/>
  <c r="F113" i="92"/>
  <c r="F112" i="92"/>
  <c r="F103" i="92"/>
  <c r="F102" i="92"/>
  <c r="F97" i="92"/>
  <c r="F104" i="92" s="1"/>
  <c r="F96" i="92"/>
  <c r="F95" i="92"/>
  <c r="F93" i="92"/>
  <c r="F92" i="92"/>
  <c r="F90" i="92"/>
  <c r="F89" i="92"/>
  <c r="F87" i="92"/>
  <c r="F86" i="92"/>
  <c r="F84" i="92"/>
  <c r="F83" i="92"/>
  <c r="F81" i="92"/>
  <c r="F80" i="92"/>
  <c r="F78" i="92"/>
  <c r="F77" i="92"/>
  <c r="F75" i="92"/>
  <c r="F74" i="92"/>
  <c r="F72" i="92"/>
  <c r="F71" i="92"/>
  <c r="F69" i="92"/>
  <c r="F68" i="92"/>
  <c r="F66" i="92"/>
  <c r="F65" i="92"/>
  <c r="F63" i="92"/>
  <c r="F62" i="92"/>
  <c r="F60" i="92"/>
  <c r="F59" i="92"/>
  <c r="F57" i="92"/>
  <c r="F56" i="92"/>
  <c r="F54" i="92"/>
  <c r="F53" i="92"/>
  <c r="F51" i="92"/>
  <c r="F50" i="92"/>
  <c r="F48" i="92"/>
  <c r="F47" i="92"/>
  <c r="F45" i="92"/>
  <c r="F44" i="92"/>
  <c r="F42" i="92"/>
  <c r="F41" i="92"/>
  <c r="F39" i="92"/>
  <c r="F38" i="92"/>
  <c r="F36" i="92"/>
  <c r="F35" i="92"/>
  <c r="F34" i="92"/>
  <c r="F33" i="92"/>
  <c r="F31" i="92"/>
  <c r="F30" i="92"/>
  <c r="F28" i="92"/>
  <c r="F27" i="92"/>
  <c r="F26" i="92"/>
  <c r="F23" i="92"/>
  <c r="F22" i="92"/>
  <c r="F20" i="92"/>
  <c r="F16" i="92"/>
  <c r="F96" i="90"/>
  <c r="F99" i="90" s="1"/>
  <c r="F62" i="90"/>
  <c r="F56" i="90"/>
  <c r="F57" i="90" s="1"/>
  <c r="F113" i="90"/>
  <c r="F114" i="90" s="1"/>
  <c r="F110" i="90"/>
  <c r="F108" i="90"/>
  <c r="F104" i="90"/>
  <c r="F102" i="90"/>
  <c r="F90" i="90"/>
  <c r="F95" i="90" s="1"/>
  <c r="F83" i="90"/>
  <c r="F84" i="90" s="1"/>
  <c r="F75" i="90"/>
  <c r="F77" i="90" s="1"/>
  <c r="F68" i="90"/>
  <c r="F69" i="90" s="1"/>
  <c r="F49" i="90"/>
  <c r="F51" i="90" s="1"/>
  <c r="F43" i="90"/>
  <c r="F44" i="90" s="1"/>
  <c r="F42" i="90"/>
  <c r="F41" i="90"/>
  <c r="F39" i="90"/>
  <c r="F38" i="90"/>
  <c r="F36" i="90"/>
  <c r="F35" i="90"/>
  <c r="F33" i="90"/>
  <c r="F32" i="90"/>
  <c r="F30" i="90"/>
  <c r="F29" i="90"/>
  <c r="F27" i="90"/>
  <c r="F26" i="90"/>
  <c r="F24" i="90"/>
  <c r="F23" i="90"/>
  <c r="F21" i="90"/>
  <c r="F20" i="90"/>
  <c r="F16" i="90"/>
  <c r="F150" i="92" l="1"/>
  <c r="F151" i="92"/>
  <c r="F217" i="92"/>
  <c r="F99" i="92"/>
  <c r="F210" i="92"/>
  <c r="F107" i="92"/>
  <c r="F106" i="92"/>
  <c r="F109" i="92"/>
  <c r="F110" i="92"/>
  <c r="F184" i="92"/>
  <c r="F183" i="92"/>
  <c r="F222" i="92"/>
  <c r="F221" i="92"/>
  <c r="F14" i="92"/>
  <c r="F13" i="92"/>
  <c r="F17" i="92"/>
  <c r="F18" i="92" s="1"/>
  <c r="F237" i="92"/>
  <c r="F172" i="92"/>
  <c r="F181" i="92"/>
  <c r="F173" i="92"/>
  <c r="F219" i="92"/>
  <c r="F231" i="92"/>
  <c r="F229" i="92"/>
  <c r="F232" i="92"/>
  <c r="F249" i="92"/>
  <c r="F246" i="92"/>
  <c r="F248" i="92"/>
  <c r="F247" i="92"/>
  <c r="F164" i="92"/>
  <c r="F191" i="92"/>
  <c r="F190" i="92"/>
  <c r="F200" i="92"/>
  <c r="F161" i="92"/>
  <c r="F224" i="92"/>
  <c r="F227" i="92"/>
  <c r="F98" i="92"/>
  <c r="F142" i="92"/>
  <c r="F148" i="92"/>
  <c r="F167" i="92"/>
  <c r="F170" i="92"/>
  <c r="F166" i="92"/>
  <c r="F202" i="92"/>
  <c r="F208" i="92"/>
  <c r="F58" i="90"/>
  <c r="F61" i="90"/>
  <c r="F91" i="90"/>
  <c r="F45" i="90"/>
  <c r="F85" i="90"/>
  <c r="F89" i="90"/>
  <c r="F48" i="90"/>
  <c r="F92" i="90"/>
  <c r="F55" i="90"/>
  <c r="F50" i="90"/>
  <c r="F115" i="90"/>
  <c r="F116" i="90"/>
  <c r="F117" i="90"/>
  <c r="F100" i="90"/>
  <c r="F76" i="90"/>
  <c r="F82" i="90"/>
  <c r="F70" i="90"/>
  <c r="F74" i="90"/>
  <c r="F64" i="90"/>
  <c r="F67" i="90"/>
  <c r="F63" i="90"/>
  <c r="F14" i="90"/>
  <c r="F105" i="90"/>
  <c r="F17" i="90"/>
  <c r="F18" i="90" s="1"/>
  <c r="F13" i="90"/>
  <c r="F97" i="90"/>
  <c r="F238" i="92" l="1"/>
  <c r="F243" i="92"/>
  <c r="F244" i="92" s="1"/>
  <c r="F106" i="90"/>
  <c r="F111" i="90"/>
  <c r="F112" i="90" s="1"/>
  <c r="L7" i="92" l="1"/>
  <c r="L7" i="90"/>
  <c r="D13" i="87" l="1"/>
  <c r="D12" i="87"/>
  <c r="D6" i="87" s="1"/>
  <c r="L6" i="92" l="1"/>
  <c r="L6" i="90"/>
</calcChain>
</file>

<file path=xl/sharedStrings.xml><?xml version="1.0" encoding="utf-8"?>
<sst xmlns="http://schemas.openxmlformats.org/spreadsheetml/2006/main" count="1848" uniqueCount="322">
  <si>
    <t>lari</t>
  </si>
  <si>
    <t>#</t>
  </si>
  <si>
    <t xml:space="preserve">samuSaos dasaxeleba </t>
  </si>
  <si>
    <t>ganz. erT.</t>
  </si>
  <si>
    <t>raode-noba</t>
  </si>
  <si>
    <t xml:space="preserve">   xelfasi (l)</t>
  </si>
  <si>
    <t>manq.meq-zmebi (l)</t>
  </si>
  <si>
    <t>erT.fasi</t>
  </si>
  <si>
    <t>jami</t>
  </si>
  <si>
    <t xml:space="preserve">  jami</t>
  </si>
  <si>
    <t>(lari)</t>
  </si>
  <si>
    <t>norma      er-ze</t>
  </si>
  <si>
    <t>Sromis danaxarji</t>
  </si>
  <si>
    <t>t</t>
  </si>
  <si>
    <t>manqanebi</t>
  </si>
  <si>
    <t>kac/sT</t>
  </si>
  <si>
    <t xml:space="preserve">masalis transporti </t>
  </si>
  <si>
    <t>masalebi</t>
  </si>
  <si>
    <t>sxva masala</t>
  </si>
  <si>
    <t xml:space="preserve">gegmiuri dagroveba </t>
  </si>
  <si>
    <t>m</t>
  </si>
  <si>
    <t xml:space="preserve">   jami</t>
  </si>
  <si>
    <t>man/sT</t>
  </si>
  <si>
    <t>r e s u r s e b i</t>
  </si>
  <si>
    <t>c</t>
  </si>
  <si>
    <t>sxva manqanebi</t>
  </si>
  <si>
    <t>sn da w
1-81-4</t>
  </si>
  <si>
    <t>dRg</t>
  </si>
  <si>
    <t xml:space="preserve">zednadebi xarjebi </t>
  </si>
  <si>
    <t>დირექტორი</t>
  </si>
  <si>
    <t>tn.</t>
  </si>
  <si>
    <r>
      <t>m</t>
    </r>
    <r>
      <rPr>
        <b/>
        <vertAlign val="superscript"/>
        <sz val="12"/>
        <rFont val="AcadMtavr"/>
      </rPr>
      <t>3</t>
    </r>
  </si>
  <si>
    <r>
      <t>m</t>
    </r>
    <r>
      <rPr>
        <b/>
        <vertAlign val="superscript"/>
        <sz val="10"/>
        <rFont val="AcadMtavr"/>
      </rPr>
      <t>2</t>
    </r>
  </si>
  <si>
    <t>grZ.m.</t>
  </si>
  <si>
    <t>gauTvaliswinebeli xarji</t>
  </si>
  <si>
    <t>safuZveli</t>
  </si>
  <si>
    <t>aT.lari</t>
  </si>
  <si>
    <t>saxarjTaRricxvo Rirebuleba</t>
  </si>
  <si>
    <t>m.S. xelfasi</t>
  </si>
  <si>
    <t>proeqt</t>
  </si>
  <si>
    <t>sn da w
8-4-7</t>
  </si>
  <si>
    <t>sn da w
22-30-1</t>
  </si>
  <si>
    <t>betonis saxuravi fila, polimeruli xufiT</t>
  </si>
  <si>
    <t>rk/betonis Wis kedlebis gare zedapiris damuSaveba 2 fena cxeli bitumiT (hidroizoliacia)</t>
  </si>
  <si>
    <r>
      <t>m</t>
    </r>
    <r>
      <rPr>
        <vertAlign val="superscript"/>
        <sz val="12"/>
        <rFont val="AcadMtavr"/>
      </rPr>
      <t>3</t>
    </r>
  </si>
  <si>
    <t>milebis garSemo qviSis damcavi fenis mowyoba</t>
  </si>
  <si>
    <t>sn da w
23-1-1</t>
  </si>
  <si>
    <t>sn da w
1-31-3</t>
  </si>
  <si>
    <t xml:space="preserve">sn da w
22-25-2 </t>
  </si>
  <si>
    <t>sn da w
1-11-16</t>
  </si>
  <si>
    <t>tranSeis Zirisa da kedlebis damuSaveba xeliT IV kategoriis gruntebSi</t>
  </si>
  <si>
    <t xml:space="preserve">sn da w
1-80-4 </t>
  </si>
  <si>
    <t>gruntis mosworeba xeliT</t>
  </si>
  <si>
    <r>
      <t>eqskavatori pnevmoTvlian svlaze 0.5 m</t>
    </r>
    <r>
      <rPr>
        <vertAlign val="superscript"/>
        <sz val="10"/>
        <rFont val="AcadMtavr"/>
      </rPr>
      <t>3</t>
    </r>
  </si>
  <si>
    <t>tranSeis Sevseba adgilobrivi gruntiT datkepniT</t>
  </si>
  <si>
    <t>bitumis emulsia</t>
  </si>
  <si>
    <r>
      <t>m</t>
    </r>
    <r>
      <rPr>
        <vertAlign val="superscript"/>
        <sz val="10"/>
        <rFont val="AcadMtavr"/>
      </rPr>
      <t>3</t>
    </r>
  </si>
  <si>
    <t>kompl</t>
  </si>
  <si>
    <t xml:space="preserve">sn da w
22-23-2 </t>
  </si>
  <si>
    <t xml:space="preserve">sn da w
22-23-1 </t>
  </si>
  <si>
    <r>
      <t>10 m</t>
    </r>
    <r>
      <rPr>
        <b/>
        <vertAlign val="superscript"/>
        <sz val="10"/>
        <rFont val="AcadMtavr"/>
      </rPr>
      <t>3</t>
    </r>
  </si>
  <si>
    <r>
      <t>m</t>
    </r>
    <r>
      <rPr>
        <b/>
        <vertAlign val="superscript"/>
        <sz val="10"/>
        <rFont val="AcadMtavr"/>
      </rPr>
      <t>3</t>
    </r>
  </si>
  <si>
    <t>wyali</t>
  </si>
  <si>
    <t xml:space="preserve">sn da w
22-20-4 </t>
  </si>
  <si>
    <t>rk/b Wa d=1000mm h=1000 mm</t>
  </si>
  <si>
    <t xml:space="preserve">sn da w
22-20-3 </t>
  </si>
  <si>
    <t>buldozeri 59 kvt</t>
  </si>
  <si>
    <r>
      <t>IV kategoriis gruntis damuSaveba tranSeaSi eqskavatoris kovSiT 0.5-m</t>
    </r>
    <r>
      <rPr>
        <b/>
        <vertAlign val="superscript"/>
        <sz val="10"/>
        <rFont val="AcadMtavr"/>
      </rPr>
      <t>3</t>
    </r>
    <r>
      <rPr>
        <b/>
        <sz val="10"/>
        <rFont val="AcadMtavr"/>
      </rPr>
      <t xml:space="preserve"> </t>
    </r>
  </si>
  <si>
    <t>IV kategoriis gruntis damuSaveba xeliT meqanizmisTvis miudgomel adgilebSi</t>
  </si>
  <si>
    <t xml:space="preserve">sn da w
22-8-3   </t>
  </si>
  <si>
    <t xml:space="preserve">sn da w
8-3-2  </t>
  </si>
  <si>
    <t>Wis Zirze qviSa-xreSovani safuZvlis mowyoba</t>
  </si>
  <si>
    <t>qviSa-xreSovani narevi</t>
  </si>
  <si>
    <t>qviSa</t>
  </si>
  <si>
    <r>
      <t xml:space="preserve">polieTilenis mili </t>
    </r>
    <r>
      <rPr>
        <sz val="10"/>
        <rFont val="Times New Roman"/>
        <family val="1"/>
        <charset val="204"/>
      </rPr>
      <t>DN</t>
    </r>
    <r>
      <rPr>
        <sz val="10"/>
        <rFont val="AcadMtavr"/>
      </rPr>
      <t xml:space="preserve">-90 </t>
    </r>
    <r>
      <rPr>
        <sz val="10"/>
        <rFont val="Times New Roman"/>
        <family val="1"/>
        <charset val="204"/>
      </rPr>
      <t>PN</t>
    </r>
    <r>
      <rPr>
        <sz val="10"/>
        <rFont val="AcadMtavr"/>
      </rPr>
      <t xml:space="preserve">-10 </t>
    </r>
    <r>
      <rPr>
        <sz val="10"/>
        <rFont val="Times New Roman"/>
        <family val="1"/>
        <charset val="204"/>
      </rPr>
      <t>PE</t>
    </r>
    <r>
      <rPr>
        <sz val="10"/>
        <rFont val="AcadMtavr"/>
      </rPr>
      <t>-100</t>
    </r>
  </si>
  <si>
    <r>
      <t xml:space="preserve">foladis urduli </t>
    </r>
    <r>
      <rPr>
        <b/>
        <sz val="10"/>
        <rFont val="Arial"/>
        <family val="2"/>
        <charset val="204"/>
      </rPr>
      <t>PN-</t>
    </r>
    <r>
      <rPr>
        <b/>
        <sz val="10"/>
        <rFont val="AcadMtavr"/>
      </rPr>
      <t>16. d=80 mm montaJi</t>
    </r>
  </si>
  <si>
    <t>wnevis regulatori d=80 mm pn 16 montaJi</t>
  </si>
  <si>
    <t>polieTilenis miltuCa adaftori 90 mm</t>
  </si>
  <si>
    <t>elfuzuri quro 90 mm</t>
  </si>
  <si>
    <t xml:space="preserve">sn da w
22-8-4   </t>
  </si>
  <si>
    <t xml:space="preserve">sn da w
22-8-2   </t>
  </si>
  <si>
    <r>
      <t xml:space="preserve">polieTilenis milis montaJi d-63 mm-mde hidravlikuri SemowmebiT </t>
    </r>
    <r>
      <rPr>
        <b/>
        <sz val="10"/>
        <rFont val="Times New Roman"/>
        <family val="1"/>
        <charset val="204"/>
      </rPr>
      <t>DN</t>
    </r>
    <r>
      <rPr>
        <b/>
        <sz val="10"/>
        <rFont val="AcadMtavr"/>
      </rPr>
      <t xml:space="preserve">-63 </t>
    </r>
    <r>
      <rPr>
        <b/>
        <sz val="10"/>
        <rFont val="Times New Roman"/>
        <family val="1"/>
        <charset val="204"/>
      </rPr>
      <t>PN</t>
    </r>
    <r>
      <rPr>
        <b/>
        <sz val="10"/>
        <rFont val="AcadMtavr"/>
      </rPr>
      <t xml:space="preserve">-10 </t>
    </r>
    <r>
      <rPr>
        <b/>
        <sz val="10"/>
        <rFont val="Times New Roman"/>
        <family val="1"/>
        <charset val="204"/>
      </rPr>
      <t>PE</t>
    </r>
    <r>
      <rPr>
        <b/>
        <sz val="10"/>
        <rFont val="AcadMtavr"/>
      </rPr>
      <t>-100</t>
    </r>
  </si>
  <si>
    <r>
      <t xml:space="preserve">polieTilenis mili </t>
    </r>
    <r>
      <rPr>
        <sz val="10"/>
        <rFont val="Times New Roman"/>
        <family val="1"/>
        <charset val="204"/>
      </rPr>
      <t>DN</t>
    </r>
    <r>
      <rPr>
        <sz val="10"/>
        <rFont val="AcadMtavr"/>
      </rPr>
      <t xml:space="preserve">-63 </t>
    </r>
    <r>
      <rPr>
        <sz val="10"/>
        <rFont val="Times New Roman"/>
        <family val="1"/>
        <charset val="204"/>
      </rPr>
      <t>PN</t>
    </r>
    <r>
      <rPr>
        <sz val="10"/>
        <rFont val="AcadMtavr"/>
      </rPr>
      <t xml:space="preserve">-10 </t>
    </r>
    <r>
      <rPr>
        <sz val="10"/>
        <rFont val="Times New Roman"/>
        <family val="1"/>
        <charset val="204"/>
      </rPr>
      <t>PE</t>
    </r>
    <r>
      <rPr>
        <sz val="10"/>
        <rFont val="AcadMtavr"/>
      </rPr>
      <t>-100</t>
    </r>
  </si>
  <si>
    <t xml:space="preserve">sn da w
22-8-1   </t>
  </si>
  <si>
    <r>
      <t xml:space="preserve">polieTilenis milis montaJi d-50 mm-mde hidravlikuri SemowmebiT </t>
    </r>
    <r>
      <rPr>
        <b/>
        <sz val="10"/>
        <rFont val="Times New Roman"/>
        <family val="1"/>
        <charset val="204"/>
      </rPr>
      <t>DN</t>
    </r>
    <r>
      <rPr>
        <b/>
        <sz val="10"/>
        <rFont val="AcadMtavr"/>
      </rPr>
      <t xml:space="preserve">-50 </t>
    </r>
    <r>
      <rPr>
        <b/>
        <sz val="10"/>
        <rFont val="Times New Roman"/>
        <family val="1"/>
        <charset val="204"/>
      </rPr>
      <t>PN</t>
    </r>
    <r>
      <rPr>
        <b/>
        <sz val="10"/>
        <rFont val="AcadMtavr"/>
      </rPr>
      <t xml:space="preserve">-10 </t>
    </r>
    <r>
      <rPr>
        <b/>
        <sz val="10"/>
        <rFont val="Times New Roman"/>
        <family val="1"/>
        <charset val="204"/>
      </rPr>
      <t>PE</t>
    </r>
    <r>
      <rPr>
        <b/>
        <sz val="10"/>
        <rFont val="AcadMtavr"/>
      </rPr>
      <t>-100</t>
    </r>
  </si>
  <si>
    <r>
      <t xml:space="preserve">polieTilenis mili </t>
    </r>
    <r>
      <rPr>
        <sz val="10"/>
        <rFont val="Times New Roman"/>
        <family val="1"/>
        <charset val="204"/>
      </rPr>
      <t>DN</t>
    </r>
    <r>
      <rPr>
        <sz val="10"/>
        <rFont val="AcadMtavr"/>
      </rPr>
      <t xml:space="preserve">-50 </t>
    </r>
    <r>
      <rPr>
        <sz val="10"/>
        <rFont val="Times New Roman"/>
        <family val="1"/>
        <charset val="204"/>
      </rPr>
      <t>PN</t>
    </r>
    <r>
      <rPr>
        <sz val="10"/>
        <rFont val="AcadMtavr"/>
      </rPr>
      <t xml:space="preserve">-10 </t>
    </r>
    <r>
      <rPr>
        <sz val="10"/>
        <rFont val="Times New Roman"/>
        <family val="1"/>
        <charset val="204"/>
      </rPr>
      <t>PE</t>
    </r>
    <r>
      <rPr>
        <sz val="10"/>
        <rFont val="AcadMtavr"/>
      </rPr>
      <t>-100</t>
    </r>
  </si>
  <si>
    <r>
      <t xml:space="preserve">polieTilenis milis montaJi d-32 mm-mde hidravlikuri SemowmebiT </t>
    </r>
    <r>
      <rPr>
        <b/>
        <sz val="10"/>
        <rFont val="Times New Roman"/>
        <family val="1"/>
        <charset val="204"/>
      </rPr>
      <t>DN</t>
    </r>
    <r>
      <rPr>
        <b/>
        <sz val="10"/>
        <rFont val="AcadMtavr"/>
      </rPr>
      <t xml:space="preserve">-32 </t>
    </r>
    <r>
      <rPr>
        <b/>
        <sz val="10"/>
        <rFont val="Times New Roman"/>
        <family val="1"/>
        <charset val="204"/>
      </rPr>
      <t>PN</t>
    </r>
    <r>
      <rPr>
        <b/>
        <sz val="10"/>
        <rFont val="AcadMtavr"/>
      </rPr>
      <t xml:space="preserve">-16 </t>
    </r>
    <r>
      <rPr>
        <b/>
        <sz val="10"/>
        <rFont val="Times New Roman"/>
        <family val="1"/>
        <charset val="204"/>
      </rPr>
      <t>PE</t>
    </r>
    <r>
      <rPr>
        <b/>
        <sz val="10"/>
        <rFont val="AcadMtavr"/>
      </rPr>
      <t>-100</t>
    </r>
  </si>
  <si>
    <r>
      <t xml:space="preserve">polieTilenis mili </t>
    </r>
    <r>
      <rPr>
        <sz val="10"/>
        <rFont val="Times New Roman"/>
        <family val="1"/>
        <charset val="204"/>
      </rPr>
      <t>DN</t>
    </r>
    <r>
      <rPr>
        <sz val="10"/>
        <rFont val="AcadMtavr"/>
      </rPr>
      <t xml:space="preserve">-32 </t>
    </r>
    <r>
      <rPr>
        <sz val="10"/>
        <rFont val="Times New Roman"/>
        <family val="1"/>
        <charset val="204"/>
      </rPr>
      <t>PN</t>
    </r>
    <r>
      <rPr>
        <sz val="10"/>
        <rFont val="AcadMtavr"/>
      </rPr>
      <t xml:space="preserve">-16 </t>
    </r>
    <r>
      <rPr>
        <sz val="10"/>
        <rFont val="Times New Roman"/>
        <family val="1"/>
        <charset val="204"/>
      </rPr>
      <t>PE</t>
    </r>
    <r>
      <rPr>
        <sz val="10"/>
        <rFont val="AcadMtavr"/>
      </rPr>
      <t>-100</t>
    </r>
  </si>
  <si>
    <r>
      <t xml:space="preserve">polieTilenis milis montaJi d-20 mm-mde hidravlikuri SemowmebiT </t>
    </r>
    <r>
      <rPr>
        <b/>
        <sz val="10"/>
        <rFont val="Times New Roman"/>
        <family val="1"/>
        <charset val="204"/>
      </rPr>
      <t>DN</t>
    </r>
    <r>
      <rPr>
        <b/>
        <sz val="10"/>
        <rFont val="AcadMtavr"/>
      </rPr>
      <t xml:space="preserve">-20 </t>
    </r>
    <r>
      <rPr>
        <b/>
        <sz val="10"/>
        <rFont val="Times New Roman"/>
        <family val="1"/>
        <charset val="204"/>
      </rPr>
      <t>PN</t>
    </r>
    <r>
      <rPr>
        <b/>
        <sz val="10"/>
        <rFont val="AcadMtavr"/>
      </rPr>
      <t xml:space="preserve">-16 </t>
    </r>
    <r>
      <rPr>
        <b/>
        <sz val="10"/>
        <rFont val="Times New Roman"/>
        <family val="1"/>
        <charset val="204"/>
      </rPr>
      <t>PE</t>
    </r>
    <r>
      <rPr>
        <b/>
        <sz val="10"/>
        <rFont val="AcadMtavr"/>
      </rPr>
      <t>-100</t>
    </r>
  </si>
  <si>
    <r>
      <t xml:space="preserve">polieTilenis mili </t>
    </r>
    <r>
      <rPr>
        <sz val="10"/>
        <rFont val="Times New Roman"/>
        <family val="1"/>
        <charset val="204"/>
      </rPr>
      <t>DN</t>
    </r>
    <r>
      <rPr>
        <sz val="10"/>
        <rFont val="AcadMtavr"/>
      </rPr>
      <t xml:space="preserve">-20 </t>
    </r>
    <r>
      <rPr>
        <sz val="10"/>
        <rFont val="Times New Roman"/>
        <family val="1"/>
        <charset val="204"/>
      </rPr>
      <t>PN</t>
    </r>
    <r>
      <rPr>
        <sz val="10"/>
        <rFont val="AcadMtavr"/>
      </rPr>
      <t xml:space="preserve">-16 </t>
    </r>
    <r>
      <rPr>
        <sz val="10"/>
        <rFont val="Times New Roman"/>
        <family val="1"/>
        <charset val="204"/>
      </rPr>
      <t>PE</t>
    </r>
    <r>
      <rPr>
        <sz val="10"/>
        <rFont val="AcadMtavr"/>
      </rPr>
      <t>-100</t>
    </r>
  </si>
  <si>
    <t>rk/b Wa d=1500mm h=1000 mm</t>
  </si>
  <si>
    <t>rk/betonis Wis Ziri (1,70X1,70 m)</t>
  </si>
  <si>
    <r>
      <t xml:space="preserve">foladis urduli </t>
    </r>
    <r>
      <rPr>
        <b/>
        <sz val="10"/>
        <rFont val="Arial"/>
        <family val="2"/>
        <charset val="204"/>
      </rPr>
      <t>PN-</t>
    </r>
    <r>
      <rPr>
        <b/>
        <sz val="10"/>
        <rFont val="AcadMtavr"/>
      </rPr>
      <t>16. d=65 mm montaJi</t>
    </r>
  </si>
  <si>
    <r>
      <t>foladis urduli</t>
    </r>
    <r>
      <rPr>
        <sz val="10"/>
        <rFont val="Arial"/>
        <family val="2"/>
        <charset val="204"/>
      </rPr>
      <t xml:space="preserve">  PN-16.</t>
    </r>
    <r>
      <rPr>
        <sz val="10"/>
        <rFont val="AcadMtavr"/>
      </rPr>
      <t xml:space="preserve"> </t>
    </r>
    <r>
      <rPr>
        <sz val="10"/>
        <rFont val="Arial"/>
        <family val="2"/>
        <charset val="204"/>
      </rPr>
      <t xml:space="preserve"> D</t>
    </r>
    <r>
      <rPr>
        <sz val="10"/>
        <rFont val="AcadMtavr"/>
      </rPr>
      <t>=65 mm.</t>
    </r>
  </si>
  <si>
    <t>polieTilenis miltuCa adaftorebis momtaJi</t>
  </si>
  <si>
    <t>polieTilenis miltuCa adaftori 63 mm</t>
  </si>
  <si>
    <t>polieTilinis uRel-unagirebis montaJi</t>
  </si>
  <si>
    <t>polieTil. uRel-unagiri 63X1/2"</t>
  </si>
  <si>
    <t>polieTil. uRel-unagiri 50X1/2"</t>
  </si>
  <si>
    <t>polieTil. uRel-unagiri 32X1/2"</t>
  </si>
  <si>
    <r>
      <t xml:space="preserve">kompr. adaftori g/x 20X1/2"  </t>
    </r>
    <r>
      <rPr>
        <sz val="10"/>
        <rFont val="Times New Roman"/>
        <family val="1"/>
        <charset val="204"/>
      </rPr>
      <t>PN-16</t>
    </r>
  </si>
  <si>
    <t>polieTilenis samkapis mowyoba</t>
  </si>
  <si>
    <t>polieTilenis gadamyvanis mowyoba</t>
  </si>
  <si>
    <t xml:space="preserve">polieTilenis elfuzuri quroebis mowyoba </t>
  </si>
  <si>
    <t>elfuzuri quro 110 mm</t>
  </si>
  <si>
    <t>elfuzuri quro 63 mm</t>
  </si>
  <si>
    <t xml:space="preserve">polieTilenis el.gadamyvanis mowyoba </t>
  </si>
  <si>
    <t>el. gadamyvani 63X50 mm</t>
  </si>
  <si>
    <t>el. gadamyvani 63X32 mm</t>
  </si>
  <si>
    <t>plastmasis kompresiuli (meqanikuri gadabmiT) sacobis mowyoba</t>
  </si>
  <si>
    <r>
      <t xml:space="preserve">kompresiuli sacobi d-50 mm </t>
    </r>
    <r>
      <rPr>
        <sz val="10"/>
        <rFont val="Times New Roman"/>
        <family val="1"/>
        <charset val="204"/>
      </rPr>
      <t>PN-16</t>
    </r>
  </si>
  <si>
    <r>
      <t xml:space="preserve">kompresiuli sacobi d-40 mm </t>
    </r>
    <r>
      <rPr>
        <sz val="10"/>
        <rFont val="Times New Roman"/>
        <family val="1"/>
        <charset val="204"/>
      </rPr>
      <t>PN-16</t>
    </r>
  </si>
  <si>
    <r>
      <t xml:space="preserve">kompresiuli sacobi d-32 mm </t>
    </r>
    <r>
      <rPr>
        <sz val="10"/>
        <rFont val="Times New Roman"/>
        <family val="1"/>
        <charset val="204"/>
      </rPr>
      <t>PN-16</t>
    </r>
  </si>
  <si>
    <t xml:space="preserve">sn da w
22-20-1 </t>
  </si>
  <si>
    <t>tranSeis Sevseba meqanizmiT datkepniT qviSa-xreSovani nareviT (balasti 0-40 mm.)</t>
  </si>
  <si>
    <t>qviSa-xreSovani narevi (0-40 mm.)</t>
  </si>
  <si>
    <t>sn da w
1-22-16</t>
  </si>
  <si>
    <t>zedmeti gruntis datvirTva avtoTviTmclelze eqskavatoriT</t>
  </si>
  <si>
    <t>polieTilenis samkapi 63X32X63 mm</t>
  </si>
  <si>
    <t>elfuzuri quro 50 mm</t>
  </si>
  <si>
    <t>elfuzuri quro 32 mm</t>
  </si>
  <si>
    <t>rk/betonis Wis Ziri (2,20X2,20 m)</t>
  </si>
  <si>
    <r>
      <t xml:space="preserve">polieTilenis milis montaJi d-90 mm-mde hidravlikuri SemowmebiT </t>
    </r>
    <r>
      <rPr>
        <b/>
        <sz val="10"/>
        <rFont val="Times New Roman"/>
        <family val="1"/>
        <charset val="204"/>
      </rPr>
      <t>DN</t>
    </r>
    <r>
      <rPr>
        <b/>
        <sz val="10"/>
        <rFont val="AcadMtavr"/>
      </rPr>
      <t xml:space="preserve">-90 </t>
    </r>
    <r>
      <rPr>
        <b/>
        <sz val="10"/>
        <rFont val="Times New Roman"/>
        <family val="1"/>
        <charset val="204"/>
      </rPr>
      <t>PN</t>
    </r>
    <r>
      <rPr>
        <b/>
        <sz val="10"/>
        <rFont val="AcadMtavr"/>
      </rPr>
      <t xml:space="preserve">-10 </t>
    </r>
    <r>
      <rPr>
        <b/>
        <sz val="10"/>
        <rFont val="Times New Roman"/>
        <family val="1"/>
        <charset val="204"/>
      </rPr>
      <t>PE</t>
    </r>
    <r>
      <rPr>
        <b/>
        <sz val="10"/>
        <rFont val="AcadMtavr"/>
      </rPr>
      <t>-100</t>
    </r>
  </si>
  <si>
    <r>
      <t xml:space="preserve">polieTilenis milis montaJi d-75 mm-mde hidravlikuri SemowmebiT </t>
    </r>
    <r>
      <rPr>
        <b/>
        <sz val="10"/>
        <rFont val="Times New Roman"/>
        <family val="1"/>
        <charset val="204"/>
      </rPr>
      <t>DN</t>
    </r>
    <r>
      <rPr>
        <b/>
        <sz val="10"/>
        <rFont val="AcadMtavr"/>
      </rPr>
      <t xml:space="preserve">-75 </t>
    </r>
    <r>
      <rPr>
        <b/>
        <sz val="10"/>
        <rFont val="Times New Roman"/>
        <family val="1"/>
        <charset val="204"/>
      </rPr>
      <t>PN</t>
    </r>
    <r>
      <rPr>
        <b/>
        <sz val="10"/>
        <rFont val="AcadMtavr"/>
      </rPr>
      <t xml:space="preserve">-10 </t>
    </r>
    <r>
      <rPr>
        <b/>
        <sz val="10"/>
        <rFont val="Times New Roman"/>
        <family val="1"/>
        <charset val="204"/>
      </rPr>
      <t>PE</t>
    </r>
    <r>
      <rPr>
        <b/>
        <sz val="10"/>
        <rFont val="AcadMtavr"/>
      </rPr>
      <t>-100</t>
    </r>
  </si>
  <si>
    <r>
      <t xml:space="preserve">polieTilenis mili </t>
    </r>
    <r>
      <rPr>
        <sz val="10"/>
        <rFont val="Times New Roman"/>
        <family val="1"/>
        <charset val="204"/>
      </rPr>
      <t>DN</t>
    </r>
    <r>
      <rPr>
        <sz val="10"/>
        <rFont val="AcadMtavr"/>
      </rPr>
      <t xml:space="preserve">-75 </t>
    </r>
    <r>
      <rPr>
        <sz val="10"/>
        <rFont val="Times New Roman"/>
        <family val="1"/>
        <charset val="204"/>
      </rPr>
      <t>PN</t>
    </r>
    <r>
      <rPr>
        <sz val="10"/>
        <rFont val="AcadMtavr"/>
      </rPr>
      <t xml:space="preserve">-10 </t>
    </r>
    <r>
      <rPr>
        <sz val="10"/>
        <rFont val="Times New Roman"/>
        <family val="1"/>
        <charset val="204"/>
      </rPr>
      <t>PE</t>
    </r>
    <r>
      <rPr>
        <sz val="10"/>
        <rFont val="AcadMtavr"/>
      </rPr>
      <t>-100</t>
    </r>
  </si>
  <si>
    <r>
      <t xml:space="preserve">polieTilenis milis montaJi d-40 mm-mde hidravlikuri SemowmebiT </t>
    </r>
    <r>
      <rPr>
        <b/>
        <sz val="10"/>
        <rFont val="Times New Roman"/>
        <family val="1"/>
        <charset val="204"/>
      </rPr>
      <t>DN</t>
    </r>
    <r>
      <rPr>
        <b/>
        <sz val="10"/>
        <rFont val="AcadMtavr"/>
      </rPr>
      <t xml:space="preserve">-40 </t>
    </r>
    <r>
      <rPr>
        <b/>
        <sz val="10"/>
        <rFont val="Times New Roman"/>
        <family val="1"/>
        <charset val="204"/>
      </rPr>
      <t>PN</t>
    </r>
    <r>
      <rPr>
        <b/>
        <sz val="10"/>
        <rFont val="AcadMtavr"/>
      </rPr>
      <t xml:space="preserve">-10 </t>
    </r>
    <r>
      <rPr>
        <b/>
        <sz val="10"/>
        <rFont val="Times New Roman"/>
        <family val="1"/>
        <charset val="204"/>
      </rPr>
      <t>PE</t>
    </r>
    <r>
      <rPr>
        <b/>
        <sz val="10"/>
        <rFont val="AcadMtavr"/>
      </rPr>
      <t>-100</t>
    </r>
  </si>
  <si>
    <r>
      <t xml:space="preserve">polieTilenis mili </t>
    </r>
    <r>
      <rPr>
        <sz val="10"/>
        <rFont val="Times New Roman"/>
        <family val="1"/>
        <charset val="204"/>
      </rPr>
      <t>DN</t>
    </r>
    <r>
      <rPr>
        <sz val="10"/>
        <rFont val="AcadMtavr"/>
      </rPr>
      <t xml:space="preserve">-40 </t>
    </r>
    <r>
      <rPr>
        <sz val="10"/>
        <rFont val="Times New Roman"/>
        <family val="1"/>
        <charset val="204"/>
      </rPr>
      <t>PN</t>
    </r>
    <r>
      <rPr>
        <sz val="10"/>
        <rFont val="AcadMtavr"/>
      </rPr>
      <t xml:space="preserve">-10 </t>
    </r>
    <r>
      <rPr>
        <sz val="10"/>
        <rFont val="Times New Roman"/>
        <family val="1"/>
        <charset val="204"/>
      </rPr>
      <t>PE</t>
    </r>
    <r>
      <rPr>
        <sz val="10"/>
        <rFont val="AcadMtavr"/>
      </rPr>
      <t>-100</t>
    </r>
  </si>
  <si>
    <t xml:space="preserve">sn da w
22-20-2 </t>
  </si>
  <si>
    <t>polieTil. uRel-unagiri 90X1/2"</t>
  </si>
  <si>
    <t>polieTil. uRel-unagiri 75X1/2"</t>
  </si>
  <si>
    <t>polieTil. uRel-unagiri 40X1/2"</t>
  </si>
  <si>
    <t>polieTilenis miltuCa adaftori 75 mm</t>
  </si>
  <si>
    <t>polieTilenis samkapi 63X40X63 mm</t>
  </si>
  <si>
    <t>polieTilenis samkapi 90X63X90 mm</t>
  </si>
  <si>
    <t>polieTilenis samkapi 75X63X75 mm</t>
  </si>
  <si>
    <t>polieTilenis samkapi 63X50X63 mm</t>
  </si>
  <si>
    <t>polieTilenis samkapi 40X32X40 mm</t>
  </si>
  <si>
    <t>polieTil. gadamyvani 75X63 mm</t>
  </si>
  <si>
    <t>elfuzuri quro 75 mm</t>
  </si>
  <si>
    <t>elfuzuri quro 40 mm</t>
  </si>
  <si>
    <t>el. gadamyvani 40X32 mm</t>
  </si>
  <si>
    <t>el. gadamyvani 50X40 mm</t>
  </si>
  <si>
    <t>el. gadamyvani 63X40 mm</t>
  </si>
  <si>
    <t>el. gadamyvani 75X63 mm</t>
  </si>
  <si>
    <t>wnevis regulatori d=65 mm pn 16 montaJi</t>
  </si>
  <si>
    <t>gruntis transportireba nayarSi saSualod 3 km-ze</t>
  </si>
  <si>
    <t>Coxatauris municipaliteti   sofeli zemo farcxma</t>
  </si>
  <si>
    <t>obieqturi xarjTaRricxva</t>
  </si>
  <si>
    <t>saxarjTaRicxvo Rirebuleba:</t>
  </si>
  <si>
    <t>xarjTaRricxva</t>
  </si>
  <si>
    <t>dasaxeleba</t>
  </si>
  <si>
    <t>xarjTaRricxva #1</t>
  </si>
  <si>
    <t>xarjTaRricxva #2</t>
  </si>
  <si>
    <t>xarjTaRricxva #3</t>
  </si>
  <si>
    <r>
      <t xml:space="preserve">polieTilenis milis montaJi d-125 mm-mde hidravlikuri SemowmebiT </t>
    </r>
    <r>
      <rPr>
        <b/>
        <sz val="10"/>
        <rFont val="Times New Roman"/>
        <family val="1"/>
        <charset val="204"/>
      </rPr>
      <t>DN</t>
    </r>
    <r>
      <rPr>
        <b/>
        <sz val="10"/>
        <rFont val="AcadMtavr"/>
      </rPr>
      <t xml:space="preserve">-125 </t>
    </r>
    <r>
      <rPr>
        <b/>
        <sz val="10"/>
        <rFont val="Times New Roman"/>
        <family val="1"/>
        <charset val="204"/>
      </rPr>
      <t>PN</t>
    </r>
    <r>
      <rPr>
        <b/>
        <sz val="10"/>
        <rFont val="AcadMtavr"/>
      </rPr>
      <t xml:space="preserve">-10 </t>
    </r>
    <r>
      <rPr>
        <b/>
        <sz val="10"/>
        <rFont val="Times New Roman"/>
        <family val="1"/>
        <charset val="204"/>
      </rPr>
      <t>PE</t>
    </r>
    <r>
      <rPr>
        <b/>
        <sz val="10"/>
        <rFont val="AcadMtavr"/>
      </rPr>
      <t>-100</t>
    </r>
  </si>
  <si>
    <r>
      <t xml:space="preserve">polieTilenis mili </t>
    </r>
    <r>
      <rPr>
        <sz val="10"/>
        <rFont val="Times New Roman"/>
        <family val="1"/>
        <charset val="204"/>
      </rPr>
      <t>DN</t>
    </r>
    <r>
      <rPr>
        <sz val="10"/>
        <rFont val="AcadMtavr"/>
      </rPr>
      <t xml:space="preserve">-125 </t>
    </r>
    <r>
      <rPr>
        <sz val="10"/>
        <rFont val="Times New Roman"/>
        <family val="1"/>
        <charset val="204"/>
      </rPr>
      <t>PN</t>
    </r>
    <r>
      <rPr>
        <sz val="10"/>
        <rFont val="AcadMtavr"/>
      </rPr>
      <t xml:space="preserve">-10 </t>
    </r>
    <r>
      <rPr>
        <sz val="10"/>
        <rFont val="Times New Roman"/>
        <family val="1"/>
        <charset val="204"/>
      </rPr>
      <t>PE</t>
    </r>
    <r>
      <rPr>
        <sz val="10"/>
        <rFont val="AcadMtavr"/>
      </rPr>
      <t>-100</t>
    </r>
  </si>
  <si>
    <r>
      <t xml:space="preserve">polieTilenis milis montaJi d-25 mm-mde hidravlikuri SemowmebiT </t>
    </r>
    <r>
      <rPr>
        <b/>
        <sz val="10"/>
        <rFont val="Times New Roman"/>
        <family val="1"/>
        <charset val="204"/>
      </rPr>
      <t>DN</t>
    </r>
    <r>
      <rPr>
        <b/>
        <sz val="10"/>
        <rFont val="AcadMtavr"/>
      </rPr>
      <t xml:space="preserve">-25 </t>
    </r>
    <r>
      <rPr>
        <b/>
        <sz val="10"/>
        <rFont val="Times New Roman"/>
        <family val="1"/>
        <charset val="204"/>
      </rPr>
      <t>PN</t>
    </r>
    <r>
      <rPr>
        <b/>
        <sz val="10"/>
        <rFont val="AcadMtavr"/>
      </rPr>
      <t xml:space="preserve">-16 </t>
    </r>
    <r>
      <rPr>
        <b/>
        <sz val="10"/>
        <rFont val="Times New Roman"/>
        <family val="1"/>
        <charset val="204"/>
      </rPr>
      <t>PE</t>
    </r>
    <r>
      <rPr>
        <b/>
        <sz val="10"/>
        <rFont val="AcadMtavr"/>
      </rPr>
      <t>-100</t>
    </r>
  </si>
  <si>
    <r>
      <t xml:space="preserve">polieTilenis mili </t>
    </r>
    <r>
      <rPr>
        <sz val="10"/>
        <rFont val="Times New Roman"/>
        <family val="1"/>
        <charset val="204"/>
      </rPr>
      <t>DN</t>
    </r>
    <r>
      <rPr>
        <sz val="10"/>
        <rFont val="AcadMtavr"/>
      </rPr>
      <t xml:space="preserve">-25 </t>
    </r>
    <r>
      <rPr>
        <sz val="10"/>
        <rFont val="Times New Roman"/>
        <family val="1"/>
        <charset val="204"/>
      </rPr>
      <t>PN</t>
    </r>
    <r>
      <rPr>
        <sz val="10"/>
        <rFont val="AcadMtavr"/>
      </rPr>
      <t xml:space="preserve">-16 </t>
    </r>
    <r>
      <rPr>
        <sz val="10"/>
        <rFont val="Times New Roman"/>
        <family val="1"/>
        <charset val="204"/>
      </rPr>
      <t>PE</t>
    </r>
    <r>
      <rPr>
        <sz val="10"/>
        <rFont val="AcadMtavr"/>
      </rPr>
      <t>-100</t>
    </r>
  </si>
  <si>
    <r>
      <t xml:space="preserve">kompr. adaftori g/x 25X3/4"  </t>
    </r>
    <r>
      <rPr>
        <sz val="10"/>
        <rFont val="Times New Roman"/>
        <family val="1"/>
        <charset val="204"/>
      </rPr>
      <t>PN-16</t>
    </r>
  </si>
  <si>
    <t>polieTil. uRel-unagiri 125X1/2"</t>
  </si>
  <si>
    <t>polieTil. uRel-unagiri 125X3/4"</t>
  </si>
  <si>
    <t>polieTil. uRel-unagiri 25X1/2"</t>
  </si>
  <si>
    <t>polieTilenis samkapi 63X63X63 mm</t>
  </si>
  <si>
    <t>polieTilenis samkapi 40X25X40 mm</t>
  </si>
  <si>
    <t>elfuzuri quro 125 mm</t>
  </si>
  <si>
    <t>elfuzuri quro 25 mm</t>
  </si>
  <si>
    <r>
      <t xml:space="preserve">kompresiuli sacobi d-25 mm </t>
    </r>
    <r>
      <rPr>
        <sz val="10"/>
        <rFont val="Times New Roman"/>
        <family val="1"/>
        <charset val="204"/>
      </rPr>
      <t>PN-16</t>
    </r>
  </si>
  <si>
    <t>plastmasis kompresiuli adaftorebis (gare xraxniT) mowyoba</t>
  </si>
  <si>
    <r>
      <t xml:space="preserve">sn da w
16-12-1                      </t>
    </r>
    <r>
      <rPr>
        <sz val="7"/>
        <rFont val="AcadMtavr"/>
      </rPr>
      <t>miyenebiT</t>
    </r>
    <r>
      <rPr>
        <sz val="8"/>
        <rFont val="AcadMtavr"/>
      </rPr>
      <t xml:space="preserve"> </t>
    </r>
  </si>
  <si>
    <t xml:space="preserve">plastmasis burTuliani ventili d-20 mm.  </t>
  </si>
  <si>
    <t xml:space="preserve">plastmasis burTuliani ventili d-25 mm.  </t>
  </si>
  <si>
    <t>plastmasis burTuliani ventilis (meqanikuri gadabmiT) montaJi</t>
  </si>
  <si>
    <t>yalibis fari</t>
  </si>
  <si>
    <r>
      <t>m</t>
    </r>
    <r>
      <rPr>
        <vertAlign val="superscript"/>
        <sz val="10"/>
        <rFont val="AcadMtavr"/>
      </rPr>
      <t>2</t>
    </r>
  </si>
  <si>
    <t>daxerxili xis masala</t>
  </si>
  <si>
    <t>liTonis samontaJo detalebi</t>
  </si>
  <si>
    <t>kg</t>
  </si>
  <si>
    <t>eleqtrodi</t>
  </si>
  <si>
    <t>sxva masalebi</t>
  </si>
  <si>
    <t>bitumis mastika</t>
  </si>
  <si>
    <t xml:space="preserve">sn da w
8-3-2 </t>
  </si>
  <si>
    <r>
      <t>m</t>
    </r>
    <r>
      <rPr>
        <vertAlign val="superscript"/>
        <sz val="11"/>
        <rFont val="AcadMtavr"/>
      </rPr>
      <t>3</t>
    </r>
  </si>
  <si>
    <r>
      <t>m</t>
    </r>
    <r>
      <rPr>
        <vertAlign val="superscript"/>
        <sz val="11"/>
        <rFont val="AcadMtavr"/>
      </rPr>
      <t>2</t>
    </r>
  </si>
  <si>
    <t>grZ.m</t>
  </si>
  <si>
    <t>sn da w
15-164-7</t>
  </si>
  <si>
    <r>
      <t>m</t>
    </r>
    <r>
      <rPr>
        <b/>
        <vertAlign val="superscript"/>
        <sz val="11"/>
        <rFont val="AcadMtavr"/>
      </rPr>
      <t>2</t>
    </r>
  </si>
  <si>
    <t>antikoroziuli saRebavi</t>
  </si>
  <si>
    <t>sn da w
22-22-5</t>
  </si>
  <si>
    <t>foladis fasonuri nawilebis montaJi</t>
  </si>
  <si>
    <t>foladis wyalsadeni milebis mowyoba 57X3,5 mm</t>
  </si>
  <si>
    <t>foladis mili d=57X3,5 mm</t>
  </si>
  <si>
    <t>sn da w
22-5-2</t>
  </si>
  <si>
    <t xml:space="preserve">sn da w
22-25-1 </t>
  </si>
  <si>
    <r>
      <t xml:space="preserve">foladis urduli </t>
    </r>
    <r>
      <rPr>
        <b/>
        <sz val="10"/>
        <rFont val="Arial"/>
        <family val="2"/>
        <charset val="204"/>
      </rPr>
      <t>PN</t>
    </r>
    <r>
      <rPr>
        <b/>
        <sz val="10"/>
        <rFont val="AcadMtavr"/>
      </rPr>
      <t>-16. d=50 mm montaJi</t>
    </r>
  </si>
  <si>
    <r>
      <t>foladis urduli</t>
    </r>
    <r>
      <rPr>
        <sz val="10"/>
        <rFont val="Arial"/>
        <family val="2"/>
        <charset val="204"/>
      </rPr>
      <t xml:space="preserve"> </t>
    </r>
    <r>
      <rPr>
        <sz val="10"/>
        <rFont val="AcadMtavr"/>
      </rPr>
      <t xml:space="preserve"> </t>
    </r>
    <r>
      <rPr>
        <sz val="10"/>
        <rFont val="Arial"/>
        <family val="2"/>
        <charset val="204"/>
      </rPr>
      <t>PN-16</t>
    </r>
    <r>
      <rPr>
        <sz val="10"/>
        <rFont val="AcadMtavr"/>
      </rPr>
      <t>.</t>
    </r>
    <r>
      <rPr>
        <sz val="10"/>
        <rFont val="Arial"/>
        <family val="2"/>
        <charset val="204"/>
      </rPr>
      <t xml:space="preserve"> D</t>
    </r>
    <r>
      <rPr>
        <sz val="10"/>
        <rFont val="AcadMtavr"/>
      </rPr>
      <t>=50 mm.</t>
    </r>
  </si>
  <si>
    <r>
      <t>foladis muxli 90</t>
    </r>
    <r>
      <rPr>
        <vertAlign val="superscript"/>
        <sz val="10"/>
        <rFont val="AcadMtavr"/>
      </rPr>
      <t>0</t>
    </r>
    <r>
      <rPr>
        <sz val="10"/>
        <rFont val="AcadMtavr"/>
      </rPr>
      <t xml:space="preserve"> d-57 mm</t>
    </r>
  </si>
  <si>
    <t xml:space="preserve">sn da w
22-29-1 </t>
  </si>
  <si>
    <t xml:space="preserve">sn da w
9-24-4 </t>
  </si>
  <si>
    <t>eleqttrodi</t>
  </si>
  <si>
    <t>WanWiki</t>
  </si>
  <si>
    <r>
      <t>betoni b-15 B(</t>
    </r>
    <r>
      <rPr>
        <sz val="10"/>
        <rFont val="Arial"/>
        <family val="2"/>
        <charset val="204"/>
      </rPr>
      <t>M-200)</t>
    </r>
  </si>
  <si>
    <t xml:space="preserve"> Sedgenilia 1984 w. s.n.w. sabaziso normebiT.  s.r.f. 2019 wlis IV kvartlis donenze</t>
  </si>
  <si>
    <t>polieTilenis 125 mm-mde milebis gamorecxva dezinfeqciiT</t>
  </si>
  <si>
    <t>polieTilenis 90 mm-mde milebis gamorecxva dezinfeqciiT</t>
  </si>
  <si>
    <t>polieTilenis 75 mm-mde milebis gamorecxva dezinfeqciiT</t>
  </si>
  <si>
    <t>polieTilenis 63 mm-mde milebis gamorecxva dezinfeqciiT</t>
  </si>
  <si>
    <t>wnevis regulatori d=50 mm pn 16 montaJi</t>
  </si>
  <si>
    <r>
      <t xml:space="preserve">wnevis regulatori </t>
    </r>
    <r>
      <rPr>
        <sz val="10"/>
        <rFont val="Arial"/>
        <family val="2"/>
        <charset val="204"/>
      </rPr>
      <t xml:space="preserve"> DN-65</t>
    </r>
    <r>
      <rPr>
        <sz val="10"/>
        <rFont val="AcadMtavr"/>
      </rPr>
      <t xml:space="preserve"> pn 16.</t>
    </r>
  </si>
  <si>
    <r>
      <t xml:space="preserve">wnevis regulatori </t>
    </r>
    <r>
      <rPr>
        <sz val="10"/>
        <rFont val="Arial"/>
        <family val="2"/>
        <charset val="204"/>
      </rPr>
      <t xml:space="preserve"> DN-50</t>
    </r>
    <r>
      <rPr>
        <sz val="10"/>
        <rFont val="AcadMtavr"/>
      </rPr>
      <t xml:space="preserve"> pn 16.</t>
    </r>
  </si>
  <si>
    <r>
      <t xml:space="preserve">wnevis regulatori </t>
    </r>
    <r>
      <rPr>
        <sz val="10"/>
        <rFont val="Arial"/>
        <family val="2"/>
        <charset val="204"/>
      </rPr>
      <t xml:space="preserve"> DN-</t>
    </r>
    <r>
      <rPr>
        <sz val="10"/>
        <rFont val="AcadMtavr"/>
      </rPr>
      <t>80 pn 16.</t>
    </r>
  </si>
  <si>
    <t>polieTilenis miltuCa adaftori 50 mm</t>
  </si>
  <si>
    <t>polieTilenis samkapi 125X75X125 mm</t>
  </si>
  <si>
    <t>polieTil. gadamyvani 125X90 mm</t>
  </si>
  <si>
    <t>polieTil. gadamyvani 90X75 mm</t>
  </si>
  <si>
    <t>dgarebis dasayeneblad  IV kategoriis gruntis damuSaveba (ormoebis amoReba)</t>
  </si>
  <si>
    <t xml:space="preserve">sn da w
6-1-2 </t>
  </si>
  <si>
    <r>
      <t xml:space="preserve">dgarebis dabetoneba </t>
    </r>
    <r>
      <rPr>
        <b/>
        <sz val="10"/>
        <rFont val="Arial"/>
        <family val="2"/>
        <charset val="204"/>
      </rPr>
      <t>B</t>
    </r>
    <r>
      <rPr>
        <b/>
        <sz val="10"/>
        <rFont val="AcadMtavr"/>
      </rPr>
      <t>-15</t>
    </r>
  </si>
  <si>
    <t>daxerxili xe masala</t>
  </si>
  <si>
    <t>foladis sayrdeni mili d=57X3,5 mm</t>
  </si>
  <si>
    <t>foladis sayrdenebisa da milsadenis SeRebva antikoroziuli saRebaviT 2-jer</t>
  </si>
  <si>
    <r>
      <t xml:space="preserve">foladis miltuCis mowyoba </t>
    </r>
    <r>
      <rPr>
        <b/>
        <sz val="10"/>
        <rFont val="Times New Roman"/>
        <family val="1"/>
        <charset val="204"/>
      </rPr>
      <t>DN</t>
    </r>
    <r>
      <rPr>
        <b/>
        <sz val="10"/>
        <rFont val="AcadMtavr"/>
      </rPr>
      <t>-50</t>
    </r>
  </si>
  <si>
    <t>foladis miltuCa adaftori d-57 mm</t>
  </si>
  <si>
    <r>
      <t xml:space="preserve">wyalsadenis Sida qselis mowyoba </t>
    </r>
    <r>
      <rPr>
        <b/>
        <sz val="10"/>
        <rFont val="AcadMtavr"/>
      </rPr>
      <t>(centraluri ubani)</t>
    </r>
  </si>
  <si>
    <t>wyalsadenis Sida qselis mowyoba (centraluri ubani)</t>
  </si>
  <si>
    <t>wyalsadenis Sida qselis mowyoba (wifnaris mxare)</t>
  </si>
  <si>
    <r>
      <t xml:space="preserve">foladis </t>
    </r>
    <r>
      <rPr>
        <b/>
        <sz val="10"/>
        <rFont val="Times New Roman"/>
        <family val="1"/>
        <charset val="204"/>
      </rPr>
      <t>DN</t>
    </r>
    <r>
      <rPr>
        <b/>
        <sz val="10"/>
        <rFont val="AcadMtavr"/>
      </rPr>
      <t xml:space="preserve"> 65-mde milebis gamorecxva dezinfeqciiT</t>
    </r>
  </si>
  <si>
    <r>
      <t xml:space="preserve">wyalsadenis Sida qselis mowyoba </t>
    </r>
    <r>
      <rPr>
        <b/>
        <sz val="10"/>
        <rFont val="AcadMtavr"/>
      </rPr>
      <t>(wifnaris mxare)</t>
    </r>
  </si>
  <si>
    <t>polieTilenis samkapi 50X32X50 mm</t>
  </si>
  <si>
    <r>
      <t>plastmasis kompresiuli (meqanikuri gadabmiT) sacobis mowyoba d-32 mm</t>
    </r>
    <r>
      <rPr>
        <b/>
        <sz val="10"/>
        <rFont val="Times New Roman"/>
        <family val="1"/>
        <charset val="204"/>
      </rPr>
      <t xml:space="preserve"> PN</t>
    </r>
    <r>
      <rPr>
        <b/>
        <sz val="10"/>
        <rFont val="AcadMtavr"/>
      </rPr>
      <t>-16</t>
    </r>
  </si>
  <si>
    <t>polieTilenis miltuCa adaftorebis momtaJi d-50 mm</t>
  </si>
  <si>
    <r>
      <t xml:space="preserve">wyalsadenis Sida qselis mowyoba </t>
    </r>
    <r>
      <rPr>
        <b/>
        <sz val="10"/>
        <rFont val="AcadMtavr"/>
      </rPr>
      <t>(CxikvaZeebis ubani)</t>
    </r>
  </si>
  <si>
    <t>wyalsadenis Sida qselis mowyoba (CxikvaZeebis ubani)</t>
  </si>
  <si>
    <t>el. gadamyvani 40X25 mm</t>
  </si>
  <si>
    <t>polieTilenis samkapi 110X63X110 mm</t>
  </si>
  <si>
    <t>polieTil. gadamyvani 110X90 mm</t>
  </si>
  <si>
    <t>polieTil. gadamyvani 63X50 mm</t>
  </si>
  <si>
    <t>wyalsadenis anakrebi rk/b Wis mowyoba d=1000mm 2-kompl. simaRliT 1.m. polimeruli xufiT</t>
  </si>
  <si>
    <t>sayrdenebis damzadeba da mowyoba foladis miliT d-57X3,5 mm. (9 cali)</t>
  </si>
  <si>
    <r>
      <t xml:space="preserve">foladis </t>
    </r>
    <r>
      <rPr>
        <b/>
        <sz val="10"/>
        <rFont val="Times New Roman"/>
        <family val="1"/>
        <charset val="204"/>
      </rPr>
      <t>DN</t>
    </r>
    <r>
      <rPr>
        <b/>
        <sz val="10"/>
        <rFont val="AcadMtavr"/>
      </rPr>
      <t xml:space="preserve"> 57-mde milebis gamorecxva dezinfeqciiT</t>
    </r>
  </si>
  <si>
    <t>sn da w
27-28-1</t>
  </si>
  <si>
    <t>nakerebis CamWreli meqanizmi</t>
  </si>
  <si>
    <t>nakerebis Camsxmeli</t>
  </si>
  <si>
    <t>sarwyavi manqana 6000 litri</t>
  </si>
  <si>
    <t>sn da w
27-9-4</t>
  </si>
  <si>
    <t>avtogreideri 108 c.Z.</t>
  </si>
  <si>
    <t>sangrevi CaquCi</t>
  </si>
  <si>
    <t>asfaltisa da betonis safaris Caxerxva xeliT da nawiburebis damuSaveba bitumis emulsiiT</t>
  </si>
  <si>
    <t>asfaltisa da betonis safaris demontaJi sangrevi CaquCiT</t>
  </si>
  <si>
    <t>sn da w
27-7-2</t>
  </si>
  <si>
    <t>safuZvlis fenis mowyoba RorRiT fraqcia (0-40 mm)</t>
  </si>
  <si>
    <t>sagzao satkepni 18t</t>
  </si>
  <si>
    <t>fraqciuli RorRi (0-40 mm)</t>
  </si>
  <si>
    <t>sn da w
27-63-1</t>
  </si>
  <si>
    <t>avtogudronatori 3500 lt</t>
  </si>
  <si>
    <t>sn da w
27-39-1/2</t>
  </si>
  <si>
    <t>safaris qveda fenis mowyoba msxvilmarcvlovani forovan-RorRovani asfaltobetonis nareviT sisqiT 6 sm</t>
  </si>
  <si>
    <t>asfaltobetonis damgebi</t>
  </si>
  <si>
    <t>sagzao satkepni 5t</t>
  </si>
  <si>
    <t>msxvilmarcvlovani asfaltobetonis narevi</t>
  </si>
  <si>
    <r>
      <t>safaris qveda fenaze Txevadi bitumis mosxma 0,35 kg/m</t>
    </r>
    <r>
      <rPr>
        <b/>
        <vertAlign val="superscript"/>
        <sz val="10"/>
        <rFont val="AcadMtavr"/>
      </rPr>
      <t>2</t>
    </r>
  </si>
  <si>
    <t>sn da w
27-39-1</t>
  </si>
  <si>
    <t>safaris zeda fenis mowyoba wvrilmarcvlovani RorRovani, mkvrivi asfaltobetonis nareviT sisqiT 4 sm</t>
  </si>
  <si>
    <t>wvrilmarcvlovani asfaltobetonis narevi</t>
  </si>
  <si>
    <r>
      <t>safuZvlis fenaze Txevadi bitumis mosxma 0,7 kg/m</t>
    </r>
    <r>
      <rPr>
        <b/>
        <vertAlign val="superscript"/>
        <sz val="10"/>
        <rFont val="AcadMtavr"/>
      </rPr>
      <t>2</t>
    </r>
  </si>
  <si>
    <t>sn da w
27-24-4,25</t>
  </si>
  <si>
    <t>c/betonis damgebi</t>
  </si>
  <si>
    <t>avtoamwe 5t</t>
  </si>
  <si>
    <r>
      <rPr>
        <b/>
        <sz val="10"/>
        <rFont val="Calibri"/>
        <family val="2"/>
        <charset val="204"/>
        <scheme val="minor"/>
      </rPr>
      <t xml:space="preserve">B-35 </t>
    </r>
    <r>
      <rPr>
        <b/>
        <sz val="10"/>
        <rFont val="AcadMtavr"/>
      </rPr>
      <t>cementobetonis safaris mowyoba sisqiT 20 sm</t>
    </r>
  </si>
  <si>
    <r>
      <rPr>
        <sz val="10"/>
        <rFont val="Calibri"/>
        <family val="2"/>
        <charset val="204"/>
        <scheme val="minor"/>
      </rPr>
      <t xml:space="preserve">B-35 </t>
    </r>
    <r>
      <rPr>
        <sz val="10"/>
        <rFont val="AcadMtavr"/>
      </rPr>
      <t xml:space="preserve"> c/betonis narevi</t>
    </r>
  </si>
  <si>
    <t>lokaluri xarjTaRricxva #2</t>
  </si>
  <si>
    <t>IV kategoriis gruntis damuSaveba  xeliT.</t>
  </si>
  <si>
    <t xml:space="preserve">sn da w
6-1-22 </t>
  </si>
  <si>
    <r>
      <t xml:space="preserve">monoliTuri rk/betonis lenturi saZirkvelis mowyoba betoniT </t>
    </r>
    <r>
      <rPr>
        <b/>
        <sz val="10"/>
        <rFont val="Calibri"/>
        <family val="2"/>
        <charset val="204"/>
      </rPr>
      <t>B-20</t>
    </r>
  </si>
  <si>
    <r>
      <t xml:space="preserve">betoni </t>
    </r>
    <r>
      <rPr>
        <sz val="10"/>
        <rFont val="Arial"/>
        <family val="2"/>
        <charset val="204"/>
      </rPr>
      <t>B</t>
    </r>
    <r>
      <rPr>
        <sz val="10"/>
        <rFont val="AcadMtavr"/>
      </rPr>
      <t>-20 B(</t>
    </r>
    <r>
      <rPr>
        <sz val="10"/>
        <rFont val="Arial"/>
        <family val="2"/>
        <charset val="204"/>
      </rPr>
      <t>M-250)</t>
    </r>
  </si>
  <si>
    <r>
      <t xml:space="preserve">armatura </t>
    </r>
    <r>
      <rPr>
        <sz val="10"/>
        <rFont val="Calibri"/>
        <family val="2"/>
        <charset val="204"/>
      </rPr>
      <t>AIII</t>
    </r>
  </si>
  <si>
    <r>
      <t xml:space="preserve">armatura </t>
    </r>
    <r>
      <rPr>
        <sz val="10"/>
        <rFont val="Calibri"/>
        <family val="2"/>
        <charset val="204"/>
      </rPr>
      <t>AI</t>
    </r>
  </si>
  <si>
    <t>kg.</t>
  </si>
  <si>
    <t>saZirkvelis filis safuZvlis mowyoba datkepvniT qviSa-xreSovani nareviT (balasti 0-70 mm)</t>
  </si>
  <si>
    <t>qviSa-xreSovani narevi (balasti 0-70 mm)</t>
  </si>
  <si>
    <t xml:space="preserve">sn da w
6-1-16 </t>
  </si>
  <si>
    <r>
      <t xml:space="preserve">monoliTuri rk/betonis saZirkvelis filis mowyoba betoniT </t>
    </r>
    <r>
      <rPr>
        <b/>
        <sz val="10"/>
        <rFont val="Calibri"/>
        <family val="2"/>
        <charset val="204"/>
      </rPr>
      <t>B-20</t>
    </r>
  </si>
  <si>
    <t>Casatanebeli detali</t>
  </si>
  <si>
    <t xml:space="preserve">sn da w
9-1-1 </t>
  </si>
  <si>
    <t>liTonis karkasis montaJi milkvadratebiT</t>
  </si>
  <si>
    <t>amwe saavtomobilo svlaze 16 t.</t>
  </si>
  <si>
    <t>liTonis konstruqciebi (milkvadrati 80X80X4 mm)</t>
  </si>
  <si>
    <t xml:space="preserve">sn da w
15-164-7  </t>
  </si>
  <si>
    <t>liTonis konstruqciebis SeRebva antikoroziuli saRebaviT 2-jer</t>
  </si>
  <si>
    <r>
      <t>m</t>
    </r>
    <r>
      <rPr>
        <b/>
        <vertAlign val="superscript"/>
        <sz val="12"/>
        <rFont val="AcadMtavr"/>
      </rPr>
      <t>2</t>
    </r>
  </si>
  <si>
    <t xml:space="preserve">sn da w
9-4-8 </t>
  </si>
  <si>
    <t>kedlebis SefuTva sendviCpaneliT, SeRebili zedapiriT, sisqiT 50 mm,  (fasonuri nawilebiT)</t>
  </si>
  <si>
    <t>amwe 25 t.</t>
  </si>
  <si>
    <t>sendviCpaneli sakedle, SeRebili zedapiriT, sisqiT 50 mm,  (fasonuri nawilebiT)</t>
  </si>
  <si>
    <t xml:space="preserve">sn da w
9-4-1 </t>
  </si>
  <si>
    <t>saxuravis mowyoba sendviCpaneliT, SeRebili zedapiriT, sisqiT 50 mm,  (fasonuri nawilebiT)</t>
  </si>
  <si>
    <t>sendviCpaneli saxuravis, SeRebili zedapiriT, sisqiT 50 mm,  (fasonuri nawilebiT)</t>
  </si>
  <si>
    <t>sn da w
9-14-5</t>
  </si>
  <si>
    <t>metaloplastmasis fanjris montaJi</t>
  </si>
  <si>
    <t>Sromis danaxarjebi</t>
  </si>
  <si>
    <t>metaloplastmasis fanjara 100X80 sm, gadmokidebis meqanizmiT, ormagi minapaketiT</t>
  </si>
  <si>
    <t>gruntis ukumiyra xeliT</t>
  </si>
  <si>
    <t>ЕНиР
1-22-1а</t>
  </si>
  <si>
    <t>gruntis datvirTva a/TviTmclelze xeliT</t>
  </si>
  <si>
    <t>gruntis transportireba saSualod 3 km-ze</t>
  </si>
  <si>
    <t>srf                                    2019-IV
14-2-3</t>
  </si>
  <si>
    <t>sadarajo jixuri mowyoba</t>
  </si>
  <si>
    <t>srf                                    2019-IV
14.2-3</t>
  </si>
  <si>
    <t>lokaluri xarjTaRricxva #1</t>
  </si>
  <si>
    <t>sadarajo jixuris mowyoba</t>
  </si>
  <si>
    <t>xarjTaRricxva #4</t>
  </si>
  <si>
    <t>lokaluri xarjTaRricxva #3</t>
  </si>
  <si>
    <t>lokaluri xarjTaRricxva #4</t>
  </si>
  <si>
    <r>
      <t>fpladis urduli</t>
    </r>
    <r>
      <rPr>
        <sz val="10"/>
        <rFont val="Arial"/>
        <family val="2"/>
        <charset val="204"/>
      </rPr>
      <t xml:space="preserve">  PN-16.</t>
    </r>
    <r>
      <rPr>
        <sz val="10"/>
        <rFont val="AcadMtavr"/>
      </rPr>
      <t xml:space="preserve"> </t>
    </r>
    <r>
      <rPr>
        <sz val="10"/>
        <rFont val="Arial"/>
        <family val="2"/>
        <charset val="204"/>
      </rPr>
      <t xml:space="preserve"> DN</t>
    </r>
    <r>
      <rPr>
        <sz val="10"/>
        <rFont val="AcadMtavr"/>
      </rPr>
      <t>=80</t>
    </r>
  </si>
  <si>
    <r>
      <t>fpladis urduli</t>
    </r>
    <r>
      <rPr>
        <sz val="10"/>
        <rFont val="Arial"/>
        <family val="2"/>
        <charset val="204"/>
      </rPr>
      <t xml:space="preserve">  PN-16.</t>
    </r>
    <r>
      <rPr>
        <sz val="10"/>
        <rFont val="AcadMtavr"/>
      </rPr>
      <t xml:space="preserve"> </t>
    </r>
    <r>
      <rPr>
        <sz val="10"/>
        <rFont val="Arial"/>
        <family val="2"/>
        <charset val="204"/>
      </rPr>
      <t xml:space="preserve"> DN</t>
    </r>
    <r>
      <rPr>
        <sz val="10"/>
        <rFont val="AcadMtavr"/>
      </rPr>
      <t>=65</t>
    </r>
  </si>
  <si>
    <t>შ.პ.ს. "არქი ჯგუფი"</t>
  </si>
  <si>
    <t>ირაკლი გიორგაძე</t>
  </si>
  <si>
    <t xml:space="preserve"> </t>
  </si>
  <si>
    <t>wyalsadenis anakrebi rk/b Wis mowyoba d=1500mm 2-kompl. simaRliT 1.m. polimeruli xufiT</t>
  </si>
  <si>
    <t>sayrdenebis damzadeba da mowyoba foladis miliT d-57X3,5 mm. (50 cali)</t>
  </si>
  <si>
    <t>tranSeis Sevseba adgilobrivi gruntiT</t>
  </si>
  <si>
    <t>wyalsadenis anakrebi rk/b Wis mowyoba d=1000mm 6-kompl. simaRliT 1.m. polimeruli xufiT</t>
  </si>
  <si>
    <t>sasmeli wylis Sida qselis mowyobis samuSaoebi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</si>
</sst>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(* #,##0.00_);_(* \(#,##0.00\);_(* &quot;-&quot;??_);_(@_)"/>
    <numFmt numFmtId="164" formatCode="_-* #,##0.00_р_._-;\-* #,##0.00_р_._-;_-* &quot;-&quot;??_р_._-;_-@_-"/>
    <numFmt numFmtId="165" formatCode="0.000"/>
    <numFmt numFmtId="166" formatCode="0.0000"/>
    <numFmt numFmtId="167" formatCode="0.0"/>
    <numFmt numFmtId="168" formatCode="_-* #,##0.000_р_._-;\-* #,##0.000_р_._-;_-* &quot;-&quot;???_р_._-;_-@_-"/>
    <numFmt numFmtId="169" formatCode="_-* #,##0.00_р_._-;\-* #,##0.00_р_._-;_-* &quot;-&quot;???_р_._-;_-@_-"/>
    <numFmt numFmtId="170" formatCode="0.00000"/>
  </numFmts>
  <fonts count="37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8"/>
      <name val="AcadMtavr"/>
    </font>
    <font>
      <sz val="10"/>
      <name val="AcadMtavr"/>
    </font>
    <font>
      <b/>
      <sz val="10"/>
      <name val="AcadMtavr"/>
    </font>
    <font>
      <vertAlign val="superscript"/>
      <sz val="10"/>
      <name val="AcadMtavr"/>
    </font>
    <font>
      <i/>
      <sz val="10"/>
      <name val="AcadMtavr"/>
    </font>
    <font>
      <b/>
      <i/>
      <sz val="10"/>
      <name val="AcadMtavr"/>
    </font>
    <font>
      <sz val="9"/>
      <name val="AcadMtavr"/>
    </font>
    <font>
      <b/>
      <vertAlign val="superscript"/>
      <sz val="12"/>
      <name val="AcadMtavr"/>
    </font>
    <font>
      <b/>
      <vertAlign val="superscript"/>
      <sz val="10"/>
      <name val="AcadMtavr"/>
    </font>
    <font>
      <sz val="7"/>
      <name val="AcadMtavr"/>
    </font>
    <font>
      <b/>
      <sz val="12"/>
      <name val="AcadMtavr"/>
    </font>
    <font>
      <b/>
      <sz val="11"/>
      <name val="AcadMtavr"/>
    </font>
    <font>
      <sz val="10"/>
      <name val="AcadNusx"/>
    </font>
    <font>
      <vertAlign val="superscript"/>
      <sz val="12"/>
      <name val="AcadMtavr"/>
    </font>
    <font>
      <b/>
      <sz val="8"/>
      <name val="AcadMtavr"/>
    </font>
    <font>
      <sz val="11"/>
      <name val="AcadMtavr"/>
    </font>
    <font>
      <u/>
      <sz val="9"/>
      <name val="AcadMtavr"/>
    </font>
    <font>
      <b/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AcadMtavr"/>
    </font>
    <font>
      <b/>
      <u/>
      <sz val="14"/>
      <name val="AcadMtavr"/>
    </font>
    <font>
      <sz val="11"/>
      <color rgb="FFFF0000"/>
      <name val="AcadMtavr"/>
    </font>
    <font>
      <sz val="14"/>
      <color rgb="FFFF0000"/>
      <name val="Arial"/>
      <family val="2"/>
      <charset val="204"/>
    </font>
    <font>
      <sz val="11"/>
      <name val="AcadNusx"/>
    </font>
    <font>
      <vertAlign val="superscript"/>
      <sz val="11"/>
      <name val="AcadMtavr"/>
    </font>
    <font>
      <b/>
      <sz val="10"/>
      <name val="Calibri"/>
      <family val="2"/>
      <charset val="204"/>
      <scheme val="minor"/>
    </font>
    <font>
      <b/>
      <vertAlign val="superscript"/>
      <sz val="11"/>
      <name val="AcadMtav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64" fontId="22" fillId="0" borderId="0" applyFont="0" applyFill="0" applyBorder="0" applyAlignment="0" applyProtection="0"/>
    <xf numFmtId="164" fontId="23" fillId="0" borderId="0" applyFont="0" applyFill="0" applyBorder="0" applyAlignment="0" applyProtection="0"/>
    <xf numFmtId="0" fontId="23" fillId="0" borderId="0"/>
  </cellStyleXfs>
  <cellXfs count="198">
    <xf numFmtId="0" fontId="0" fillId="0" borderId="0" xfId="0"/>
    <xf numFmtId="0" fontId="14" fillId="0" borderId="0" xfId="11" applyFont="1" applyFill="1" applyBorder="1" applyAlignment="1">
      <alignment horizontal="center" vertical="center" wrapText="1" shrinkToFit="1"/>
    </xf>
    <xf numFmtId="0" fontId="19" fillId="0" borderId="0" xfId="0" applyFont="1" applyFill="1" applyBorder="1" applyAlignment="1">
      <alignment vertical="center"/>
    </xf>
    <xf numFmtId="0" fontId="5" fillId="0" borderId="0" xfId="7" applyFont="1" applyBorder="1" applyAlignment="1">
      <alignment horizontal="left"/>
    </xf>
    <xf numFmtId="0" fontId="28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 wrapText="1"/>
    </xf>
    <xf numFmtId="0" fontId="19" fillId="0" borderId="0" xfId="7" applyFont="1" applyBorder="1" applyAlignment="1">
      <alignment horizontal="right" vertical="center"/>
    </xf>
    <xf numFmtId="2" fontId="27" fillId="0" borderId="0" xfId="0" applyNumberFormat="1" applyFont="1" applyFill="1" applyAlignment="1">
      <alignment horizontal="center" vertical="center"/>
    </xf>
    <xf numFmtId="2" fontId="29" fillId="0" borderId="0" xfId="0" applyNumberFormat="1" applyFont="1" applyAlignment="1">
      <alignment horizontal="center" vertical="center"/>
    </xf>
    <xf numFmtId="0" fontId="19" fillId="0" borderId="0" xfId="7" applyFont="1" applyBorder="1" applyAlignment="1">
      <alignment horizontal="right"/>
    </xf>
    <xf numFmtId="0" fontId="19" fillId="0" borderId="0" xfId="0" applyFont="1" applyFill="1" applyAlignment="1">
      <alignment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wrapText="1"/>
    </xf>
    <xf numFmtId="2" fontId="0" fillId="0" borderId="0" xfId="0" applyNumberFormat="1"/>
    <xf numFmtId="0" fontId="4" fillId="3" borderId="1" xfId="0" applyFont="1" applyFill="1" applyBorder="1" applyAlignment="1">
      <alignment horizontal="center" vertical="center"/>
    </xf>
    <xf numFmtId="0" fontId="4" fillId="3" borderId="1" xfId="12" applyNumberFormat="1" applyFont="1" applyFill="1" applyBorder="1" applyAlignment="1">
      <alignment horizontal="center" vertical="center" wrapText="1"/>
    </xf>
    <xf numFmtId="0" fontId="30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 wrapText="1"/>
    </xf>
    <xf numFmtId="2" fontId="15" fillId="0" borderId="1" xfId="12" applyNumberFormat="1" applyFont="1" applyFill="1" applyBorder="1" applyAlignment="1">
      <alignment horizontal="center" vertical="center" wrapText="1"/>
    </xf>
    <xf numFmtId="0" fontId="21" fillId="0" borderId="0" xfId="0" applyFont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14" fillId="0" borderId="0" xfId="11" applyFont="1" applyFill="1" applyBorder="1" applyAlignment="1" applyProtection="1">
      <alignment horizontal="center" vertical="center" shrinkToFit="1"/>
      <protection locked="0"/>
    </xf>
    <xf numFmtId="0" fontId="6" fillId="0" borderId="0" xfId="11" applyFont="1" applyFill="1" applyBorder="1" applyAlignment="1" applyProtection="1">
      <alignment horizontal="center" vertical="center" shrinkToFit="1"/>
      <protection locked="0"/>
    </xf>
    <xf numFmtId="43" fontId="6" fillId="0" borderId="0" xfId="11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11" applyFont="1" applyFill="1" applyBorder="1" applyAlignment="1" applyProtection="1">
      <alignment horizontal="left" vertical="center" shrinkToFit="1"/>
      <protection locked="0"/>
    </xf>
    <xf numFmtId="0" fontId="4" fillId="2" borderId="1" xfId="0" applyFont="1" applyFill="1" applyBorder="1" applyAlignment="1" applyProtection="1">
      <alignment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/>
      <protection locked="0"/>
    </xf>
    <xf numFmtId="0" fontId="18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1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7" applyFont="1" applyFill="1" applyBorder="1" applyAlignment="1" applyProtection="1">
      <alignment horizontal="left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16" fillId="0" borderId="2" xfId="7" applyFont="1" applyFill="1" applyBorder="1" applyAlignment="1" applyProtection="1">
      <alignment horizontal="center" vertical="center"/>
      <protection locked="0"/>
    </xf>
    <xf numFmtId="2" fontId="6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2" xfId="12" applyNumberFormat="1" applyFont="1" applyFill="1" applyBorder="1" applyAlignment="1" applyProtection="1">
      <alignment horizontal="center" vertical="center"/>
      <protection locked="0"/>
    </xf>
    <xf numFmtId="0" fontId="16" fillId="0" borderId="1" xfId="7" applyFont="1" applyFill="1" applyBorder="1" applyAlignment="1" applyProtection="1">
      <alignment horizontal="center" vertical="center" wrapText="1"/>
      <protection locked="0"/>
    </xf>
    <xf numFmtId="0" fontId="5" fillId="0" borderId="1" xfId="7" applyFont="1" applyFill="1" applyBorder="1" applyAlignment="1" applyProtection="1">
      <alignment horizontal="left" vertical="center" wrapText="1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16" fillId="0" borderId="1" xfId="7" applyFont="1" applyFill="1" applyBorder="1" applyAlignment="1" applyProtection="1">
      <alignment horizontal="center" vertical="center"/>
      <protection locked="0"/>
    </xf>
    <xf numFmtId="165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12" applyNumberFormat="1" applyFont="1" applyFill="1" applyBorder="1" applyAlignment="1" applyProtection="1">
      <alignment horizontal="center"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2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1" xfId="12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2" fontId="5" fillId="2" borderId="1" xfId="0" applyNumberFormat="1" applyFont="1" applyFill="1" applyBorder="1" applyAlignment="1" applyProtection="1">
      <alignment horizontal="center" vertical="center"/>
      <protection locked="0"/>
    </xf>
    <xf numFmtId="165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165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left" vertical="top" wrapText="1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168" fontId="6" fillId="0" borderId="1" xfId="0" applyNumberFormat="1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/>
      <protection locked="0"/>
    </xf>
    <xf numFmtId="165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166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2" fontId="6" fillId="0" borderId="1" xfId="12" applyNumberFormat="1" applyFont="1" applyFill="1" applyBorder="1" applyAlignment="1" applyProtection="1">
      <alignment horizontal="center" vertical="center"/>
      <protection locked="0"/>
    </xf>
    <xf numFmtId="2" fontId="6" fillId="0" borderId="1" xfId="12" applyNumberFormat="1" applyFont="1" applyFill="1" applyBorder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 applyProtection="1">
      <alignment vertical="top" wrapText="1"/>
      <protection locked="0"/>
    </xf>
    <xf numFmtId="0" fontId="5" fillId="0" borderId="1" xfId="0" applyFont="1" applyFill="1" applyBorder="1" applyAlignment="1" applyProtection="1">
      <alignment horizontal="center" vertical="top" wrapText="1"/>
      <protection locked="0"/>
    </xf>
    <xf numFmtId="2" fontId="5" fillId="0" borderId="1" xfId="0" applyNumberFormat="1" applyFont="1" applyFill="1" applyBorder="1" applyAlignment="1" applyProtection="1">
      <alignment horizontal="center" vertical="top" wrapText="1"/>
      <protection locked="0"/>
    </xf>
    <xf numFmtId="2" fontId="5" fillId="0" borderId="1" xfId="12" applyNumberFormat="1" applyFont="1" applyFill="1" applyBorder="1" applyAlignment="1" applyProtection="1">
      <alignment horizontal="left" vertical="top" wrapText="1"/>
      <protection locked="0"/>
    </xf>
    <xf numFmtId="2" fontId="8" fillId="0" borderId="1" xfId="12" applyNumberFormat="1" applyFont="1" applyFill="1" applyBorder="1" applyAlignment="1" applyProtection="1">
      <alignment horizontal="left" vertical="top" wrapText="1"/>
      <protection locked="0"/>
    </xf>
    <xf numFmtId="2" fontId="5" fillId="0" borderId="1" xfId="12" applyNumberFormat="1" applyFont="1" applyFill="1" applyBorder="1" applyAlignment="1" applyProtection="1">
      <alignment horizontal="center" vertical="top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2" fontId="5" fillId="0" borderId="1" xfId="12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7" xfId="11" applyFont="1" applyFill="1" applyBorder="1" applyAlignment="1" applyProtection="1">
      <alignment horizontal="center" vertical="center"/>
      <protection locked="0"/>
    </xf>
    <xf numFmtId="0" fontId="6" fillId="3" borderId="3" xfId="11" applyFont="1" applyFill="1" applyBorder="1" applyAlignment="1" applyProtection="1">
      <alignment horizontal="center" vertical="center"/>
      <protection locked="0"/>
    </xf>
    <xf numFmtId="0" fontId="6" fillId="3" borderId="3" xfId="0" applyFont="1" applyFill="1" applyBorder="1" applyAlignment="1" applyProtection="1">
      <alignment horizontal="left" vertical="center" wrapText="1"/>
      <protection locked="0"/>
    </xf>
    <xf numFmtId="0" fontId="6" fillId="3" borderId="3" xfId="0" applyFont="1" applyFill="1" applyBorder="1" applyAlignment="1" applyProtection="1">
      <alignment horizontal="center" vertical="center" wrapText="1"/>
      <protection locked="0"/>
    </xf>
    <xf numFmtId="0" fontId="6" fillId="3" borderId="3" xfId="0" applyNumberFormat="1" applyFont="1" applyFill="1" applyBorder="1" applyAlignment="1" applyProtection="1">
      <alignment horizontal="center" vertical="center" wrapText="1"/>
      <protection locked="0"/>
    </xf>
    <xf numFmtId="43" fontId="9" fillId="3" borderId="8" xfId="12" applyFont="1" applyFill="1" applyBorder="1" applyAlignment="1" applyProtection="1">
      <alignment horizontal="center" vertical="center"/>
      <protection locked="0"/>
    </xf>
    <xf numFmtId="43" fontId="6" fillId="3" borderId="3" xfId="12" applyFont="1" applyFill="1" applyBorder="1" applyAlignment="1" applyProtection="1">
      <alignment horizontal="center" vertical="center" wrapText="1"/>
      <protection locked="0"/>
    </xf>
    <xf numFmtId="43" fontId="9" fillId="3" borderId="3" xfId="12" applyFont="1" applyFill="1" applyBorder="1" applyAlignment="1" applyProtection="1">
      <alignment horizontal="center" vertical="center"/>
      <protection locked="0"/>
    </xf>
    <xf numFmtId="0" fontId="6" fillId="0" borderId="2" xfId="11" applyFont="1" applyFill="1" applyBorder="1" applyAlignment="1" applyProtection="1">
      <alignment horizontal="center" vertical="center"/>
      <protection locked="0"/>
    </xf>
    <xf numFmtId="0" fontId="5" fillId="0" borderId="2" xfId="11" applyFont="1" applyFill="1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 applyProtection="1">
      <alignment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9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3" fontId="8" fillId="0" borderId="2" xfId="12" applyFont="1" applyFill="1" applyBorder="1" applyAlignment="1" applyProtection="1">
      <alignment horizontal="center" vertical="center"/>
      <protection locked="0"/>
    </xf>
    <xf numFmtId="0" fontId="6" fillId="3" borderId="1" xfId="11" applyFont="1" applyFill="1" applyBorder="1" applyAlignment="1" applyProtection="1">
      <alignment horizontal="center" vertical="center"/>
      <protection locked="0"/>
    </xf>
    <xf numFmtId="0" fontId="6" fillId="3" borderId="1" xfId="0" applyFont="1" applyFill="1" applyBorder="1" applyAlignment="1" applyProtection="1">
      <alignment horizontal="left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43" fontId="9" fillId="3" borderId="1" xfId="12" applyFont="1" applyFill="1" applyBorder="1" applyAlignment="1" applyProtection="1">
      <alignment horizontal="center" vertical="center"/>
      <protection locked="0"/>
    </xf>
    <xf numFmtId="0" fontId="6" fillId="0" borderId="1" xfId="11" applyFont="1" applyFill="1" applyBorder="1" applyAlignment="1" applyProtection="1">
      <alignment horizontal="center" vertical="center"/>
      <protection locked="0"/>
    </xf>
    <xf numFmtId="0" fontId="5" fillId="0" borderId="1" xfId="11" applyFont="1" applyFill="1" applyBorder="1" applyAlignment="1" applyProtection="1">
      <alignment horizontal="center" vertical="center"/>
      <protection locked="0"/>
    </xf>
    <xf numFmtId="9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43" fontId="8" fillId="0" borderId="1" xfId="12" applyFont="1" applyFill="1" applyBorder="1" applyAlignment="1" applyProtection="1">
      <alignment horizontal="center" vertical="center"/>
      <protection locked="0"/>
    </xf>
    <xf numFmtId="1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1" xfId="11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43" fontId="8" fillId="2" borderId="1" xfId="12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6" fillId="3" borderId="1" xfId="0" applyFont="1" applyFill="1" applyBorder="1" applyProtection="1">
      <protection locked="0"/>
    </xf>
    <xf numFmtId="0" fontId="5" fillId="3" borderId="1" xfId="0" applyFont="1" applyFill="1" applyBorder="1" applyProtection="1">
      <protection locked="0"/>
    </xf>
    <xf numFmtId="9" fontId="5" fillId="2" borderId="1" xfId="0" applyNumberFormat="1" applyFont="1" applyFill="1" applyBorder="1" applyAlignment="1" applyProtection="1">
      <alignment horizontal="center" vertical="center"/>
    </xf>
    <xf numFmtId="9" fontId="5" fillId="2" borderId="1" xfId="0" applyNumberFormat="1" applyFont="1" applyFill="1" applyBorder="1" applyAlignment="1" applyProtection="1">
      <alignment horizontal="center" vertical="center" wrapText="1"/>
    </xf>
    <xf numFmtId="169" fontId="6" fillId="0" borderId="1" xfId="0" applyNumberFormat="1" applyFont="1" applyFill="1" applyBorder="1" applyAlignment="1" applyProtection="1">
      <alignment horizontal="center" vertical="center"/>
      <protection locked="0"/>
    </xf>
    <xf numFmtId="2" fontId="6" fillId="0" borderId="1" xfId="0" applyNumberFormat="1" applyFont="1" applyFill="1" applyBorder="1" applyAlignment="1" applyProtection="1">
      <alignment horizontal="center" vertical="top" wrapText="1"/>
      <protection locked="0"/>
    </xf>
    <xf numFmtId="0" fontId="6" fillId="0" borderId="1" xfId="0" applyNumberFormat="1" applyFont="1" applyFill="1" applyBorder="1" applyAlignment="1" applyProtection="1">
      <alignment horizontal="center" vertical="top" wrapText="1"/>
      <protection locked="0"/>
    </xf>
    <xf numFmtId="165" fontId="5" fillId="0" borderId="1" xfId="0" applyNumberFormat="1" applyFont="1" applyFill="1" applyBorder="1" applyAlignment="1" applyProtection="1">
      <alignment horizontal="center" vertical="top" wrapText="1"/>
      <protection locked="0"/>
    </xf>
    <xf numFmtId="0" fontId="5" fillId="0" borderId="1" xfId="0" applyNumberFormat="1" applyFont="1" applyFill="1" applyBorder="1" applyAlignment="1" applyProtection="1">
      <alignment horizontal="center" vertical="top" wrapText="1"/>
      <protection locked="0"/>
    </xf>
    <xf numFmtId="2" fontId="5" fillId="0" borderId="1" xfId="9" applyNumberFormat="1" applyFont="1" applyFill="1" applyBorder="1" applyAlignment="1" applyProtection="1">
      <alignment horizontal="center" vertical="center"/>
      <protection locked="0"/>
    </xf>
    <xf numFmtId="167" fontId="5" fillId="0" borderId="1" xfId="1" applyNumberFormat="1" applyFont="1" applyFill="1" applyBorder="1" applyAlignment="1" applyProtection="1">
      <alignment horizontal="center" vertical="center"/>
      <protection locked="0"/>
    </xf>
    <xf numFmtId="0" fontId="5" fillId="0" borderId="1" xfId="1" applyFont="1" applyFill="1" applyBorder="1" applyAlignment="1" applyProtection="1">
      <alignment horizontal="center" vertical="center"/>
      <protection locked="0"/>
    </xf>
    <xf numFmtId="0" fontId="5" fillId="0" borderId="1" xfId="9" applyFont="1" applyFill="1" applyBorder="1" applyAlignment="1" applyProtection="1">
      <alignment horizontal="center" vertical="center"/>
      <protection locked="0"/>
    </xf>
    <xf numFmtId="166" fontId="5" fillId="0" borderId="1" xfId="0" applyNumberFormat="1" applyFont="1" applyFill="1" applyBorder="1" applyAlignment="1" applyProtection="1">
      <alignment horizontal="center" vertical="top" wrapText="1"/>
      <protection locked="0"/>
    </xf>
    <xf numFmtId="166" fontId="5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7" applyFont="1" applyFill="1" applyBorder="1" applyAlignment="1" applyProtection="1">
      <alignment horizontal="left" vertical="center" wrapText="1"/>
      <protection locked="0"/>
    </xf>
    <xf numFmtId="0" fontId="6" fillId="0" borderId="1" xfId="4" applyFont="1" applyFill="1" applyBorder="1" applyAlignment="1" applyProtection="1">
      <alignment vertical="center" wrapText="1"/>
      <protection locked="0"/>
    </xf>
    <xf numFmtId="0" fontId="5" fillId="0" borderId="1" xfId="1" applyFont="1" applyFill="1" applyBorder="1" applyAlignment="1" applyProtection="1">
      <alignment vertical="center" wrapText="1"/>
      <protection locked="0"/>
    </xf>
    <xf numFmtId="0" fontId="5" fillId="0" borderId="1" xfId="1" applyFont="1" applyFill="1" applyBorder="1" applyAlignment="1" applyProtection="1">
      <alignment horizontal="center" vertical="center" wrapText="1"/>
      <protection locked="0"/>
    </xf>
    <xf numFmtId="165" fontId="5" fillId="0" borderId="1" xfId="1" applyNumberFormat="1" applyFont="1" applyFill="1" applyBorder="1" applyAlignment="1" applyProtection="1">
      <alignment horizontal="center" vertical="center"/>
      <protection locked="0"/>
    </xf>
    <xf numFmtId="2" fontId="5" fillId="0" borderId="1" xfId="1" applyNumberFormat="1" applyFont="1" applyFill="1" applyBorder="1" applyAlignment="1" applyProtection="1">
      <alignment horizontal="center" vertical="center"/>
      <protection locked="0"/>
    </xf>
    <xf numFmtId="2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166" fontId="5" fillId="0" borderId="1" xfId="1" applyNumberFormat="1" applyFont="1" applyFill="1" applyBorder="1" applyAlignment="1" applyProtection="1">
      <alignment horizontal="center" vertical="center"/>
      <protection locked="0"/>
    </xf>
    <xf numFmtId="167" fontId="6" fillId="0" borderId="1" xfId="0" applyNumberFormat="1" applyFont="1" applyFill="1" applyBorder="1" applyAlignment="1" applyProtection="1">
      <alignment horizontal="center" vertical="center"/>
      <protection locked="0"/>
    </xf>
    <xf numFmtId="167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4" applyFont="1" applyFill="1" applyBorder="1" applyAlignment="1" applyProtection="1">
      <alignment horizontal="center" vertical="center"/>
      <protection locked="0"/>
    </xf>
    <xf numFmtId="0" fontId="18" fillId="0" borderId="1" xfId="4" applyFont="1" applyFill="1" applyBorder="1" applyAlignment="1" applyProtection="1">
      <alignment horizontal="center" vertical="center"/>
      <protection locked="0"/>
    </xf>
    <xf numFmtId="2" fontId="6" fillId="0" borderId="1" xfId="4" applyNumberFormat="1" applyFont="1" applyFill="1" applyBorder="1" applyAlignment="1" applyProtection="1">
      <alignment horizontal="center" vertical="center" wrapText="1"/>
      <protection locked="0"/>
    </xf>
    <xf numFmtId="2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" xfId="0" applyNumberFormat="1" applyFont="1" applyFill="1" applyBorder="1" applyAlignment="1" applyProtection="1">
      <alignment horizontal="center" vertical="center"/>
      <protection locked="0"/>
    </xf>
    <xf numFmtId="165" fontId="6" fillId="0" borderId="1" xfId="4" applyNumberFormat="1" applyFont="1" applyFill="1" applyBorder="1" applyAlignment="1" applyProtection="1">
      <alignment horizontal="center" vertical="center" wrapText="1"/>
      <protection locked="0"/>
    </xf>
    <xf numFmtId="1" fontId="5" fillId="0" borderId="1" xfId="0" applyNumberFormat="1" applyFont="1" applyFill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5" fillId="2" borderId="1" xfId="0" applyFont="1" applyFill="1" applyBorder="1" applyAlignment="1" applyProtection="1">
      <alignment vertical="top" wrapText="1"/>
      <protection locked="0"/>
    </xf>
    <xf numFmtId="167" fontId="5" fillId="0" borderId="1" xfId="0" applyNumberFormat="1" applyFont="1" applyFill="1" applyBorder="1" applyAlignment="1" applyProtection="1">
      <alignment horizontal="center" vertical="top" wrapText="1"/>
      <protection locked="0"/>
    </xf>
    <xf numFmtId="167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left" vertical="top" wrapText="1"/>
      <protection locked="0"/>
    </xf>
    <xf numFmtId="0" fontId="8" fillId="0" borderId="1" xfId="0" applyFont="1" applyFill="1" applyBorder="1" applyAlignment="1" applyProtection="1">
      <alignment horizontal="left" vertical="top" wrapText="1"/>
      <protection locked="0"/>
    </xf>
    <xf numFmtId="169" fontId="6" fillId="2" borderId="1" xfId="0" applyNumberFormat="1" applyFont="1" applyFill="1" applyBorder="1" applyAlignment="1" applyProtection="1">
      <alignment horizontal="center" vertical="center"/>
      <protection locked="0"/>
    </xf>
    <xf numFmtId="2" fontId="6" fillId="2" borderId="1" xfId="0" applyNumberFormat="1" applyFont="1" applyFill="1" applyBorder="1" applyAlignment="1" applyProtection="1">
      <alignment horizontal="center" vertical="top" wrapText="1"/>
      <protection locked="0"/>
    </xf>
    <xf numFmtId="0" fontId="6" fillId="2" borderId="1" xfId="0" applyNumberFormat="1" applyFont="1" applyFill="1" applyBorder="1" applyAlignment="1" applyProtection="1">
      <alignment horizontal="center" vertical="top" wrapText="1"/>
      <protection locked="0"/>
    </xf>
    <xf numFmtId="165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2" fontId="5" fillId="2" borderId="1" xfId="0" applyNumberFormat="1" applyFont="1" applyFill="1" applyBorder="1" applyAlignment="1" applyProtection="1">
      <alignment horizontal="center" vertical="top" wrapText="1"/>
      <protection locked="0"/>
    </xf>
    <xf numFmtId="0" fontId="5" fillId="2" borderId="1" xfId="0" applyNumberFormat="1" applyFont="1" applyFill="1" applyBorder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170" fontId="5" fillId="0" borderId="1" xfId="0" applyNumberFormat="1" applyFont="1" applyFill="1" applyBorder="1" applyAlignment="1" applyProtection="1">
      <alignment horizontal="center" vertical="top" wrapText="1"/>
      <protection locked="0"/>
    </xf>
    <xf numFmtId="0" fontId="26" fillId="0" borderId="0" xfId="11" applyFont="1" applyFill="1" applyBorder="1" applyAlignment="1">
      <alignment horizontal="center" vertical="center" wrapText="1" shrinkToFit="1"/>
    </xf>
    <xf numFmtId="0" fontId="27" fillId="0" borderId="0" xfId="7" applyFont="1" applyAlignment="1">
      <alignment horizontal="center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18" fillId="2" borderId="5" xfId="0" applyFont="1" applyFill="1" applyBorder="1" applyAlignment="1" applyProtection="1">
      <alignment horizontal="center" vertical="center" wrapText="1"/>
      <protection locked="0"/>
    </xf>
    <xf numFmtId="0" fontId="13" fillId="2" borderId="4" xfId="0" applyFont="1" applyFill="1" applyBorder="1" applyAlignment="1" applyProtection="1">
      <alignment horizontal="center" vertical="center" wrapText="1"/>
      <protection locked="0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20" fillId="0" borderId="0" xfId="11" applyFont="1" applyFill="1" applyBorder="1" applyAlignment="1" applyProtection="1">
      <alignment horizontal="left" vertical="center" shrinkToFit="1"/>
      <protection locked="0"/>
    </xf>
    <xf numFmtId="0" fontId="4" fillId="0" borderId="0" xfId="11" applyFont="1" applyFill="1" applyBorder="1" applyAlignment="1" applyProtection="1">
      <alignment horizontal="right" vertical="center" shrinkToFit="1"/>
      <protection locked="0"/>
    </xf>
    <xf numFmtId="0" fontId="14" fillId="0" borderId="0" xfId="11" applyFont="1" applyFill="1" applyBorder="1" applyAlignment="1" applyProtection="1">
      <alignment horizontal="center" vertical="center" shrinkToFit="1"/>
      <protection locked="0"/>
    </xf>
    <xf numFmtId="0" fontId="15" fillId="0" borderId="0" xfId="11" applyFont="1" applyFill="1" applyBorder="1" applyAlignment="1" applyProtection="1">
      <alignment horizontal="center" vertical="center" shrinkToFit="1"/>
      <protection locked="0"/>
    </xf>
    <xf numFmtId="0" fontId="19" fillId="0" borderId="0" xfId="11" applyFont="1" applyFill="1" applyBorder="1" applyAlignment="1" applyProtection="1">
      <alignment horizontal="center" vertical="center" shrinkToFit="1"/>
      <protection locked="0"/>
    </xf>
    <xf numFmtId="0" fontId="20" fillId="0" borderId="0" xfId="11" applyFont="1" applyFill="1" applyBorder="1" applyAlignment="1" applyProtection="1">
      <alignment horizontal="left" vertical="top" shrinkToFit="1"/>
      <protection locked="0"/>
    </xf>
    <xf numFmtId="0" fontId="6" fillId="0" borderId="1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</cellXfs>
  <cellStyles count="20">
    <cellStyle name="Comma" xfId="12" builtinId="3"/>
    <cellStyle name="Comma 10" xfId="14"/>
    <cellStyle name="Comma 2" xfId="15"/>
    <cellStyle name="Comma 6" xfId="18"/>
    <cellStyle name="Comma 7" xfId="17"/>
    <cellStyle name="Normal" xfId="0" builtinId="0"/>
    <cellStyle name="Normal 10" xfId="1"/>
    <cellStyle name="Normal 14" xfId="2"/>
    <cellStyle name="Normal 15" xfId="19"/>
    <cellStyle name="Normal 16_axalqalaqis skola " xfId="3"/>
    <cellStyle name="Normal 2" xfId="4"/>
    <cellStyle name="Normal 2 2_MCXETA yazarma- Copy" xfId="5"/>
    <cellStyle name="Normal 2_---SUL--- GORI-HOSPITALI-BOLO" xfId="6"/>
    <cellStyle name="Normal 3" xfId="7"/>
    <cellStyle name="Normal 3 2" xfId="16"/>
    <cellStyle name="Normal 4" xfId="13"/>
    <cellStyle name="Normal 8" xfId="8"/>
    <cellStyle name="Normal_gare wyalsadfenigagarini 2 2" xfId="9"/>
    <cellStyle name="Обычный 2" xfId="10"/>
    <cellStyle name="Обычный_Лист1" xfId="11"/>
  </cellStyles>
  <dxfs count="1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F13"/>
  <sheetViews>
    <sheetView tabSelected="1" workbookViewId="0">
      <selection activeCell="A17" sqref="A17:XFD23"/>
    </sheetView>
  </sheetViews>
  <sheetFormatPr defaultRowHeight="12.75" x14ac:dyDescent="0.2"/>
  <cols>
    <col min="1" max="1" width="6" customWidth="1"/>
    <col min="2" max="2" width="28.85546875" customWidth="1"/>
    <col min="3" max="3" width="67" customWidth="1"/>
    <col min="4" max="4" width="23.7109375" customWidth="1"/>
    <col min="5" max="5" width="17.28515625" customWidth="1"/>
    <col min="6" max="6" width="18.140625" customWidth="1"/>
  </cols>
  <sheetData>
    <row r="1" spans="1:6" ht="19.5" x14ac:dyDescent="0.2">
      <c r="A1" s="172" t="s">
        <v>146</v>
      </c>
      <c r="B1" s="172"/>
      <c r="C1" s="172"/>
      <c r="D1" s="172"/>
    </row>
    <row r="2" spans="1:6" ht="19.5" x14ac:dyDescent="0.2">
      <c r="A2" s="172" t="s">
        <v>321</v>
      </c>
      <c r="B2" s="172"/>
      <c r="C2" s="172"/>
      <c r="D2" s="172"/>
    </row>
    <row r="3" spans="1:6" ht="9" customHeight="1" x14ac:dyDescent="0.2">
      <c r="A3" s="1"/>
      <c r="B3" s="1"/>
      <c r="C3" s="1"/>
      <c r="D3" s="1"/>
    </row>
    <row r="4" spans="1:6" ht="19.5" x14ac:dyDescent="0.3">
      <c r="A4" s="173" t="s">
        <v>147</v>
      </c>
      <c r="B4" s="173"/>
      <c r="C4" s="173"/>
      <c r="D4" s="173"/>
    </row>
    <row r="5" spans="1:6" ht="9" customHeight="1" x14ac:dyDescent="0.2">
      <c r="A5" s="2"/>
      <c r="B5" s="2"/>
      <c r="C5" s="3"/>
      <c r="D5" s="4"/>
    </row>
    <row r="6" spans="1:6" ht="19.5" x14ac:dyDescent="0.2">
      <c r="A6" s="5"/>
      <c r="B6" s="5"/>
      <c r="C6" s="6" t="s">
        <v>148</v>
      </c>
      <c r="D6" s="7">
        <f>D10+D11+D12+D13</f>
        <v>0</v>
      </c>
      <c r="E6" s="8"/>
    </row>
    <row r="7" spans="1:6" ht="5.25" customHeight="1" x14ac:dyDescent="0.2">
      <c r="A7" s="5"/>
      <c r="B7" s="5"/>
      <c r="C7" s="9"/>
      <c r="D7" s="10"/>
    </row>
    <row r="8" spans="1:6" ht="28.5" x14ac:dyDescent="0.2">
      <c r="A8" s="11" t="s">
        <v>1</v>
      </c>
      <c r="B8" s="11" t="s">
        <v>149</v>
      </c>
      <c r="C8" s="12" t="s">
        <v>150</v>
      </c>
      <c r="D8" s="12" t="s">
        <v>37</v>
      </c>
      <c r="E8" s="13"/>
    </row>
    <row r="9" spans="1:6" x14ac:dyDescent="0.2">
      <c r="A9" s="14">
        <v>1</v>
      </c>
      <c r="B9" s="14">
        <v>2</v>
      </c>
      <c r="C9" s="14">
        <v>3</v>
      </c>
      <c r="D9" s="15">
        <v>4</v>
      </c>
    </row>
    <row r="10" spans="1:6" ht="15.75" x14ac:dyDescent="0.2">
      <c r="A10" s="16">
        <v>1</v>
      </c>
      <c r="B10" s="11" t="s">
        <v>151</v>
      </c>
      <c r="C10" s="17" t="s">
        <v>308</v>
      </c>
      <c r="D10" s="18">
        <f>ჯიხური!M94</f>
        <v>0</v>
      </c>
    </row>
    <row r="11" spans="1:6" ht="15.75" x14ac:dyDescent="0.2">
      <c r="A11" s="16">
        <v>2</v>
      </c>
      <c r="B11" s="11" t="s">
        <v>152</v>
      </c>
      <c r="C11" s="17" t="s">
        <v>223</v>
      </c>
      <c r="D11" s="18">
        <f>'შიდა ქსელი N1'!M372</f>
        <v>0</v>
      </c>
      <c r="E11" s="13"/>
    </row>
    <row r="12" spans="1:6" ht="15.75" x14ac:dyDescent="0.2">
      <c r="A12" s="16">
        <v>3</v>
      </c>
      <c r="B12" s="11" t="s">
        <v>153</v>
      </c>
      <c r="C12" s="17" t="s">
        <v>224</v>
      </c>
      <c r="D12" s="18">
        <f>'შიდა ქსელი N2'!M128</f>
        <v>0</v>
      </c>
      <c r="F12" s="13"/>
    </row>
    <row r="13" spans="1:6" ht="15.75" x14ac:dyDescent="0.2">
      <c r="A13" s="16">
        <v>4</v>
      </c>
      <c r="B13" s="11" t="s">
        <v>309</v>
      </c>
      <c r="C13" s="17" t="s">
        <v>231</v>
      </c>
      <c r="D13" s="18">
        <f>'შიდა ქსელი N3'!M260</f>
        <v>0</v>
      </c>
    </row>
  </sheetData>
  <mergeCells count="3">
    <mergeCell ref="A1:D1"/>
    <mergeCell ref="A2:D2"/>
    <mergeCell ref="A4:D4"/>
  </mergeCells>
  <pageMargins left="0.89" right="0.7" top="0.75" bottom="0.75" header="0.3" footer="0.3"/>
  <pageSetup paperSize="9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02"/>
  <sheetViews>
    <sheetView workbookViewId="0">
      <selection activeCell="G12" sqref="G12:M94"/>
    </sheetView>
  </sheetViews>
  <sheetFormatPr defaultRowHeight="12.75" x14ac:dyDescent="0.2"/>
  <cols>
    <col min="1" max="1" width="2.7109375" style="19" customWidth="1"/>
    <col min="2" max="2" width="8.7109375" style="20" customWidth="1"/>
    <col min="3" max="3" width="39.5703125" style="21" customWidth="1"/>
    <col min="4" max="4" width="7.7109375" style="21" customWidth="1"/>
    <col min="5" max="5" width="7.5703125" style="21" customWidth="1"/>
    <col min="6" max="6" width="9.85546875" style="21" customWidth="1"/>
    <col min="7" max="7" width="9.140625" style="21"/>
    <col min="8" max="8" width="12.5703125" style="21" customWidth="1"/>
    <col min="9" max="9" width="9.140625" style="21"/>
    <col min="10" max="10" width="11.85546875" style="21" customWidth="1"/>
    <col min="11" max="11" width="9.140625" style="21"/>
    <col min="12" max="12" width="10" style="21" customWidth="1"/>
    <col min="13" max="13" width="12.5703125" style="21" customWidth="1"/>
    <col min="14" max="16384" width="9.140625" style="20"/>
  </cols>
  <sheetData>
    <row r="1" spans="1:13" ht="5.25" customHeight="1" x14ac:dyDescent="0.2"/>
    <row r="2" spans="1:13" ht="15" x14ac:dyDescent="0.2">
      <c r="A2" s="186" t="s">
        <v>146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</row>
    <row r="3" spans="1:13" ht="14.25" x14ac:dyDescent="0.2">
      <c r="A3" s="187" t="s">
        <v>321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</row>
    <row r="4" spans="1:13" ht="14.25" x14ac:dyDescent="0.2">
      <c r="A4" s="188" t="s">
        <v>307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</row>
    <row r="5" spans="1:13" ht="15" x14ac:dyDescent="0.2">
      <c r="A5" s="186" t="s">
        <v>305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</row>
    <row r="6" spans="1:13" ht="15" x14ac:dyDescent="0.2">
      <c r="A6" s="22"/>
      <c r="B6" s="22"/>
      <c r="C6" s="23"/>
      <c r="D6" s="22"/>
      <c r="E6" s="22"/>
      <c r="F6" s="22"/>
      <c r="G6" s="22"/>
      <c r="H6" s="185" t="s">
        <v>37</v>
      </c>
      <c r="I6" s="185"/>
      <c r="J6" s="185"/>
      <c r="K6" s="185"/>
      <c r="L6" s="24">
        <f>M94/1000</f>
        <v>0</v>
      </c>
      <c r="M6" s="25" t="s">
        <v>36</v>
      </c>
    </row>
    <row r="7" spans="1:13" ht="15" x14ac:dyDescent="0.2">
      <c r="A7" s="22"/>
      <c r="B7" s="184" t="s">
        <v>201</v>
      </c>
      <c r="C7" s="184"/>
      <c r="D7" s="184"/>
      <c r="E7" s="184"/>
      <c r="F7" s="184"/>
      <c r="G7" s="22"/>
      <c r="H7" s="185" t="s">
        <v>38</v>
      </c>
      <c r="I7" s="185"/>
      <c r="J7" s="185"/>
      <c r="K7" s="185"/>
      <c r="L7" s="24">
        <f>J84/1000</f>
        <v>0</v>
      </c>
      <c r="M7" s="25" t="s">
        <v>36</v>
      </c>
    </row>
    <row r="8" spans="1:13" ht="4.5" customHeight="1" x14ac:dyDescent="0.2"/>
    <row r="9" spans="1:13" x14ac:dyDescent="0.2">
      <c r="A9" s="180" t="s">
        <v>1</v>
      </c>
      <c r="B9" s="181" t="s">
        <v>35</v>
      </c>
      <c r="C9" s="183" t="s">
        <v>2</v>
      </c>
      <c r="D9" s="179" t="s">
        <v>3</v>
      </c>
      <c r="E9" s="179" t="s">
        <v>11</v>
      </c>
      <c r="F9" s="179" t="s">
        <v>4</v>
      </c>
      <c r="G9" s="178" t="s">
        <v>17</v>
      </c>
      <c r="H9" s="178"/>
      <c r="I9" s="178" t="s">
        <v>5</v>
      </c>
      <c r="J9" s="178"/>
      <c r="K9" s="179" t="s">
        <v>6</v>
      </c>
      <c r="L9" s="179"/>
      <c r="M9" s="26" t="s">
        <v>21</v>
      </c>
    </row>
    <row r="10" spans="1:13" x14ac:dyDescent="0.2">
      <c r="A10" s="180"/>
      <c r="B10" s="182"/>
      <c r="C10" s="183"/>
      <c r="D10" s="179"/>
      <c r="E10" s="179"/>
      <c r="F10" s="179"/>
      <c r="G10" s="27" t="s">
        <v>7</v>
      </c>
      <c r="H10" s="28" t="s">
        <v>8</v>
      </c>
      <c r="I10" s="27" t="s">
        <v>7</v>
      </c>
      <c r="J10" s="28" t="s">
        <v>8</v>
      </c>
      <c r="K10" s="27" t="s">
        <v>7</v>
      </c>
      <c r="L10" s="28" t="s">
        <v>9</v>
      </c>
      <c r="M10" s="27" t="s">
        <v>10</v>
      </c>
    </row>
    <row r="11" spans="1:13" x14ac:dyDescent="0.2">
      <c r="A11" s="29">
        <v>1</v>
      </c>
      <c r="B11" s="30">
        <v>2</v>
      </c>
      <c r="C11" s="31">
        <v>3</v>
      </c>
      <c r="D11" s="31">
        <v>4</v>
      </c>
      <c r="E11" s="31">
        <v>5</v>
      </c>
      <c r="F11" s="31">
        <v>6</v>
      </c>
      <c r="G11" s="27">
        <v>7</v>
      </c>
      <c r="H11" s="32">
        <v>8</v>
      </c>
      <c r="I11" s="27">
        <v>9</v>
      </c>
      <c r="J11" s="32">
        <v>10</v>
      </c>
      <c r="K11" s="27">
        <v>11</v>
      </c>
      <c r="L11" s="32">
        <v>12</v>
      </c>
      <c r="M11" s="27">
        <v>13</v>
      </c>
    </row>
    <row r="12" spans="1:13" ht="25.5" x14ac:dyDescent="0.2">
      <c r="A12" s="174">
        <v>1</v>
      </c>
      <c r="B12" s="33" t="s">
        <v>51</v>
      </c>
      <c r="C12" s="34" t="s">
        <v>270</v>
      </c>
      <c r="D12" s="35" t="s">
        <v>44</v>
      </c>
      <c r="E12" s="36"/>
      <c r="F12" s="37">
        <v>10.199999999999999</v>
      </c>
      <c r="G12" s="38"/>
      <c r="H12" s="38"/>
      <c r="I12" s="38"/>
      <c r="J12" s="38"/>
      <c r="K12" s="38"/>
      <c r="L12" s="38"/>
      <c r="M12" s="38"/>
    </row>
    <row r="13" spans="1:13" ht="13.5" x14ac:dyDescent="0.2">
      <c r="A13" s="174"/>
      <c r="B13" s="39"/>
      <c r="C13" s="40" t="s">
        <v>12</v>
      </c>
      <c r="D13" s="41" t="s">
        <v>15</v>
      </c>
      <c r="E13" s="42">
        <v>2.99</v>
      </c>
      <c r="F13" s="43">
        <f>E13*F12</f>
        <v>30.498000000000001</v>
      </c>
      <c r="G13" s="44"/>
      <c r="H13" s="44"/>
      <c r="I13" s="44"/>
      <c r="J13" s="44"/>
      <c r="K13" s="44"/>
      <c r="L13" s="44"/>
      <c r="M13" s="44"/>
    </row>
    <row r="14" spans="1:13" ht="38.25" x14ac:dyDescent="0.2">
      <c r="A14" s="174">
        <v>2</v>
      </c>
      <c r="B14" s="45" t="s">
        <v>271</v>
      </c>
      <c r="C14" s="46" t="s">
        <v>272</v>
      </c>
      <c r="D14" s="47" t="s">
        <v>31</v>
      </c>
      <c r="E14" s="48"/>
      <c r="F14" s="49">
        <v>1.74</v>
      </c>
      <c r="G14" s="50"/>
      <c r="H14" s="44"/>
      <c r="I14" s="44"/>
      <c r="J14" s="44"/>
      <c r="K14" s="44"/>
      <c r="L14" s="44"/>
      <c r="M14" s="44"/>
    </row>
    <row r="15" spans="1:13" x14ac:dyDescent="0.2">
      <c r="A15" s="174"/>
      <c r="B15" s="48"/>
      <c r="C15" s="51" t="s">
        <v>12</v>
      </c>
      <c r="D15" s="41" t="s">
        <v>15</v>
      </c>
      <c r="E15" s="48">
        <v>3.78</v>
      </c>
      <c r="F15" s="43">
        <f>E15*F14</f>
        <v>6.5771999999999995</v>
      </c>
      <c r="G15" s="44"/>
      <c r="H15" s="44"/>
      <c r="I15" s="44"/>
      <c r="J15" s="44"/>
      <c r="K15" s="44"/>
      <c r="L15" s="44"/>
      <c r="M15" s="44"/>
    </row>
    <row r="16" spans="1:13" x14ac:dyDescent="0.2">
      <c r="A16" s="174"/>
      <c r="B16" s="48"/>
      <c r="C16" s="51" t="s">
        <v>14</v>
      </c>
      <c r="D16" s="48" t="s">
        <v>0</v>
      </c>
      <c r="E16" s="48">
        <v>0.92</v>
      </c>
      <c r="F16" s="43">
        <f>E16*F14</f>
        <v>1.6008</v>
      </c>
      <c r="G16" s="44"/>
      <c r="H16" s="44"/>
      <c r="I16" s="44"/>
      <c r="J16" s="44"/>
      <c r="K16" s="44"/>
      <c r="L16" s="44"/>
      <c r="M16" s="44"/>
    </row>
    <row r="17" spans="1:13" x14ac:dyDescent="0.2">
      <c r="A17" s="174"/>
      <c r="B17" s="48"/>
      <c r="C17" s="48" t="s">
        <v>23</v>
      </c>
      <c r="D17" s="48"/>
      <c r="E17" s="48"/>
      <c r="F17" s="43"/>
      <c r="G17" s="44"/>
      <c r="H17" s="44"/>
      <c r="I17" s="44"/>
      <c r="J17" s="44"/>
      <c r="K17" s="44"/>
      <c r="L17" s="44"/>
      <c r="M17" s="44"/>
    </row>
    <row r="18" spans="1:13" ht="16.5" x14ac:dyDescent="0.2">
      <c r="A18" s="174"/>
      <c r="B18" s="48"/>
      <c r="C18" s="51" t="s">
        <v>273</v>
      </c>
      <c r="D18" s="48" t="s">
        <v>181</v>
      </c>
      <c r="E18" s="48">
        <v>1.0149999999999999</v>
      </c>
      <c r="F18" s="43">
        <f>E18*F14</f>
        <v>1.7660999999999998</v>
      </c>
      <c r="G18" s="44"/>
      <c r="H18" s="44"/>
      <c r="I18" s="44"/>
      <c r="J18" s="44"/>
      <c r="K18" s="44"/>
      <c r="L18" s="44"/>
      <c r="M18" s="44"/>
    </row>
    <row r="19" spans="1:13" ht="16.5" x14ac:dyDescent="0.2">
      <c r="A19" s="174"/>
      <c r="B19" s="48"/>
      <c r="C19" s="51" t="s">
        <v>172</v>
      </c>
      <c r="D19" s="48" t="s">
        <v>182</v>
      </c>
      <c r="E19" s="48">
        <v>0.70299999999999996</v>
      </c>
      <c r="F19" s="43">
        <f>E19*F14</f>
        <v>1.22322</v>
      </c>
      <c r="G19" s="44"/>
      <c r="H19" s="44"/>
      <c r="I19" s="44"/>
      <c r="J19" s="44"/>
      <c r="K19" s="44"/>
      <c r="L19" s="44"/>
      <c r="M19" s="44"/>
    </row>
    <row r="20" spans="1:13" ht="16.5" x14ac:dyDescent="0.2">
      <c r="A20" s="174"/>
      <c r="B20" s="48"/>
      <c r="C20" s="51" t="s">
        <v>174</v>
      </c>
      <c r="D20" s="48" t="s">
        <v>181</v>
      </c>
      <c r="E20" s="48">
        <f>1.14*0.01</f>
        <v>1.1399999999999999E-2</v>
      </c>
      <c r="F20" s="43">
        <f>E20*F14</f>
        <v>1.9835999999999996E-2</v>
      </c>
      <c r="G20" s="44"/>
      <c r="H20" s="44"/>
      <c r="I20" s="44"/>
      <c r="J20" s="44"/>
      <c r="K20" s="44"/>
      <c r="L20" s="44"/>
      <c r="M20" s="44"/>
    </row>
    <row r="21" spans="1:13" x14ac:dyDescent="0.2">
      <c r="A21" s="174"/>
      <c r="B21" s="48"/>
      <c r="C21" s="51" t="s">
        <v>274</v>
      </c>
      <c r="D21" s="48" t="s">
        <v>30</v>
      </c>
      <c r="E21" s="52" t="s">
        <v>39</v>
      </c>
      <c r="F21" s="43">
        <v>0.13900000000000001</v>
      </c>
      <c r="G21" s="44"/>
      <c r="H21" s="44"/>
      <c r="I21" s="44"/>
      <c r="J21" s="44"/>
      <c r="K21" s="44"/>
      <c r="L21" s="44"/>
      <c r="M21" s="44"/>
    </row>
    <row r="22" spans="1:13" x14ac:dyDescent="0.2">
      <c r="A22" s="174"/>
      <c r="B22" s="48"/>
      <c r="C22" s="51" t="s">
        <v>275</v>
      </c>
      <c r="D22" s="48" t="s">
        <v>276</v>
      </c>
      <c r="E22" s="52" t="s">
        <v>39</v>
      </c>
      <c r="F22" s="53">
        <v>6.3</v>
      </c>
      <c r="G22" s="44"/>
      <c r="H22" s="44"/>
      <c r="I22" s="44"/>
      <c r="J22" s="44"/>
      <c r="K22" s="44"/>
      <c r="L22" s="44"/>
      <c r="M22" s="44"/>
    </row>
    <row r="23" spans="1:13" x14ac:dyDescent="0.2">
      <c r="A23" s="174"/>
      <c r="B23" s="48"/>
      <c r="C23" s="51" t="s">
        <v>178</v>
      </c>
      <c r="D23" s="48" t="s">
        <v>0</v>
      </c>
      <c r="E23" s="53">
        <v>0.6</v>
      </c>
      <c r="F23" s="43">
        <f>E23*F14</f>
        <v>1.044</v>
      </c>
      <c r="G23" s="44"/>
      <c r="H23" s="44"/>
      <c r="I23" s="44"/>
      <c r="J23" s="44"/>
      <c r="K23" s="44"/>
      <c r="L23" s="44"/>
      <c r="M23" s="44"/>
    </row>
    <row r="24" spans="1:13" ht="51" x14ac:dyDescent="0.2">
      <c r="A24" s="174">
        <v>3</v>
      </c>
      <c r="B24" s="54" t="s">
        <v>180</v>
      </c>
      <c r="C24" s="46" t="s">
        <v>277</v>
      </c>
      <c r="D24" s="47" t="s">
        <v>61</v>
      </c>
      <c r="E24" s="48"/>
      <c r="F24" s="49">
        <v>2.11</v>
      </c>
      <c r="G24" s="55"/>
      <c r="H24" s="56"/>
      <c r="I24" s="55"/>
      <c r="J24" s="56"/>
      <c r="K24" s="55"/>
      <c r="L24" s="56"/>
      <c r="M24" s="57"/>
    </row>
    <row r="25" spans="1:13" x14ac:dyDescent="0.2">
      <c r="A25" s="174"/>
      <c r="B25" s="54"/>
      <c r="C25" s="51" t="s">
        <v>12</v>
      </c>
      <c r="D25" s="55" t="s">
        <v>15</v>
      </c>
      <c r="E25" s="48">
        <v>0.89</v>
      </c>
      <c r="F25" s="43">
        <f>E25*F24</f>
        <v>1.8778999999999999</v>
      </c>
      <c r="G25" s="55"/>
      <c r="H25" s="56"/>
      <c r="I25" s="56"/>
      <c r="J25" s="56"/>
      <c r="K25" s="55"/>
      <c r="L25" s="56"/>
      <c r="M25" s="56"/>
    </row>
    <row r="26" spans="1:13" x14ac:dyDescent="0.2">
      <c r="A26" s="174"/>
      <c r="B26" s="54"/>
      <c r="C26" s="51" t="s">
        <v>25</v>
      </c>
      <c r="D26" s="58" t="s">
        <v>22</v>
      </c>
      <c r="E26" s="48">
        <v>0.37</v>
      </c>
      <c r="F26" s="43">
        <f>E26*F24</f>
        <v>0.78069999999999995</v>
      </c>
      <c r="G26" s="55"/>
      <c r="H26" s="56"/>
      <c r="I26" s="55"/>
      <c r="J26" s="56"/>
      <c r="K26" s="56"/>
      <c r="L26" s="56"/>
      <c r="M26" s="56"/>
    </row>
    <row r="27" spans="1:13" x14ac:dyDescent="0.2">
      <c r="A27" s="174"/>
      <c r="B27" s="54"/>
      <c r="C27" s="58" t="s">
        <v>23</v>
      </c>
      <c r="D27" s="48"/>
      <c r="E27" s="48"/>
      <c r="F27" s="43"/>
      <c r="G27" s="55"/>
      <c r="H27" s="56"/>
      <c r="I27" s="55"/>
      <c r="J27" s="56"/>
      <c r="K27" s="55"/>
      <c r="L27" s="56"/>
      <c r="M27" s="56"/>
    </row>
    <row r="28" spans="1:13" ht="25.5" x14ac:dyDescent="0.2">
      <c r="A28" s="174"/>
      <c r="B28" s="54"/>
      <c r="C28" s="51" t="s">
        <v>278</v>
      </c>
      <c r="D28" s="48" t="s">
        <v>56</v>
      </c>
      <c r="E28" s="48">
        <v>1.1499999999999999</v>
      </c>
      <c r="F28" s="43">
        <f>E28*F24</f>
        <v>2.4264999999999999</v>
      </c>
      <c r="G28" s="56"/>
      <c r="H28" s="56"/>
      <c r="I28" s="55"/>
      <c r="J28" s="56"/>
      <c r="K28" s="55"/>
      <c r="L28" s="56"/>
      <c r="M28" s="56"/>
    </row>
    <row r="29" spans="1:13" x14ac:dyDescent="0.2">
      <c r="A29" s="174"/>
      <c r="B29" s="54"/>
      <c r="C29" s="51" t="s">
        <v>18</v>
      </c>
      <c r="D29" s="48" t="s">
        <v>0</v>
      </c>
      <c r="E29" s="48">
        <v>0.02</v>
      </c>
      <c r="F29" s="43">
        <f>E29*F24</f>
        <v>4.2200000000000001E-2</v>
      </c>
      <c r="G29" s="56"/>
      <c r="H29" s="56"/>
      <c r="I29" s="55"/>
      <c r="J29" s="56"/>
      <c r="K29" s="55"/>
      <c r="L29" s="56"/>
      <c r="M29" s="56"/>
    </row>
    <row r="30" spans="1:13" ht="38.25" x14ac:dyDescent="0.2">
      <c r="A30" s="174">
        <v>4</v>
      </c>
      <c r="B30" s="45" t="s">
        <v>279</v>
      </c>
      <c r="C30" s="46" t="s">
        <v>280</v>
      </c>
      <c r="D30" s="47" t="s">
        <v>31</v>
      </c>
      <c r="E30" s="48"/>
      <c r="F30" s="59">
        <v>1.984</v>
      </c>
      <c r="G30" s="50"/>
      <c r="H30" s="44"/>
      <c r="I30" s="44"/>
      <c r="J30" s="44"/>
      <c r="K30" s="44"/>
      <c r="L30" s="44"/>
      <c r="M30" s="44"/>
    </row>
    <row r="31" spans="1:13" x14ac:dyDescent="0.2">
      <c r="A31" s="174"/>
      <c r="B31" s="48"/>
      <c r="C31" s="51" t="s">
        <v>12</v>
      </c>
      <c r="D31" s="41" t="s">
        <v>15</v>
      </c>
      <c r="E31" s="48">
        <v>1.87</v>
      </c>
      <c r="F31" s="43">
        <f>E31*F30</f>
        <v>3.71008</v>
      </c>
      <c r="G31" s="44"/>
      <c r="H31" s="44"/>
      <c r="I31" s="44"/>
      <c r="J31" s="44"/>
      <c r="K31" s="44"/>
      <c r="L31" s="44"/>
      <c r="M31" s="44"/>
    </row>
    <row r="32" spans="1:13" x14ac:dyDescent="0.2">
      <c r="A32" s="174"/>
      <c r="B32" s="48"/>
      <c r="C32" s="51" t="s">
        <v>14</v>
      </c>
      <c r="D32" s="48" t="s">
        <v>0</v>
      </c>
      <c r="E32" s="48">
        <v>0.77</v>
      </c>
      <c r="F32" s="43">
        <f>E32*F30</f>
        <v>1.5276799999999999</v>
      </c>
      <c r="G32" s="44"/>
      <c r="H32" s="44"/>
      <c r="I32" s="44"/>
      <c r="J32" s="44"/>
      <c r="K32" s="44"/>
      <c r="L32" s="44"/>
      <c r="M32" s="44"/>
    </row>
    <row r="33" spans="1:13" x14ac:dyDescent="0.2">
      <c r="A33" s="174"/>
      <c r="B33" s="48"/>
      <c r="C33" s="48" t="s">
        <v>23</v>
      </c>
      <c r="D33" s="48"/>
      <c r="E33" s="48"/>
      <c r="F33" s="43"/>
      <c r="G33" s="44"/>
      <c r="H33" s="44"/>
      <c r="I33" s="44"/>
      <c r="J33" s="44"/>
      <c r="K33" s="44"/>
      <c r="L33" s="44"/>
      <c r="M33" s="44"/>
    </row>
    <row r="34" spans="1:13" ht="16.5" x14ac:dyDescent="0.2">
      <c r="A34" s="174"/>
      <c r="B34" s="48"/>
      <c r="C34" s="51" t="s">
        <v>273</v>
      </c>
      <c r="D34" s="48" t="s">
        <v>181</v>
      </c>
      <c r="E34" s="48">
        <v>1.0149999999999999</v>
      </c>
      <c r="F34" s="43">
        <f>E34*F30</f>
        <v>2.01376</v>
      </c>
      <c r="G34" s="44"/>
      <c r="H34" s="44"/>
      <c r="I34" s="44"/>
      <c r="J34" s="44"/>
      <c r="K34" s="44"/>
      <c r="L34" s="44"/>
      <c r="M34" s="44"/>
    </row>
    <row r="35" spans="1:13" ht="16.5" x14ac:dyDescent="0.2">
      <c r="A35" s="174"/>
      <c r="B35" s="48"/>
      <c r="C35" s="51" t="s">
        <v>172</v>
      </c>
      <c r="D35" s="48" t="s">
        <v>182</v>
      </c>
      <c r="E35" s="48">
        <v>7.5399999999999995E-2</v>
      </c>
      <c r="F35" s="43">
        <f>E35*F30</f>
        <v>0.14959359999999999</v>
      </c>
      <c r="G35" s="44"/>
      <c r="H35" s="44"/>
      <c r="I35" s="44"/>
      <c r="J35" s="44"/>
      <c r="K35" s="44"/>
      <c r="L35" s="44"/>
      <c r="M35" s="44"/>
    </row>
    <row r="36" spans="1:13" ht="16.5" x14ac:dyDescent="0.2">
      <c r="A36" s="174"/>
      <c r="B36" s="48"/>
      <c r="C36" s="51" t="s">
        <v>174</v>
      </c>
      <c r="D36" s="48" t="s">
        <v>181</v>
      </c>
      <c r="E36" s="48">
        <v>8.0000000000000004E-4</v>
      </c>
      <c r="F36" s="43">
        <f>E36*F30</f>
        <v>1.5872E-3</v>
      </c>
      <c r="G36" s="44"/>
      <c r="H36" s="44"/>
      <c r="I36" s="44"/>
      <c r="J36" s="44"/>
      <c r="K36" s="44"/>
      <c r="L36" s="44"/>
      <c r="M36" s="44"/>
    </row>
    <row r="37" spans="1:13" x14ac:dyDescent="0.2">
      <c r="A37" s="174"/>
      <c r="B37" s="48"/>
      <c r="C37" s="51" t="s">
        <v>274</v>
      </c>
      <c r="D37" s="48" t="s">
        <v>30</v>
      </c>
      <c r="E37" s="52" t="s">
        <v>39</v>
      </c>
      <c r="F37" s="43">
        <v>0.192</v>
      </c>
      <c r="G37" s="44"/>
      <c r="H37" s="44"/>
      <c r="I37" s="44"/>
      <c r="J37" s="44"/>
      <c r="K37" s="44"/>
      <c r="L37" s="44"/>
      <c r="M37" s="44"/>
    </row>
    <row r="38" spans="1:13" x14ac:dyDescent="0.2">
      <c r="A38" s="174"/>
      <c r="B38" s="48"/>
      <c r="C38" s="51" t="s">
        <v>281</v>
      </c>
      <c r="D38" s="48" t="s">
        <v>276</v>
      </c>
      <c r="E38" s="52" t="s">
        <v>39</v>
      </c>
      <c r="F38" s="53">
        <v>11.3</v>
      </c>
      <c r="G38" s="44"/>
      <c r="H38" s="44"/>
      <c r="I38" s="44"/>
      <c r="J38" s="44"/>
      <c r="K38" s="44"/>
      <c r="L38" s="44"/>
      <c r="M38" s="44"/>
    </row>
    <row r="39" spans="1:13" x14ac:dyDescent="0.2">
      <c r="A39" s="174"/>
      <c r="B39" s="48"/>
      <c r="C39" s="51" t="s">
        <v>178</v>
      </c>
      <c r="D39" s="48" t="s">
        <v>0</v>
      </c>
      <c r="E39" s="53">
        <v>7.0000000000000007E-2</v>
      </c>
      <c r="F39" s="43">
        <f>E39*F30</f>
        <v>0.13888</v>
      </c>
      <c r="G39" s="44"/>
      <c r="H39" s="44"/>
      <c r="I39" s="44"/>
      <c r="J39" s="44"/>
      <c r="K39" s="44"/>
      <c r="L39" s="44"/>
      <c r="M39" s="44"/>
    </row>
    <row r="40" spans="1:13" ht="25.5" x14ac:dyDescent="0.2">
      <c r="A40" s="174">
        <v>5</v>
      </c>
      <c r="B40" s="45" t="s">
        <v>282</v>
      </c>
      <c r="C40" s="46" t="s">
        <v>283</v>
      </c>
      <c r="D40" s="47" t="s">
        <v>31</v>
      </c>
      <c r="E40" s="48"/>
      <c r="F40" s="59">
        <v>0.68200000000000005</v>
      </c>
      <c r="G40" s="50"/>
      <c r="H40" s="44"/>
      <c r="I40" s="44"/>
      <c r="J40" s="44"/>
      <c r="K40" s="44"/>
      <c r="L40" s="44"/>
      <c r="M40" s="44"/>
    </row>
    <row r="41" spans="1:13" x14ac:dyDescent="0.2">
      <c r="A41" s="174"/>
      <c r="B41" s="48"/>
      <c r="C41" s="51" t="s">
        <v>12</v>
      </c>
      <c r="D41" s="41" t="s">
        <v>15</v>
      </c>
      <c r="E41" s="48">
        <v>18.600000000000001</v>
      </c>
      <c r="F41" s="43">
        <f>E41*F40</f>
        <v>12.685200000000002</v>
      </c>
      <c r="G41" s="44"/>
      <c r="H41" s="44"/>
      <c r="I41" s="44"/>
      <c r="J41" s="44"/>
      <c r="K41" s="44"/>
      <c r="L41" s="44"/>
      <c r="M41" s="44"/>
    </row>
    <row r="42" spans="1:13" x14ac:dyDescent="0.2">
      <c r="A42" s="174"/>
      <c r="B42" s="48"/>
      <c r="C42" s="51" t="s">
        <v>284</v>
      </c>
      <c r="D42" s="48" t="s">
        <v>0</v>
      </c>
      <c r="E42" s="48">
        <v>2.4900000000000002</v>
      </c>
      <c r="F42" s="43">
        <f>E42*F40</f>
        <v>1.6981800000000002</v>
      </c>
      <c r="G42" s="44"/>
      <c r="H42" s="44"/>
      <c r="I42" s="44"/>
      <c r="J42" s="44"/>
      <c r="K42" s="44"/>
      <c r="L42" s="44"/>
      <c r="M42" s="44"/>
    </row>
    <row r="43" spans="1:13" x14ac:dyDescent="0.2">
      <c r="A43" s="174"/>
      <c r="B43" s="48"/>
      <c r="C43" s="51" t="s">
        <v>25</v>
      </c>
      <c r="D43" s="48" t="s">
        <v>0</v>
      </c>
      <c r="E43" s="48">
        <v>4.97</v>
      </c>
      <c r="F43" s="43">
        <f>E43*F40</f>
        <v>3.3895400000000002</v>
      </c>
      <c r="G43" s="44"/>
      <c r="H43" s="44"/>
      <c r="I43" s="44"/>
      <c r="J43" s="44"/>
      <c r="K43" s="44"/>
      <c r="L43" s="44"/>
      <c r="M43" s="44"/>
    </row>
    <row r="44" spans="1:13" x14ac:dyDescent="0.2">
      <c r="A44" s="174"/>
      <c r="B44" s="48"/>
      <c r="C44" s="48" t="s">
        <v>23</v>
      </c>
      <c r="D44" s="48"/>
      <c r="E44" s="48"/>
      <c r="F44" s="43"/>
      <c r="G44" s="44"/>
      <c r="H44" s="44"/>
      <c r="I44" s="44"/>
      <c r="J44" s="44"/>
      <c r="K44" s="44"/>
      <c r="L44" s="44"/>
      <c r="M44" s="44"/>
    </row>
    <row r="45" spans="1:13" ht="25.5" x14ac:dyDescent="0.2">
      <c r="A45" s="174"/>
      <c r="B45" s="48"/>
      <c r="C45" s="51" t="s">
        <v>285</v>
      </c>
      <c r="D45" s="48" t="s">
        <v>13</v>
      </c>
      <c r="E45" s="48">
        <v>1</v>
      </c>
      <c r="F45" s="43">
        <f>E45*F40</f>
        <v>0.68200000000000005</v>
      </c>
      <c r="G45" s="44"/>
      <c r="H45" s="44"/>
      <c r="I45" s="44"/>
      <c r="J45" s="44"/>
      <c r="K45" s="44"/>
      <c r="L45" s="44"/>
      <c r="M45" s="44"/>
    </row>
    <row r="46" spans="1:13" x14ac:dyDescent="0.2">
      <c r="A46" s="174"/>
      <c r="B46" s="48"/>
      <c r="C46" s="51" t="s">
        <v>175</v>
      </c>
      <c r="D46" s="48" t="s">
        <v>276</v>
      </c>
      <c r="E46" s="53">
        <v>5</v>
      </c>
      <c r="F46" s="43">
        <f>E46*F40</f>
        <v>3.41</v>
      </c>
      <c r="G46" s="44"/>
      <c r="H46" s="44"/>
      <c r="I46" s="44"/>
      <c r="J46" s="44"/>
      <c r="K46" s="44"/>
      <c r="L46" s="44"/>
      <c r="M46" s="44"/>
    </row>
    <row r="47" spans="1:13" x14ac:dyDescent="0.2">
      <c r="A47" s="174"/>
      <c r="B47" s="48"/>
      <c r="C47" s="51" t="s">
        <v>177</v>
      </c>
      <c r="D47" s="48" t="s">
        <v>276</v>
      </c>
      <c r="E47" s="53">
        <v>2.4</v>
      </c>
      <c r="F47" s="43">
        <f>E47*F40</f>
        <v>1.6368</v>
      </c>
      <c r="G47" s="44"/>
      <c r="H47" s="44"/>
      <c r="I47" s="44"/>
      <c r="J47" s="44"/>
      <c r="K47" s="44"/>
      <c r="L47" s="44"/>
      <c r="M47" s="44"/>
    </row>
    <row r="48" spans="1:13" x14ac:dyDescent="0.2">
      <c r="A48" s="174"/>
      <c r="B48" s="48"/>
      <c r="C48" s="51" t="s">
        <v>199</v>
      </c>
      <c r="D48" s="48" t="s">
        <v>276</v>
      </c>
      <c r="E48" s="53">
        <v>4.5</v>
      </c>
      <c r="F48" s="43">
        <f>E48*F40</f>
        <v>3.0690000000000004</v>
      </c>
      <c r="G48" s="44"/>
      <c r="H48" s="44"/>
      <c r="I48" s="44"/>
      <c r="J48" s="44"/>
      <c r="K48" s="44"/>
      <c r="L48" s="44"/>
      <c r="M48" s="44"/>
    </row>
    <row r="49" spans="1:13" x14ac:dyDescent="0.2">
      <c r="A49" s="174"/>
      <c r="B49" s="48"/>
      <c r="C49" s="51" t="s">
        <v>178</v>
      </c>
      <c r="D49" s="48" t="s">
        <v>0</v>
      </c>
      <c r="E49" s="53">
        <v>2.78</v>
      </c>
      <c r="F49" s="43">
        <f>E49*F40</f>
        <v>1.8959600000000001</v>
      </c>
      <c r="G49" s="44"/>
      <c r="H49" s="44"/>
      <c r="I49" s="44"/>
      <c r="J49" s="44"/>
      <c r="K49" s="44"/>
      <c r="L49" s="44"/>
      <c r="M49" s="44"/>
    </row>
    <row r="50" spans="1:13" ht="27.75" customHeight="1" x14ac:dyDescent="0.2">
      <c r="A50" s="175">
        <v>6</v>
      </c>
      <c r="B50" s="45" t="s">
        <v>286</v>
      </c>
      <c r="C50" s="60" t="s">
        <v>287</v>
      </c>
      <c r="D50" s="47" t="s">
        <v>288</v>
      </c>
      <c r="E50" s="61"/>
      <c r="F50" s="49">
        <v>22.5</v>
      </c>
      <c r="G50" s="62"/>
      <c r="H50" s="63"/>
      <c r="I50" s="61"/>
      <c r="J50" s="63"/>
      <c r="K50" s="61"/>
      <c r="L50" s="63"/>
      <c r="M50" s="63"/>
    </row>
    <row r="51" spans="1:13" x14ac:dyDescent="0.2">
      <c r="A51" s="177"/>
      <c r="B51" s="48"/>
      <c r="C51" s="64" t="s">
        <v>12</v>
      </c>
      <c r="D51" s="41" t="s">
        <v>15</v>
      </c>
      <c r="E51" s="41">
        <v>0.38800000000000001</v>
      </c>
      <c r="F51" s="65">
        <f>F50*E51</f>
        <v>8.73</v>
      </c>
      <c r="G51" s="41"/>
      <c r="H51" s="65"/>
      <c r="I51" s="65"/>
      <c r="J51" s="65"/>
      <c r="K51" s="41"/>
      <c r="L51" s="65"/>
      <c r="M51" s="65"/>
    </row>
    <row r="52" spans="1:13" x14ac:dyDescent="0.2">
      <c r="A52" s="177"/>
      <c r="B52" s="48"/>
      <c r="C52" s="64" t="s">
        <v>14</v>
      </c>
      <c r="D52" s="48" t="s">
        <v>0</v>
      </c>
      <c r="E52" s="41">
        <v>2.9999999999999997E-4</v>
      </c>
      <c r="F52" s="66">
        <f>E52*F50</f>
        <v>6.7499999999999991E-3</v>
      </c>
      <c r="G52" s="41"/>
      <c r="H52" s="65"/>
      <c r="I52" s="41"/>
      <c r="J52" s="65"/>
      <c r="K52" s="65"/>
      <c r="L52" s="66"/>
      <c r="M52" s="66"/>
    </row>
    <row r="53" spans="1:13" x14ac:dyDescent="0.2">
      <c r="A53" s="177"/>
      <c r="B53" s="48"/>
      <c r="C53" s="48" t="s">
        <v>23</v>
      </c>
      <c r="D53" s="48"/>
      <c r="E53" s="48"/>
      <c r="F53" s="53"/>
      <c r="G53" s="48"/>
      <c r="H53" s="53"/>
      <c r="I53" s="41"/>
      <c r="J53" s="53"/>
      <c r="K53" s="67"/>
      <c r="L53" s="53"/>
      <c r="M53" s="53"/>
    </row>
    <row r="54" spans="1:13" x14ac:dyDescent="0.2">
      <c r="A54" s="177"/>
      <c r="B54" s="48"/>
      <c r="C54" s="51" t="s">
        <v>186</v>
      </c>
      <c r="D54" s="48" t="s">
        <v>176</v>
      </c>
      <c r="E54" s="48">
        <v>0.27300000000000002</v>
      </c>
      <c r="F54" s="53">
        <f>E54*F50</f>
        <v>6.1425000000000001</v>
      </c>
      <c r="G54" s="53"/>
      <c r="H54" s="53"/>
      <c r="I54" s="41"/>
      <c r="J54" s="53"/>
      <c r="K54" s="67"/>
      <c r="L54" s="53"/>
      <c r="M54" s="53"/>
    </row>
    <row r="55" spans="1:13" x14ac:dyDescent="0.2">
      <c r="A55" s="176"/>
      <c r="B55" s="48"/>
      <c r="C55" s="64" t="s">
        <v>18</v>
      </c>
      <c r="D55" s="48" t="s">
        <v>0</v>
      </c>
      <c r="E55" s="48">
        <v>1.9E-3</v>
      </c>
      <c r="F55" s="43">
        <f>E55*F50</f>
        <v>4.2750000000000003E-2</v>
      </c>
      <c r="G55" s="53"/>
      <c r="H55" s="43"/>
      <c r="I55" s="41"/>
      <c r="J55" s="53"/>
      <c r="K55" s="67"/>
      <c r="L55" s="53"/>
      <c r="M55" s="53"/>
    </row>
    <row r="56" spans="1:13" ht="51" x14ac:dyDescent="0.2">
      <c r="A56" s="175">
        <v>7</v>
      </c>
      <c r="B56" s="45" t="s">
        <v>289</v>
      </c>
      <c r="C56" s="46" t="s">
        <v>290</v>
      </c>
      <c r="D56" s="47" t="s">
        <v>185</v>
      </c>
      <c r="E56" s="48"/>
      <c r="F56" s="49">
        <v>36</v>
      </c>
      <c r="G56" s="44"/>
      <c r="H56" s="44"/>
      <c r="I56" s="44"/>
      <c r="J56" s="44"/>
      <c r="K56" s="44"/>
      <c r="L56" s="44"/>
      <c r="M56" s="44"/>
    </row>
    <row r="57" spans="1:13" x14ac:dyDescent="0.2">
      <c r="A57" s="177"/>
      <c r="B57" s="48"/>
      <c r="C57" s="51" t="s">
        <v>12</v>
      </c>
      <c r="D57" s="41" t="s">
        <v>15</v>
      </c>
      <c r="E57" s="48">
        <v>1.36</v>
      </c>
      <c r="F57" s="43">
        <f>E57*F56</f>
        <v>48.96</v>
      </c>
      <c r="G57" s="44"/>
      <c r="H57" s="44"/>
      <c r="I57" s="44"/>
      <c r="J57" s="44"/>
      <c r="K57" s="44"/>
      <c r="L57" s="44"/>
      <c r="M57" s="44"/>
    </row>
    <row r="58" spans="1:13" x14ac:dyDescent="0.2">
      <c r="A58" s="177"/>
      <c r="B58" s="48"/>
      <c r="C58" s="51" t="s">
        <v>291</v>
      </c>
      <c r="D58" s="48" t="s">
        <v>0</v>
      </c>
      <c r="E58" s="48">
        <v>0.1482</v>
      </c>
      <c r="F58" s="43">
        <f>E58*F56</f>
        <v>5.3352000000000004</v>
      </c>
      <c r="G58" s="44"/>
      <c r="H58" s="44"/>
      <c r="I58" s="44"/>
      <c r="J58" s="44"/>
      <c r="K58" s="44"/>
      <c r="L58" s="44"/>
      <c r="M58" s="44"/>
    </row>
    <row r="59" spans="1:13" x14ac:dyDescent="0.2">
      <c r="A59" s="177"/>
      <c r="B59" s="48"/>
      <c r="C59" s="51" t="s">
        <v>25</v>
      </c>
      <c r="D59" s="48" t="s">
        <v>0</v>
      </c>
      <c r="E59" s="48">
        <v>4.0800000000000003E-2</v>
      </c>
      <c r="F59" s="43">
        <f>E59*F56</f>
        <v>1.4688000000000001</v>
      </c>
      <c r="G59" s="44"/>
      <c r="H59" s="44"/>
      <c r="I59" s="44"/>
      <c r="J59" s="44"/>
      <c r="K59" s="44"/>
      <c r="L59" s="44"/>
      <c r="M59" s="44"/>
    </row>
    <row r="60" spans="1:13" x14ac:dyDescent="0.2">
      <c r="A60" s="177"/>
      <c r="B60" s="48"/>
      <c r="C60" s="48" t="s">
        <v>23</v>
      </c>
      <c r="D60" s="48"/>
      <c r="E60" s="48"/>
      <c r="F60" s="43"/>
      <c r="G60" s="44"/>
      <c r="H60" s="44"/>
      <c r="I60" s="44"/>
      <c r="J60" s="44"/>
      <c r="K60" s="44"/>
      <c r="L60" s="44"/>
      <c r="M60" s="44"/>
    </row>
    <row r="61" spans="1:13" ht="38.25" x14ac:dyDescent="0.2">
      <c r="A61" s="177"/>
      <c r="B61" s="48"/>
      <c r="C61" s="51" t="s">
        <v>292</v>
      </c>
      <c r="D61" s="48" t="s">
        <v>182</v>
      </c>
      <c r="E61" s="48">
        <v>1.05</v>
      </c>
      <c r="F61" s="43">
        <f>E61*F56</f>
        <v>37.800000000000004</v>
      </c>
      <c r="G61" s="44"/>
      <c r="H61" s="44"/>
      <c r="I61" s="44"/>
      <c r="J61" s="44"/>
      <c r="K61" s="44"/>
      <c r="L61" s="44"/>
      <c r="M61" s="44"/>
    </row>
    <row r="62" spans="1:13" x14ac:dyDescent="0.2">
      <c r="A62" s="177"/>
      <c r="B62" s="48"/>
      <c r="C62" s="51" t="s">
        <v>175</v>
      </c>
      <c r="D62" s="48" t="s">
        <v>276</v>
      </c>
      <c r="E62" s="43">
        <v>6.8000000000000005E-2</v>
      </c>
      <c r="F62" s="43">
        <f>E62*F56</f>
        <v>2.4480000000000004</v>
      </c>
      <c r="G62" s="44"/>
      <c r="H62" s="44"/>
      <c r="I62" s="44"/>
      <c r="J62" s="44"/>
      <c r="K62" s="44"/>
      <c r="L62" s="44"/>
      <c r="M62" s="44"/>
    </row>
    <row r="63" spans="1:13" x14ac:dyDescent="0.2">
      <c r="A63" s="177"/>
      <c r="B63" s="48"/>
      <c r="C63" s="51" t="s">
        <v>199</v>
      </c>
      <c r="D63" s="48" t="s">
        <v>276</v>
      </c>
      <c r="E63" s="43">
        <v>0.126</v>
      </c>
      <c r="F63" s="43">
        <f>E63*F56</f>
        <v>4.5359999999999996</v>
      </c>
      <c r="G63" s="44"/>
      <c r="H63" s="44"/>
      <c r="I63" s="44"/>
      <c r="J63" s="44"/>
      <c r="K63" s="44"/>
      <c r="L63" s="44"/>
      <c r="M63" s="44"/>
    </row>
    <row r="64" spans="1:13" x14ac:dyDescent="0.2">
      <c r="A64" s="176"/>
      <c r="B64" s="48"/>
      <c r="C64" s="51" t="s">
        <v>178</v>
      </c>
      <c r="D64" s="48" t="s">
        <v>0</v>
      </c>
      <c r="E64" s="68">
        <v>5.3400000000000003E-2</v>
      </c>
      <c r="F64" s="68">
        <f>E64*F56</f>
        <v>1.9224000000000001</v>
      </c>
      <c r="G64" s="44"/>
      <c r="H64" s="44"/>
      <c r="I64" s="44"/>
      <c r="J64" s="44"/>
      <c r="K64" s="44"/>
      <c r="L64" s="44"/>
      <c r="M64" s="44"/>
    </row>
    <row r="65" spans="1:13" ht="51" x14ac:dyDescent="0.2">
      <c r="A65" s="174">
        <v>8</v>
      </c>
      <c r="B65" s="45" t="s">
        <v>293</v>
      </c>
      <c r="C65" s="46" t="s">
        <v>294</v>
      </c>
      <c r="D65" s="47" t="s">
        <v>185</v>
      </c>
      <c r="E65" s="48"/>
      <c r="F65" s="49">
        <v>9</v>
      </c>
      <c r="G65" s="44"/>
      <c r="H65" s="44"/>
      <c r="I65" s="44"/>
      <c r="J65" s="44"/>
      <c r="K65" s="44"/>
      <c r="L65" s="44"/>
      <c r="M65" s="44"/>
    </row>
    <row r="66" spans="1:13" x14ac:dyDescent="0.2">
      <c r="A66" s="174"/>
      <c r="B66" s="48"/>
      <c r="C66" s="51" t="s">
        <v>12</v>
      </c>
      <c r="D66" s="41" t="s">
        <v>15</v>
      </c>
      <c r="E66" s="48">
        <v>0.314</v>
      </c>
      <c r="F66" s="43">
        <f>E66*F65</f>
        <v>2.8260000000000001</v>
      </c>
      <c r="G66" s="44"/>
      <c r="H66" s="44"/>
      <c r="I66" s="44"/>
      <c r="J66" s="44"/>
      <c r="K66" s="44"/>
      <c r="L66" s="44"/>
      <c r="M66" s="44"/>
    </row>
    <row r="67" spans="1:13" x14ac:dyDescent="0.2">
      <c r="A67" s="174"/>
      <c r="B67" s="48"/>
      <c r="C67" s="51" t="s">
        <v>291</v>
      </c>
      <c r="D67" s="48" t="s">
        <v>0</v>
      </c>
      <c r="E67" s="48">
        <v>1.52E-2</v>
      </c>
      <c r="F67" s="43">
        <f>E67*F65</f>
        <v>0.1368</v>
      </c>
      <c r="G67" s="44"/>
      <c r="H67" s="44"/>
      <c r="I67" s="44"/>
      <c r="J67" s="44"/>
      <c r="K67" s="44"/>
      <c r="L67" s="44"/>
      <c r="M67" s="44"/>
    </row>
    <row r="68" spans="1:13" x14ac:dyDescent="0.2">
      <c r="A68" s="174"/>
      <c r="B68" s="48"/>
      <c r="C68" s="51" t="s">
        <v>25</v>
      </c>
      <c r="D68" s="48" t="s">
        <v>0</v>
      </c>
      <c r="E68" s="48">
        <v>3.3999999999999998E-3</v>
      </c>
      <c r="F68" s="43">
        <f>E68*F65</f>
        <v>3.0599999999999999E-2</v>
      </c>
      <c r="G68" s="44"/>
      <c r="H68" s="44"/>
      <c r="I68" s="44"/>
      <c r="J68" s="44"/>
      <c r="K68" s="44"/>
      <c r="L68" s="44"/>
      <c r="M68" s="44"/>
    </row>
    <row r="69" spans="1:13" x14ac:dyDescent="0.2">
      <c r="A69" s="174"/>
      <c r="B69" s="48"/>
      <c r="C69" s="48" t="s">
        <v>23</v>
      </c>
      <c r="D69" s="48"/>
      <c r="E69" s="48"/>
      <c r="F69" s="43"/>
      <c r="G69" s="44"/>
      <c r="H69" s="44"/>
      <c r="I69" s="44"/>
      <c r="J69" s="44"/>
      <c r="K69" s="44"/>
      <c r="L69" s="44"/>
      <c r="M69" s="44"/>
    </row>
    <row r="70" spans="1:13" ht="38.25" x14ac:dyDescent="0.2">
      <c r="A70" s="174"/>
      <c r="B70" s="48"/>
      <c r="C70" s="51" t="s">
        <v>295</v>
      </c>
      <c r="D70" s="48" t="s">
        <v>182</v>
      </c>
      <c r="E70" s="48">
        <v>1.05</v>
      </c>
      <c r="F70" s="43">
        <f>E70*F65</f>
        <v>9.4500000000000011</v>
      </c>
      <c r="G70" s="44"/>
      <c r="H70" s="44"/>
      <c r="I70" s="44"/>
      <c r="J70" s="44"/>
      <c r="K70" s="44"/>
      <c r="L70" s="44"/>
      <c r="M70" s="44"/>
    </row>
    <row r="71" spans="1:13" x14ac:dyDescent="0.2">
      <c r="A71" s="174"/>
      <c r="B71" s="48"/>
      <c r="C71" s="51" t="s">
        <v>175</v>
      </c>
      <c r="D71" s="48" t="s">
        <v>276</v>
      </c>
      <c r="E71" s="53">
        <v>0.05</v>
      </c>
      <c r="F71" s="43">
        <f>E71*F65</f>
        <v>0.45</v>
      </c>
      <c r="G71" s="44"/>
      <c r="H71" s="44"/>
      <c r="I71" s="44"/>
      <c r="J71" s="44"/>
      <c r="K71" s="44"/>
      <c r="L71" s="44"/>
      <c r="M71" s="44"/>
    </row>
    <row r="72" spans="1:13" x14ac:dyDescent="0.2">
      <c r="A72" s="174"/>
      <c r="B72" s="48"/>
      <c r="C72" s="51" t="s">
        <v>199</v>
      </c>
      <c r="D72" s="48" t="s">
        <v>276</v>
      </c>
      <c r="E72" s="53">
        <v>0.02</v>
      </c>
      <c r="F72" s="43">
        <f>E72*F65</f>
        <v>0.18</v>
      </c>
      <c r="G72" s="44"/>
      <c r="H72" s="44"/>
      <c r="I72" s="44"/>
      <c r="J72" s="44"/>
      <c r="K72" s="44"/>
      <c r="L72" s="44"/>
      <c r="M72" s="44"/>
    </row>
    <row r="73" spans="1:13" x14ac:dyDescent="0.2">
      <c r="A73" s="174"/>
      <c r="B73" s="48"/>
      <c r="C73" s="51" t="s">
        <v>178</v>
      </c>
      <c r="D73" s="48" t="s">
        <v>0</v>
      </c>
      <c r="E73" s="68">
        <v>3.8600000000000002E-2</v>
      </c>
      <c r="F73" s="68">
        <f>E73*F65</f>
        <v>0.34740000000000004</v>
      </c>
      <c r="G73" s="44"/>
      <c r="H73" s="44"/>
      <c r="I73" s="44"/>
      <c r="J73" s="44"/>
      <c r="K73" s="44"/>
      <c r="L73" s="44"/>
      <c r="M73" s="44"/>
    </row>
    <row r="74" spans="1:13" ht="25.5" x14ac:dyDescent="0.2">
      <c r="A74" s="175">
        <v>9</v>
      </c>
      <c r="B74" s="69" t="s">
        <v>296</v>
      </c>
      <c r="C74" s="70" t="s">
        <v>297</v>
      </c>
      <c r="D74" s="47" t="s">
        <v>32</v>
      </c>
      <c r="E74" s="47"/>
      <c r="F74" s="49">
        <v>0.8</v>
      </c>
      <c r="G74" s="71"/>
      <c r="H74" s="72"/>
      <c r="I74" s="72"/>
      <c r="J74" s="72"/>
      <c r="K74" s="72"/>
      <c r="L74" s="72"/>
      <c r="M74" s="72"/>
    </row>
    <row r="75" spans="1:13" x14ac:dyDescent="0.2">
      <c r="A75" s="177"/>
      <c r="B75" s="48"/>
      <c r="C75" s="73" t="s">
        <v>298</v>
      </c>
      <c r="D75" s="74" t="s">
        <v>15</v>
      </c>
      <c r="E75" s="48">
        <v>2.72</v>
      </c>
      <c r="F75" s="75">
        <f>F74*E75</f>
        <v>2.1760000000000002</v>
      </c>
      <c r="G75" s="76"/>
      <c r="H75" s="77"/>
      <c r="I75" s="78"/>
      <c r="J75" s="78"/>
      <c r="K75" s="78"/>
      <c r="L75" s="78"/>
      <c r="M75" s="78"/>
    </row>
    <row r="76" spans="1:13" x14ac:dyDescent="0.2">
      <c r="A76" s="177"/>
      <c r="B76" s="48"/>
      <c r="C76" s="48" t="s">
        <v>23</v>
      </c>
      <c r="D76" s="74"/>
      <c r="E76" s="48"/>
      <c r="F76" s="74"/>
      <c r="G76" s="78"/>
      <c r="H76" s="78"/>
      <c r="I76" s="78"/>
      <c r="J76" s="78"/>
      <c r="K76" s="78"/>
      <c r="L76" s="78"/>
      <c r="M76" s="78"/>
    </row>
    <row r="77" spans="1:13" ht="38.25" x14ac:dyDescent="0.2">
      <c r="A77" s="177"/>
      <c r="B77" s="79"/>
      <c r="C77" s="73" t="s">
        <v>299</v>
      </c>
      <c r="D77" s="48" t="s">
        <v>173</v>
      </c>
      <c r="E77" s="80" t="s">
        <v>39</v>
      </c>
      <c r="F77" s="53">
        <f>F74</f>
        <v>0.8</v>
      </c>
      <c r="G77" s="81"/>
      <c r="H77" s="81"/>
      <c r="I77" s="81"/>
      <c r="J77" s="81"/>
      <c r="K77" s="81"/>
      <c r="L77" s="81"/>
      <c r="M77" s="81"/>
    </row>
    <row r="78" spans="1:13" x14ac:dyDescent="0.2">
      <c r="A78" s="176"/>
      <c r="B78" s="79"/>
      <c r="C78" s="51" t="s">
        <v>178</v>
      </c>
      <c r="D78" s="48" t="s">
        <v>0</v>
      </c>
      <c r="E78" s="48">
        <v>0.06</v>
      </c>
      <c r="F78" s="43">
        <f>E78*F74</f>
        <v>4.8000000000000001E-2</v>
      </c>
      <c r="G78" s="44"/>
      <c r="H78" s="44"/>
      <c r="I78" s="44"/>
      <c r="J78" s="44"/>
      <c r="K78" s="44"/>
      <c r="L78" s="44"/>
      <c r="M78" s="44"/>
    </row>
    <row r="79" spans="1:13" ht="21" x14ac:dyDescent="0.2">
      <c r="A79" s="174">
        <v>10</v>
      </c>
      <c r="B79" s="45" t="s">
        <v>26</v>
      </c>
      <c r="C79" s="70" t="s">
        <v>300</v>
      </c>
      <c r="D79" s="47" t="s">
        <v>31</v>
      </c>
      <c r="E79" s="61"/>
      <c r="F79" s="49">
        <f>F12-F14-F24</f>
        <v>6.35</v>
      </c>
      <c r="G79" s="71"/>
      <c r="H79" s="71"/>
      <c r="I79" s="71"/>
      <c r="J79" s="71"/>
      <c r="K79" s="71"/>
      <c r="L79" s="71"/>
      <c r="M79" s="71"/>
    </row>
    <row r="80" spans="1:13" x14ac:dyDescent="0.2">
      <c r="A80" s="174"/>
      <c r="B80" s="48"/>
      <c r="C80" s="64" t="s">
        <v>12</v>
      </c>
      <c r="D80" s="41" t="s">
        <v>15</v>
      </c>
      <c r="E80" s="41">
        <v>1.43</v>
      </c>
      <c r="F80" s="65">
        <f>E80*F79</f>
        <v>9.0804999999999989</v>
      </c>
      <c r="G80" s="44"/>
      <c r="H80" s="44"/>
      <c r="I80" s="44"/>
      <c r="J80" s="44"/>
      <c r="K80" s="44"/>
      <c r="L80" s="44"/>
      <c r="M80" s="44"/>
    </row>
    <row r="81" spans="1:13" ht="25.5" x14ac:dyDescent="0.2">
      <c r="A81" s="175">
        <v>11</v>
      </c>
      <c r="B81" s="82" t="s">
        <v>301</v>
      </c>
      <c r="C81" s="70" t="s">
        <v>302</v>
      </c>
      <c r="D81" s="47" t="s">
        <v>13</v>
      </c>
      <c r="E81" s="61"/>
      <c r="F81" s="49">
        <f>(F14+F24)*1.97</f>
        <v>7.5844999999999994</v>
      </c>
      <c r="G81" s="71"/>
      <c r="H81" s="71"/>
      <c r="I81" s="71"/>
      <c r="J81" s="71"/>
      <c r="K81" s="71"/>
      <c r="L81" s="71"/>
      <c r="M81" s="71"/>
    </row>
    <row r="82" spans="1:13" x14ac:dyDescent="0.2">
      <c r="A82" s="176"/>
      <c r="B82" s="48"/>
      <c r="C82" s="64" t="s">
        <v>12</v>
      </c>
      <c r="D82" s="41" t="s">
        <v>15</v>
      </c>
      <c r="E82" s="41">
        <v>0.53</v>
      </c>
      <c r="F82" s="65">
        <f>E82*F81</f>
        <v>4.0197849999999997</v>
      </c>
      <c r="G82" s="44"/>
      <c r="H82" s="44"/>
      <c r="I82" s="44"/>
      <c r="J82" s="44"/>
      <c r="K82" s="44"/>
      <c r="L82" s="44"/>
      <c r="M82" s="44"/>
    </row>
    <row r="83" spans="1:13" ht="36.75" thickBot="1" x14ac:dyDescent="0.25">
      <c r="A83" s="83">
        <v>12</v>
      </c>
      <c r="B83" s="84" t="s">
        <v>304</v>
      </c>
      <c r="C83" s="46" t="s">
        <v>303</v>
      </c>
      <c r="D83" s="47" t="s">
        <v>13</v>
      </c>
      <c r="E83" s="48">
        <v>1.95</v>
      </c>
      <c r="F83" s="49">
        <f>F81</f>
        <v>7.5844999999999994</v>
      </c>
      <c r="G83" s="41"/>
      <c r="H83" s="65"/>
      <c r="I83" s="41"/>
      <c r="J83" s="65"/>
      <c r="K83" s="41"/>
      <c r="L83" s="65"/>
      <c r="M83" s="65"/>
    </row>
    <row r="84" spans="1:13" ht="13.5" thickBot="1" x14ac:dyDescent="0.25">
      <c r="A84" s="85"/>
      <c r="B84" s="86"/>
      <c r="C84" s="87" t="s">
        <v>8</v>
      </c>
      <c r="D84" s="88"/>
      <c r="E84" s="88"/>
      <c r="F84" s="89"/>
      <c r="G84" s="88"/>
      <c r="H84" s="90"/>
      <c r="I84" s="91"/>
      <c r="J84" s="90"/>
      <c r="K84" s="92"/>
      <c r="L84" s="90"/>
      <c r="M84" s="90"/>
    </row>
    <row r="85" spans="1:13" x14ac:dyDescent="0.2">
      <c r="A85" s="93"/>
      <c r="B85" s="94"/>
      <c r="C85" s="95" t="s">
        <v>16</v>
      </c>
      <c r="D85" s="96"/>
      <c r="E85" s="97">
        <v>0.03</v>
      </c>
      <c r="F85" s="96"/>
      <c r="G85" s="96"/>
      <c r="H85" s="98"/>
      <c r="I85" s="99"/>
      <c r="J85" s="98"/>
      <c r="K85" s="99"/>
      <c r="L85" s="98"/>
      <c r="M85" s="100"/>
    </row>
    <row r="86" spans="1:13" x14ac:dyDescent="0.2">
      <c r="A86" s="101"/>
      <c r="B86" s="101"/>
      <c r="C86" s="102" t="s">
        <v>8</v>
      </c>
      <c r="D86" s="103"/>
      <c r="E86" s="103"/>
      <c r="F86" s="104"/>
      <c r="G86" s="103"/>
      <c r="H86" s="105"/>
      <c r="I86" s="106"/>
      <c r="J86" s="105"/>
      <c r="K86" s="106"/>
      <c r="L86" s="105"/>
      <c r="M86" s="107"/>
    </row>
    <row r="87" spans="1:13" x14ac:dyDescent="0.2">
      <c r="A87" s="108"/>
      <c r="B87" s="109"/>
      <c r="C87" s="51" t="s">
        <v>28</v>
      </c>
      <c r="D87" s="48"/>
      <c r="E87" s="110">
        <v>0.1</v>
      </c>
      <c r="F87" s="48"/>
      <c r="G87" s="48"/>
      <c r="H87" s="48"/>
      <c r="I87" s="48"/>
      <c r="J87" s="48"/>
      <c r="K87" s="48"/>
      <c r="L87" s="48"/>
      <c r="M87" s="111"/>
    </row>
    <row r="88" spans="1:13" x14ac:dyDescent="0.2">
      <c r="A88" s="101"/>
      <c r="B88" s="101"/>
      <c r="C88" s="102" t="s">
        <v>8</v>
      </c>
      <c r="D88" s="103"/>
      <c r="E88" s="103"/>
      <c r="F88" s="104"/>
      <c r="G88" s="103"/>
      <c r="H88" s="106"/>
      <c r="I88" s="106"/>
      <c r="J88" s="106"/>
      <c r="K88" s="106"/>
      <c r="L88" s="105"/>
      <c r="M88" s="107"/>
    </row>
    <row r="89" spans="1:13" x14ac:dyDescent="0.2">
      <c r="A89" s="108"/>
      <c r="B89" s="109"/>
      <c r="C89" s="51" t="s">
        <v>19</v>
      </c>
      <c r="D89" s="48"/>
      <c r="E89" s="110">
        <v>0.08</v>
      </c>
      <c r="F89" s="67"/>
      <c r="G89" s="48"/>
      <c r="H89" s="112"/>
      <c r="I89" s="112"/>
      <c r="J89" s="112"/>
      <c r="K89" s="112"/>
      <c r="L89" s="53"/>
      <c r="M89" s="111"/>
    </row>
    <row r="90" spans="1:13" x14ac:dyDescent="0.2">
      <c r="A90" s="101"/>
      <c r="B90" s="101"/>
      <c r="C90" s="102" t="s">
        <v>8</v>
      </c>
      <c r="D90" s="103"/>
      <c r="E90" s="103"/>
      <c r="F90" s="104"/>
      <c r="G90" s="103"/>
      <c r="H90" s="105"/>
      <c r="I90" s="106"/>
      <c r="J90" s="105"/>
      <c r="K90" s="106"/>
      <c r="L90" s="105"/>
      <c r="M90" s="107"/>
    </row>
    <row r="91" spans="1:13" x14ac:dyDescent="0.2">
      <c r="A91" s="113"/>
      <c r="B91" s="113"/>
      <c r="C91" s="114" t="s">
        <v>34</v>
      </c>
      <c r="D91" s="83"/>
      <c r="E91" s="124">
        <v>0.03</v>
      </c>
      <c r="F91" s="115"/>
      <c r="G91" s="83"/>
      <c r="H91" s="116"/>
      <c r="I91" s="117"/>
      <c r="J91" s="116"/>
      <c r="K91" s="117"/>
      <c r="L91" s="116"/>
      <c r="M91" s="118"/>
    </row>
    <row r="92" spans="1:13" x14ac:dyDescent="0.2">
      <c r="A92" s="101"/>
      <c r="B92" s="101"/>
      <c r="C92" s="102" t="s">
        <v>8</v>
      </c>
      <c r="D92" s="103"/>
      <c r="E92" s="103"/>
      <c r="F92" s="104"/>
      <c r="G92" s="103"/>
      <c r="H92" s="105"/>
      <c r="I92" s="106"/>
      <c r="J92" s="105"/>
      <c r="K92" s="106"/>
      <c r="L92" s="105"/>
      <c r="M92" s="107"/>
    </row>
    <row r="93" spans="1:13" x14ac:dyDescent="0.2">
      <c r="A93" s="119"/>
      <c r="B93" s="120"/>
      <c r="C93" s="120" t="s">
        <v>27</v>
      </c>
      <c r="D93" s="120"/>
      <c r="E93" s="123">
        <v>0.18</v>
      </c>
      <c r="F93" s="120"/>
      <c r="G93" s="120"/>
      <c r="H93" s="120"/>
      <c r="I93" s="120"/>
      <c r="J93" s="120"/>
      <c r="K93" s="120"/>
      <c r="L93" s="120"/>
      <c r="M93" s="118"/>
    </row>
    <row r="94" spans="1:13" x14ac:dyDescent="0.2">
      <c r="A94" s="121"/>
      <c r="B94" s="122"/>
      <c r="C94" s="121" t="s">
        <v>8</v>
      </c>
      <c r="D94" s="122"/>
      <c r="E94" s="122"/>
      <c r="F94" s="122"/>
      <c r="G94" s="122"/>
      <c r="H94" s="122"/>
      <c r="I94" s="122"/>
      <c r="J94" s="122"/>
      <c r="K94" s="122"/>
      <c r="L94" s="122"/>
      <c r="M94" s="107"/>
    </row>
    <row r="95" spans="1:13" x14ac:dyDescent="0.2">
      <c r="B95" s="21"/>
    </row>
    <row r="96" spans="1:13" x14ac:dyDescent="0.2">
      <c r="B96" s="21"/>
    </row>
    <row r="97" spans="2:8" x14ac:dyDescent="0.2">
      <c r="B97" s="21"/>
    </row>
    <row r="98" spans="2:8" x14ac:dyDescent="0.2">
      <c r="B98" s="21"/>
      <c r="C98" s="21" t="s">
        <v>314</v>
      </c>
    </row>
    <row r="99" spans="2:8" x14ac:dyDescent="0.2">
      <c r="B99" s="21"/>
    </row>
    <row r="100" spans="2:8" x14ac:dyDescent="0.2">
      <c r="B100" s="21"/>
      <c r="C100" s="21" t="s">
        <v>29</v>
      </c>
      <c r="H100" s="21" t="s">
        <v>315</v>
      </c>
    </row>
    <row r="101" spans="2:8" x14ac:dyDescent="0.2">
      <c r="B101" s="21"/>
    </row>
    <row r="102" spans="2:8" x14ac:dyDescent="0.2">
      <c r="B102" s="21"/>
    </row>
  </sheetData>
  <sheetProtection algorithmName="SHA-512" hashValue="f3/2HTtg9FB0VUMjYfnsOVOg/rjJreQGwUUStzXiNg2Cav+XGlUsfSUyvMFS7JXafRQ2aXfz4iJH+NoXzTkUOw==" saltValue="/AwGDHP4A44VfJ/nEzTevw==" spinCount="100000" sheet="1" formatCells="0" formatColumns="0" formatRows="0" insertColumns="0" insertRows="0" insertHyperlinks="0" deleteColumns="0" deleteRows="0" sort="0" autoFilter="0" pivotTables="0"/>
  <mergeCells count="27">
    <mergeCell ref="B7:F7"/>
    <mergeCell ref="H7:K7"/>
    <mergeCell ref="A2:M2"/>
    <mergeCell ref="A3:M3"/>
    <mergeCell ref="A4:M4"/>
    <mergeCell ref="A5:M5"/>
    <mergeCell ref="H6:K6"/>
    <mergeCell ref="A24:A29"/>
    <mergeCell ref="A9:A10"/>
    <mergeCell ref="B9:B10"/>
    <mergeCell ref="C9:C10"/>
    <mergeCell ref="D9:D10"/>
    <mergeCell ref="G9:H9"/>
    <mergeCell ref="I9:J9"/>
    <mergeCell ref="K9:L9"/>
    <mergeCell ref="A12:A13"/>
    <mergeCell ref="A14:A23"/>
    <mergeCell ref="E9:E10"/>
    <mergeCell ref="F9:F10"/>
    <mergeCell ref="A79:A80"/>
    <mergeCell ref="A81:A82"/>
    <mergeCell ref="A30:A39"/>
    <mergeCell ref="A40:A49"/>
    <mergeCell ref="A50:A55"/>
    <mergeCell ref="A56:A64"/>
    <mergeCell ref="A65:A73"/>
    <mergeCell ref="A74:A78"/>
  </mergeCells>
  <conditionalFormatting sqref="C50:D50">
    <cfRule type="cellIs" dxfId="11" priority="1" stopIfTrue="1" operator="equal">
      <formula>8223.307275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M378"/>
  <sheetViews>
    <sheetView workbookViewId="0">
      <selection activeCell="G12" sqref="G12:M372"/>
    </sheetView>
  </sheetViews>
  <sheetFormatPr defaultRowHeight="12.75" x14ac:dyDescent="0.2"/>
  <cols>
    <col min="1" max="1" width="3.7109375" style="19" customWidth="1"/>
    <col min="2" max="2" width="7.7109375" style="21" customWidth="1"/>
    <col min="3" max="3" width="40.140625" style="21" customWidth="1"/>
    <col min="4" max="4" width="7.7109375" style="21" customWidth="1"/>
    <col min="5" max="5" width="7.5703125" style="21" customWidth="1"/>
    <col min="6" max="6" width="9.85546875" style="21" customWidth="1"/>
    <col min="7" max="7" width="9.140625" style="21"/>
    <col min="8" max="8" width="12.7109375" style="21" customWidth="1"/>
    <col min="9" max="9" width="8.5703125" style="21" customWidth="1"/>
    <col min="10" max="10" width="12" style="21" customWidth="1"/>
    <col min="11" max="11" width="9.140625" style="21"/>
    <col min="12" max="12" width="11.85546875" style="21" customWidth="1"/>
    <col min="13" max="13" width="13.42578125" style="21" customWidth="1"/>
    <col min="14" max="16384" width="9.140625" style="21"/>
  </cols>
  <sheetData>
    <row r="1" spans="1:13" ht="7.5" customHeight="1" x14ac:dyDescent="0.2"/>
    <row r="2" spans="1:13" ht="15" x14ac:dyDescent="0.2">
      <c r="A2" s="186" t="s">
        <v>146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</row>
    <row r="3" spans="1:13" ht="14.25" x14ac:dyDescent="0.2">
      <c r="A3" s="187" t="s">
        <v>321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</row>
    <row r="4" spans="1:13" ht="14.25" x14ac:dyDescent="0.2">
      <c r="A4" s="188" t="s">
        <v>269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</row>
    <row r="5" spans="1:13" ht="15" x14ac:dyDescent="0.2">
      <c r="A5" s="186" t="s">
        <v>222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</row>
    <row r="6" spans="1:13" ht="15" x14ac:dyDescent="0.2">
      <c r="A6" s="22"/>
      <c r="B6" s="22"/>
      <c r="C6" s="23"/>
      <c r="D6" s="22"/>
      <c r="E6" s="22"/>
      <c r="F6" s="22"/>
      <c r="G6" s="22"/>
      <c r="H6" s="185" t="s">
        <v>37</v>
      </c>
      <c r="I6" s="185"/>
      <c r="J6" s="185"/>
      <c r="K6" s="185"/>
      <c r="L6" s="24">
        <f>M372/1000</f>
        <v>0</v>
      </c>
      <c r="M6" s="25" t="s">
        <v>36</v>
      </c>
    </row>
    <row r="7" spans="1:13" ht="15" x14ac:dyDescent="0.2">
      <c r="A7" s="22"/>
      <c r="B7" s="189" t="s">
        <v>201</v>
      </c>
      <c r="C7" s="189"/>
      <c r="D7" s="189"/>
      <c r="E7" s="189"/>
      <c r="F7" s="189"/>
      <c r="G7" s="22"/>
      <c r="H7" s="185" t="s">
        <v>316</v>
      </c>
      <c r="I7" s="185"/>
      <c r="J7" s="185"/>
      <c r="K7" s="185"/>
      <c r="L7" s="24">
        <f>J362/1000</f>
        <v>0</v>
      </c>
      <c r="M7" s="25" t="s">
        <v>36</v>
      </c>
    </row>
    <row r="8" spans="1:13" ht="6" customHeight="1" x14ac:dyDescent="0.2"/>
    <row r="9" spans="1:13" x14ac:dyDescent="0.2">
      <c r="A9" s="191" t="s">
        <v>1</v>
      </c>
      <c r="B9" s="181" t="s">
        <v>35</v>
      </c>
      <c r="C9" s="183" t="s">
        <v>2</v>
      </c>
      <c r="D9" s="179" t="s">
        <v>3</v>
      </c>
      <c r="E9" s="179" t="s">
        <v>11</v>
      </c>
      <c r="F9" s="179" t="s">
        <v>4</v>
      </c>
      <c r="G9" s="178" t="s">
        <v>17</v>
      </c>
      <c r="H9" s="178"/>
      <c r="I9" s="178" t="s">
        <v>5</v>
      </c>
      <c r="J9" s="178"/>
      <c r="K9" s="179" t="s">
        <v>6</v>
      </c>
      <c r="L9" s="179"/>
      <c r="M9" s="26" t="s">
        <v>21</v>
      </c>
    </row>
    <row r="10" spans="1:13" x14ac:dyDescent="0.2">
      <c r="A10" s="191"/>
      <c r="B10" s="182"/>
      <c r="C10" s="183"/>
      <c r="D10" s="179"/>
      <c r="E10" s="179"/>
      <c r="F10" s="179"/>
      <c r="G10" s="27" t="s">
        <v>7</v>
      </c>
      <c r="H10" s="28" t="s">
        <v>8</v>
      </c>
      <c r="I10" s="27" t="s">
        <v>7</v>
      </c>
      <c r="J10" s="28" t="s">
        <v>8</v>
      </c>
      <c r="K10" s="27" t="s">
        <v>7</v>
      </c>
      <c r="L10" s="28" t="s">
        <v>9</v>
      </c>
      <c r="M10" s="27" t="s">
        <v>10</v>
      </c>
    </row>
    <row r="11" spans="1:13" x14ac:dyDescent="0.2">
      <c r="A11" s="30">
        <v>1</v>
      </c>
      <c r="B11" s="30">
        <v>2</v>
      </c>
      <c r="C11" s="31">
        <v>3</v>
      </c>
      <c r="D11" s="31">
        <v>4</v>
      </c>
      <c r="E11" s="31">
        <v>5</v>
      </c>
      <c r="F11" s="31">
        <v>6</v>
      </c>
      <c r="G11" s="27">
        <v>7</v>
      </c>
      <c r="H11" s="32">
        <v>8</v>
      </c>
      <c r="I11" s="27">
        <v>9</v>
      </c>
      <c r="J11" s="32">
        <v>10</v>
      </c>
      <c r="K11" s="27">
        <v>11</v>
      </c>
      <c r="L11" s="32">
        <v>12</v>
      </c>
      <c r="M11" s="27">
        <v>13</v>
      </c>
    </row>
    <row r="12" spans="1:13" ht="38.25" x14ac:dyDescent="0.2">
      <c r="A12" s="175">
        <v>1</v>
      </c>
      <c r="B12" s="45" t="s">
        <v>239</v>
      </c>
      <c r="C12" s="70" t="s">
        <v>246</v>
      </c>
      <c r="D12" s="47" t="s">
        <v>183</v>
      </c>
      <c r="E12" s="47"/>
      <c r="F12" s="49">
        <v>34</v>
      </c>
      <c r="G12" s="125"/>
      <c r="H12" s="126"/>
      <c r="I12" s="127"/>
      <c r="J12" s="126"/>
      <c r="K12" s="127"/>
      <c r="L12" s="126"/>
      <c r="M12" s="126"/>
    </row>
    <row r="13" spans="1:13" x14ac:dyDescent="0.2">
      <c r="A13" s="177"/>
      <c r="B13" s="47"/>
      <c r="C13" s="64" t="s">
        <v>12</v>
      </c>
      <c r="D13" s="41" t="s">
        <v>15</v>
      </c>
      <c r="E13" s="48">
        <v>7.6999999999999999E-2</v>
      </c>
      <c r="F13" s="43">
        <f>E13*F12</f>
        <v>2.6179999999999999</v>
      </c>
      <c r="G13" s="48"/>
      <c r="H13" s="53"/>
      <c r="I13" s="53"/>
      <c r="J13" s="53"/>
      <c r="K13" s="48"/>
      <c r="L13" s="48"/>
      <c r="M13" s="53"/>
    </row>
    <row r="14" spans="1:13" x14ac:dyDescent="0.2">
      <c r="A14" s="177"/>
      <c r="B14" s="47"/>
      <c r="C14" s="73" t="s">
        <v>240</v>
      </c>
      <c r="D14" s="74" t="s">
        <v>22</v>
      </c>
      <c r="E14" s="48">
        <v>0.19400000000000001</v>
      </c>
      <c r="F14" s="128">
        <f>E14*F12</f>
        <v>6.5960000000000001</v>
      </c>
      <c r="G14" s="74"/>
      <c r="H14" s="75"/>
      <c r="I14" s="129"/>
      <c r="J14" s="75"/>
      <c r="K14" s="75"/>
      <c r="L14" s="75"/>
      <c r="M14" s="75"/>
    </row>
    <row r="15" spans="1:13" x14ac:dyDescent="0.2">
      <c r="A15" s="177"/>
      <c r="B15" s="47"/>
      <c r="C15" s="73" t="s">
        <v>241</v>
      </c>
      <c r="D15" s="74" t="s">
        <v>22</v>
      </c>
      <c r="E15" s="48">
        <v>1.67E-2</v>
      </c>
      <c r="F15" s="128">
        <f>E15*F12</f>
        <v>0.56779999999999997</v>
      </c>
      <c r="G15" s="74"/>
      <c r="H15" s="75"/>
      <c r="I15" s="129"/>
      <c r="J15" s="75"/>
      <c r="K15" s="129"/>
      <c r="L15" s="75"/>
      <c r="M15" s="75"/>
    </row>
    <row r="16" spans="1:13" x14ac:dyDescent="0.2">
      <c r="A16" s="177"/>
      <c r="B16" s="47"/>
      <c r="C16" s="73" t="s">
        <v>242</v>
      </c>
      <c r="D16" s="74" t="s">
        <v>22</v>
      </c>
      <c r="E16" s="48">
        <v>8.8000000000000005E-3</v>
      </c>
      <c r="F16" s="128">
        <f>E16*F12</f>
        <v>0.29920000000000002</v>
      </c>
      <c r="G16" s="74"/>
      <c r="H16" s="75"/>
      <c r="I16" s="129"/>
      <c r="J16" s="75"/>
      <c r="K16" s="129"/>
      <c r="L16" s="75"/>
      <c r="M16" s="75"/>
    </row>
    <row r="17" spans="1:13" x14ac:dyDescent="0.2">
      <c r="A17" s="177"/>
      <c r="B17" s="47"/>
      <c r="C17" s="51" t="s">
        <v>25</v>
      </c>
      <c r="D17" s="41" t="s">
        <v>0</v>
      </c>
      <c r="E17" s="48">
        <v>6.3700000000000007E-2</v>
      </c>
      <c r="F17" s="53">
        <f>E17*F12</f>
        <v>2.1658000000000004</v>
      </c>
      <c r="G17" s="48"/>
      <c r="H17" s="48"/>
      <c r="I17" s="48"/>
      <c r="J17" s="48"/>
      <c r="K17" s="53"/>
      <c r="L17" s="53"/>
      <c r="M17" s="53"/>
    </row>
    <row r="18" spans="1:13" x14ac:dyDescent="0.2">
      <c r="A18" s="177"/>
      <c r="B18" s="47"/>
      <c r="C18" s="48" t="s">
        <v>23</v>
      </c>
      <c r="D18" s="48"/>
      <c r="E18" s="48"/>
      <c r="F18" s="53"/>
      <c r="G18" s="48"/>
      <c r="H18" s="53"/>
      <c r="I18" s="67"/>
      <c r="J18" s="53"/>
      <c r="K18" s="67"/>
      <c r="L18" s="53"/>
      <c r="M18" s="53"/>
    </row>
    <row r="19" spans="1:13" x14ac:dyDescent="0.2">
      <c r="A19" s="177"/>
      <c r="B19" s="47"/>
      <c r="C19" s="73" t="s">
        <v>55</v>
      </c>
      <c r="D19" s="74" t="s">
        <v>13</v>
      </c>
      <c r="E19" s="48">
        <v>5.9999999999999995E-4</v>
      </c>
      <c r="F19" s="75">
        <f>E19*F12</f>
        <v>2.0399999999999998E-2</v>
      </c>
      <c r="G19" s="75"/>
      <c r="H19" s="75"/>
      <c r="I19" s="129"/>
      <c r="J19" s="75"/>
      <c r="K19" s="129"/>
      <c r="L19" s="75"/>
      <c r="M19" s="75"/>
    </row>
    <row r="20" spans="1:13" ht="18.75" x14ac:dyDescent="0.2">
      <c r="A20" s="177"/>
      <c r="B20" s="47"/>
      <c r="C20" s="51" t="s">
        <v>62</v>
      </c>
      <c r="D20" s="48" t="s">
        <v>44</v>
      </c>
      <c r="E20" s="48">
        <v>6.2E-2</v>
      </c>
      <c r="F20" s="53">
        <f>E20*F12</f>
        <v>2.1080000000000001</v>
      </c>
      <c r="G20" s="53"/>
      <c r="H20" s="53"/>
      <c r="I20" s="67"/>
      <c r="J20" s="53"/>
      <c r="K20" s="67"/>
      <c r="L20" s="53"/>
      <c r="M20" s="53"/>
    </row>
    <row r="21" spans="1:13" ht="18.75" x14ac:dyDescent="0.2">
      <c r="A21" s="177"/>
      <c r="B21" s="47"/>
      <c r="C21" s="51" t="s">
        <v>73</v>
      </c>
      <c r="D21" s="48" t="s">
        <v>44</v>
      </c>
      <c r="E21" s="48">
        <v>0.01</v>
      </c>
      <c r="F21" s="53">
        <f>E21*F12</f>
        <v>0.34</v>
      </c>
      <c r="G21" s="53"/>
      <c r="H21" s="53"/>
      <c r="I21" s="67"/>
      <c r="J21" s="53"/>
      <c r="K21" s="67"/>
      <c r="L21" s="53"/>
      <c r="M21" s="53"/>
    </row>
    <row r="22" spans="1:13" x14ac:dyDescent="0.2">
      <c r="A22" s="177"/>
      <c r="B22" s="47"/>
      <c r="C22" s="73" t="s">
        <v>179</v>
      </c>
      <c r="D22" s="74" t="s">
        <v>13</v>
      </c>
      <c r="E22" s="48">
        <v>6.9999999999999999E-4</v>
      </c>
      <c r="F22" s="75">
        <f>E22*F12</f>
        <v>2.3799999999999998E-2</v>
      </c>
      <c r="G22" s="75"/>
      <c r="H22" s="75"/>
      <c r="I22" s="129"/>
      <c r="J22" s="75"/>
      <c r="K22" s="129"/>
      <c r="L22" s="75"/>
      <c r="M22" s="75"/>
    </row>
    <row r="23" spans="1:13" x14ac:dyDescent="0.2">
      <c r="A23" s="176"/>
      <c r="B23" s="47"/>
      <c r="C23" s="51" t="s">
        <v>18</v>
      </c>
      <c r="D23" s="41" t="s">
        <v>0</v>
      </c>
      <c r="E23" s="48">
        <v>1.78E-2</v>
      </c>
      <c r="F23" s="53">
        <f>E23*F12</f>
        <v>0.60519999999999996</v>
      </c>
      <c r="G23" s="130"/>
      <c r="H23" s="130"/>
      <c r="I23" s="131"/>
      <c r="J23" s="132"/>
      <c r="K23" s="133"/>
      <c r="L23" s="133"/>
      <c r="M23" s="53"/>
    </row>
    <row r="24" spans="1:13" ht="25.5" x14ac:dyDescent="0.2">
      <c r="A24" s="175">
        <v>2</v>
      </c>
      <c r="B24" s="45" t="s">
        <v>243</v>
      </c>
      <c r="C24" s="70" t="s">
        <v>247</v>
      </c>
      <c r="D24" s="47" t="s">
        <v>61</v>
      </c>
      <c r="E24" s="47"/>
      <c r="F24" s="49">
        <f>F12/2*0.7*0.1</f>
        <v>1.19</v>
      </c>
      <c r="G24" s="125"/>
      <c r="H24" s="126"/>
      <c r="I24" s="127"/>
      <c r="J24" s="126"/>
      <c r="K24" s="127"/>
      <c r="L24" s="126"/>
      <c r="M24" s="126"/>
    </row>
    <row r="25" spans="1:13" x14ac:dyDescent="0.2">
      <c r="A25" s="177"/>
      <c r="B25" s="47"/>
      <c r="C25" s="64" t="s">
        <v>12</v>
      </c>
      <c r="D25" s="41" t="s">
        <v>15</v>
      </c>
      <c r="E25" s="53">
        <v>1.6</v>
      </c>
      <c r="F25" s="43">
        <f>E25*F24</f>
        <v>1.9039999999999999</v>
      </c>
      <c r="G25" s="48"/>
      <c r="H25" s="53"/>
      <c r="I25" s="53"/>
      <c r="J25" s="53"/>
      <c r="K25" s="48"/>
      <c r="L25" s="48"/>
      <c r="M25" s="53"/>
    </row>
    <row r="26" spans="1:13" x14ac:dyDescent="0.2">
      <c r="A26" s="177"/>
      <c r="B26" s="47"/>
      <c r="C26" s="73" t="s">
        <v>244</v>
      </c>
      <c r="D26" s="74" t="s">
        <v>22</v>
      </c>
      <c r="E26" s="48">
        <v>1.9099999999999999E-2</v>
      </c>
      <c r="F26" s="134">
        <f>E26*F24</f>
        <v>2.2728999999999999E-2</v>
      </c>
      <c r="G26" s="74"/>
      <c r="H26" s="75"/>
      <c r="I26" s="129"/>
      <c r="J26" s="75"/>
      <c r="K26" s="75"/>
      <c r="L26" s="75"/>
      <c r="M26" s="75"/>
    </row>
    <row r="27" spans="1:13" x14ac:dyDescent="0.2">
      <c r="A27" s="176"/>
      <c r="B27" s="47"/>
      <c r="C27" s="73" t="s">
        <v>245</v>
      </c>
      <c r="D27" s="74" t="s">
        <v>22</v>
      </c>
      <c r="E27" s="48">
        <v>0.77500000000000002</v>
      </c>
      <c r="F27" s="128">
        <f>E27*F24</f>
        <v>0.92225000000000001</v>
      </c>
      <c r="G27" s="74"/>
      <c r="H27" s="75"/>
      <c r="I27" s="129"/>
      <c r="J27" s="75"/>
      <c r="K27" s="75"/>
      <c r="L27" s="75"/>
      <c r="M27" s="75"/>
    </row>
    <row r="28" spans="1:13" ht="40.5" x14ac:dyDescent="0.2">
      <c r="A28" s="190">
        <v>3</v>
      </c>
      <c r="B28" s="45" t="s">
        <v>49</v>
      </c>
      <c r="C28" s="70" t="s">
        <v>67</v>
      </c>
      <c r="D28" s="47" t="s">
        <v>31</v>
      </c>
      <c r="E28" s="48"/>
      <c r="F28" s="49">
        <v>3018</v>
      </c>
      <c r="G28" s="41"/>
      <c r="H28" s="65"/>
      <c r="I28" s="41"/>
      <c r="J28" s="65"/>
      <c r="K28" s="41"/>
      <c r="L28" s="65"/>
      <c r="M28" s="65"/>
    </row>
    <row r="29" spans="1:13" x14ac:dyDescent="0.2">
      <c r="A29" s="190"/>
      <c r="B29" s="48"/>
      <c r="C29" s="51" t="s">
        <v>12</v>
      </c>
      <c r="D29" s="41" t="s">
        <v>15</v>
      </c>
      <c r="E29" s="68">
        <v>2.1499999999999998E-2</v>
      </c>
      <c r="F29" s="53">
        <f>E29*F28</f>
        <v>64.887</v>
      </c>
      <c r="G29" s="41"/>
      <c r="H29" s="65"/>
      <c r="I29" s="65"/>
      <c r="J29" s="65"/>
      <c r="K29" s="41"/>
      <c r="L29" s="65"/>
      <c r="M29" s="65"/>
    </row>
    <row r="30" spans="1:13" ht="27.75" x14ac:dyDescent="0.2">
      <c r="A30" s="190"/>
      <c r="B30" s="48"/>
      <c r="C30" s="51" t="s">
        <v>53</v>
      </c>
      <c r="D30" s="48" t="s">
        <v>22</v>
      </c>
      <c r="E30" s="68">
        <v>4.8500000000000001E-2</v>
      </c>
      <c r="F30" s="53">
        <f>E30*F28</f>
        <v>146.37299999999999</v>
      </c>
      <c r="G30" s="41"/>
      <c r="H30" s="65"/>
      <c r="I30" s="41"/>
      <c r="J30" s="65"/>
      <c r="K30" s="41"/>
      <c r="L30" s="65"/>
      <c r="M30" s="65"/>
    </row>
    <row r="31" spans="1:13" ht="51" x14ac:dyDescent="0.2">
      <c r="A31" s="192">
        <v>4</v>
      </c>
      <c r="B31" s="45" t="s">
        <v>51</v>
      </c>
      <c r="C31" s="70" t="s">
        <v>68</v>
      </c>
      <c r="D31" s="47" t="s">
        <v>31</v>
      </c>
      <c r="E31" s="42"/>
      <c r="F31" s="49">
        <v>452</v>
      </c>
      <c r="G31" s="135"/>
      <c r="H31" s="65"/>
      <c r="I31" s="41"/>
      <c r="J31" s="65"/>
      <c r="K31" s="41"/>
      <c r="L31" s="65"/>
      <c r="M31" s="65"/>
    </row>
    <row r="32" spans="1:13" ht="13.5" x14ac:dyDescent="0.2">
      <c r="A32" s="194"/>
      <c r="B32" s="39"/>
      <c r="C32" s="40" t="s">
        <v>12</v>
      </c>
      <c r="D32" s="41" t="s">
        <v>15</v>
      </c>
      <c r="E32" s="42">
        <v>2.99</v>
      </c>
      <c r="F32" s="43">
        <f>E32*F31</f>
        <v>1351.48</v>
      </c>
      <c r="G32" s="41"/>
      <c r="H32" s="65"/>
      <c r="I32" s="65"/>
      <c r="J32" s="65"/>
      <c r="K32" s="41"/>
      <c r="L32" s="65"/>
      <c r="M32" s="65"/>
    </row>
    <row r="33" spans="1:13" ht="38.25" x14ac:dyDescent="0.2">
      <c r="A33" s="190">
        <v>5</v>
      </c>
      <c r="B33" s="45" t="s">
        <v>51</v>
      </c>
      <c r="C33" s="136" t="s">
        <v>50</v>
      </c>
      <c r="D33" s="47" t="s">
        <v>31</v>
      </c>
      <c r="E33" s="42"/>
      <c r="F33" s="49">
        <f>F28/10</f>
        <v>301.8</v>
      </c>
      <c r="G33" s="41"/>
      <c r="H33" s="65"/>
      <c r="I33" s="41"/>
      <c r="J33" s="65"/>
      <c r="K33" s="41"/>
      <c r="L33" s="65"/>
      <c r="M33" s="65"/>
    </row>
    <row r="34" spans="1:13" ht="13.5" x14ac:dyDescent="0.2">
      <c r="A34" s="190"/>
      <c r="B34" s="39"/>
      <c r="C34" s="40" t="s">
        <v>12</v>
      </c>
      <c r="D34" s="41" t="s">
        <v>15</v>
      </c>
      <c r="E34" s="42">
        <v>2.99</v>
      </c>
      <c r="F34" s="43">
        <f>E34*F33</f>
        <v>902.38200000000006</v>
      </c>
      <c r="G34" s="41"/>
      <c r="H34" s="65"/>
      <c r="I34" s="65"/>
      <c r="J34" s="65"/>
      <c r="K34" s="41"/>
      <c r="L34" s="65"/>
      <c r="M34" s="65"/>
    </row>
    <row r="35" spans="1:13" ht="38.25" x14ac:dyDescent="0.2">
      <c r="A35" s="192">
        <v>6</v>
      </c>
      <c r="B35" s="45" t="s">
        <v>51</v>
      </c>
      <c r="C35" s="136" t="s">
        <v>214</v>
      </c>
      <c r="D35" s="47" t="s">
        <v>31</v>
      </c>
      <c r="E35" s="42"/>
      <c r="F35" s="49">
        <v>2.16</v>
      </c>
      <c r="G35" s="41"/>
      <c r="H35" s="65"/>
      <c r="I35" s="41"/>
      <c r="J35" s="65"/>
      <c r="K35" s="41"/>
      <c r="L35" s="65"/>
      <c r="M35" s="65"/>
    </row>
    <row r="36" spans="1:13" ht="13.5" x14ac:dyDescent="0.2">
      <c r="A36" s="194"/>
      <c r="B36" s="39"/>
      <c r="C36" s="40" t="s">
        <v>12</v>
      </c>
      <c r="D36" s="41" t="s">
        <v>15</v>
      </c>
      <c r="E36" s="42">
        <v>2.99</v>
      </c>
      <c r="F36" s="43">
        <f>E36*F35</f>
        <v>6.458400000000001</v>
      </c>
      <c r="G36" s="41"/>
      <c r="H36" s="65"/>
      <c r="I36" s="65"/>
      <c r="J36" s="65"/>
      <c r="K36" s="41"/>
      <c r="L36" s="65"/>
      <c r="M36" s="65"/>
    </row>
    <row r="37" spans="1:13" ht="38.25" x14ac:dyDescent="0.2">
      <c r="A37" s="190">
        <v>7</v>
      </c>
      <c r="B37" s="45" t="s">
        <v>197</v>
      </c>
      <c r="C37" s="137" t="s">
        <v>318</v>
      </c>
      <c r="D37" s="47" t="s">
        <v>13</v>
      </c>
      <c r="E37" s="48"/>
      <c r="F37" s="59">
        <v>0.185</v>
      </c>
      <c r="G37" s="41"/>
      <c r="H37" s="66"/>
      <c r="I37" s="41"/>
      <c r="J37" s="65"/>
      <c r="K37" s="41"/>
      <c r="L37" s="65"/>
      <c r="M37" s="65"/>
    </row>
    <row r="38" spans="1:13" x14ac:dyDescent="0.2">
      <c r="A38" s="190"/>
      <c r="B38" s="48"/>
      <c r="C38" s="64" t="s">
        <v>12</v>
      </c>
      <c r="D38" s="41" t="s">
        <v>15</v>
      </c>
      <c r="E38" s="53">
        <v>25.2</v>
      </c>
      <c r="F38" s="43">
        <f>E38*F37</f>
        <v>4.6619999999999999</v>
      </c>
      <c r="G38" s="41"/>
      <c r="H38" s="65"/>
      <c r="I38" s="65"/>
      <c r="J38" s="65"/>
      <c r="K38" s="41"/>
      <c r="L38" s="65"/>
      <c r="M38" s="65"/>
    </row>
    <row r="39" spans="1:13" x14ac:dyDescent="0.2">
      <c r="A39" s="190"/>
      <c r="B39" s="48"/>
      <c r="C39" s="138" t="s">
        <v>25</v>
      </c>
      <c r="D39" s="139" t="s">
        <v>0</v>
      </c>
      <c r="E39" s="132">
        <v>3.14</v>
      </c>
      <c r="F39" s="140">
        <f>E39*F37</f>
        <v>0.58089999999999997</v>
      </c>
      <c r="G39" s="132"/>
      <c r="H39" s="141"/>
      <c r="I39" s="132"/>
      <c r="J39" s="141"/>
      <c r="K39" s="132"/>
      <c r="L39" s="141"/>
      <c r="M39" s="141"/>
    </row>
    <row r="40" spans="1:13" x14ac:dyDescent="0.2">
      <c r="A40" s="190"/>
      <c r="B40" s="48"/>
      <c r="C40" s="48" t="s">
        <v>23</v>
      </c>
      <c r="D40" s="48"/>
      <c r="E40" s="48"/>
      <c r="F40" s="43"/>
      <c r="G40" s="41"/>
      <c r="H40" s="65"/>
      <c r="I40" s="41"/>
      <c r="J40" s="65"/>
      <c r="K40" s="41"/>
      <c r="L40" s="65"/>
      <c r="M40" s="65"/>
    </row>
    <row r="41" spans="1:13" x14ac:dyDescent="0.2">
      <c r="A41" s="190"/>
      <c r="B41" s="48"/>
      <c r="C41" s="51" t="s">
        <v>218</v>
      </c>
      <c r="D41" s="48" t="s">
        <v>183</v>
      </c>
      <c r="E41" s="52" t="s">
        <v>39</v>
      </c>
      <c r="F41" s="53">
        <v>40</v>
      </c>
      <c r="G41" s="65"/>
      <c r="H41" s="65"/>
      <c r="I41" s="41"/>
      <c r="J41" s="65"/>
      <c r="K41" s="41"/>
      <c r="L41" s="65"/>
      <c r="M41" s="65"/>
    </row>
    <row r="42" spans="1:13" x14ac:dyDescent="0.2">
      <c r="A42" s="190"/>
      <c r="B42" s="48"/>
      <c r="C42" s="51" t="s">
        <v>198</v>
      </c>
      <c r="D42" s="48" t="s">
        <v>176</v>
      </c>
      <c r="E42" s="53">
        <v>4</v>
      </c>
      <c r="F42" s="43">
        <f>E42*F37</f>
        <v>0.74</v>
      </c>
      <c r="G42" s="65"/>
      <c r="H42" s="65"/>
      <c r="I42" s="41"/>
      <c r="J42" s="65"/>
      <c r="K42" s="41"/>
      <c r="L42" s="65"/>
      <c r="M42" s="65"/>
    </row>
    <row r="43" spans="1:13" x14ac:dyDescent="0.2">
      <c r="A43" s="190"/>
      <c r="B43" s="48"/>
      <c r="C43" s="51" t="s">
        <v>199</v>
      </c>
      <c r="D43" s="48" t="s">
        <v>176</v>
      </c>
      <c r="E43" s="53">
        <v>4</v>
      </c>
      <c r="F43" s="43">
        <f>E43*F37</f>
        <v>0.74</v>
      </c>
      <c r="G43" s="65"/>
      <c r="H43" s="65"/>
      <c r="I43" s="41"/>
      <c r="J43" s="65"/>
      <c r="K43" s="41"/>
      <c r="L43" s="65"/>
      <c r="M43" s="65"/>
    </row>
    <row r="44" spans="1:13" x14ac:dyDescent="0.2">
      <c r="A44" s="190"/>
      <c r="B44" s="48"/>
      <c r="C44" s="51" t="s">
        <v>178</v>
      </c>
      <c r="D44" s="48" t="s">
        <v>0</v>
      </c>
      <c r="E44" s="48">
        <v>2.78</v>
      </c>
      <c r="F44" s="43">
        <f>E44*F37</f>
        <v>0.51429999999999998</v>
      </c>
      <c r="G44" s="65"/>
      <c r="H44" s="65"/>
      <c r="I44" s="41"/>
      <c r="J44" s="65"/>
      <c r="K44" s="41"/>
      <c r="L44" s="65"/>
      <c r="M44" s="65"/>
    </row>
    <row r="45" spans="1:13" ht="21" x14ac:dyDescent="0.2">
      <c r="A45" s="192">
        <v>8</v>
      </c>
      <c r="B45" s="45" t="s">
        <v>215</v>
      </c>
      <c r="C45" s="70" t="s">
        <v>216</v>
      </c>
      <c r="D45" s="47" t="s">
        <v>31</v>
      </c>
      <c r="E45" s="61"/>
      <c r="F45" s="49">
        <v>1.8</v>
      </c>
      <c r="G45" s="62"/>
      <c r="H45" s="63"/>
      <c r="I45" s="61"/>
      <c r="J45" s="63"/>
      <c r="K45" s="61"/>
      <c r="L45" s="63"/>
      <c r="M45" s="63"/>
    </row>
    <row r="46" spans="1:13" x14ac:dyDescent="0.2">
      <c r="A46" s="193"/>
      <c r="B46" s="48"/>
      <c r="C46" s="138" t="s">
        <v>12</v>
      </c>
      <c r="D46" s="132" t="s">
        <v>15</v>
      </c>
      <c r="E46" s="141">
        <v>4.5</v>
      </c>
      <c r="F46" s="141">
        <f>F45*E46</f>
        <v>8.1</v>
      </c>
      <c r="G46" s="132"/>
      <c r="H46" s="141"/>
      <c r="I46" s="141"/>
      <c r="J46" s="141"/>
      <c r="K46" s="132"/>
      <c r="L46" s="141"/>
      <c r="M46" s="141"/>
    </row>
    <row r="47" spans="1:13" x14ac:dyDescent="0.2">
      <c r="A47" s="193"/>
      <c r="B47" s="48"/>
      <c r="C47" s="138" t="s">
        <v>14</v>
      </c>
      <c r="D47" s="139" t="s">
        <v>0</v>
      </c>
      <c r="E47" s="132">
        <v>3.6999999999999998E-2</v>
      </c>
      <c r="F47" s="140">
        <f>E47*F45</f>
        <v>6.6599999999999993E-2</v>
      </c>
      <c r="G47" s="132"/>
      <c r="H47" s="141"/>
      <c r="I47" s="132"/>
      <c r="J47" s="141"/>
      <c r="K47" s="141"/>
      <c r="L47" s="141"/>
      <c r="M47" s="141"/>
    </row>
    <row r="48" spans="1:13" x14ac:dyDescent="0.2">
      <c r="A48" s="193"/>
      <c r="B48" s="48"/>
      <c r="C48" s="139" t="s">
        <v>23</v>
      </c>
      <c r="D48" s="132"/>
      <c r="E48" s="132"/>
      <c r="F48" s="141"/>
      <c r="G48" s="132"/>
      <c r="H48" s="141"/>
      <c r="I48" s="132"/>
      <c r="J48" s="141"/>
      <c r="K48" s="132"/>
      <c r="L48" s="141"/>
      <c r="M48" s="141"/>
    </row>
    <row r="49" spans="1:13" ht="18.75" x14ac:dyDescent="0.2">
      <c r="A49" s="193"/>
      <c r="B49" s="48"/>
      <c r="C49" s="51" t="s">
        <v>200</v>
      </c>
      <c r="D49" s="48" t="s">
        <v>44</v>
      </c>
      <c r="E49" s="132">
        <v>1.02</v>
      </c>
      <c r="F49" s="140">
        <f>F45*E49</f>
        <v>1.8360000000000001</v>
      </c>
      <c r="G49" s="142"/>
      <c r="H49" s="142"/>
      <c r="I49" s="132"/>
      <c r="J49" s="142"/>
      <c r="K49" s="143"/>
      <c r="L49" s="142"/>
      <c r="M49" s="142"/>
    </row>
    <row r="50" spans="1:13" ht="15" x14ac:dyDescent="0.2">
      <c r="A50" s="193"/>
      <c r="B50" s="48"/>
      <c r="C50" s="51" t="s">
        <v>172</v>
      </c>
      <c r="D50" s="132" t="s">
        <v>173</v>
      </c>
      <c r="E50" s="132">
        <v>1.61</v>
      </c>
      <c r="F50" s="140">
        <f>F45*E50</f>
        <v>2.8980000000000001</v>
      </c>
      <c r="G50" s="142"/>
      <c r="H50" s="142"/>
      <c r="I50" s="132"/>
      <c r="J50" s="142"/>
      <c r="K50" s="143"/>
      <c r="L50" s="142"/>
      <c r="M50" s="142"/>
    </row>
    <row r="51" spans="1:13" ht="18.75" x14ac:dyDescent="0.2">
      <c r="A51" s="193"/>
      <c r="B51" s="48"/>
      <c r="C51" s="51" t="s">
        <v>217</v>
      </c>
      <c r="D51" s="48" t="s">
        <v>44</v>
      </c>
      <c r="E51" s="132">
        <v>1.72E-2</v>
      </c>
      <c r="F51" s="144">
        <f>F45*E51</f>
        <v>3.0960000000000001E-2</v>
      </c>
      <c r="G51" s="142"/>
      <c r="H51" s="142"/>
      <c r="I51" s="132"/>
      <c r="J51" s="142"/>
      <c r="K51" s="143"/>
      <c r="L51" s="142"/>
      <c r="M51" s="142"/>
    </row>
    <row r="52" spans="1:13" x14ac:dyDescent="0.2">
      <c r="A52" s="194"/>
      <c r="B52" s="48"/>
      <c r="C52" s="138" t="s">
        <v>18</v>
      </c>
      <c r="D52" s="139" t="s">
        <v>0</v>
      </c>
      <c r="E52" s="142">
        <v>0.28000000000000003</v>
      </c>
      <c r="F52" s="142">
        <f>E52*F45</f>
        <v>0.50400000000000011</v>
      </c>
      <c r="G52" s="142"/>
      <c r="H52" s="142"/>
      <c r="I52" s="132"/>
      <c r="J52" s="142"/>
      <c r="K52" s="143"/>
      <c r="L52" s="142"/>
      <c r="M52" s="142"/>
    </row>
    <row r="53" spans="1:13" ht="25.5" x14ac:dyDescent="0.2">
      <c r="A53" s="192">
        <v>9</v>
      </c>
      <c r="B53" s="45" t="s">
        <v>191</v>
      </c>
      <c r="C53" s="46" t="s">
        <v>189</v>
      </c>
      <c r="D53" s="47" t="s">
        <v>33</v>
      </c>
      <c r="E53" s="48"/>
      <c r="F53" s="49">
        <v>371</v>
      </c>
      <c r="G53" s="41"/>
      <c r="H53" s="65"/>
      <c r="I53" s="41"/>
      <c r="J53" s="65"/>
      <c r="K53" s="41"/>
      <c r="L53" s="65"/>
      <c r="M53" s="65"/>
    </row>
    <row r="54" spans="1:13" x14ac:dyDescent="0.2">
      <c r="A54" s="193"/>
      <c r="B54" s="48"/>
      <c r="C54" s="64" t="s">
        <v>12</v>
      </c>
      <c r="D54" s="52" t="s">
        <v>15</v>
      </c>
      <c r="E54" s="48">
        <v>0.34499999999999997</v>
      </c>
      <c r="F54" s="53">
        <f>E54*F53</f>
        <v>127.99499999999999</v>
      </c>
      <c r="G54" s="41"/>
      <c r="H54" s="65"/>
      <c r="I54" s="65"/>
      <c r="J54" s="65"/>
      <c r="K54" s="41"/>
      <c r="L54" s="65"/>
      <c r="M54" s="65"/>
    </row>
    <row r="55" spans="1:13" x14ac:dyDescent="0.2">
      <c r="A55" s="193"/>
      <c r="B55" s="48"/>
      <c r="C55" s="51" t="s">
        <v>25</v>
      </c>
      <c r="D55" s="48" t="s">
        <v>0</v>
      </c>
      <c r="E55" s="48">
        <v>2.6700000000000002E-2</v>
      </c>
      <c r="F55" s="43">
        <f>E55*F53</f>
        <v>9.9057000000000013</v>
      </c>
      <c r="G55" s="41"/>
      <c r="H55" s="65"/>
      <c r="I55" s="41"/>
      <c r="J55" s="65"/>
      <c r="K55" s="65"/>
      <c r="L55" s="65"/>
      <c r="M55" s="65"/>
    </row>
    <row r="56" spans="1:13" x14ac:dyDescent="0.2">
      <c r="A56" s="193"/>
      <c r="B56" s="48"/>
      <c r="C56" s="48" t="s">
        <v>23</v>
      </c>
      <c r="D56" s="48"/>
      <c r="E56" s="48"/>
      <c r="F56" s="43"/>
      <c r="G56" s="41"/>
      <c r="H56" s="65"/>
      <c r="I56" s="41"/>
      <c r="J56" s="65"/>
      <c r="K56" s="41"/>
      <c r="L56" s="65"/>
      <c r="M56" s="65"/>
    </row>
    <row r="57" spans="1:13" x14ac:dyDescent="0.2">
      <c r="A57" s="193"/>
      <c r="B57" s="48"/>
      <c r="C57" s="51" t="s">
        <v>190</v>
      </c>
      <c r="D57" s="48" t="s">
        <v>183</v>
      </c>
      <c r="E57" s="48">
        <v>0.998</v>
      </c>
      <c r="F57" s="43">
        <f>E57*F53</f>
        <v>370.25799999999998</v>
      </c>
      <c r="G57" s="65"/>
      <c r="H57" s="65"/>
      <c r="I57" s="41"/>
      <c r="J57" s="65"/>
      <c r="K57" s="41"/>
      <c r="L57" s="65"/>
      <c r="M57" s="65"/>
    </row>
    <row r="58" spans="1:13" x14ac:dyDescent="0.2">
      <c r="A58" s="194"/>
      <c r="B58" s="48"/>
      <c r="C58" s="51" t="s">
        <v>178</v>
      </c>
      <c r="D58" s="48" t="s">
        <v>0</v>
      </c>
      <c r="E58" s="68">
        <v>5.62E-2</v>
      </c>
      <c r="F58" s="43">
        <f>E58*F53</f>
        <v>20.850200000000001</v>
      </c>
      <c r="G58" s="65"/>
      <c r="H58" s="65"/>
      <c r="I58" s="41"/>
      <c r="J58" s="65"/>
      <c r="K58" s="41"/>
      <c r="L58" s="65"/>
      <c r="M58" s="65"/>
    </row>
    <row r="59" spans="1:13" ht="38.25" x14ac:dyDescent="0.2">
      <c r="A59" s="192">
        <v>10</v>
      </c>
      <c r="B59" s="45" t="s">
        <v>184</v>
      </c>
      <c r="C59" s="60" t="s">
        <v>219</v>
      </c>
      <c r="D59" s="47" t="s">
        <v>185</v>
      </c>
      <c r="E59" s="61"/>
      <c r="F59" s="49">
        <v>72.8</v>
      </c>
      <c r="G59" s="145"/>
      <c r="H59" s="63"/>
      <c r="I59" s="61"/>
      <c r="J59" s="63"/>
      <c r="K59" s="61"/>
      <c r="L59" s="63"/>
      <c r="M59" s="49"/>
    </row>
    <row r="60" spans="1:13" x14ac:dyDescent="0.2">
      <c r="A60" s="193"/>
      <c r="B60" s="48"/>
      <c r="C60" s="64" t="s">
        <v>12</v>
      </c>
      <c r="D60" s="41" t="s">
        <v>15</v>
      </c>
      <c r="E60" s="41">
        <v>0.38800000000000001</v>
      </c>
      <c r="F60" s="65">
        <f>F59*E60</f>
        <v>28.246400000000001</v>
      </c>
      <c r="G60" s="41"/>
      <c r="H60" s="65"/>
      <c r="I60" s="65"/>
      <c r="J60" s="65"/>
      <c r="K60" s="41"/>
      <c r="L60" s="65"/>
      <c r="M60" s="65"/>
    </row>
    <row r="61" spans="1:13" x14ac:dyDescent="0.2">
      <c r="A61" s="193"/>
      <c r="B61" s="48"/>
      <c r="C61" s="64" t="s">
        <v>14</v>
      </c>
      <c r="D61" s="48" t="s">
        <v>0</v>
      </c>
      <c r="E61" s="41">
        <v>2.9999999999999997E-4</v>
      </c>
      <c r="F61" s="66">
        <f>E61*F59</f>
        <v>2.1839999999999998E-2</v>
      </c>
      <c r="G61" s="41"/>
      <c r="H61" s="65"/>
      <c r="I61" s="41"/>
      <c r="J61" s="65"/>
      <c r="K61" s="65"/>
      <c r="L61" s="65"/>
      <c r="M61" s="65"/>
    </row>
    <row r="62" spans="1:13" x14ac:dyDescent="0.2">
      <c r="A62" s="193"/>
      <c r="B62" s="48"/>
      <c r="C62" s="48" t="s">
        <v>23</v>
      </c>
      <c r="D62" s="48"/>
      <c r="E62" s="48"/>
      <c r="F62" s="53"/>
      <c r="G62" s="48"/>
      <c r="H62" s="53"/>
      <c r="I62" s="41"/>
      <c r="J62" s="53"/>
      <c r="K62" s="67"/>
      <c r="L62" s="53"/>
      <c r="M62" s="53"/>
    </row>
    <row r="63" spans="1:13" x14ac:dyDescent="0.2">
      <c r="A63" s="193"/>
      <c r="B63" s="48"/>
      <c r="C63" s="51" t="s">
        <v>186</v>
      </c>
      <c r="D63" s="48" t="s">
        <v>176</v>
      </c>
      <c r="E63" s="48">
        <v>0.253</v>
      </c>
      <c r="F63" s="53">
        <f>E63*F59</f>
        <v>18.418399999999998</v>
      </c>
      <c r="G63" s="53"/>
      <c r="H63" s="53"/>
      <c r="I63" s="41"/>
      <c r="J63" s="53"/>
      <c r="K63" s="67"/>
      <c r="L63" s="53"/>
      <c r="M63" s="53"/>
    </row>
    <row r="64" spans="1:13" x14ac:dyDescent="0.2">
      <c r="A64" s="194"/>
      <c r="B64" s="48"/>
      <c r="C64" s="64" t="s">
        <v>18</v>
      </c>
      <c r="D64" s="48" t="s">
        <v>0</v>
      </c>
      <c r="E64" s="48">
        <v>1.9E-3</v>
      </c>
      <c r="F64" s="43">
        <f>E64*F59</f>
        <v>0.13832</v>
      </c>
      <c r="G64" s="53"/>
      <c r="H64" s="43"/>
      <c r="I64" s="41"/>
      <c r="J64" s="53"/>
      <c r="K64" s="67"/>
      <c r="L64" s="53"/>
      <c r="M64" s="53"/>
    </row>
    <row r="65" spans="1:13" ht="38.25" x14ac:dyDescent="0.2">
      <c r="A65" s="192">
        <v>11</v>
      </c>
      <c r="B65" s="45" t="s">
        <v>79</v>
      </c>
      <c r="C65" s="70" t="s">
        <v>154</v>
      </c>
      <c r="D65" s="47" t="s">
        <v>33</v>
      </c>
      <c r="E65" s="61"/>
      <c r="F65" s="49">
        <v>266</v>
      </c>
      <c r="G65" s="62"/>
      <c r="H65" s="63"/>
      <c r="I65" s="61"/>
      <c r="J65" s="63"/>
      <c r="K65" s="61"/>
      <c r="L65" s="63"/>
      <c r="M65" s="63"/>
    </row>
    <row r="66" spans="1:13" x14ac:dyDescent="0.2">
      <c r="A66" s="193"/>
      <c r="B66" s="48"/>
      <c r="C66" s="64" t="s">
        <v>12</v>
      </c>
      <c r="D66" s="41" t="s">
        <v>15</v>
      </c>
      <c r="E66" s="41">
        <v>0.17</v>
      </c>
      <c r="F66" s="65">
        <f>F65*E66</f>
        <v>45.220000000000006</v>
      </c>
      <c r="G66" s="41"/>
      <c r="H66" s="65"/>
      <c r="I66" s="65"/>
      <c r="J66" s="65"/>
      <c r="K66" s="41"/>
      <c r="L66" s="65"/>
      <c r="M66" s="65"/>
    </row>
    <row r="67" spans="1:13" x14ac:dyDescent="0.2">
      <c r="A67" s="193"/>
      <c r="B67" s="48"/>
      <c r="C67" s="64" t="s">
        <v>14</v>
      </c>
      <c r="D67" s="48" t="s">
        <v>0</v>
      </c>
      <c r="E67" s="41">
        <v>8.1500000000000003E-2</v>
      </c>
      <c r="F67" s="66">
        <f>E67*F65</f>
        <v>21.679000000000002</v>
      </c>
      <c r="G67" s="41"/>
      <c r="H67" s="65"/>
      <c r="I67" s="41"/>
      <c r="J67" s="65"/>
      <c r="K67" s="65"/>
      <c r="L67" s="65"/>
      <c r="M67" s="65"/>
    </row>
    <row r="68" spans="1:13" x14ac:dyDescent="0.2">
      <c r="A68" s="193"/>
      <c r="B68" s="48"/>
      <c r="C68" s="48" t="s">
        <v>23</v>
      </c>
      <c r="D68" s="48"/>
      <c r="E68" s="48"/>
      <c r="F68" s="53"/>
      <c r="G68" s="48"/>
      <c r="H68" s="53"/>
      <c r="I68" s="41"/>
      <c r="J68" s="53"/>
      <c r="K68" s="67"/>
      <c r="L68" s="53"/>
      <c r="M68" s="53"/>
    </row>
    <row r="69" spans="1:13" ht="25.5" x14ac:dyDescent="0.2">
      <c r="A69" s="193"/>
      <c r="B69" s="48"/>
      <c r="C69" s="64" t="s">
        <v>155</v>
      </c>
      <c r="D69" s="48" t="s">
        <v>20</v>
      </c>
      <c r="E69" s="48">
        <v>1.01</v>
      </c>
      <c r="F69" s="53">
        <f>E69*F65</f>
        <v>268.66000000000003</v>
      </c>
      <c r="G69" s="53"/>
      <c r="H69" s="53"/>
      <c r="I69" s="41"/>
      <c r="J69" s="53"/>
      <c r="K69" s="67"/>
      <c r="L69" s="53"/>
      <c r="M69" s="53"/>
    </row>
    <row r="70" spans="1:13" x14ac:dyDescent="0.2">
      <c r="A70" s="194"/>
      <c r="B70" s="48"/>
      <c r="C70" s="64" t="s">
        <v>18</v>
      </c>
      <c r="D70" s="48" t="s">
        <v>0</v>
      </c>
      <c r="E70" s="48">
        <v>3.48E-3</v>
      </c>
      <c r="F70" s="43">
        <f>E70*F65</f>
        <v>0.92568000000000006</v>
      </c>
      <c r="G70" s="53"/>
      <c r="H70" s="43"/>
      <c r="I70" s="41"/>
      <c r="J70" s="53"/>
      <c r="K70" s="67"/>
      <c r="L70" s="53"/>
      <c r="M70" s="53"/>
    </row>
    <row r="71" spans="1:13" ht="38.25" x14ac:dyDescent="0.2">
      <c r="A71" s="192">
        <v>12</v>
      </c>
      <c r="B71" s="45" t="s">
        <v>69</v>
      </c>
      <c r="C71" s="70" t="s">
        <v>122</v>
      </c>
      <c r="D71" s="47" t="s">
        <v>33</v>
      </c>
      <c r="E71" s="61"/>
      <c r="F71" s="49">
        <v>431</v>
      </c>
      <c r="G71" s="62"/>
      <c r="H71" s="63"/>
      <c r="I71" s="61"/>
      <c r="J71" s="63"/>
      <c r="K71" s="61"/>
      <c r="L71" s="63"/>
      <c r="M71" s="63"/>
    </row>
    <row r="72" spans="1:13" x14ac:dyDescent="0.2">
      <c r="A72" s="193"/>
      <c r="B72" s="48"/>
      <c r="C72" s="64" t="s">
        <v>12</v>
      </c>
      <c r="D72" s="41" t="s">
        <v>15</v>
      </c>
      <c r="E72" s="41">
        <v>0.11899999999999999</v>
      </c>
      <c r="F72" s="65">
        <f>F71*E72</f>
        <v>51.288999999999994</v>
      </c>
      <c r="G72" s="41"/>
      <c r="H72" s="65"/>
      <c r="I72" s="65"/>
      <c r="J72" s="65"/>
      <c r="K72" s="41"/>
      <c r="L72" s="65"/>
      <c r="M72" s="65"/>
    </row>
    <row r="73" spans="1:13" x14ac:dyDescent="0.2">
      <c r="A73" s="193"/>
      <c r="B73" s="48"/>
      <c r="C73" s="64" t="s">
        <v>14</v>
      </c>
      <c r="D73" s="48" t="s">
        <v>0</v>
      </c>
      <c r="E73" s="41">
        <v>6.7500000000000004E-2</v>
      </c>
      <c r="F73" s="66">
        <f>E73*F71</f>
        <v>29.092500000000001</v>
      </c>
      <c r="G73" s="41"/>
      <c r="H73" s="65"/>
      <c r="I73" s="41"/>
      <c r="J73" s="65"/>
      <c r="K73" s="65"/>
      <c r="L73" s="65"/>
      <c r="M73" s="65"/>
    </row>
    <row r="74" spans="1:13" x14ac:dyDescent="0.2">
      <c r="A74" s="193"/>
      <c r="B74" s="48"/>
      <c r="C74" s="48" t="s">
        <v>23</v>
      </c>
      <c r="D74" s="48"/>
      <c r="E74" s="48"/>
      <c r="F74" s="53"/>
      <c r="G74" s="48"/>
      <c r="H74" s="53"/>
      <c r="I74" s="41"/>
      <c r="J74" s="53"/>
      <c r="K74" s="67"/>
      <c r="L74" s="53"/>
      <c r="M74" s="53"/>
    </row>
    <row r="75" spans="1:13" x14ac:dyDescent="0.2">
      <c r="A75" s="193"/>
      <c r="B75" s="48"/>
      <c r="C75" s="64" t="s">
        <v>74</v>
      </c>
      <c r="D75" s="48" t="s">
        <v>20</v>
      </c>
      <c r="E75" s="48">
        <v>1.01</v>
      </c>
      <c r="F75" s="53">
        <f>E75*F71</f>
        <v>435.31</v>
      </c>
      <c r="G75" s="53"/>
      <c r="H75" s="53"/>
      <c r="I75" s="41"/>
      <c r="J75" s="53"/>
      <c r="K75" s="67"/>
      <c r="L75" s="53"/>
      <c r="M75" s="53"/>
    </row>
    <row r="76" spans="1:13" x14ac:dyDescent="0.2">
      <c r="A76" s="194"/>
      <c r="B76" s="48"/>
      <c r="C76" s="64" t="s">
        <v>18</v>
      </c>
      <c r="D76" s="48" t="s">
        <v>0</v>
      </c>
      <c r="E76" s="48">
        <v>2.16E-3</v>
      </c>
      <c r="F76" s="43">
        <f>E76*F71</f>
        <v>0.93096000000000001</v>
      </c>
      <c r="G76" s="53"/>
      <c r="H76" s="43"/>
      <c r="I76" s="41"/>
      <c r="J76" s="53"/>
      <c r="K76" s="67"/>
      <c r="L76" s="53"/>
      <c r="M76" s="53"/>
    </row>
    <row r="77" spans="1:13" ht="38.25" x14ac:dyDescent="0.2">
      <c r="A77" s="192">
        <v>13</v>
      </c>
      <c r="B77" s="45" t="s">
        <v>69</v>
      </c>
      <c r="C77" s="70" t="s">
        <v>123</v>
      </c>
      <c r="D77" s="47" t="s">
        <v>33</v>
      </c>
      <c r="E77" s="61"/>
      <c r="F77" s="49">
        <v>760</v>
      </c>
      <c r="G77" s="62"/>
      <c r="H77" s="63"/>
      <c r="I77" s="61"/>
      <c r="J77" s="63"/>
      <c r="K77" s="61"/>
      <c r="L77" s="63"/>
      <c r="M77" s="63"/>
    </row>
    <row r="78" spans="1:13" x14ac:dyDescent="0.2">
      <c r="A78" s="193"/>
      <c r="B78" s="48"/>
      <c r="C78" s="64" t="s">
        <v>12</v>
      </c>
      <c r="D78" s="41" t="s">
        <v>15</v>
      </c>
      <c r="E78" s="41">
        <v>0.11899999999999999</v>
      </c>
      <c r="F78" s="65">
        <f>F77*E78</f>
        <v>90.44</v>
      </c>
      <c r="G78" s="41"/>
      <c r="H78" s="65"/>
      <c r="I78" s="65"/>
      <c r="J78" s="65"/>
      <c r="K78" s="41"/>
      <c r="L78" s="65"/>
      <c r="M78" s="65"/>
    </row>
    <row r="79" spans="1:13" x14ac:dyDescent="0.2">
      <c r="A79" s="193"/>
      <c r="B79" s="48"/>
      <c r="C79" s="64" t="s">
        <v>14</v>
      </c>
      <c r="D79" s="48" t="s">
        <v>0</v>
      </c>
      <c r="E79" s="41">
        <v>6.7500000000000004E-2</v>
      </c>
      <c r="F79" s="66">
        <f>E79*F77</f>
        <v>51.300000000000004</v>
      </c>
      <c r="G79" s="41"/>
      <c r="H79" s="65"/>
      <c r="I79" s="41"/>
      <c r="J79" s="65"/>
      <c r="K79" s="65"/>
      <c r="L79" s="65"/>
      <c r="M79" s="65"/>
    </row>
    <row r="80" spans="1:13" x14ac:dyDescent="0.2">
      <c r="A80" s="193"/>
      <c r="B80" s="48"/>
      <c r="C80" s="48" t="s">
        <v>23</v>
      </c>
      <c r="D80" s="48"/>
      <c r="E80" s="48"/>
      <c r="F80" s="53"/>
      <c r="G80" s="48"/>
      <c r="H80" s="53"/>
      <c r="I80" s="41"/>
      <c r="J80" s="53"/>
      <c r="K80" s="67"/>
      <c r="L80" s="53"/>
      <c r="M80" s="53"/>
    </row>
    <row r="81" spans="1:13" x14ac:dyDescent="0.2">
      <c r="A81" s="193"/>
      <c r="B81" s="48"/>
      <c r="C81" s="64" t="s">
        <v>124</v>
      </c>
      <c r="D81" s="48" t="s">
        <v>20</v>
      </c>
      <c r="E81" s="48">
        <v>1.01</v>
      </c>
      <c r="F81" s="53">
        <f>E81*F77</f>
        <v>767.6</v>
      </c>
      <c r="G81" s="53"/>
      <c r="H81" s="53"/>
      <c r="I81" s="41"/>
      <c r="J81" s="53"/>
      <c r="K81" s="67"/>
      <c r="L81" s="53"/>
      <c r="M81" s="53"/>
    </row>
    <row r="82" spans="1:13" x14ac:dyDescent="0.2">
      <c r="A82" s="194"/>
      <c r="B82" s="48"/>
      <c r="C82" s="64" t="s">
        <v>18</v>
      </c>
      <c r="D82" s="48" t="s">
        <v>0</v>
      </c>
      <c r="E82" s="48">
        <v>2.16E-3</v>
      </c>
      <c r="F82" s="43">
        <f>E82*F77</f>
        <v>1.6415999999999999</v>
      </c>
      <c r="G82" s="53"/>
      <c r="H82" s="43"/>
      <c r="I82" s="41"/>
      <c r="J82" s="53"/>
      <c r="K82" s="67"/>
      <c r="L82" s="53"/>
      <c r="M82" s="53"/>
    </row>
    <row r="83" spans="1:13" ht="38.25" x14ac:dyDescent="0.2">
      <c r="A83" s="190">
        <v>14</v>
      </c>
      <c r="B83" s="45" t="s">
        <v>80</v>
      </c>
      <c r="C83" s="70" t="s">
        <v>81</v>
      </c>
      <c r="D83" s="47" t="s">
        <v>33</v>
      </c>
      <c r="E83" s="61"/>
      <c r="F83" s="146">
        <v>1582</v>
      </c>
      <c r="G83" s="62"/>
      <c r="H83" s="63"/>
      <c r="I83" s="61"/>
      <c r="J83" s="63"/>
      <c r="K83" s="61"/>
      <c r="L83" s="63"/>
      <c r="M83" s="63"/>
    </row>
    <row r="84" spans="1:13" x14ac:dyDescent="0.2">
      <c r="A84" s="190"/>
      <c r="B84" s="48"/>
      <c r="C84" s="64" t="s">
        <v>12</v>
      </c>
      <c r="D84" s="41" t="s">
        <v>15</v>
      </c>
      <c r="E84" s="41">
        <v>0.105</v>
      </c>
      <c r="F84" s="65">
        <f>F83*E84</f>
        <v>166.10999999999999</v>
      </c>
      <c r="G84" s="41"/>
      <c r="H84" s="65"/>
      <c r="I84" s="65"/>
      <c r="J84" s="65"/>
      <c r="K84" s="41"/>
      <c r="L84" s="65"/>
      <c r="M84" s="65"/>
    </row>
    <row r="85" spans="1:13" x14ac:dyDescent="0.2">
      <c r="A85" s="190"/>
      <c r="B85" s="48"/>
      <c r="C85" s="64" t="s">
        <v>14</v>
      </c>
      <c r="D85" s="48" t="s">
        <v>0</v>
      </c>
      <c r="E85" s="41">
        <v>5.3800000000000001E-2</v>
      </c>
      <c r="F85" s="66">
        <f>E85*F83</f>
        <v>85.111599999999996</v>
      </c>
      <c r="G85" s="41"/>
      <c r="H85" s="65"/>
      <c r="I85" s="41"/>
      <c r="J85" s="65"/>
      <c r="K85" s="65"/>
      <c r="L85" s="65"/>
      <c r="M85" s="65"/>
    </row>
    <row r="86" spans="1:13" x14ac:dyDescent="0.2">
      <c r="A86" s="190"/>
      <c r="B86" s="48"/>
      <c r="C86" s="48" t="s">
        <v>23</v>
      </c>
      <c r="D86" s="48"/>
      <c r="E86" s="48"/>
      <c r="F86" s="53"/>
      <c r="G86" s="48"/>
      <c r="H86" s="53"/>
      <c r="I86" s="41"/>
      <c r="J86" s="53"/>
      <c r="K86" s="67"/>
      <c r="L86" s="53"/>
      <c r="M86" s="53"/>
    </row>
    <row r="87" spans="1:13" x14ac:dyDescent="0.2">
      <c r="A87" s="190"/>
      <c r="B87" s="48"/>
      <c r="C87" s="64" t="s">
        <v>82</v>
      </c>
      <c r="D87" s="48" t="s">
        <v>20</v>
      </c>
      <c r="E87" s="48">
        <v>1.01</v>
      </c>
      <c r="F87" s="53">
        <f>E87*F83</f>
        <v>1597.82</v>
      </c>
      <c r="G87" s="53"/>
      <c r="H87" s="53"/>
      <c r="I87" s="41"/>
      <c r="J87" s="53"/>
      <c r="K87" s="67"/>
      <c r="L87" s="53"/>
      <c r="M87" s="53"/>
    </row>
    <row r="88" spans="1:13" x14ac:dyDescent="0.2">
      <c r="A88" s="190"/>
      <c r="B88" s="48"/>
      <c r="C88" s="64" t="s">
        <v>18</v>
      </c>
      <c r="D88" s="48" t="s">
        <v>0</v>
      </c>
      <c r="E88" s="48">
        <v>1.1999999999999999E-3</v>
      </c>
      <c r="F88" s="43">
        <f>E88*F83</f>
        <v>1.8983999999999999</v>
      </c>
      <c r="G88" s="53"/>
      <c r="H88" s="43"/>
      <c r="I88" s="41"/>
      <c r="J88" s="53"/>
      <c r="K88" s="67"/>
      <c r="L88" s="53"/>
      <c r="M88" s="53"/>
    </row>
    <row r="89" spans="1:13" ht="38.25" x14ac:dyDescent="0.2">
      <c r="A89" s="190">
        <v>15</v>
      </c>
      <c r="B89" s="45" t="s">
        <v>83</v>
      </c>
      <c r="C89" s="70" t="s">
        <v>84</v>
      </c>
      <c r="D89" s="47" t="s">
        <v>33</v>
      </c>
      <c r="E89" s="61"/>
      <c r="F89" s="146">
        <v>1653</v>
      </c>
      <c r="G89" s="62"/>
      <c r="H89" s="63"/>
      <c r="I89" s="61"/>
      <c r="J89" s="63"/>
      <c r="K89" s="61"/>
      <c r="L89" s="63"/>
      <c r="M89" s="63"/>
    </row>
    <row r="90" spans="1:13" x14ac:dyDescent="0.2">
      <c r="A90" s="190"/>
      <c r="B90" s="48"/>
      <c r="C90" s="64" t="s">
        <v>12</v>
      </c>
      <c r="D90" s="41" t="s">
        <v>15</v>
      </c>
      <c r="E90" s="41">
        <v>9.5899999999999999E-2</v>
      </c>
      <c r="F90" s="65">
        <f>F89*E90</f>
        <v>158.52269999999999</v>
      </c>
      <c r="G90" s="41"/>
      <c r="H90" s="65"/>
      <c r="I90" s="65"/>
      <c r="J90" s="65"/>
      <c r="K90" s="41"/>
      <c r="L90" s="65"/>
      <c r="M90" s="65"/>
    </row>
    <row r="91" spans="1:13" x14ac:dyDescent="0.2">
      <c r="A91" s="190"/>
      <c r="B91" s="48"/>
      <c r="C91" s="64" t="s">
        <v>14</v>
      </c>
      <c r="D91" s="48" t="s">
        <v>0</v>
      </c>
      <c r="E91" s="41">
        <v>4.5199999999999997E-2</v>
      </c>
      <c r="F91" s="66">
        <f>E91*F89</f>
        <v>74.715599999999995</v>
      </c>
      <c r="G91" s="41"/>
      <c r="H91" s="65"/>
      <c r="I91" s="41"/>
      <c r="J91" s="65"/>
      <c r="K91" s="65"/>
      <c r="L91" s="65"/>
      <c r="M91" s="65"/>
    </row>
    <row r="92" spans="1:13" x14ac:dyDescent="0.2">
      <c r="A92" s="190"/>
      <c r="B92" s="48"/>
      <c r="C92" s="48" t="s">
        <v>23</v>
      </c>
      <c r="D92" s="48"/>
      <c r="E92" s="48"/>
      <c r="F92" s="53"/>
      <c r="G92" s="48"/>
      <c r="H92" s="53"/>
      <c r="I92" s="41"/>
      <c r="J92" s="53"/>
      <c r="K92" s="67"/>
      <c r="L92" s="53"/>
      <c r="M92" s="53"/>
    </row>
    <row r="93" spans="1:13" x14ac:dyDescent="0.2">
      <c r="A93" s="190"/>
      <c r="B93" s="48"/>
      <c r="C93" s="64" t="s">
        <v>85</v>
      </c>
      <c r="D93" s="48" t="s">
        <v>20</v>
      </c>
      <c r="E93" s="48">
        <v>1.01</v>
      </c>
      <c r="F93" s="53">
        <f>E93*F89</f>
        <v>1669.53</v>
      </c>
      <c r="G93" s="53"/>
      <c r="H93" s="53"/>
      <c r="I93" s="41"/>
      <c r="J93" s="53"/>
      <c r="K93" s="67"/>
      <c r="L93" s="53"/>
      <c r="M93" s="53"/>
    </row>
    <row r="94" spans="1:13" x14ac:dyDescent="0.2">
      <c r="A94" s="190"/>
      <c r="B94" s="48"/>
      <c r="C94" s="64" t="s">
        <v>18</v>
      </c>
      <c r="D94" s="48" t="s">
        <v>0</v>
      </c>
      <c r="E94" s="48">
        <v>5.9999999999999995E-4</v>
      </c>
      <c r="F94" s="43">
        <f>E94*F89</f>
        <v>0.9917999999999999</v>
      </c>
      <c r="G94" s="53"/>
      <c r="H94" s="43"/>
      <c r="I94" s="41"/>
      <c r="J94" s="53"/>
      <c r="K94" s="67"/>
      <c r="L94" s="53"/>
      <c r="M94" s="53"/>
    </row>
    <row r="95" spans="1:13" ht="38.25" x14ac:dyDescent="0.2">
      <c r="A95" s="192">
        <v>16</v>
      </c>
      <c r="B95" s="45" t="s">
        <v>83</v>
      </c>
      <c r="C95" s="70" t="s">
        <v>125</v>
      </c>
      <c r="D95" s="47" t="s">
        <v>33</v>
      </c>
      <c r="E95" s="61"/>
      <c r="F95" s="146">
        <v>646</v>
      </c>
      <c r="G95" s="62"/>
      <c r="H95" s="63"/>
      <c r="I95" s="61"/>
      <c r="J95" s="63"/>
      <c r="K95" s="61"/>
      <c r="L95" s="63"/>
      <c r="M95" s="63"/>
    </row>
    <row r="96" spans="1:13" x14ac:dyDescent="0.2">
      <c r="A96" s="193"/>
      <c r="B96" s="48"/>
      <c r="C96" s="64" t="s">
        <v>12</v>
      </c>
      <c r="D96" s="41" t="s">
        <v>15</v>
      </c>
      <c r="E96" s="41">
        <v>9.5899999999999999E-2</v>
      </c>
      <c r="F96" s="65">
        <f>F95*E96</f>
        <v>61.9514</v>
      </c>
      <c r="G96" s="41"/>
      <c r="H96" s="65"/>
      <c r="I96" s="65"/>
      <c r="J96" s="65"/>
      <c r="K96" s="41"/>
      <c r="L96" s="65"/>
      <c r="M96" s="65"/>
    </row>
    <row r="97" spans="1:13" x14ac:dyDescent="0.2">
      <c r="A97" s="193"/>
      <c r="B97" s="48"/>
      <c r="C97" s="64" t="s">
        <v>14</v>
      </c>
      <c r="D97" s="48" t="s">
        <v>0</v>
      </c>
      <c r="E97" s="41">
        <v>4.5199999999999997E-2</v>
      </c>
      <c r="F97" s="66">
        <f>E97*F95</f>
        <v>29.199199999999998</v>
      </c>
      <c r="G97" s="41"/>
      <c r="H97" s="65"/>
      <c r="I97" s="41"/>
      <c r="J97" s="65"/>
      <c r="K97" s="65"/>
      <c r="L97" s="65"/>
      <c r="M97" s="65"/>
    </row>
    <row r="98" spans="1:13" x14ac:dyDescent="0.2">
      <c r="A98" s="193"/>
      <c r="B98" s="48"/>
      <c r="C98" s="48" t="s">
        <v>23</v>
      </c>
      <c r="D98" s="48"/>
      <c r="E98" s="48"/>
      <c r="F98" s="53"/>
      <c r="G98" s="48"/>
      <c r="H98" s="53"/>
      <c r="I98" s="41"/>
      <c r="J98" s="53"/>
      <c r="K98" s="67"/>
      <c r="L98" s="53"/>
      <c r="M98" s="53"/>
    </row>
    <row r="99" spans="1:13" x14ac:dyDescent="0.2">
      <c r="A99" s="193"/>
      <c r="B99" s="48"/>
      <c r="C99" s="64" t="s">
        <v>126</v>
      </c>
      <c r="D99" s="48" t="s">
        <v>20</v>
      </c>
      <c r="E99" s="48">
        <v>1.01</v>
      </c>
      <c r="F99" s="53">
        <f>E99*F95</f>
        <v>652.46</v>
      </c>
      <c r="G99" s="53"/>
      <c r="H99" s="53"/>
      <c r="I99" s="41"/>
      <c r="J99" s="53"/>
      <c r="K99" s="67"/>
      <c r="L99" s="53"/>
      <c r="M99" s="53"/>
    </row>
    <row r="100" spans="1:13" x14ac:dyDescent="0.2">
      <c r="A100" s="194"/>
      <c r="B100" s="48"/>
      <c r="C100" s="64" t="s">
        <v>18</v>
      </c>
      <c r="D100" s="48" t="s">
        <v>0</v>
      </c>
      <c r="E100" s="48">
        <v>5.9999999999999995E-4</v>
      </c>
      <c r="F100" s="43">
        <f>E100*F95</f>
        <v>0.38759999999999994</v>
      </c>
      <c r="G100" s="53"/>
      <c r="H100" s="43"/>
      <c r="I100" s="41"/>
      <c r="J100" s="53"/>
      <c r="K100" s="67"/>
      <c r="L100" s="53"/>
      <c r="M100" s="53"/>
    </row>
    <row r="101" spans="1:13" ht="38.25" x14ac:dyDescent="0.2">
      <c r="A101" s="190">
        <v>17</v>
      </c>
      <c r="B101" s="45" t="s">
        <v>83</v>
      </c>
      <c r="C101" s="70" t="s">
        <v>86</v>
      </c>
      <c r="D101" s="47" t="s">
        <v>33</v>
      </c>
      <c r="E101" s="61"/>
      <c r="F101" s="146">
        <v>866</v>
      </c>
      <c r="G101" s="62"/>
      <c r="H101" s="63"/>
      <c r="I101" s="61"/>
      <c r="J101" s="63"/>
      <c r="K101" s="61"/>
      <c r="L101" s="63"/>
      <c r="M101" s="63"/>
    </row>
    <row r="102" spans="1:13" x14ac:dyDescent="0.2">
      <c r="A102" s="190"/>
      <c r="B102" s="48"/>
      <c r="C102" s="64" t="s">
        <v>12</v>
      </c>
      <c r="D102" s="41" t="s">
        <v>15</v>
      </c>
      <c r="E102" s="41">
        <v>9.5899999999999999E-2</v>
      </c>
      <c r="F102" s="65">
        <f>F101*E102</f>
        <v>83.049400000000006</v>
      </c>
      <c r="G102" s="41"/>
      <c r="H102" s="65"/>
      <c r="I102" s="65"/>
      <c r="J102" s="65"/>
      <c r="K102" s="41"/>
      <c r="L102" s="65"/>
      <c r="M102" s="65"/>
    </row>
    <row r="103" spans="1:13" x14ac:dyDescent="0.2">
      <c r="A103" s="190"/>
      <c r="B103" s="48"/>
      <c r="C103" s="64" t="s">
        <v>14</v>
      </c>
      <c r="D103" s="48" t="s">
        <v>0</v>
      </c>
      <c r="E103" s="41">
        <v>4.5199999999999997E-2</v>
      </c>
      <c r="F103" s="66">
        <f>E103*F101</f>
        <v>39.1432</v>
      </c>
      <c r="G103" s="41"/>
      <c r="H103" s="65"/>
      <c r="I103" s="41"/>
      <c r="J103" s="65"/>
      <c r="K103" s="65"/>
      <c r="L103" s="65"/>
      <c r="M103" s="65"/>
    </row>
    <row r="104" spans="1:13" x14ac:dyDescent="0.2">
      <c r="A104" s="190"/>
      <c r="B104" s="48"/>
      <c r="C104" s="48" t="s">
        <v>23</v>
      </c>
      <c r="D104" s="48"/>
      <c r="E104" s="48"/>
      <c r="F104" s="53"/>
      <c r="G104" s="48"/>
      <c r="H104" s="53"/>
      <c r="I104" s="41"/>
      <c r="J104" s="53"/>
      <c r="K104" s="67"/>
      <c r="L104" s="53"/>
      <c r="M104" s="53"/>
    </row>
    <row r="105" spans="1:13" x14ac:dyDescent="0.2">
      <c r="A105" s="190"/>
      <c r="B105" s="48"/>
      <c r="C105" s="64" t="s">
        <v>87</v>
      </c>
      <c r="D105" s="48" t="s">
        <v>20</v>
      </c>
      <c r="E105" s="48">
        <v>1.01</v>
      </c>
      <c r="F105" s="53">
        <f>E105*F101</f>
        <v>874.66</v>
      </c>
      <c r="G105" s="53"/>
      <c r="H105" s="53"/>
      <c r="I105" s="41"/>
      <c r="J105" s="53"/>
      <c r="K105" s="67"/>
      <c r="L105" s="53"/>
      <c r="M105" s="53"/>
    </row>
    <row r="106" spans="1:13" x14ac:dyDescent="0.2">
      <c r="A106" s="190"/>
      <c r="B106" s="48"/>
      <c r="C106" s="64" t="s">
        <v>18</v>
      </c>
      <c r="D106" s="48" t="s">
        <v>0</v>
      </c>
      <c r="E106" s="48">
        <v>5.9999999999999995E-4</v>
      </c>
      <c r="F106" s="43">
        <f>E106*F101</f>
        <v>0.51959999999999995</v>
      </c>
      <c r="G106" s="53"/>
      <c r="H106" s="43"/>
      <c r="I106" s="41"/>
      <c r="J106" s="53"/>
      <c r="K106" s="67"/>
      <c r="L106" s="53"/>
      <c r="M106" s="53"/>
    </row>
    <row r="107" spans="1:13" ht="38.25" x14ac:dyDescent="0.2">
      <c r="A107" s="192">
        <v>18</v>
      </c>
      <c r="B107" s="45" t="s">
        <v>83</v>
      </c>
      <c r="C107" s="70" t="s">
        <v>156</v>
      </c>
      <c r="D107" s="47" t="s">
        <v>33</v>
      </c>
      <c r="E107" s="61"/>
      <c r="F107" s="146">
        <v>60</v>
      </c>
      <c r="G107" s="62"/>
      <c r="H107" s="63"/>
      <c r="I107" s="61"/>
      <c r="J107" s="63"/>
      <c r="K107" s="61"/>
      <c r="L107" s="63"/>
      <c r="M107" s="63"/>
    </row>
    <row r="108" spans="1:13" x14ac:dyDescent="0.2">
      <c r="A108" s="193"/>
      <c r="B108" s="48"/>
      <c r="C108" s="64" t="s">
        <v>12</v>
      </c>
      <c r="D108" s="41" t="s">
        <v>15</v>
      </c>
      <c r="E108" s="41">
        <v>9.5899999999999999E-2</v>
      </c>
      <c r="F108" s="65">
        <f>F107*E108</f>
        <v>5.7539999999999996</v>
      </c>
      <c r="G108" s="41"/>
      <c r="H108" s="65"/>
      <c r="I108" s="65"/>
      <c r="J108" s="65"/>
      <c r="K108" s="41"/>
      <c r="L108" s="65"/>
      <c r="M108" s="65"/>
    </row>
    <row r="109" spans="1:13" x14ac:dyDescent="0.2">
      <c r="A109" s="193"/>
      <c r="B109" s="48"/>
      <c r="C109" s="64" t="s">
        <v>14</v>
      </c>
      <c r="D109" s="48" t="s">
        <v>0</v>
      </c>
      <c r="E109" s="41">
        <v>4.5199999999999997E-2</v>
      </c>
      <c r="F109" s="66">
        <f>E109*F107</f>
        <v>2.7119999999999997</v>
      </c>
      <c r="G109" s="41"/>
      <c r="H109" s="65"/>
      <c r="I109" s="41"/>
      <c r="J109" s="65"/>
      <c r="K109" s="65"/>
      <c r="L109" s="65"/>
      <c r="M109" s="65"/>
    </row>
    <row r="110" spans="1:13" x14ac:dyDescent="0.2">
      <c r="A110" s="193"/>
      <c r="B110" s="48"/>
      <c r="C110" s="48" t="s">
        <v>23</v>
      </c>
      <c r="D110" s="48"/>
      <c r="E110" s="48"/>
      <c r="F110" s="53"/>
      <c r="G110" s="48"/>
      <c r="H110" s="53"/>
      <c r="I110" s="41"/>
      <c r="J110" s="53"/>
      <c r="K110" s="67"/>
      <c r="L110" s="53"/>
      <c r="M110" s="53"/>
    </row>
    <row r="111" spans="1:13" x14ac:dyDescent="0.2">
      <c r="A111" s="193"/>
      <c r="B111" s="48"/>
      <c r="C111" s="64" t="s">
        <v>157</v>
      </c>
      <c r="D111" s="48" t="s">
        <v>20</v>
      </c>
      <c r="E111" s="48">
        <v>1.01</v>
      </c>
      <c r="F111" s="53">
        <f>E111*F107</f>
        <v>60.6</v>
      </c>
      <c r="G111" s="53"/>
      <c r="H111" s="53"/>
      <c r="I111" s="41"/>
      <c r="J111" s="53"/>
      <c r="K111" s="67"/>
      <c r="L111" s="53"/>
      <c r="M111" s="53"/>
    </row>
    <row r="112" spans="1:13" x14ac:dyDescent="0.2">
      <c r="A112" s="194"/>
      <c r="B112" s="48"/>
      <c r="C112" s="64" t="s">
        <v>18</v>
      </c>
      <c r="D112" s="48" t="s">
        <v>0</v>
      </c>
      <c r="E112" s="48">
        <v>5.9999999999999995E-4</v>
      </c>
      <c r="F112" s="43">
        <f>E112*F107</f>
        <v>3.5999999999999997E-2</v>
      </c>
      <c r="G112" s="53"/>
      <c r="H112" s="43"/>
      <c r="I112" s="41"/>
      <c r="J112" s="53"/>
      <c r="K112" s="67"/>
      <c r="L112" s="53"/>
      <c r="M112" s="53"/>
    </row>
    <row r="113" spans="1:13" ht="38.25" x14ac:dyDescent="0.2">
      <c r="A113" s="190">
        <v>19</v>
      </c>
      <c r="B113" s="45" t="s">
        <v>83</v>
      </c>
      <c r="C113" s="70" t="s">
        <v>88</v>
      </c>
      <c r="D113" s="47" t="s">
        <v>33</v>
      </c>
      <c r="E113" s="61"/>
      <c r="F113" s="146">
        <v>876</v>
      </c>
      <c r="G113" s="62"/>
      <c r="H113" s="63"/>
      <c r="I113" s="61"/>
      <c r="J113" s="63"/>
      <c r="K113" s="61"/>
      <c r="L113" s="63"/>
      <c r="M113" s="63"/>
    </row>
    <row r="114" spans="1:13" x14ac:dyDescent="0.2">
      <c r="A114" s="190"/>
      <c r="B114" s="48"/>
      <c r="C114" s="64" t="s">
        <v>12</v>
      </c>
      <c r="D114" s="41" t="s">
        <v>15</v>
      </c>
      <c r="E114" s="41">
        <v>9.5899999999999999E-2</v>
      </c>
      <c r="F114" s="65">
        <f>F113*E114</f>
        <v>84.008399999999995</v>
      </c>
      <c r="G114" s="41"/>
      <c r="H114" s="65"/>
      <c r="I114" s="65"/>
      <c r="J114" s="65"/>
      <c r="K114" s="41"/>
      <c r="L114" s="65"/>
      <c r="M114" s="65"/>
    </row>
    <row r="115" spans="1:13" x14ac:dyDescent="0.2">
      <c r="A115" s="190"/>
      <c r="B115" s="48"/>
      <c r="C115" s="64" t="s">
        <v>14</v>
      </c>
      <c r="D115" s="48" t="s">
        <v>0</v>
      </c>
      <c r="E115" s="41">
        <v>4.5199999999999997E-2</v>
      </c>
      <c r="F115" s="66">
        <f>E115*F113</f>
        <v>39.595199999999998</v>
      </c>
      <c r="G115" s="41"/>
      <c r="H115" s="65"/>
      <c r="I115" s="41"/>
      <c r="J115" s="65"/>
      <c r="K115" s="65"/>
      <c r="L115" s="65"/>
      <c r="M115" s="65"/>
    </row>
    <row r="116" spans="1:13" x14ac:dyDescent="0.2">
      <c r="A116" s="190"/>
      <c r="B116" s="48"/>
      <c r="C116" s="48" t="s">
        <v>23</v>
      </c>
      <c r="D116" s="48"/>
      <c r="E116" s="48"/>
      <c r="F116" s="53"/>
      <c r="G116" s="48"/>
      <c r="H116" s="53"/>
      <c r="I116" s="41"/>
      <c r="J116" s="53"/>
      <c r="K116" s="67"/>
      <c r="L116" s="53"/>
      <c r="M116" s="53"/>
    </row>
    <row r="117" spans="1:13" x14ac:dyDescent="0.2">
      <c r="A117" s="190"/>
      <c r="B117" s="48"/>
      <c r="C117" s="64" t="s">
        <v>89</v>
      </c>
      <c r="D117" s="48" t="s">
        <v>20</v>
      </c>
      <c r="E117" s="48">
        <v>1.01</v>
      </c>
      <c r="F117" s="53">
        <f>E117*F113</f>
        <v>884.76</v>
      </c>
      <c r="G117" s="53"/>
      <c r="H117" s="53"/>
      <c r="I117" s="41"/>
      <c r="J117" s="53"/>
      <c r="K117" s="67"/>
      <c r="L117" s="53"/>
      <c r="M117" s="53"/>
    </row>
    <row r="118" spans="1:13" x14ac:dyDescent="0.2">
      <c r="A118" s="190"/>
      <c r="B118" s="48"/>
      <c r="C118" s="64" t="s">
        <v>18</v>
      </c>
      <c r="D118" s="48" t="s">
        <v>0</v>
      </c>
      <c r="E118" s="48">
        <v>5.9999999999999995E-4</v>
      </c>
      <c r="F118" s="43">
        <f>E118*F113</f>
        <v>0.52559999999999996</v>
      </c>
      <c r="G118" s="53"/>
      <c r="H118" s="43"/>
      <c r="I118" s="41"/>
      <c r="J118" s="53"/>
      <c r="K118" s="67"/>
      <c r="L118" s="53"/>
      <c r="M118" s="53"/>
    </row>
    <row r="119" spans="1:13" ht="25.5" x14ac:dyDescent="0.2">
      <c r="A119" s="190">
        <v>20</v>
      </c>
      <c r="B119" s="45" t="s">
        <v>70</v>
      </c>
      <c r="C119" s="137" t="s">
        <v>71</v>
      </c>
      <c r="D119" s="147" t="s">
        <v>61</v>
      </c>
      <c r="E119" s="148"/>
      <c r="F119" s="149">
        <v>3.32</v>
      </c>
      <c r="G119" s="147"/>
      <c r="H119" s="150"/>
      <c r="I119" s="147"/>
      <c r="J119" s="151"/>
      <c r="K119" s="147"/>
      <c r="L119" s="150"/>
      <c r="M119" s="151"/>
    </row>
    <row r="120" spans="1:13" x14ac:dyDescent="0.2">
      <c r="A120" s="190"/>
      <c r="B120" s="48"/>
      <c r="C120" s="64" t="s">
        <v>12</v>
      </c>
      <c r="D120" s="41" t="s">
        <v>15</v>
      </c>
      <c r="E120" s="53">
        <v>0.89</v>
      </c>
      <c r="F120" s="53">
        <f>E120*F119</f>
        <v>2.9548000000000001</v>
      </c>
      <c r="G120" s="48"/>
      <c r="H120" s="53"/>
      <c r="I120" s="53"/>
      <c r="J120" s="53"/>
      <c r="K120" s="48"/>
      <c r="L120" s="48"/>
      <c r="M120" s="53"/>
    </row>
    <row r="121" spans="1:13" x14ac:dyDescent="0.2">
      <c r="A121" s="190"/>
      <c r="B121" s="48"/>
      <c r="C121" s="64" t="s">
        <v>14</v>
      </c>
      <c r="D121" s="48" t="s">
        <v>0</v>
      </c>
      <c r="E121" s="65">
        <v>0.37</v>
      </c>
      <c r="F121" s="65">
        <f>E121*F119</f>
        <v>1.2283999999999999</v>
      </c>
      <c r="G121" s="65"/>
      <c r="H121" s="65"/>
      <c r="I121" s="65"/>
      <c r="J121" s="65"/>
      <c r="K121" s="65"/>
      <c r="L121" s="65"/>
      <c r="M121" s="65"/>
    </row>
    <row r="122" spans="1:13" x14ac:dyDescent="0.2">
      <c r="A122" s="190"/>
      <c r="B122" s="48"/>
      <c r="C122" s="48" t="s">
        <v>23</v>
      </c>
      <c r="D122" s="48"/>
      <c r="E122" s="53"/>
      <c r="F122" s="53"/>
      <c r="G122" s="48"/>
      <c r="H122" s="53"/>
      <c r="I122" s="67"/>
      <c r="J122" s="53"/>
      <c r="K122" s="67"/>
      <c r="L122" s="53"/>
      <c r="M122" s="53"/>
    </row>
    <row r="123" spans="1:13" ht="15" x14ac:dyDescent="0.2">
      <c r="A123" s="190"/>
      <c r="B123" s="48"/>
      <c r="C123" s="51" t="s">
        <v>72</v>
      </c>
      <c r="D123" s="41" t="s">
        <v>56</v>
      </c>
      <c r="E123" s="53">
        <v>1.1499999999999999</v>
      </c>
      <c r="F123" s="53">
        <f>E123*F119</f>
        <v>3.8179999999999996</v>
      </c>
      <c r="G123" s="130"/>
      <c r="H123" s="130"/>
      <c r="I123" s="131"/>
      <c r="J123" s="132"/>
      <c r="K123" s="133"/>
      <c r="L123" s="133"/>
      <c r="M123" s="53"/>
    </row>
    <row r="124" spans="1:13" x14ac:dyDescent="0.2">
      <c r="A124" s="190"/>
      <c r="B124" s="48"/>
      <c r="C124" s="51" t="s">
        <v>18</v>
      </c>
      <c r="D124" s="41" t="s">
        <v>0</v>
      </c>
      <c r="E124" s="53">
        <v>0.02</v>
      </c>
      <c r="F124" s="48">
        <f>E124*F119</f>
        <v>6.6400000000000001E-2</v>
      </c>
      <c r="G124" s="130"/>
      <c r="H124" s="130"/>
      <c r="I124" s="131"/>
      <c r="J124" s="132"/>
      <c r="K124" s="133"/>
      <c r="L124" s="133"/>
      <c r="M124" s="53"/>
    </row>
    <row r="125" spans="1:13" ht="51" x14ac:dyDescent="0.2">
      <c r="A125" s="190">
        <v>21</v>
      </c>
      <c r="B125" s="45" t="s">
        <v>41</v>
      </c>
      <c r="C125" s="137" t="s">
        <v>317</v>
      </c>
      <c r="D125" s="47" t="s">
        <v>60</v>
      </c>
      <c r="E125" s="47"/>
      <c r="F125" s="152">
        <f>0.083*1*1.5*F129</f>
        <v>0.249</v>
      </c>
      <c r="G125" s="125"/>
      <c r="H125" s="126"/>
      <c r="I125" s="127"/>
      <c r="J125" s="126"/>
      <c r="K125" s="127"/>
      <c r="L125" s="126"/>
      <c r="M125" s="126"/>
    </row>
    <row r="126" spans="1:13" x14ac:dyDescent="0.2">
      <c r="A126" s="190"/>
      <c r="B126" s="48"/>
      <c r="C126" s="64" t="s">
        <v>12</v>
      </c>
      <c r="D126" s="41" t="s">
        <v>15</v>
      </c>
      <c r="E126" s="65">
        <v>106</v>
      </c>
      <c r="F126" s="65">
        <f>F125*E126</f>
        <v>26.393999999999998</v>
      </c>
      <c r="G126" s="48"/>
      <c r="H126" s="53"/>
      <c r="I126" s="53"/>
      <c r="J126" s="53"/>
      <c r="K126" s="48"/>
      <c r="L126" s="48"/>
      <c r="M126" s="53"/>
    </row>
    <row r="127" spans="1:13" x14ac:dyDescent="0.2">
      <c r="A127" s="190"/>
      <c r="B127" s="48"/>
      <c r="C127" s="51" t="s">
        <v>14</v>
      </c>
      <c r="D127" s="41" t="s">
        <v>0</v>
      </c>
      <c r="E127" s="48">
        <v>71.400000000000006</v>
      </c>
      <c r="F127" s="53">
        <f>E127*F125</f>
        <v>17.778600000000001</v>
      </c>
      <c r="G127" s="48"/>
      <c r="H127" s="48"/>
      <c r="I127" s="48"/>
      <c r="J127" s="48"/>
      <c r="K127" s="53"/>
      <c r="L127" s="53"/>
      <c r="M127" s="53"/>
    </row>
    <row r="128" spans="1:13" x14ac:dyDescent="0.2">
      <c r="A128" s="190"/>
      <c r="B128" s="48"/>
      <c r="C128" s="48" t="s">
        <v>23</v>
      </c>
      <c r="D128" s="48"/>
      <c r="E128" s="43"/>
      <c r="F128" s="53"/>
      <c r="G128" s="41"/>
      <c r="H128" s="153"/>
      <c r="I128" s="41"/>
      <c r="J128" s="65"/>
      <c r="K128" s="41"/>
      <c r="L128" s="153"/>
      <c r="M128" s="53"/>
    </row>
    <row r="129" spans="1:13" x14ac:dyDescent="0.2">
      <c r="A129" s="190"/>
      <c r="B129" s="48"/>
      <c r="C129" s="51" t="s">
        <v>90</v>
      </c>
      <c r="D129" s="41" t="s">
        <v>24</v>
      </c>
      <c r="E129" s="151" t="s">
        <v>39</v>
      </c>
      <c r="F129" s="65">
        <v>2</v>
      </c>
      <c r="G129" s="130"/>
      <c r="H129" s="130"/>
      <c r="I129" s="131"/>
      <c r="J129" s="132"/>
      <c r="K129" s="133"/>
      <c r="L129" s="133"/>
      <c r="M129" s="53"/>
    </row>
    <row r="130" spans="1:13" ht="25.5" x14ac:dyDescent="0.2">
      <c r="A130" s="190"/>
      <c r="B130" s="48"/>
      <c r="C130" s="51" t="s">
        <v>42</v>
      </c>
      <c r="D130" s="41" t="s">
        <v>24</v>
      </c>
      <c r="E130" s="151" t="s">
        <v>39</v>
      </c>
      <c r="F130" s="65">
        <f>F129</f>
        <v>2</v>
      </c>
      <c r="G130" s="130"/>
      <c r="H130" s="130"/>
      <c r="I130" s="131"/>
      <c r="J130" s="132"/>
      <c r="K130" s="133"/>
      <c r="L130" s="133"/>
      <c r="M130" s="53"/>
    </row>
    <row r="131" spans="1:13" x14ac:dyDescent="0.2">
      <c r="A131" s="190"/>
      <c r="B131" s="48"/>
      <c r="C131" s="51" t="s">
        <v>121</v>
      </c>
      <c r="D131" s="41" t="s">
        <v>24</v>
      </c>
      <c r="E131" s="151" t="s">
        <v>39</v>
      </c>
      <c r="F131" s="65">
        <f>F129</f>
        <v>2</v>
      </c>
      <c r="G131" s="130"/>
      <c r="H131" s="130"/>
      <c r="I131" s="131"/>
      <c r="J131" s="132"/>
      <c r="K131" s="133"/>
      <c r="L131" s="133"/>
      <c r="M131" s="53"/>
    </row>
    <row r="132" spans="1:13" x14ac:dyDescent="0.2">
      <c r="A132" s="190"/>
      <c r="B132" s="48"/>
      <c r="C132" s="64" t="s">
        <v>18</v>
      </c>
      <c r="D132" s="41" t="s">
        <v>0</v>
      </c>
      <c r="E132" s="65">
        <v>66.099999999999994</v>
      </c>
      <c r="F132" s="65">
        <f>E132*F125</f>
        <v>16.4589</v>
      </c>
      <c r="G132" s="130"/>
      <c r="H132" s="130"/>
      <c r="I132" s="131"/>
      <c r="J132" s="132"/>
      <c r="K132" s="133"/>
      <c r="L132" s="133"/>
      <c r="M132" s="53"/>
    </row>
    <row r="133" spans="1:13" ht="51" x14ac:dyDescent="0.2">
      <c r="A133" s="190">
        <v>22</v>
      </c>
      <c r="B133" s="45" t="s">
        <v>41</v>
      </c>
      <c r="C133" s="137" t="s">
        <v>320</v>
      </c>
      <c r="D133" s="47" t="s">
        <v>60</v>
      </c>
      <c r="E133" s="47"/>
      <c r="F133" s="152">
        <f>0.083*1*F137</f>
        <v>0.498</v>
      </c>
      <c r="G133" s="125"/>
      <c r="H133" s="126"/>
      <c r="I133" s="127"/>
      <c r="J133" s="126"/>
      <c r="K133" s="127"/>
      <c r="L133" s="126"/>
      <c r="M133" s="126"/>
    </row>
    <row r="134" spans="1:13" x14ac:dyDescent="0.2">
      <c r="A134" s="190"/>
      <c r="B134" s="48"/>
      <c r="C134" s="64" t="s">
        <v>12</v>
      </c>
      <c r="D134" s="41" t="s">
        <v>15</v>
      </c>
      <c r="E134" s="65">
        <v>106</v>
      </c>
      <c r="F134" s="65">
        <f>F133*E134</f>
        <v>52.787999999999997</v>
      </c>
      <c r="G134" s="48"/>
      <c r="H134" s="53"/>
      <c r="I134" s="53"/>
      <c r="J134" s="53"/>
      <c r="K134" s="48"/>
      <c r="L134" s="48"/>
      <c r="M134" s="53"/>
    </row>
    <row r="135" spans="1:13" x14ac:dyDescent="0.2">
      <c r="A135" s="190"/>
      <c r="B135" s="48"/>
      <c r="C135" s="51" t="s">
        <v>14</v>
      </c>
      <c r="D135" s="41" t="s">
        <v>0</v>
      </c>
      <c r="E135" s="48">
        <v>71.400000000000006</v>
      </c>
      <c r="F135" s="53">
        <f>E135*F133</f>
        <v>35.557200000000002</v>
      </c>
      <c r="G135" s="48"/>
      <c r="H135" s="48"/>
      <c r="I135" s="48"/>
      <c r="J135" s="48"/>
      <c r="K135" s="53"/>
      <c r="L135" s="53"/>
      <c r="M135" s="53"/>
    </row>
    <row r="136" spans="1:13" x14ac:dyDescent="0.2">
      <c r="A136" s="190"/>
      <c r="B136" s="48"/>
      <c r="C136" s="48" t="s">
        <v>23</v>
      </c>
      <c r="D136" s="48"/>
      <c r="E136" s="43"/>
      <c r="F136" s="53"/>
      <c r="G136" s="41"/>
      <c r="H136" s="153"/>
      <c r="I136" s="41"/>
      <c r="J136" s="65"/>
      <c r="K136" s="41"/>
      <c r="L136" s="153"/>
      <c r="M136" s="53"/>
    </row>
    <row r="137" spans="1:13" x14ac:dyDescent="0.2">
      <c r="A137" s="190"/>
      <c r="B137" s="48"/>
      <c r="C137" s="51" t="s">
        <v>64</v>
      </c>
      <c r="D137" s="41" t="s">
        <v>24</v>
      </c>
      <c r="E137" s="151" t="s">
        <v>39</v>
      </c>
      <c r="F137" s="65">
        <v>6</v>
      </c>
      <c r="G137" s="130"/>
      <c r="H137" s="130"/>
      <c r="I137" s="131"/>
      <c r="J137" s="132"/>
      <c r="K137" s="133"/>
      <c r="L137" s="133"/>
      <c r="M137" s="53"/>
    </row>
    <row r="138" spans="1:13" ht="25.5" x14ac:dyDescent="0.2">
      <c r="A138" s="190"/>
      <c r="B138" s="48"/>
      <c r="C138" s="51" t="s">
        <v>42</v>
      </c>
      <c r="D138" s="41" t="s">
        <v>24</v>
      </c>
      <c r="E138" s="151" t="s">
        <v>39</v>
      </c>
      <c r="F138" s="65">
        <f>F137</f>
        <v>6</v>
      </c>
      <c r="G138" s="130"/>
      <c r="H138" s="130"/>
      <c r="I138" s="131"/>
      <c r="J138" s="132"/>
      <c r="K138" s="133"/>
      <c r="L138" s="133"/>
      <c r="M138" s="53"/>
    </row>
    <row r="139" spans="1:13" x14ac:dyDescent="0.2">
      <c r="A139" s="190"/>
      <c r="B139" s="48"/>
      <c r="C139" s="51" t="s">
        <v>91</v>
      </c>
      <c r="D139" s="41" t="s">
        <v>24</v>
      </c>
      <c r="E139" s="151" t="s">
        <v>39</v>
      </c>
      <c r="F139" s="65">
        <f>F137</f>
        <v>6</v>
      </c>
      <c r="G139" s="130"/>
      <c r="H139" s="130"/>
      <c r="I139" s="131"/>
      <c r="J139" s="132"/>
      <c r="K139" s="133"/>
      <c r="L139" s="133"/>
      <c r="M139" s="53"/>
    </row>
    <row r="140" spans="1:13" x14ac:dyDescent="0.2">
      <c r="A140" s="190"/>
      <c r="B140" s="48"/>
      <c r="C140" s="64" t="s">
        <v>18</v>
      </c>
      <c r="D140" s="41" t="s">
        <v>0</v>
      </c>
      <c r="E140" s="65">
        <v>66.099999999999994</v>
      </c>
      <c r="F140" s="65">
        <f>E140*F133</f>
        <v>32.9178</v>
      </c>
      <c r="G140" s="130"/>
      <c r="H140" s="130"/>
      <c r="I140" s="131"/>
      <c r="J140" s="132"/>
      <c r="K140" s="133"/>
      <c r="L140" s="133"/>
      <c r="M140" s="53"/>
    </row>
    <row r="141" spans="1:13" ht="51" x14ac:dyDescent="0.2">
      <c r="A141" s="190">
        <v>23</v>
      </c>
      <c r="B141" s="45" t="s">
        <v>40</v>
      </c>
      <c r="C141" s="46" t="s">
        <v>43</v>
      </c>
      <c r="D141" s="47" t="s">
        <v>32</v>
      </c>
      <c r="E141" s="47"/>
      <c r="F141" s="49">
        <f>(F129*1*1.7*3.14)+(F137*1.2*3.14)</f>
        <v>33.283999999999999</v>
      </c>
      <c r="G141" s="41"/>
      <c r="H141" s="65"/>
      <c r="I141" s="41"/>
      <c r="J141" s="65"/>
      <c r="K141" s="41"/>
      <c r="L141" s="65"/>
      <c r="M141" s="65"/>
    </row>
    <row r="142" spans="1:13" x14ac:dyDescent="0.2">
      <c r="A142" s="190"/>
      <c r="B142" s="48"/>
      <c r="C142" s="51" t="s">
        <v>12</v>
      </c>
      <c r="D142" s="41" t="s">
        <v>15</v>
      </c>
      <c r="E142" s="48">
        <v>0.33600000000000002</v>
      </c>
      <c r="F142" s="43">
        <f>E142*F141</f>
        <v>11.183424</v>
      </c>
      <c r="G142" s="41"/>
      <c r="H142" s="65"/>
      <c r="I142" s="65"/>
      <c r="J142" s="65"/>
      <c r="K142" s="41"/>
      <c r="L142" s="65"/>
      <c r="M142" s="65"/>
    </row>
    <row r="143" spans="1:13" x14ac:dyDescent="0.2">
      <c r="A143" s="190"/>
      <c r="B143" s="48"/>
      <c r="C143" s="51" t="s">
        <v>25</v>
      </c>
      <c r="D143" s="48" t="s">
        <v>0</v>
      </c>
      <c r="E143" s="48">
        <v>1.15E-2</v>
      </c>
      <c r="F143" s="43">
        <f>E143*F141</f>
        <v>0.382766</v>
      </c>
      <c r="G143" s="41"/>
      <c r="H143" s="65"/>
      <c r="I143" s="41"/>
      <c r="J143" s="65"/>
      <c r="K143" s="65"/>
      <c r="L143" s="65"/>
      <c r="M143" s="65"/>
    </row>
    <row r="144" spans="1:13" x14ac:dyDescent="0.2">
      <c r="A144" s="190"/>
      <c r="B144" s="48"/>
      <c r="C144" s="48" t="s">
        <v>23</v>
      </c>
      <c r="D144" s="48"/>
      <c r="E144" s="48"/>
      <c r="F144" s="43"/>
      <c r="G144" s="41"/>
      <c r="H144" s="65"/>
      <c r="I144" s="41"/>
      <c r="J144" s="65"/>
      <c r="K144" s="41"/>
      <c r="L144" s="65"/>
      <c r="M144" s="65"/>
    </row>
    <row r="145" spans="1:13" x14ac:dyDescent="0.2">
      <c r="A145" s="190"/>
      <c r="B145" s="48"/>
      <c r="C145" s="51" t="s">
        <v>55</v>
      </c>
      <c r="D145" s="48" t="s">
        <v>30</v>
      </c>
      <c r="E145" s="48">
        <v>2.3999999999999998E-3</v>
      </c>
      <c r="F145" s="43">
        <f>E145*F141</f>
        <v>7.9881599999999997E-2</v>
      </c>
      <c r="G145" s="65"/>
      <c r="H145" s="65"/>
      <c r="I145" s="41"/>
      <c r="J145" s="65"/>
      <c r="K145" s="41"/>
      <c r="L145" s="65"/>
      <c r="M145" s="65"/>
    </row>
    <row r="146" spans="1:13" x14ac:dyDescent="0.2">
      <c r="A146" s="190"/>
      <c r="B146" s="48"/>
      <c r="C146" s="64" t="s">
        <v>18</v>
      </c>
      <c r="D146" s="48" t="s">
        <v>0</v>
      </c>
      <c r="E146" s="48">
        <v>2.2800000000000001E-2</v>
      </c>
      <c r="F146" s="43">
        <f>E146*F141</f>
        <v>0.75887519999999997</v>
      </c>
      <c r="G146" s="65"/>
      <c r="H146" s="65"/>
      <c r="I146" s="41"/>
      <c r="J146" s="65"/>
      <c r="K146" s="41"/>
      <c r="L146" s="65"/>
      <c r="M146" s="65"/>
    </row>
    <row r="147" spans="1:13" ht="25.5" x14ac:dyDescent="0.2">
      <c r="A147" s="192">
        <v>24</v>
      </c>
      <c r="B147" s="45" t="s">
        <v>48</v>
      </c>
      <c r="C147" s="70" t="s">
        <v>75</v>
      </c>
      <c r="D147" s="47" t="s">
        <v>24</v>
      </c>
      <c r="E147" s="47"/>
      <c r="F147" s="146">
        <v>3</v>
      </c>
      <c r="G147" s="125"/>
      <c r="H147" s="126"/>
      <c r="I147" s="127"/>
      <c r="J147" s="126"/>
      <c r="K147" s="127"/>
      <c r="L147" s="126"/>
      <c r="M147" s="126"/>
    </row>
    <row r="148" spans="1:13" x14ac:dyDescent="0.2">
      <c r="A148" s="193"/>
      <c r="B148" s="48"/>
      <c r="C148" s="64" t="s">
        <v>12</v>
      </c>
      <c r="D148" s="48" t="s">
        <v>15</v>
      </c>
      <c r="E148" s="53">
        <v>2.29</v>
      </c>
      <c r="F148" s="53">
        <f>E148*F147</f>
        <v>6.87</v>
      </c>
      <c r="G148" s="51"/>
      <c r="H148" s="154"/>
      <c r="I148" s="53"/>
      <c r="J148" s="53"/>
      <c r="K148" s="67"/>
      <c r="L148" s="53"/>
      <c r="M148" s="53"/>
    </row>
    <row r="149" spans="1:13" x14ac:dyDescent="0.2">
      <c r="A149" s="193"/>
      <c r="B149" s="48"/>
      <c r="C149" s="51" t="s">
        <v>25</v>
      </c>
      <c r="D149" s="74" t="s">
        <v>0</v>
      </c>
      <c r="E149" s="48">
        <v>0.09</v>
      </c>
      <c r="F149" s="75">
        <f>E149*F147</f>
        <v>0.27</v>
      </c>
      <c r="G149" s="74"/>
      <c r="H149" s="75"/>
      <c r="I149" s="129"/>
      <c r="J149" s="75"/>
      <c r="K149" s="75"/>
      <c r="L149" s="75"/>
      <c r="M149" s="75"/>
    </row>
    <row r="150" spans="1:13" x14ac:dyDescent="0.2">
      <c r="A150" s="193"/>
      <c r="B150" s="48"/>
      <c r="C150" s="48" t="s">
        <v>23</v>
      </c>
      <c r="D150" s="74"/>
      <c r="E150" s="48"/>
      <c r="F150" s="74"/>
      <c r="G150" s="74"/>
      <c r="H150" s="75"/>
      <c r="I150" s="129"/>
      <c r="J150" s="75"/>
      <c r="K150" s="129"/>
      <c r="L150" s="75"/>
      <c r="M150" s="75"/>
    </row>
    <row r="151" spans="1:13" x14ac:dyDescent="0.2">
      <c r="A151" s="193"/>
      <c r="B151" s="48"/>
      <c r="C151" s="155" t="s">
        <v>312</v>
      </c>
      <c r="D151" s="74" t="s">
        <v>24</v>
      </c>
      <c r="E151" s="151" t="s">
        <v>39</v>
      </c>
      <c r="F151" s="156">
        <f>F147</f>
        <v>3</v>
      </c>
      <c r="G151" s="75"/>
      <c r="H151" s="75"/>
      <c r="I151" s="129"/>
      <c r="J151" s="75"/>
      <c r="K151" s="129"/>
      <c r="L151" s="75"/>
      <c r="M151" s="75"/>
    </row>
    <row r="152" spans="1:13" x14ac:dyDescent="0.2">
      <c r="A152" s="194"/>
      <c r="B152" s="48"/>
      <c r="C152" s="73" t="s">
        <v>18</v>
      </c>
      <c r="D152" s="74" t="s">
        <v>0</v>
      </c>
      <c r="E152" s="48">
        <v>0.68</v>
      </c>
      <c r="F152" s="74">
        <f>E152*F147</f>
        <v>2.04</v>
      </c>
      <c r="G152" s="75"/>
      <c r="H152" s="75"/>
      <c r="I152" s="129"/>
      <c r="J152" s="75"/>
      <c r="K152" s="129"/>
      <c r="L152" s="75"/>
      <c r="M152" s="75"/>
    </row>
    <row r="153" spans="1:13" ht="25.5" x14ac:dyDescent="0.2">
      <c r="A153" s="190">
        <v>25</v>
      </c>
      <c r="B153" s="45" t="s">
        <v>48</v>
      </c>
      <c r="C153" s="70" t="s">
        <v>92</v>
      </c>
      <c r="D153" s="47" t="s">
        <v>24</v>
      </c>
      <c r="E153" s="47"/>
      <c r="F153" s="146">
        <v>3</v>
      </c>
      <c r="G153" s="125"/>
      <c r="H153" s="126"/>
      <c r="I153" s="127"/>
      <c r="J153" s="126"/>
      <c r="K153" s="127"/>
      <c r="L153" s="126"/>
      <c r="M153" s="126"/>
    </row>
    <row r="154" spans="1:13" x14ac:dyDescent="0.2">
      <c r="A154" s="190"/>
      <c r="B154" s="48"/>
      <c r="C154" s="64" t="s">
        <v>12</v>
      </c>
      <c r="D154" s="48" t="s">
        <v>15</v>
      </c>
      <c r="E154" s="53">
        <v>2.29</v>
      </c>
      <c r="F154" s="53">
        <f>E154*F153</f>
        <v>6.87</v>
      </c>
      <c r="G154" s="51"/>
      <c r="H154" s="154"/>
      <c r="I154" s="53"/>
      <c r="J154" s="53"/>
      <c r="K154" s="67"/>
      <c r="L154" s="53"/>
      <c r="M154" s="53"/>
    </row>
    <row r="155" spans="1:13" x14ac:dyDescent="0.2">
      <c r="A155" s="190"/>
      <c r="B155" s="48"/>
      <c r="C155" s="51" t="s">
        <v>25</v>
      </c>
      <c r="D155" s="74" t="s">
        <v>0</v>
      </c>
      <c r="E155" s="48">
        <v>0.09</v>
      </c>
      <c r="F155" s="75">
        <f>E155*F153</f>
        <v>0.27</v>
      </c>
      <c r="G155" s="74"/>
      <c r="H155" s="75"/>
      <c r="I155" s="129"/>
      <c r="J155" s="75"/>
      <c r="K155" s="75"/>
      <c r="L155" s="75"/>
      <c r="M155" s="75"/>
    </row>
    <row r="156" spans="1:13" x14ac:dyDescent="0.2">
      <c r="A156" s="190"/>
      <c r="B156" s="48"/>
      <c r="C156" s="48" t="s">
        <v>23</v>
      </c>
      <c r="D156" s="74"/>
      <c r="E156" s="48"/>
      <c r="F156" s="74"/>
      <c r="G156" s="74"/>
      <c r="H156" s="75"/>
      <c r="I156" s="129"/>
      <c r="J156" s="75"/>
      <c r="K156" s="129"/>
      <c r="L156" s="75"/>
      <c r="M156" s="75"/>
    </row>
    <row r="157" spans="1:13" x14ac:dyDescent="0.2">
      <c r="A157" s="190"/>
      <c r="B157" s="48"/>
      <c r="C157" s="155" t="s">
        <v>313</v>
      </c>
      <c r="D157" s="74" t="s">
        <v>24</v>
      </c>
      <c r="E157" s="151" t="s">
        <v>39</v>
      </c>
      <c r="F157" s="156">
        <f>F153</f>
        <v>3</v>
      </c>
      <c r="G157" s="75"/>
      <c r="H157" s="75"/>
      <c r="I157" s="129"/>
      <c r="J157" s="75"/>
      <c r="K157" s="129"/>
      <c r="L157" s="75"/>
      <c r="M157" s="75"/>
    </row>
    <row r="158" spans="1:13" x14ac:dyDescent="0.2">
      <c r="A158" s="190"/>
      <c r="B158" s="48"/>
      <c r="C158" s="73" t="s">
        <v>18</v>
      </c>
      <c r="D158" s="74" t="s">
        <v>0</v>
      </c>
      <c r="E158" s="48">
        <v>0.68</v>
      </c>
      <c r="F158" s="74">
        <f>E158*F153</f>
        <v>2.04</v>
      </c>
      <c r="G158" s="75"/>
      <c r="H158" s="75"/>
      <c r="I158" s="129"/>
      <c r="J158" s="75"/>
      <c r="K158" s="129"/>
      <c r="L158" s="75"/>
      <c r="M158" s="75"/>
    </row>
    <row r="159" spans="1:13" ht="25.5" x14ac:dyDescent="0.2">
      <c r="A159" s="190">
        <v>26</v>
      </c>
      <c r="B159" s="45" t="s">
        <v>48</v>
      </c>
      <c r="C159" s="70" t="s">
        <v>76</v>
      </c>
      <c r="D159" s="47" t="s">
        <v>57</v>
      </c>
      <c r="E159" s="47"/>
      <c r="F159" s="146">
        <v>1</v>
      </c>
      <c r="G159" s="125"/>
      <c r="H159" s="126"/>
      <c r="I159" s="127"/>
      <c r="J159" s="126"/>
      <c r="K159" s="127"/>
      <c r="L159" s="126"/>
      <c r="M159" s="126"/>
    </row>
    <row r="160" spans="1:13" x14ac:dyDescent="0.2">
      <c r="A160" s="190"/>
      <c r="B160" s="48"/>
      <c r="C160" s="64" t="s">
        <v>12</v>
      </c>
      <c r="D160" s="48" t="s">
        <v>15</v>
      </c>
      <c r="E160" s="53">
        <v>2.29</v>
      </c>
      <c r="F160" s="53">
        <f>E160*F159</f>
        <v>2.29</v>
      </c>
      <c r="G160" s="51"/>
      <c r="H160" s="154"/>
      <c r="I160" s="53"/>
      <c r="J160" s="53"/>
      <c r="K160" s="67"/>
      <c r="L160" s="53"/>
      <c r="M160" s="53"/>
    </row>
    <row r="161" spans="1:13" x14ac:dyDescent="0.2">
      <c r="A161" s="190"/>
      <c r="B161" s="48"/>
      <c r="C161" s="51" t="s">
        <v>25</v>
      </c>
      <c r="D161" s="74" t="s">
        <v>0</v>
      </c>
      <c r="E161" s="48">
        <v>0.09</v>
      </c>
      <c r="F161" s="75">
        <f>E161*F159</f>
        <v>0.09</v>
      </c>
      <c r="G161" s="74"/>
      <c r="H161" s="75"/>
      <c r="I161" s="129"/>
      <c r="J161" s="75"/>
      <c r="K161" s="75"/>
      <c r="L161" s="75"/>
      <c r="M161" s="75"/>
    </row>
    <row r="162" spans="1:13" x14ac:dyDescent="0.2">
      <c r="A162" s="190"/>
      <c r="B162" s="48"/>
      <c r="C162" s="48" t="s">
        <v>23</v>
      </c>
      <c r="D162" s="74"/>
      <c r="E162" s="48"/>
      <c r="F162" s="74"/>
      <c r="G162" s="74"/>
      <c r="H162" s="75"/>
      <c r="I162" s="129"/>
      <c r="J162" s="75"/>
      <c r="K162" s="129"/>
      <c r="L162" s="75"/>
      <c r="M162" s="75"/>
    </row>
    <row r="163" spans="1:13" x14ac:dyDescent="0.2">
      <c r="A163" s="190"/>
      <c r="B163" s="48"/>
      <c r="C163" s="73" t="s">
        <v>209</v>
      </c>
      <c r="D163" s="48" t="s">
        <v>57</v>
      </c>
      <c r="E163" s="65">
        <v>1</v>
      </c>
      <c r="F163" s="53">
        <f>E163*F159</f>
        <v>1</v>
      </c>
      <c r="G163" s="157"/>
      <c r="H163" s="53"/>
      <c r="I163" s="67"/>
      <c r="J163" s="53"/>
      <c r="K163" s="67"/>
      <c r="L163" s="53"/>
      <c r="M163" s="53"/>
    </row>
    <row r="164" spans="1:13" x14ac:dyDescent="0.2">
      <c r="A164" s="190"/>
      <c r="B164" s="48"/>
      <c r="C164" s="73" t="s">
        <v>18</v>
      </c>
      <c r="D164" s="74" t="s">
        <v>0</v>
      </c>
      <c r="E164" s="48">
        <v>0.68</v>
      </c>
      <c r="F164" s="74">
        <f>E164*F159</f>
        <v>0.68</v>
      </c>
      <c r="G164" s="75"/>
      <c r="H164" s="75"/>
      <c r="I164" s="129"/>
      <c r="J164" s="75"/>
      <c r="K164" s="129"/>
      <c r="L164" s="75"/>
      <c r="M164" s="75"/>
    </row>
    <row r="165" spans="1:13" ht="25.5" x14ac:dyDescent="0.2">
      <c r="A165" s="192">
        <v>27</v>
      </c>
      <c r="B165" s="45" t="s">
        <v>48</v>
      </c>
      <c r="C165" s="70" t="s">
        <v>144</v>
      </c>
      <c r="D165" s="47" t="s">
        <v>57</v>
      </c>
      <c r="E165" s="47"/>
      <c r="F165" s="146">
        <v>2</v>
      </c>
      <c r="G165" s="125"/>
      <c r="H165" s="126"/>
      <c r="I165" s="127"/>
      <c r="J165" s="126"/>
      <c r="K165" s="127"/>
      <c r="L165" s="126"/>
      <c r="M165" s="126"/>
    </row>
    <row r="166" spans="1:13" x14ac:dyDescent="0.2">
      <c r="A166" s="193"/>
      <c r="B166" s="48"/>
      <c r="C166" s="64" t="s">
        <v>12</v>
      </c>
      <c r="D166" s="48" t="s">
        <v>15</v>
      </c>
      <c r="E166" s="53">
        <v>2.29</v>
      </c>
      <c r="F166" s="53">
        <f>E166*F165</f>
        <v>4.58</v>
      </c>
      <c r="G166" s="51"/>
      <c r="H166" s="154"/>
      <c r="I166" s="53"/>
      <c r="J166" s="53"/>
      <c r="K166" s="67"/>
      <c r="L166" s="53"/>
      <c r="M166" s="53"/>
    </row>
    <row r="167" spans="1:13" x14ac:dyDescent="0.2">
      <c r="A167" s="193"/>
      <c r="B167" s="48"/>
      <c r="C167" s="51" t="s">
        <v>25</v>
      </c>
      <c r="D167" s="74" t="s">
        <v>0</v>
      </c>
      <c r="E167" s="48">
        <v>0.09</v>
      </c>
      <c r="F167" s="75">
        <f>E167*F165</f>
        <v>0.18</v>
      </c>
      <c r="G167" s="74"/>
      <c r="H167" s="75"/>
      <c r="I167" s="129"/>
      <c r="J167" s="75"/>
      <c r="K167" s="75"/>
      <c r="L167" s="75"/>
      <c r="M167" s="75"/>
    </row>
    <row r="168" spans="1:13" x14ac:dyDescent="0.2">
      <c r="A168" s="193"/>
      <c r="B168" s="48"/>
      <c r="C168" s="48" t="s">
        <v>23</v>
      </c>
      <c r="D168" s="74"/>
      <c r="E168" s="48"/>
      <c r="F168" s="74"/>
      <c r="G168" s="74"/>
      <c r="H168" s="75"/>
      <c r="I168" s="129"/>
      <c r="J168" s="75"/>
      <c r="K168" s="129"/>
      <c r="L168" s="75"/>
      <c r="M168" s="75"/>
    </row>
    <row r="169" spans="1:13" x14ac:dyDescent="0.2">
      <c r="A169" s="193"/>
      <c r="B169" s="48"/>
      <c r="C169" s="73" t="s">
        <v>207</v>
      </c>
      <c r="D169" s="48" t="s">
        <v>57</v>
      </c>
      <c r="E169" s="65">
        <v>1</v>
      </c>
      <c r="F169" s="53">
        <f>E169*F165</f>
        <v>2</v>
      </c>
      <c r="G169" s="157"/>
      <c r="H169" s="53"/>
      <c r="I169" s="67"/>
      <c r="J169" s="53"/>
      <c r="K169" s="67"/>
      <c r="L169" s="53"/>
      <c r="M169" s="53"/>
    </row>
    <row r="170" spans="1:13" x14ac:dyDescent="0.2">
      <c r="A170" s="194"/>
      <c r="B170" s="48"/>
      <c r="C170" s="73" t="s">
        <v>18</v>
      </c>
      <c r="D170" s="74" t="s">
        <v>0</v>
      </c>
      <c r="E170" s="48">
        <v>0.68</v>
      </c>
      <c r="F170" s="74">
        <f>E170*F165</f>
        <v>1.36</v>
      </c>
      <c r="G170" s="75"/>
      <c r="H170" s="75"/>
      <c r="I170" s="129"/>
      <c r="J170" s="75"/>
      <c r="K170" s="129"/>
      <c r="L170" s="75"/>
      <c r="M170" s="75"/>
    </row>
    <row r="171" spans="1:13" ht="25.5" x14ac:dyDescent="0.2">
      <c r="A171" s="192">
        <v>28</v>
      </c>
      <c r="B171" s="45" t="s">
        <v>48</v>
      </c>
      <c r="C171" s="70" t="s">
        <v>206</v>
      </c>
      <c r="D171" s="47" t="s">
        <v>57</v>
      </c>
      <c r="E171" s="47"/>
      <c r="F171" s="146">
        <v>4</v>
      </c>
      <c r="G171" s="125"/>
      <c r="H171" s="126"/>
      <c r="I171" s="127"/>
      <c r="J171" s="126"/>
      <c r="K171" s="127"/>
      <c r="L171" s="126"/>
      <c r="M171" s="126"/>
    </row>
    <row r="172" spans="1:13" x14ac:dyDescent="0.2">
      <c r="A172" s="193"/>
      <c r="B172" s="48"/>
      <c r="C172" s="64" t="s">
        <v>12</v>
      </c>
      <c r="D172" s="48" t="s">
        <v>15</v>
      </c>
      <c r="E172" s="53">
        <v>2.29</v>
      </c>
      <c r="F172" s="53">
        <f>E172*F171</f>
        <v>9.16</v>
      </c>
      <c r="G172" s="51"/>
      <c r="H172" s="154"/>
      <c r="I172" s="53"/>
      <c r="J172" s="53"/>
      <c r="K172" s="67"/>
      <c r="L172" s="53"/>
      <c r="M172" s="53"/>
    </row>
    <row r="173" spans="1:13" x14ac:dyDescent="0.2">
      <c r="A173" s="193"/>
      <c r="B173" s="48"/>
      <c r="C173" s="51" t="s">
        <v>25</v>
      </c>
      <c r="D173" s="74" t="s">
        <v>0</v>
      </c>
      <c r="E173" s="48">
        <v>0.09</v>
      </c>
      <c r="F173" s="75">
        <f>E173*F171</f>
        <v>0.36</v>
      </c>
      <c r="G173" s="74"/>
      <c r="H173" s="75"/>
      <c r="I173" s="129"/>
      <c r="J173" s="75"/>
      <c r="K173" s="75"/>
      <c r="L173" s="75"/>
      <c r="M173" s="75"/>
    </row>
    <row r="174" spans="1:13" x14ac:dyDescent="0.2">
      <c r="A174" s="193"/>
      <c r="B174" s="48"/>
      <c r="C174" s="48" t="s">
        <v>23</v>
      </c>
      <c r="D174" s="74"/>
      <c r="E174" s="48"/>
      <c r="F174" s="74"/>
      <c r="G174" s="74"/>
      <c r="H174" s="75"/>
      <c r="I174" s="129"/>
      <c r="J174" s="75"/>
      <c r="K174" s="129"/>
      <c r="L174" s="75"/>
      <c r="M174" s="75"/>
    </row>
    <row r="175" spans="1:13" x14ac:dyDescent="0.2">
      <c r="A175" s="193"/>
      <c r="B175" s="48"/>
      <c r="C175" s="73" t="s">
        <v>208</v>
      </c>
      <c r="D175" s="48" t="s">
        <v>57</v>
      </c>
      <c r="E175" s="65">
        <v>1</v>
      </c>
      <c r="F175" s="53">
        <f>E175*F171</f>
        <v>4</v>
      </c>
      <c r="G175" s="157"/>
      <c r="H175" s="53"/>
      <c r="I175" s="67"/>
      <c r="J175" s="53"/>
      <c r="K175" s="67"/>
      <c r="L175" s="53"/>
      <c r="M175" s="53"/>
    </row>
    <row r="176" spans="1:13" x14ac:dyDescent="0.2">
      <c r="A176" s="194"/>
      <c r="B176" s="48"/>
      <c r="C176" s="73" t="s">
        <v>18</v>
      </c>
      <c r="D176" s="74" t="s">
        <v>0</v>
      </c>
      <c r="E176" s="48">
        <v>0.68</v>
      </c>
      <c r="F176" s="74">
        <f>E176*F171</f>
        <v>2.72</v>
      </c>
      <c r="G176" s="75"/>
      <c r="H176" s="75"/>
      <c r="I176" s="129"/>
      <c r="J176" s="75"/>
      <c r="K176" s="129"/>
      <c r="L176" s="75"/>
      <c r="M176" s="75"/>
    </row>
    <row r="177" spans="1:13" ht="25.5" x14ac:dyDescent="0.2">
      <c r="A177" s="190">
        <v>29</v>
      </c>
      <c r="B177" s="45" t="s">
        <v>187</v>
      </c>
      <c r="C177" s="70" t="s">
        <v>188</v>
      </c>
      <c r="D177" s="47" t="s">
        <v>30</v>
      </c>
      <c r="E177" s="47"/>
      <c r="F177" s="59">
        <v>1.2E-2</v>
      </c>
      <c r="G177" s="125"/>
      <c r="H177" s="126"/>
      <c r="I177" s="127"/>
      <c r="J177" s="126"/>
      <c r="K177" s="127"/>
      <c r="L177" s="126"/>
      <c r="M177" s="126"/>
    </row>
    <row r="178" spans="1:13" x14ac:dyDescent="0.2">
      <c r="A178" s="190"/>
      <c r="B178" s="48"/>
      <c r="C178" s="64" t="s">
        <v>12</v>
      </c>
      <c r="D178" s="74" t="s">
        <v>15</v>
      </c>
      <c r="E178" s="157">
        <v>305</v>
      </c>
      <c r="F178" s="75">
        <f>F177*E178</f>
        <v>3.66</v>
      </c>
      <c r="G178" s="158"/>
      <c r="H178" s="159"/>
      <c r="I178" s="75"/>
      <c r="J178" s="75"/>
      <c r="K178" s="129"/>
      <c r="L178" s="75"/>
      <c r="M178" s="75"/>
    </row>
    <row r="179" spans="1:13" x14ac:dyDescent="0.2">
      <c r="A179" s="190"/>
      <c r="B179" s="48"/>
      <c r="C179" s="51" t="s">
        <v>14</v>
      </c>
      <c r="D179" s="74" t="s">
        <v>0</v>
      </c>
      <c r="E179" s="157">
        <v>162</v>
      </c>
      <c r="F179" s="75">
        <f>F177*E179</f>
        <v>1.944</v>
      </c>
      <c r="G179" s="74"/>
      <c r="H179" s="75"/>
      <c r="I179" s="129"/>
      <c r="J179" s="75"/>
      <c r="K179" s="75"/>
      <c r="L179" s="75"/>
      <c r="M179" s="75"/>
    </row>
    <row r="180" spans="1:13" x14ac:dyDescent="0.2">
      <c r="A180" s="190"/>
      <c r="B180" s="48"/>
      <c r="C180" s="48" t="s">
        <v>23</v>
      </c>
      <c r="D180" s="74"/>
      <c r="E180" s="157"/>
      <c r="F180" s="74"/>
      <c r="G180" s="74"/>
      <c r="H180" s="75"/>
      <c r="I180" s="129"/>
      <c r="J180" s="75"/>
      <c r="K180" s="129"/>
      <c r="L180" s="75"/>
      <c r="M180" s="75"/>
    </row>
    <row r="181" spans="1:13" ht="15" x14ac:dyDescent="0.2">
      <c r="A181" s="190"/>
      <c r="B181" s="48"/>
      <c r="C181" s="73" t="s">
        <v>195</v>
      </c>
      <c r="D181" s="74" t="s">
        <v>24</v>
      </c>
      <c r="E181" s="52" t="s">
        <v>39</v>
      </c>
      <c r="F181" s="75">
        <v>12</v>
      </c>
      <c r="G181" s="75"/>
      <c r="H181" s="75"/>
      <c r="I181" s="129"/>
      <c r="J181" s="75"/>
      <c r="K181" s="129"/>
      <c r="L181" s="75"/>
      <c r="M181" s="75"/>
    </row>
    <row r="182" spans="1:13" x14ac:dyDescent="0.2">
      <c r="A182" s="190"/>
      <c r="B182" s="48"/>
      <c r="C182" s="73" t="s">
        <v>18</v>
      </c>
      <c r="D182" s="74" t="s">
        <v>0</v>
      </c>
      <c r="E182" s="53">
        <v>24.7</v>
      </c>
      <c r="F182" s="74">
        <f>F177*E182</f>
        <v>0.2964</v>
      </c>
      <c r="G182" s="75"/>
      <c r="H182" s="75"/>
      <c r="I182" s="129"/>
      <c r="J182" s="75"/>
      <c r="K182" s="129"/>
      <c r="L182" s="75"/>
      <c r="M182" s="75"/>
    </row>
    <row r="183" spans="1:13" ht="25.5" x14ac:dyDescent="0.2">
      <c r="A183" s="192">
        <v>30</v>
      </c>
      <c r="B183" s="54" t="s">
        <v>196</v>
      </c>
      <c r="C183" s="70" t="s">
        <v>220</v>
      </c>
      <c r="D183" s="83" t="s">
        <v>24</v>
      </c>
      <c r="E183" s="83"/>
      <c r="F183" s="116">
        <v>9</v>
      </c>
      <c r="G183" s="160"/>
      <c r="H183" s="161"/>
      <c r="I183" s="162"/>
      <c r="J183" s="161"/>
      <c r="K183" s="162"/>
      <c r="L183" s="161"/>
      <c r="M183" s="161"/>
    </row>
    <row r="184" spans="1:13" x14ac:dyDescent="0.2">
      <c r="A184" s="193"/>
      <c r="B184" s="58"/>
      <c r="C184" s="64" t="s">
        <v>12</v>
      </c>
      <c r="D184" s="58" t="s">
        <v>15</v>
      </c>
      <c r="E184" s="163">
        <v>0.35</v>
      </c>
      <c r="F184" s="164">
        <f>E184*F183</f>
        <v>3.15</v>
      </c>
      <c r="G184" s="114"/>
      <c r="H184" s="165"/>
      <c r="I184" s="164"/>
      <c r="J184" s="164"/>
      <c r="K184" s="166"/>
      <c r="L184" s="164"/>
      <c r="M184" s="164"/>
    </row>
    <row r="185" spans="1:13" x14ac:dyDescent="0.2">
      <c r="A185" s="193"/>
      <c r="B185" s="58"/>
      <c r="C185" s="51" t="s">
        <v>14</v>
      </c>
      <c r="D185" s="167" t="s">
        <v>0</v>
      </c>
      <c r="E185" s="163">
        <v>0.23</v>
      </c>
      <c r="F185" s="168">
        <f>E185*F183</f>
        <v>2.0700000000000003</v>
      </c>
      <c r="G185" s="167"/>
      <c r="H185" s="168"/>
      <c r="I185" s="169"/>
      <c r="J185" s="168"/>
      <c r="K185" s="168"/>
      <c r="L185" s="168"/>
      <c r="M185" s="168"/>
    </row>
    <row r="186" spans="1:13" x14ac:dyDescent="0.2">
      <c r="A186" s="193"/>
      <c r="B186" s="58"/>
      <c r="C186" s="58" t="s">
        <v>23</v>
      </c>
      <c r="D186" s="167"/>
      <c r="E186" s="58"/>
      <c r="F186" s="167"/>
      <c r="G186" s="167"/>
      <c r="H186" s="168"/>
      <c r="I186" s="169"/>
      <c r="J186" s="168"/>
      <c r="K186" s="169"/>
      <c r="L186" s="168"/>
      <c r="M186" s="168"/>
    </row>
    <row r="187" spans="1:13" x14ac:dyDescent="0.2">
      <c r="A187" s="193"/>
      <c r="B187" s="58"/>
      <c r="C187" s="51" t="s">
        <v>221</v>
      </c>
      <c r="D187" s="58" t="s">
        <v>24</v>
      </c>
      <c r="E187" s="56">
        <v>1</v>
      </c>
      <c r="F187" s="164">
        <f>F183*E187</f>
        <v>9</v>
      </c>
      <c r="G187" s="164"/>
      <c r="H187" s="164"/>
      <c r="I187" s="166"/>
      <c r="J187" s="164"/>
      <c r="K187" s="166"/>
      <c r="L187" s="164"/>
      <c r="M187" s="164"/>
    </row>
    <row r="188" spans="1:13" x14ac:dyDescent="0.2">
      <c r="A188" s="194"/>
      <c r="B188" s="58"/>
      <c r="C188" s="64" t="s">
        <v>18</v>
      </c>
      <c r="D188" s="167" t="s">
        <v>0</v>
      </c>
      <c r="E188" s="163">
        <v>0.01</v>
      </c>
      <c r="F188" s="167">
        <f>E188*F183</f>
        <v>0.09</v>
      </c>
      <c r="G188" s="168"/>
      <c r="H188" s="168"/>
      <c r="I188" s="169"/>
      <c r="J188" s="168"/>
      <c r="K188" s="169"/>
      <c r="L188" s="168"/>
      <c r="M188" s="168"/>
    </row>
    <row r="189" spans="1:13" ht="25.5" x14ac:dyDescent="0.2">
      <c r="A189" s="190">
        <v>31</v>
      </c>
      <c r="B189" s="45" t="s">
        <v>59</v>
      </c>
      <c r="C189" s="70" t="s">
        <v>94</v>
      </c>
      <c r="D189" s="61" t="s">
        <v>24</v>
      </c>
      <c r="E189" s="61"/>
      <c r="F189" s="49">
        <f>SUM(F193:F196)</f>
        <v>27</v>
      </c>
      <c r="G189" s="62"/>
      <c r="H189" s="63"/>
      <c r="I189" s="63"/>
      <c r="J189" s="63"/>
      <c r="K189" s="63"/>
      <c r="L189" s="63"/>
      <c r="M189" s="63"/>
    </row>
    <row r="190" spans="1:13" x14ac:dyDescent="0.2">
      <c r="A190" s="190"/>
      <c r="B190" s="48"/>
      <c r="C190" s="64" t="s">
        <v>12</v>
      </c>
      <c r="D190" s="41" t="s">
        <v>15</v>
      </c>
      <c r="E190" s="41">
        <v>0.38900000000000001</v>
      </c>
      <c r="F190" s="65">
        <f>F189*E190</f>
        <v>10.503</v>
      </c>
      <c r="G190" s="41"/>
      <c r="H190" s="65"/>
      <c r="I190" s="65"/>
      <c r="J190" s="65"/>
      <c r="K190" s="65"/>
      <c r="L190" s="65"/>
      <c r="M190" s="65"/>
    </row>
    <row r="191" spans="1:13" x14ac:dyDescent="0.2">
      <c r="A191" s="190"/>
      <c r="B191" s="48"/>
      <c r="C191" s="51" t="s">
        <v>25</v>
      </c>
      <c r="D191" s="48" t="s">
        <v>0</v>
      </c>
      <c r="E191" s="41">
        <v>0.151</v>
      </c>
      <c r="F191" s="66">
        <f>E191*F189</f>
        <v>4.077</v>
      </c>
      <c r="G191" s="41"/>
      <c r="H191" s="65"/>
      <c r="I191" s="65"/>
      <c r="J191" s="65"/>
      <c r="K191" s="65"/>
      <c r="L191" s="65"/>
      <c r="M191" s="65"/>
    </row>
    <row r="192" spans="1:13" x14ac:dyDescent="0.2">
      <c r="A192" s="190"/>
      <c r="B192" s="48"/>
      <c r="C192" s="48" t="s">
        <v>23</v>
      </c>
      <c r="D192" s="48"/>
      <c r="E192" s="48"/>
      <c r="F192" s="53"/>
      <c r="G192" s="48"/>
      <c r="H192" s="53"/>
      <c r="I192" s="65"/>
      <c r="J192" s="53"/>
      <c r="K192" s="53"/>
      <c r="L192" s="53"/>
      <c r="M192" s="53"/>
    </row>
    <row r="193" spans="1:13" ht="25.5" x14ac:dyDescent="0.2">
      <c r="A193" s="190"/>
      <c r="B193" s="48"/>
      <c r="C193" s="51" t="s">
        <v>77</v>
      </c>
      <c r="D193" s="48" t="s">
        <v>24</v>
      </c>
      <c r="E193" s="151" t="s">
        <v>39</v>
      </c>
      <c r="F193" s="53">
        <v>2</v>
      </c>
      <c r="G193" s="53"/>
      <c r="H193" s="53"/>
      <c r="I193" s="65"/>
      <c r="J193" s="53"/>
      <c r="K193" s="53"/>
      <c r="L193" s="53"/>
      <c r="M193" s="53"/>
    </row>
    <row r="194" spans="1:13" ht="25.5" x14ac:dyDescent="0.2">
      <c r="A194" s="190"/>
      <c r="B194" s="48"/>
      <c r="C194" s="51" t="s">
        <v>131</v>
      </c>
      <c r="D194" s="48" t="s">
        <v>24</v>
      </c>
      <c r="E194" s="151" t="s">
        <v>39</v>
      </c>
      <c r="F194" s="53">
        <v>6</v>
      </c>
      <c r="G194" s="53"/>
      <c r="H194" s="53"/>
      <c r="I194" s="65"/>
      <c r="J194" s="53"/>
      <c r="K194" s="53"/>
      <c r="L194" s="53"/>
      <c r="M194" s="53"/>
    </row>
    <row r="195" spans="1:13" ht="25.5" x14ac:dyDescent="0.2">
      <c r="A195" s="190"/>
      <c r="B195" s="48"/>
      <c r="C195" s="51" t="s">
        <v>95</v>
      </c>
      <c r="D195" s="48" t="s">
        <v>24</v>
      </c>
      <c r="E195" s="151" t="s">
        <v>39</v>
      </c>
      <c r="F195" s="53">
        <v>10</v>
      </c>
      <c r="G195" s="53"/>
      <c r="H195" s="53"/>
      <c r="I195" s="65"/>
      <c r="J195" s="53"/>
      <c r="K195" s="53"/>
      <c r="L195" s="53"/>
      <c r="M195" s="53"/>
    </row>
    <row r="196" spans="1:13" ht="25.5" x14ac:dyDescent="0.2">
      <c r="A196" s="190"/>
      <c r="B196" s="48"/>
      <c r="C196" s="51" t="s">
        <v>210</v>
      </c>
      <c r="D196" s="48" t="s">
        <v>24</v>
      </c>
      <c r="E196" s="151" t="s">
        <v>39</v>
      </c>
      <c r="F196" s="53">
        <v>9</v>
      </c>
      <c r="G196" s="53"/>
      <c r="H196" s="53"/>
      <c r="I196" s="65"/>
      <c r="J196" s="53"/>
      <c r="K196" s="53"/>
      <c r="L196" s="53"/>
      <c r="M196" s="53"/>
    </row>
    <row r="197" spans="1:13" x14ac:dyDescent="0.2">
      <c r="A197" s="190"/>
      <c r="B197" s="48"/>
      <c r="C197" s="64" t="s">
        <v>18</v>
      </c>
      <c r="D197" s="48" t="s">
        <v>0</v>
      </c>
      <c r="E197" s="48">
        <v>2.4E-2</v>
      </c>
      <c r="F197" s="43">
        <f>E197*F189</f>
        <v>0.64800000000000002</v>
      </c>
      <c r="G197" s="53"/>
      <c r="H197" s="43"/>
      <c r="I197" s="65"/>
      <c r="J197" s="53"/>
      <c r="K197" s="53"/>
      <c r="L197" s="53"/>
      <c r="M197" s="53"/>
    </row>
    <row r="198" spans="1:13" ht="25.5" x14ac:dyDescent="0.2">
      <c r="A198" s="190">
        <v>32</v>
      </c>
      <c r="B198" s="45" t="s">
        <v>59</v>
      </c>
      <c r="C198" s="70" t="s">
        <v>96</v>
      </c>
      <c r="D198" s="47" t="s">
        <v>24</v>
      </c>
      <c r="E198" s="47"/>
      <c r="F198" s="49">
        <f>SUM(F202:F210)</f>
        <v>146</v>
      </c>
      <c r="G198" s="125"/>
      <c r="H198" s="126"/>
      <c r="I198" s="127"/>
      <c r="J198" s="126"/>
      <c r="K198" s="127"/>
      <c r="L198" s="126"/>
      <c r="M198" s="126"/>
    </row>
    <row r="199" spans="1:13" x14ac:dyDescent="0.2">
      <c r="A199" s="190"/>
      <c r="B199" s="48"/>
      <c r="C199" s="64" t="s">
        <v>12</v>
      </c>
      <c r="D199" s="48" t="s">
        <v>15</v>
      </c>
      <c r="E199" s="43">
        <v>0.38900000000000001</v>
      </c>
      <c r="F199" s="53">
        <f>E199*F198</f>
        <v>56.794000000000004</v>
      </c>
      <c r="G199" s="51"/>
      <c r="H199" s="154"/>
      <c r="I199" s="53"/>
      <c r="J199" s="53"/>
      <c r="K199" s="67"/>
      <c r="L199" s="53"/>
      <c r="M199" s="53"/>
    </row>
    <row r="200" spans="1:13" x14ac:dyDescent="0.2">
      <c r="A200" s="190"/>
      <c r="B200" s="48"/>
      <c r="C200" s="51" t="s">
        <v>25</v>
      </c>
      <c r="D200" s="74" t="s">
        <v>0</v>
      </c>
      <c r="E200" s="43">
        <v>0.151</v>
      </c>
      <c r="F200" s="75">
        <f>E200*F198</f>
        <v>22.045999999999999</v>
      </c>
      <c r="G200" s="74"/>
      <c r="H200" s="75"/>
      <c r="I200" s="129"/>
      <c r="J200" s="75"/>
      <c r="K200" s="75"/>
      <c r="L200" s="75"/>
      <c r="M200" s="75"/>
    </row>
    <row r="201" spans="1:13" x14ac:dyDescent="0.2">
      <c r="A201" s="190"/>
      <c r="B201" s="48"/>
      <c r="C201" s="48" t="s">
        <v>23</v>
      </c>
      <c r="D201" s="74"/>
      <c r="E201" s="48"/>
      <c r="F201" s="74"/>
      <c r="G201" s="74"/>
      <c r="H201" s="75"/>
      <c r="I201" s="129"/>
      <c r="J201" s="75"/>
      <c r="K201" s="129"/>
      <c r="L201" s="75"/>
      <c r="M201" s="75"/>
    </row>
    <row r="202" spans="1:13" x14ac:dyDescent="0.2">
      <c r="A202" s="190"/>
      <c r="B202" s="48"/>
      <c r="C202" s="51" t="s">
        <v>159</v>
      </c>
      <c r="D202" s="74" t="s">
        <v>24</v>
      </c>
      <c r="E202" s="151" t="s">
        <v>39</v>
      </c>
      <c r="F202" s="75">
        <v>7</v>
      </c>
      <c r="G202" s="75"/>
      <c r="H202" s="75"/>
      <c r="I202" s="129"/>
      <c r="J202" s="75"/>
      <c r="K202" s="129"/>
      <c r="L202" s="75"/>
      <c r="M202" s="75"/>
    </row>
    <row r="203" spans="1:13" x14ac:dyDescent="0.2">
      <c r="A203" s="190"/>
      <c r="B203" s="48"/>
      <c r="C203" s="51" t="s">
        <v>160</v>
      </c>
      <c r="D203" s="74" t="s">
        <v>24</v>
      </c>
      <c r="E203" s="151" t="s">
        <v>39</v>
      </c>
      <c r="F203" s="75">
        <v>1</v>
      </c>
      <c r="G203" s="75"/>
      <c r="H203" s="75"/>
      <c r="I203" s="129"/>
      <c r="J203" s="75"/>
      <c r="K203" s="129"/>
      <c r="L203" s="75"/>
      <c r="M203" s="75"/>
    </row>
    <row r="204" spans="1:13" x14ac:dyDescent="0.2">
      <c r="A204" s="190"/>
      <c r="B204" s="48"/>
      <c r="C204" s="51" t="s">
        <v>128</v>
      </c>
      <c r="D204" s="74" t="s">
        <v>24</v>
      </c>
      <c r="E204" s="151" t="s">
        <v>39</v>
      </c>
      <c r="F204" s="75">
        <v>14</v>
      </c>
      <c r="G204" s="75"/>
      <c r="H204" s="75"/>
      <c r="I204" s="129"/>
      <c r="J204" s="75"/>
      <c r="K204" s="129"/>
      <c r="L204" s="75"/>
      <c r="M204" s="75"/>
    </row>
    <row r="205" spans="1:13" x14ac:dyDescent="0.2">
      <c r="A205" s="190"/>
      <c r="B205" s="48"/>
      <c r="C205" s="51" t="s">
        <v>129</v>
      </c>
      <c r="D205" s="74" t="s">
        <v>24</v>
      </c>
      <c r="E205" s="151" t="s">
        <v>39</v>
      </c>
      <c r="F205" s="75">
        <v>21</v>
      </c>
      <c r="G205" s="75"/>
      <c r="H205" s="75"/>
      <c r="I205" s="129"/>
      <c r="J205" s="75"/>
      <c r="K205" s="129"/>
      <c r="L205" s="75"/>
      <c r="M205" s="75"/>
    </row>
    <row r="206" spans="1:13" x14ac:dyDescent="0.2">
      <c r="A206" s="190"/>
      <c r="B206" s="48"/>
      <c r="C206" s="51" t="s">
        <v>97</v>
      </c>
      <c r="D206" s="74" t="s">
        <v>24</v>
      </c>
      <c r="E206" s="151" t="s">
        <v>39</v>
      </c>
      <c r="F206" s="75">
        <v>26</v>
      </c>
      <c r="G206" s="75"/>
      <c r="H206" s="75"/>
      <c r="I206" s="129"/>
      <c r="J206" s="75"/>
      <c r="K206" s="129"/>
      <c r="L206" s="75"/>
      <c r="M206" s="75"/>
    </row>
    <row r="207" spans="1:13" x14ac:dyDescent="0.2">
      <c r="A207" s="190"/>
      <c r="B207" s="48"/>
      <c r="C207" s="51" t="s">
        <v>98</v>
      </c>
      <c r="D207" s="74" t="s">
        <v>24</v>
      </c>
      <c r="E207" s="151" t="s">
        <v>39</v>
      </c>
      <c r="F207" s="75">
        <v>46</v>
      </c>
      <c r="G207" s="75"/>
      <c r="H207" s="75"/>
      <c r="I207" s="129"/>
      <c r="J207" s="75"/>
      <c r="K207" s="129"/>
      <c r="L207" s="75"/>
      <c r="M207" s="75"/>
    </row>
    <row r="208" spans="1:13" x14ac:dyDescent="0.2">
      <c r="A208" s="190"/>
      <c r="B208" s="48"/>
      <c r="C208" s="51" t="s">
        <v>130</v>
      </c>
      <c r="D208" s="74" t="s">
        <v>24</v>
      </c>
      <c r="E208" s="151" t="s">
        <v>39</v>
      </c>
      <c r="F208" s="75">
        <v>8</v>
      </c>
      <c r="G208" s="75"/>
      <c r="H208" s="75"/>
      <c r="I208" s="129"/>
      <c r="J208" s="75"/>
      <c r="K208" s="129"/>
      <c r="L208" s="75"/>
      <c r="M208" s="75"/>
    </row>
    <row r="209" spans="1:13" x14ac:dyDescent="0.2">
      <c r="A209" s="190"/>
      <c r="B209" s="48"/>
      <c r="C209" s="51" t="s">
        <v>99</v>
      </c>
      <c r="D209" s="74" t="s">
        <v>24</v>
      </c>
      <c r="E209" s="151" t="s">
        <v>39</v>
      </c>
      <c r="F209" s="75">
        <v>22</v>
      </c>
      <c r="G209" s="75"/>
      <c r="H209" s="75"/>
      <c r="I209" s="129"/>
      <c r="J209" s="75"/>
      <c r="K209" s="129"/>
      <c r="L209" s="75"/>
      <c r="M209" s="75"/>
    </row>
    <row r="210" spans="1:13" x14ac:dyDescent="0.2">
      <c r="A210" s="190"/>
      <c r="B210" s="48"/>
      <c r="C210" s="51" t="s">
        <v>161</v>
      </c>
      <c r="D210" s="74" t="s">
        <v>24</v>
      </c>
      <c r="E210" s="151" t="s">
        <v>39</v>
      </c>
      <c r="F210" s="75">
        <v>1</v>
      </c>
      <c r="G210" s="75"/>
      <c r="H210" s="75"/>
      <c r="I210" s="129"/>
      <c r="J210" s="75"/>
      <c r="K210" s="129"/>
      <c r="L210" s="75"/>
      <c r="M210" s="75"/>
    </row>
    <row r="211" spans="1:13" x14ac:dyDescent="0.2">
      <c r="A211" s="190"/>
      <c r="B211" s="48"/>
      <c r="C211" s="64" t="s">
        <v>18</v>
      </c>
      <c r="D211" s="74" t="s">
        <v>0</v>
      </c>
      <c r="E211" s="43">
        <v>2.4E-2</v>
      </c>
      <c r="F211" s="74">
        <f>E211*F198</f>
        <v>3.504</v>
      </c>
      <c r="G211" s="75"/>
      <c r="H211" s="75"/>
      <c r="I211" s="129"/>
      <c r="J211" s="75"/>
      <c r="K211" s="129"/>
      <c r="L211" s="75"/>
      <c r="M211" s="75"/>
    </row>
    <row r="212" spans="1:13" ht="38.25" x14ac:dyDescent="0.2">
      <c r="A212" s="192">
        <v>33</v>
      </c>
      <c r="B212" s="45" t="s">
        <v>168</v>
      </c>
      <c r="C212" s="70" t="s">
        <v>171</v>
      </c>
      <c r="D212" s="61" t="s">
        <v>24</v>
      </c>
      <c r="E212" s="61"/>
      <c r="F212" s="146">
        <f>F216+F217</f>
        <v>146</v>
      </c>
      <c r="G212" s="62"/>
      <c r="H212" s="63"/>
      <c r="I212" s="63"/>
      <c r="J212" s="63"/>
      <c r="K212" s="63"/>
      <c r="L212" s="63"/>
      <c r="M212" s="63"/>
    </row>
    <row r="213" spans="1:13" x14ac:dyDescent="0.2">
      <c r="A213" s="193"/>
      <c r="B213" s="48"/>
      <c r="C213" s="64" t="s">
        <v>12</v>
      </c>
      <c r="D213" s="41" t="s">
        <v>15</v>
      </c>
      <c r="E213" s="41">
        <v>1.51</v>
      </c>
      <c r="F213" s="65">
        <f>F212*E213</f>
        <v>220.46</v>
      </c>
      <c r="G213" s="41"/>
      <c r="H213" s="65"/>
      <c r="I213" s="65"/>
      <c r="J213" s="65"/>
      <c r="K213" s="65"/>
      <c r="L213" s="65"/>
      <c r="M213" s="65"/>
    </row>
    <row r="214" spans="1:13" x14ac:dyDescent="0.2">
      <c r="A214" s="193"/>
      <c r="B214" s="48"/>
      <c r="C214" s="51" t="s">
        <v>14</v>
      </c>
      <c r="D214" s="48" t="s">
        <v>0</v>
      </c>
      <c r="E214" s="41">
        <v>0.13</v>
      </c>
      <c r="F214" s="66">
        <f>E214*F212</f>
        <v>18.98</v>
      </c>
      <c r="G214" s="41"/>
      <c r="H214" s="65"/>
      <c r="I214" s="65"/>
      <c r="J214" s="65"/>
      <c r="K214" s="65"/>
      <c r="L214" s="65"/>
      <c r="M214" s="65"/>
    </row>
    <row r="215" spans="1:13" x14ac:dyDescent="0.2">
      <c r="A215" s="193"/>
      <c r="B215" s="48"/>
      <c r="C215" s="48" t="s">
        <v>23</v>
      </c>
      <c r="D215" s="48"/>
      <c r="E215" s="48"/>
      <c r="F215" s="53"/>
      <c r="G215" s="48"/>
      <c r="H215" s="53"/>
      <c r="I215" s="65"/>
      <c r="J215" s="53"/>
      <c r="K215" s="53"/>
      <c r="L215" s="53"/>
      <c r="M215" s="53"/>
    </row>
    <row r="216" spans="1:13" ht="25.5" x14ac:dyDescent="0.2">
      <c r="A216" s="193"/>
      <c r="B216" s="48"/>
      <c r="C216" s="51" t="s">
        <v>170</v>
      </c>
      <c r="D216" s="48" t="s">
        <v>24</v>
      </c>
      <c r="E216" s="151" t="s">
        <v>39</v>
      </c>
      <c r="F216" s="53">
        <v>1</v>
      </c>
      <c r="G216" s="53"/>
      <c r="H216" s="53"/>
      <c r="I216" s="65"/>
      <c r="J216" s="53"/>
      <c r="K216" s="53"/>
      <c r="L216" s="53"/>
      <c r="M216" s="53"/>
    </row>
    <row r="217" spans="1:13" ht="25.5" x14ac:dyDescent="0.2">
      <c r="A217" s="193"/>
      <c r="B217" s="48"/>
      <c r="C217" s="51" t="s">
        <v>169</v>
      </c>
      <c r="D217" s="48" t="s">
        <v>24</v>
      </c>
      <c r="E217" s="151" t="s">
        <v>39</v>
      </c>
      <c r="F217" s="53">
        <v>145</v>
      </c>
      <c r="G217" s="53"/>
      <c r="H217" s="53"/>
      <c r="I217" s="65"/>
      <c r="J217" s="53"/>
      <c r="K217" s="53"/>
      <c r="L217" s="53"/>
      <c r="M217" s="53"/>
    </row>
    <row r="218" spans="1:13" x14ac:dyDescent="0.2">
      <c r="A218" s="194"/>
      <c r="B218" s="48"/>
      <c r="C218" s="64" t="s">
        <v>18</v>
      </c>
      <c r="D218" s="48" t="s">
        <v>0</v>
      </c>
      <c r="E218" s="48">
        <v>7.0000000000000007E-2</v>
      </c>
      <c r="F218" s="43">
        <f>E218*F212</f>
        <v>10.220000000000001</v>
      </c>
      <c r="G218" s="53"/>
      <c r="H218" s="43"/>
      <c r="I218" s="65"/>
      <c r="J218" s="53"/>
      <c r="K218" s="53"/>
      <c r="L218" s="53"/>
      <c r="M218" s="53"/>
    </row>
    <row r="219" spans="1:13" ht="38.25" x14ac:dyDescent="0.2">
      <c r="A219" s="190">
        <v>34</v>
      </c>
      <c r="B219" s="45" t="s">
        <v>59</v>
      </c>
      <c r="C219" s="70" t="s">
        <v>167</v>
      </c>
      <c r="D219" s="61" t="s">
        <v>24</v>
      </c>
      <c r="E219" s="61"/>
      <c r="F219" s="146">
        <f>F223+F224</f>
        <v>146</v>
      </c>
      <c r="G219" s="62"/>
      <c r="H219" s="63"/>
      <c r="I219" s="63"/>
      <c r="J219" s="63"/>
      <c r="K219" s="63"/>
      <c r="L219" s="63"/>
      <c r="M219" s="63"/>
    </row>
    <row r="220" spans="1:13" x14ac:dyDescent="0.2">
      <c r="A220" s="190"/>
      <c r="B220" s="48"/>
      <c r="C220" s="64" t="s">
        <v>12</v>
      </c>
      <c r="D220" s="41" t="s">
        <v>15</v>
      </c>
      <c r="E220" s="41">
        <v>0.38900000000000001</v>
      </c>
      <c r="F220" s="65">
        <f>F219*E220</f>
        <v>56.794000000000004</v>
      </c>
      <c r="G220" s="41"/>
      <c r="H220" s="65"/>
      <c r="I220" s="65"/>
      <c r="J220" s="65"/>
      <c r="K220" s="65"/>
      <c r="L220" s="65"/>
      <c r="M220" s="65"/>
    </row>
    <row r="221" spans="1:13" x14ac:dyDescent="0.2">
      <c r="A221" s="190"/>
      <c r="B221" s="48"/>
      <c r="C221" s="51" t="s">
        <v>25</v>
      </c>
      <c r="D221" s="48" t="s">
        <v>0</v>
      </c>
      <c r="E221" s="41">
        <v>0.151</v>
      </c>
      <c r="F221" s="66">
        <f>E221*F219</f>
        <v>22.045999999999999</v>
      </c>
      <c r="G221" s="41"/>
      <c r="H221" s="65"/>
      <c r="I221" s="65"/>
      <c r="J221" s="65"/>
      <c r="K221" s="65"/>
      <c r="L221" s="65"/>
      <c r="M221" s="65"/>
    </row>
    <row r="222" spans="1:13" x14ac:dyDescent="0.2">
      <c r="A222" s="190"/>
      <c r="B222" s="48"/>
      <c r="C222" s="48" t="s">
        <v>23</v>
      </c>
      <c r="D222" s="48"/>
      <c r="E222" s="48"/>
      <c r="F222" s="53"/>
      <c r="G222" s="48"/>
      <c r="H222" s="53"/>
      <c r="I222" s="65"/>
      <c r="J222" s="53"/>
      <c r="K222" s="53"/>
      <c r="L222" s="53"/>
      <c r="M222" s="53"/>
    </row>
    <row r="223" spans="1:13" x14ac:dyDescent="0.2">
      <c r="A223" s="190"/>
      <c r="B223" s="48"/>
      <c r="C223" s="170" t="s">
        <v>158</v>
      </c>
      <c r="D223" s="48" t="s">
        <v>24</v>
      </c>
      <c r="E223" s="151" t="s">
        <v>39</v>
      </c>
      <c r="F223" s="53">
        <f>F216</f>
        <v>1</v>
      </c>
      <c r="G223" s="53"/>
      <c r="H223" s="53"/>
      <c r="I223" s="65"/>
      <c r="J223" s="53"/>
      <c r="K223" s="53"/>
      <c r="L223" s="53"/>
      <c r="M223" s="53"/>
    </row>
    <row r="224" spans="1:13" x14ac:dyDescent="0.2">
      <c r="A224" s="190"/>
      <c r="B224" s="48"/>
      <c r="C224" s="170" t="s">
        <v>100</v>
      </c>
      <c r="D224" s="48" t="s">
        <v>24</v>
      </c>
      <c r="E224" s="151" t="s">
        <v>39</v>
      </c>
      <c r="F224" s="53">
        <f>F217</f>
        <v>145</v>
      </c>
      <c r="G224" s="53"/>
      <c r="H224" s="53"/>
      <c r="I224" s="65"/>
      <c r="J224" s="53"/>
      <c r="K224" s="53"/>
      <c r="L224" s="53"/>
      <c r="M224" s="53"/>
    </row>
    <row r="225" spans="1:13" x14ac:dyDescent="0.2">
      <c r="A225" s="190"/>
      <c r="B225" s="48"/>
      <c r="C225" s="64" t="s">
        <v>18</v>
      </c>
      <c r="D225" s="48" t="s">
        <v>0</v>
      </c>
      <c r="E225" s="48">
        <v>2.4E-2</v>
      </c>
      <c r="F225" s="43">
        <f>E225*F219</f>
        <v>3.504</v>
      </c>
      <c r="G225" s="53"/>
      <c r="H225" s="43"/>
      <c r="I225" s="65"/>
      <c r="J225" s="53"/>
      <c r="K225" s="53"/>
      <c r="L225" s="53"/>
      <c r="M225" s="53"/>
    </row>
    <row r="226" spans="1:13" ht="21" x14ac:dyDescent="0.2">
      <c r="A226" s="190">
        <v>35</v>
      </c>
      <c r="B226" s="45" t="s">
        <v>58</v>
      </c>
      <c r="C226" s="70" t="s">
        <v>101</v>
      </c>
      <c r="D226" s="61" t="s">
        <v>24</v>
      </c>
      <c r="E226" s="61"/>
      <c r="F226" s="49">
        <f>SUM(F230:F236)</f>
        <v>15</v>
      </c>
      <c r="G226" s="62"/>
      <c r="H226" s="63"/>
      <c r="I226" s="63"/>
      <c r="J226" s="63"/>
      <c r="K226" s="63"/>
      <c r="L226" s="63"/>
      <c r="M226" s="63"/>
    </row>
    <row r="227" spans="1:13" x14ac:dyDescent="0.2">
      <c r="A227" s="190"/>
      <c r="B227" s="48"/>
      <c r="C227" s="64" t="s">
        <v>12</v>
      </c>
      <c r="D227" s="41" t="s">
        <v>15</v>
      </c>
      <c r="E227" s="41">
        <v>0.58399999999999996</v>
      </c>
      <c r="F227" s="65">
        <f>F226*E227</f>
        <v>8.76</v>
      </c>
      <c r="G227" s="41"/>
      <c r="H227" s="65"/>
      <c r="I227" s="65"/>
      <c r="J227" s="65"/>
      <c r="K227" s="65"/>
      <c r="L227" s="65"/>
      <c r="M227" s="65"/>
    </row>
    <row r="228" spans="1:13" x14ac:dyDescent="0.2">
      <c r="A228" s="190"/>
      <c r="B228" s="48"/>
      <c r="C228" s="51" t="s">
        <v>25</v>
      </c>
      <c r="D228" s="48" t="s">
        <v>0</v>
      </c>
      <c r="E228" s="41">
        <v>0.22700000000000001</v>
      </c>
      <c r="F228" s="66">
        <f>E228*F226</f>
        <v>3.4050000000000002</v>
      </c>
      <c r="G228" s="41"/>
      <c r="H228" s="65"/>
      <c r="I228" s="65"/>
      <c r="J228" s="65"/>
      <c r="K228" s="65"/>
      <c r="L228" s="65"/>
      <c r="M228" s="65"/>
    </row>
    <row r="229" spans="1:13" x14ac:dyDescent="0.2">
      <c r="A229" s="190"/>
      <c r="B229" s="48"/>
      <c r="C229" s="48" t="s">
        <v>23</v>
      </c>
      <c r="D229" s="48"/>
      <c r="E229" s="48"/>
      <c r="F229" s="53"/>
      <c r="G229" s="48"/>
      <c r="H229" s="53"/>
      <c r="I229" s="65"/>
      <c r="J229" s="53"/>
      <c r="K229" s="53"/>
      <c r="L229" s="53"/>
      <c r="M229" s="53"/>
    </row>
    <row r="230" spans="1:13" x14ac:dyDescent="0.2">
      <c r="A230" s="190"/>
      <c r="B230" s="48"/>
      <c r="C230" s="51" t="s">
        <v>211</v>
      </c>
      <c r="D230" s="48" t="s">
        <v>24</v>
      </c>
      <c r="E230" s="151" t="s">
        <v>39</v>
      </c>
      <c r="F230" s="53">
        <v>1</v>
      </c>
      <c r="G230" s="53"/>
      <c r="H230" s="53"/>
      <c r="I230" s="65"/>
      <c r="J230" s="53"/>
      <c r="K230" s="53"/>
      <c r="L230" s="53"/>
      <c r="M230" s="53"/>
    </row>
    <row r="231" spans="1:13" x14ac:dyDescent="0.2">
      <c r="A231" s="190"/>
      <c r="B231" s="48"/>
      <c r="C231" s="51" t="s">
        <v>133</v>
      </c>
      <c r="D231" s="48" t="s">
        <v>24</v>
      </c>
      <c r="E231" s="151" t="s">
        <v>39</v>
      </c>
      <c r="F231" s="53">
        <v>2</v>
      </c>
      <c r="G231" s="53"/>
      <c r="H231" s="53"/>
      <c r="I231" s="65"/>
      <c r="J231" s="53"/>
      <c r="K231" s="53"/>
      <c r="L231" s="53"/>
      <c r="M231" s="53"/>
    </row>
    <row r="232" spans="1:13" x14ac:dyDescent="0.2">
      <c r="A232" s="190"/>
      <c r="B232" s="48"/>
      <c r="C232" s="51" t="s">
        <v>134</v>
      </c>
      <c r="D232" s="48" t="s">
        <v>24</v>
      </c>
      <c r="E232" s="151" t="s">
        <v>39</v>
      </c>
      <c r="F232" s="53">
        <v>2</v>
      </c>
      <c r="G232" s="53"/>
      <c r="H232" s="53"/>
      <c r="I232" s="65"/>
      <c r="J232" s="53"/>
      <c r="K232" s="53"/>
      <c r="L232" s="53"/>
      <c r="M232" s="53"/>
    </row>
    <row r="233" spans="1:13" x14ac:dyDescent="0.2">
      <c r="A233" s="190"/>
      <c r="B233" s="48"/>
      <c r="C233" s="51" t="s">
        <v>162</v>
      </c>
      <c r="D233" s="48" t="s">
        <v>24</v>
      </c>
      <c r="E233" s="151" t="s">
        <v>39</v>
      </c>
      <c r="F233" s="53">
        <v>6</v>
      </c>
      <c r="G233" s="53"/>
      <c r="H233" s="53"/>
      <c r="I233" s="65"/>
      <c r="J233" s="53"/>
      <c r="K233" s="53"/>
      <c r="L233" s="53"/>
      <c r="M233" s="53"/>
    </row>
    <row r="234" spans="1:13" x14ac:dyDescent="0.2">
      <c r="A234" s="190"/>
      <c r="B234" s="48"/>
      <c r="C234" s="51" t="s">
        <v>135</v>
      </c>
      <c r="D234" s="48" t="s">
        <v>24</v>
      </c>
      <c r="E234" s="151" t="s">
        <v>39</v>
      </c>
      <c r="F234" s="53">
        <v>1</v>
      </c>
      <c r="G234" s="53"/>
      <c r="H234" s="53"/>
      <c r="I234" s="65"/>
      <c r="J234" s="53"/>
      <c r="K234" s="53"/>
      <c r="L234" s="53"/>
      <c r="M234" s="53"/>
    </row>
    <row r="235" spans="1:13" x14ac:dyDescent="0.2">
      <c r="A235" s="190"/>
      <c r="B235" s="48"/>
      <c r="C235" s="51" t="s">
        <v>132</v>
      </c>
      <c r="D235" s="48" t="s">
        <v>24</v>
      </c>
      <c r="E235" s="151" t="s">
        <v>39</v>
      </c>
      <c r="F235" s="53">
        <v>1</v>
      </c>
      <c r="G235" s="53"/>
      <c r="H235" s="53"/>
      <c r="I235" s="65"/>
      <c r="J235" s="53"/>
      <c r="K235" s="53"/>
      <c r="L235" s="53"/>
      <c r="M235" s="53"/>
    </row>
    <row r="236" spans="1:13" x14ac:dyDescent="0.2">
      <c r="A236" s="190"/>
      <c r="B236" s="48"/>
      <c r="C236" s="51" t="s">
        <v>118</v>
      </c>
      <c r="D236" s="48" t="s">
        <v>24</v>
      </c>
      <c r="E236" s="151" t="s">
        <v>39</v>
      </c>
      <c r="F236" s="53">
        <v>2</v>
      </c>
      <c r="G236" s="53"/>
      <c r="H236" s="53"/>
      <c r="I236" s="65"/>
      <c r="J236" s="53"/>
      <c r="K236" s="53"/>
      <c r="L236" s="53"/>
      <c r="M236" s="53"/>
    </row>
    <row r="237" spans="1:13" x14ac:dyDescent="0.2">
      <c r="A237" s="190"/>
      <c r="B237" s="48"/>
      <c r="C237" s="64" t="s">
        <v>18</v>
      </c>
      <c r="D237" s="48" t="s">
        <v>0</v>
      </c>
      <c r="E237" s="48">
        <v>2.4E-2</v>
      </c>
      <c r="F237" s="43">
        <f>E237*F226</f>
        <v>0.36</v>
      </c>
      <c r="G237" s="53"/>
      <c r="H237" s="43"/>
      <c r="I237" s="65"/>
      <c r="J237" s="53"/>
      <c r="K237" s="53"/>
      <c r="L237" s="53"/>
      <c r="M237" s="53"/>
    </row>
    <row r="238" spans="1:13" ht="25.5" x14ac:dyDescent="0.2">
      <c r="A238" s="190">
        <v>36</v>
      </c>
      <c r="B238" s="45" t="s">
        <v>59</v>
      </c>
      <c r="C238" s="70" t="s">
        <v>102</v>
      </c>
      <c r="D238" s="61" t="s">
        <v>24</v>
      </c>
      <c r="E238" s="61"/>
      <c r="F238" s="146">
        <f>SUM(F242:F244)</f>
        <v>3</v>
      </c>
      <c r="G238" s="62"/>
      <c r="H238" s="63"/>
      <c r="I238" s="63"/>
      <c r="J238" s="63"/>
      <c r="K238" s="63"/>
      <c r="L238" s="63"/>
      <c r="M238" s="63"/>
    </row>
    <row r="239" spans="1:13" x14ac:dyDescent="0.2">
      <c r="A239" s="190"/>
      <c r="B239" s="48"/>
      <c r="C239" s="64" t="s">
        <v>12</v>
      </c>
      <c r="D239" s="41" t="s">
        <v>15</v>
      </c>
      <c r="E239" s="41">
        <v>0.38900000000000001</v>
      </c>
      <c r="F239" s="66">
        <f>F238*E239</f>
        <v>1.167</v>
      </c>
      <c r="G239" s="41"/>
      <c r="H239" s="65"/>
      <c r="I239" s="65"/>
      <c r="J239" s="65"/>
      <c r="K239" s="65"/>
      <c r="L239" s="65"/>
      <c r="M239" s="65"/>
    </row>
    <row r="240" spans="1:13" x14ac:dyDescent="0.2">
      <c r="A240" s="190"/>
      <c r="B240" s="48"/>
      <c r="C240" s="51" t="s">
        <v>25</v>
      </c>
      <c r="D240" s="48" t="s">
        <v>0</v>
      </c>
      <c r="E240" s="41">
        <v>0.151</v>
      </c>
      <c r="F240" s="66">
        <f>E240*F238</f>
        <v>0.45299999999999996</v>
      </c>
      <c r="G240" s="41"/>
      <c r="H240" s="65"/>
      <c r="I240" s="65"/>
      <c r="J240" s="65"/>
      <c r="K240" s="65"/>
      <c r="L240" s="65"/>
      <c r="M240" s="65"/>
    </row>
    <row r="241" spans="1:13" x14ac:dyDescent="0.2">
      <c r="A241" s="190"/>
      <c r="B241" s="48"/>
      <c r="C241" s="48" t="s">
        <v>23</v>
      </c>
      <c r="D241" s="48"/>
      <c r="E241" s="48"/>
      <c r="F241" s="53"/>
      <c r="G241" s="48"/>
      <c r="H241" s="53"/>
      <c r="I241" s="65"/>
      <c r="J241" s="53"/>
      <c r="K241" s="53"/>
      <c r="L241" s="53"/>
      <c r="M241" s="53"/>
    </row>
    <row r="242" spans="1:13" x14ac:dyDescent="0.2">
      <c r="A242" s="190"/>
      <c r="B242" s="48"/>
      <c r="C242" s="170" t="s">
        <v>212</v>
      </c>
      <c r="D242" s="48" t="s">
        <v>24</v>
      </c>
      <c r="E242" s="151" t="s">
        <v>39</v>
      </c>
      <c r="F242" s="53">
        <v>1</v>
      </c>
      <c r="G242" s="53"/>
      <c r="H242" s="53"/>
      <c r="I242" s="65"/>
      <c r="J242" s="53"/>
      <c r="K242" s="53"/>
      <c r="L242" s="53"/>
      <c r="M242" s="53"/>
    </row>
    <row r="243" spans="1:13" x14ac:dyDescent="0.2">
      <c r="A243" s="190"/>
      <c r="B243" s="48"/>
      <c r="C243" s="170" t="s">
        <v>213</v>
      </c>
      <c r="D243" s="48" t="s">
        <v>24</v>
      </c>
      <c r="E243" s="151" t="s">
        <v>39</v>
      </c>
      <c r="F243" s="53">
        <v>1</v>
      </c>
      <c r="G243" s="53"/>
      <c r="H243" s="53"/>
      <c r="I243" s="65"/>
      <c r="J243" s="53"/>
      <c r="K243" s="53"/>
      <c r="L243" s="53"/>
      <c r="M243" s="53"/>
    </row>
    <row r="244" spans="1:13" x14ac:dyDescent="0.2">
      <c r="A244" s="190"/>
      <c r="B244" s="48"/>
      <c r="C244" s="170" t="s">
        <v>137</v>
      </c>
      <c r="D244" s="48" t="s">
        <v>24</v>
      </c>
      <c r="E244" s="151" t="s">
        <v>39</v>
      </c>
      <c r="F244" s="53">
        <v>1</v>
      </c>
      <c r="G244" s="53"/>
      <c r="H244" s="53"/>
      <c r="I244" s="65"/>
      <c r="J244" s="53"/>
      <c r="K244" s="53"/>
      <c r="L244" s="53"/>
      <c r="M244" s="53"/>
    </row>
    <row r="245" spans="1:13" x14ac:dyDescent="0.2">
      <c r="A245" s="190"/>
      <c r="B245" s="48"/>
      <c r="C245" s="64" t="s">
        <v>18</v>
      </c>
      <c r="D245" s="48" t="s">
        <v>0</v>
      </c>
      <c r="E245" s="48">
        <v>2.4E-2</v>
      </c>
      <c r="F245" s="43">
        <f>E245*F238</f>
        <v>7.2000000000000008E-2</v>
      </c>
      <c r="G245" s="53"/>
      <c r="H245" s="43"/>
      <c r="I245" s="65"/>
      <c r="J245" s="53"/>
      <c r="K245" s="53"/>
      <c r="L245" s="53"/>
      <c r="M245" s="53"/>
    </row>
    <row r="246" spans="1:13" ht="25.5" x14ac:dyDescent="0.2">
      <c r="A246" s="190">
        <v>37</v>
      </c>
      <c r="B246" s="45" t="s">
        <v>59</v>
      </c>
      <c r="C246" s="70" t="s">
        <v>103</v>
      </c>
      <c r="D246" s="61" t="s">
        <v>24</v>
      </c>
      <c r="E246" s="61"/>
      <c r="F246" s="49">
        <f>SUM(F250:F257)</f>
        <v>58</v>
      </c>
      <c r="G246" s="62"/>
      <c r="H246" s="63"/>
      <c r="I246" s="63"/>
      <c r="J246" s="63"/>
      <c r="K246" s="63"/>
      <c r="L246" s="63"/>
      <c r="M246" s="63"/>
    </row>
    <row r="247" spans="1:13" x14ac:dyDescent="0.2">
      <c r="A247" s="190"/>
      <c r="B247" s="48"/>
      <c r="C247" s="64" t="s">
        <v>12</v>
      </c>
      <c r="D247" s="41" t="s">
        <v>15</v>
      </c>
      <c r="E247" s="41">
        <v>0.38900000000000001</v>
      </c>
      <c r="F247" s="65">
        <f>F246*E247</f>
        <v>22.562000000000001</v>
      </c>
      <c r="G247" s="41"/>
      <c r="H247" s="65"/>
      <c r="I247" s="65"/>
      <c r="J247" s="65"/>
      <c r="K247" s="65"/>
      <c r="L247" s="65"/>
      <c r="M247" s="65"/>
    </row>
    <row r="248" spans="1:13" x14ac:dyDescent="0.2">
      <c r="A248" s="190"/>
      <c r="B248" s="48"/>
      <c r="C248" s="51" t="s">
        <v>25</v>
      </c>
      <c r="D248" s="48" t="s">
        <v>0</v>
      </c>
      <c r="E248" s="41">
        <v>0.151</v>
      </c>
      <c r="F248" s="66">
        <f>E248*F246</f>
        <v>8.7579999999999991</v>
      </c>
      <c r="G248" s="41"/>
      <c r="H248" s="65"/>
      <c r="I248" s="65"/>
      <c r="J248" s="65"/>
      <c r="K248" s="65"/>
      <c r="L248" s="65"/>
      <c r="M248" s="65"/>
    </row>
    <row r="249" spans="1:13" x14ac:dyDescent="0.2">
      <c r="A249" s="190"/>
      <c r="B249" s="48"/>
      <c r="C249" s="48" t="s">
        <v>23</v>
      </c>
      <c r="D249" s="48"/>
      <c r="E249" s="48"/>
      <c r="F249" s="53"/>
      <c r="G249" s="48"/>
      <c r="H249" s="53"/>
      <c r="I249" s="65"/>
      <c r="J249" s="53"/>
      <c r="K249" s="53"/>
      <c r="L249" s="53"/>
      <c r="M249" s="53"/>
    </row>
    <row r="250" spans="1:13" x14ac:dyDescent="0.2">
      <c r="A250" s="190"/>
      <c r="B250" s="48"/>
      <c r="C250" s="51" t="s">
        <v>164</v>
      </c>
      <c r="D250" s="48" t="s">
        <v>24</v>
      </c>
      <c r="E250" s="151" t="s">
        <v>39</v>
      </c>
      <c r="F250" s="53">
        <v>4</v>
      </c>
      <c r="G250" s="53"/>
      <c r="H250" s="53"/>
      <c r="I250" s="65"/>
      <c r="J250" s="53"/>
      <c r="K250" s="53"/>
      <c r="L250" s="53"/>
      <c r="M250" s="53"/>
    </row>
    <row r="251" spans="1:13" x14ac:dyDescent="0.2">
      <c r="A251" s="190"/>
      <c r="B251" s="48"/>
      <c r="C251" s="51" t="s">
        <v>78</v>
      </c>
      <c r="D251" s="48" t="s">
        <v>24</v>
      </c>
      <c r="E251" s="151" t="s">
        <v>39</v>
      </c>
      <c r="F251" s="53">
        <v>6</v>
      </c>
      <c r="G251" s="53"/>
      <c r="H251" s="53"/>
      <c r="I251" s="65"/>
      <c r="J251" s="53"/>
      <c r="K251" s="53"/>
      <c r="L251" s="53"/>
      <c r="M251" s="53"/>
    </row>
    <row r="252" spans="1:13" x14ac:dyDescent="0.2">
      <c r="A252" s="190"/>
      <c r="B252" s="48"/>
      <c r="C252" s="51" t="s">
        <v>138</v>
      </c>
      <c r="D252" s="48" t="s">
        <v>24</v>
      </c>
      <c r="E252" s="151" t="s">
        <v>39</v>
      </c>
      <c r="F252" s="53">
        <v>8</v>
      </c>
      <c r="G252" s="53"/>
      <c r="H252" s="53"/>
      <c r="I252" s="65"/>
      <c r="J252" s="53"/>
      <c r="K252" s="53"/>
      <c r="L252" s="53"/>
      <c r="M252" s="53"/>
    </row>
    <row r="253" spans="1:13" x14ac:dyDescent="0.2">
      <c r="A253" s="190"/>
      <c r="B253" s="48"/>
      <c r="C253" s="51" t="s">
        <v>105</v>
      </c>
      <c r="D253" s="48" t="s">
        <v>24</v>
      </c>
      <c r="E253" s="151" t="s">
        <v>39</v>
      </c>
      <c r="F253" s="53">
        <v>26</v>
      </c>
      <c r="G253" s="53"/>
      <c r="H253" s="53"/>
      <c r="I253" s="65"/>
      <c r="J253" s="53"/>
      <c r="K253" s="53"/>
      <c r="L253" s="53"/>
      <c r="M253" s="53"/>
    </row>
    <row r="254" spans="1:13" x14ac:dyDescent="0.2">
      <c r="A254" s="190"/>
      <c r="B254" s="48"/>
      <c r="C254" s="51" t="s">
        <v>119</v>
      </c>
      <c r="D254" s="48" t="s">
        <v>24</v>
      </c>
      <c r="E254" s="151" t="s">
        <v>39</v>
      </c>
      <c r="F254" s="53">
        <v>4</v>
      </c>
      <c r="G254" s="53"/>
      <c r="H254" s="53"/>
      <c r="I254" s="65"/>
      <c r="J254" s="53"/>
      <c r="K254" s="53"/>
      <c r="L254" s="53"/>
      <c r="M254" s="53"/>
    </row>
    <row r="255" spans="1:13" x14ac:dyDescent="0.2">
      <c r="A255" s="190"/>
      <c r="B255" s="48"/>
      <c r="C255" s="51" t="s">
        <v>139</v>
      </c>
      <c r="D255" s="48" t="s">
        <v>24</v>
      </c>
      <c r="E255" s="151" t="s">
        <v>39</v>
      </c>
      <c r="F255" s="53">
        <v>7</v>
      </c>
      <c r="G255" s="53"/>
      <c r="H255" s="53"/>
      <c r="I255" s="65"/>
      <c r="J255" s="53"/>
      <c r="K255" s="53"/>
      <c r="L255" s="53"/>
      <c r="M255" s="53"/>
    </row>
    <row r="256" spans="1:13" x14ac:dyDescent="0.2">
      <c r="A256" s="190"/>
      <c r="B256" s="48"/>
      <c r="C256" s="51" t="s">
        <v>120</v>
      </c>
      <c r="D256" s="48" t="s">
        <v>24</v>
      </c>
      <c r="E256" s="151" t="s">
        <v>39</v>
      </c>
      <c r="F256" s="53">
        <v>2</v>
      </c>
      <c r="G256" s="53"/>
      <c r="H256" s="53"/>
      <c r="I256" s="65"/>
      <c r="J256" s="53"/>
      <c r="K256" s="53"/>
      <c r="L256" s="53"/>
      <c r="M256" s="53"/>
    </row>
    <row r="257" spans="1:13" x14ac:dyDescent="0.2">
      <c r="A257" s="190"/>
      <c r="B257" s="48"/>
      <c r="C257" s="51" t="s">
        <v>165</v>
      </c>
      <c r="D257" s="48" t="s">
        <v>24</v>
      </c>
      <c r="E257" s="151" t="s">
        <v>39</v>
      </c>
      <c r="F257" s="53">
        <v>1</v>
      </c>
      <c r="G257" s="53"/>
      <c r="H257" s="53"/>
      <c r="I257" s="65"/>
      <c r="J257" s="53"/>
      <c r="K257" s="53"/>
      <c r="L257" s="53"/>
      <c r="M257" s="53"/>
    </row>
    <row r="258" spans="1:13" x14ac:dyDescent="0.2">
      <c r="A258" s="190"/>
      <c r="B258" s="48"/>
      <c r="C258" s="64" t="s">
        <v>18</v>
      </c>
      <c r="D258" s="48" t="s">
        <v>0</v>
      </c>
      <c r="E258" s="48">
        <v>2.4E-2</v>
      </c>
      <c r="F258" s="43">
        <f>E258*F246</f>
        <v>1.3920000000000001</v>
      </c>
      <c r="G258" s="53"/>
      <c r="H258" s="43"/>
      <c r="I258" s="65"/>
      <c r="J258" s="53"/>
      <c r="K258" s="53"/>
      <c r="L258" s="53"/>
      <c r="M258" s="53"/>
    </row>
    <row r="259" spans="1:13" ht="25.5" x14ac:dyDescent="0.2">
      <c r="A259" s="190">
        <v>38</v>
      </c>
      <c r="B259" s="45" t="s">
        <v>59</v>
      </c>
      <c r="C259" s="70" t="s">
        <v>106</v>
      </c>
      <c r="D259" s="61" t="s">
        <v>24</v>
      </c>
      <c r="E259" s="61"/>
      <c r="F259" s="49">
        <f>SUM(F263:F268)</f>
        <v>20</v>
      </c>
      <c r="G259" s="62"/>
      <c r="H259" s="63"/>
      <c r="I259" s="63"/>
      <c r="J259" s="63"/>
      <c r="K259" s="63"/>
      <c r="L259" s="63"/>
      <c r="M259" s="63"/>
    </row>
    <row r="260" spans="1:13" x14ac:dyDescent="0.2">
      <c r="A260" s="190"/>
      <c r="B260" s="48"/>
      <c r="C260" s="64" t="s">
        <v>12</v>
      </c>
      <c r="D260" s="41" t="s">
        <v>15</v>
      </c>
      <c r="E260" s="41">
        <v>0.38900000000000001</v>
      </c>
      <c r="F260" s="65">
        <f>F259*E260</f>
        <v>7.78</v>
      </c>
      <c r="G260" s="41"/>
      <c r="H260" s="65"/>
      <c r="I260" s="65"/>
      <c r="J260" s="65"/>
      <c r="K260" s="65"/>
      <c r="L260" s="65"/>
      <c r="M260" s="65"/>
    </row>
    <row r="261" spans="1:13" x14ac:dyDescent="0.2">
      <c r="A261" s="190"/>
      <c r="B261" s="48"/>
      <c r="C261" s="51" t="s">
        <v>25</v>
      </c>
      <c r="D261" s="48" t="s">
        <v>0</v>
      </c>
      <c r="E261" s="41">
        <v>0.151</v>
      </c>
      <c r="F261" s="66">
        <f>E261*F259</f>
        <v>3.02</v>
      </c>
      <c r="G261" s="41"/>
      <c r="H261" s="65"/>
      <c r="I261" s="65"/>
      <c r="J261" s="65"/>
      <c r="K261" s="65"/>
      <c r="L261" s="65"/>
      <c r="M261" s="65"/>
    </row>
    <row r="262" spans="1:13" x14ac:dyDescent="0.2">
      <c r="A262" s="190"/>
      <c r="B262" s="48"/>
      <c r="C262" s="48" t="s">
        <v>23</v>
      </c>
      <c r="D262" s="48"/>
      <c r="E262" s="48"/>
      <c r="F262" s="53"/>
      <c r="G262" s="48"/>
      <c r="H262" s="53"/>
      <c r="I262" s="65"/>
      <c r="J262" s="53"/>
      <c r="K262" s="53"/>
      <c r="L262" s="53"/>
      <c r="M262" s="53"/>
    </row>
    <row r="263" spans="1:13" x14ac:dyDescent="0.2">
      <c r="A263" s="190"/>
      <c r="B263" s="48"/>
      <c r="C263" s="51" t="s">
        <v>143</v>
      </c>
      <c r="D263" s="48" t="s">
        <v>24</v>
      </c>
      <c r="E263" s="151" t="s">
        <v>39</v>
      </c>
      <c r="F263" s="53">
        <v>1</v>
      </c>
      <c r="G263" s="53"/>
      <c r="H263" s="53"/>
      <c r="I263" s="65"/>
      <c r="J263" s="53"/>
      <c r="K263" s="53"/>
      <c r="L263" s="53"/>
      <c r="M263" s="53"/>
    </row>
    <row r="264" spans="1:13" x14ac:dyDescent="0.2">
      <c r="A264" s="190"/>
      <c r="B264" s="48"/>
      <c r="C264" s="51" t="s">
        <v>107</v>
      </c>
      <c r="D264" s="48" t="s">
        <v>24</v>
      </c>
      <c r="E264" s="151" t="s">
        <v>39</v>
      </c>
      <c r="F264" s="53">
        <v>6</v>
      </c>
      <c r="G264" s="53"/>
      <c r="H264" s="53"/>
      <c r="I264" s="65"/>
      <c r="J264" s="53"/>
      <c r="K264" s="53"/>
      <c r="L264" s="53"/>
      <c r="M264" s="53"/>
    </row>
    <row r="265" spans="1:13" x14ac:dyDescent="0.2">
      <c r="A265" s="190"/>
      <c r="B265" s="48"/>
      <c r="C265" s="51" t="s">
        <v>142</v>
      </c>
      <c r="D265" s="48" t="s">
        <v>24</v>
      </c>
      <c r="E265" s="151" t="s">
        <v>39</v>
      </c>
      <c r="F265" s="53">
        <v>3</v>
      </c>
      <c r="G265" s="53"/>
      <c r="H265" s="53"/>
      <c r="I265" s="65"/>
      <c r="J265" s="53"/>
      <c r="K265" s="53"/>
      <c r="L265" s="53"/>
      <c r="M265" s="53"/>
    </row>
    <row r="266" spans="1:13" x14ac:dyDescent="0.2">
      <c r="A266" s="190"/>
      <c r="B266" s="48"/>
      <c r="C266" s="51" t="s">
        <v>108</v>
      </c>
      <c r="D266" s="48" t="s">
        <v>24</v>
      </c>
      <c r="E266" s="151" t="s">
        <v>39</v>
      </c>
      <c r="F266" s="53">
        <v>6</v>
      </c>
      <c r="G266" s="53"/>
      <c r="H266" s="53"/>
      <c r="I266" s="65"/>
      <c r="J266" s="53"/>
      <c r="K266" s="53"/>
      <c r="L266" s="53"/>
      <c r="M266" s="53"/>
    </row>
    <row r="267" spans="1:13" x14ac:dyDescent="0.2">
      <c r="A267" s="190"/>
      <c r="B267" s="48"/>
      <c r="C267" s="51" t="s">
        <v>141</v>
      </c>
      <c r="D267" s="48" t="s">
        <v>24</v>
      </c>
      <c r="E267" s="151" t="s">
        <v>39</v>
      </c>
      <c r="F267" s="53">
        <v>2</v>
      </c>
      <c r="G267" s="53"/>
      <c r="H267" s="53"/>
      <c r="I267" s="65"/>
      <c r="J267" s="53"/>
      <c r="K267" s="53"/>
      <c r="L267" s="53"/>
      <c r="M267" s="53"/>
    </row>
    <row r="268" spans="1:13" x14ac:dyDescent="0.2">
      <c r="A268" s="190"/>
      <c r="B268" s="48"/>
      <c r="C268" s="51" t="s">
        <v>140</v>
      </c>
      <c r="D268" s="48" t="s">
        <v>24</v>
      </c>
      <c r="E268" s="151" t="s">
        <v>39</v>
      </c>
      <c r="F268" s="53">
        <v>2</v>
      </c>
      <c r="G268" s="53"/>
      <c r="H268" s="53"/>
      <c r="I268" s="65"/>
      <c r="J268" s="53"/>
      <c r="K268" s="53"/>
      <c r="L268" s="53"/>
      <c r="M268" s="53"/>
    </row>
    <row r="269" spans="1:13" x14ac:dyDescent="0.2">
      <c r="A269" s="190"/>
      <c r="B269" s="48"/>
      <c r="C269" s="64" t="s">
        <v>18</v>
      </c>
      <c r="D269" s="48" t="s">
        <v>0</v>
      </c>
      <c r="E269" s="48">
        <v>2.4E-2</v>
      </c>
      <c r="F269" s="43">
        <f>E269*F259</f>
        <v>0.48</v>
      </c>
      <c r="G269" s="53"/>
      <c r="H269" s="43"/>
      <c r="I269" s="65"/>
      <c r="J269" s="53"/>
      <c r="K269" s="53"/>
      <c r="L269" s="53"/>
      <c r="M269" s="53"/>
    </row>
    <row r="270" spans="1:13" ht="38.25" x14ac:dyDescent="0.2">
      <c r="A270" s="190">
        <v>39</v>
      </c>
      <c r="B270" s="45" t="s">
        <v>59</v>
      </c>
      <c r="C270" s="70" t="s">
        <v>109</v>
      </c>
      <c r="D270" s="61" t="s">
        <v>24</v>
      </c>
      <c r="E270" s="61"/>
      <c r="F270" s="146">
        <f>SUM(F274:F277)</f>
        <v>18</v>
      </c>
      <c r="G270" s="62"/>
      <c r="H270" s="63"/>
      <c r="I270" s="63"/>
      <c r="J270" s="63"/>
      <c r="K270" s="63"/>
      <c r="L270" s="63"/>
      <c r="M270" s="63"/>
    </row>
    <row r="271" spans="1:13" x14ac:dyDescent="0.2">
      <c r="A271" s="190"/>
      <c r="B271" s="48"/>
      <c r="C271" s="64" t="s">
        <v>12</v>
      </c>
      <c r="D271" s="41" t="s">
        <v>15</v>
      </c>
      <c r="E271" s="41">
        <v>0.38900000000000001</v>
      </c>
      <c r="F271" s="65">
        <f>F270*E271</f>
        <v>7.0020000000000007</v>
      </c>
      <c r="G271" s="41"/>
      <c r="H271" s="65"/>
      <c r="I271" s="65"/>
      <c r="J271" s="65"/>
      <c r="K271" s="65"/>
      <c r="L271" s="65"/>
      <c r="M271" s="65"/>
    </row>
    <row r="272" spans="1:13" x14ac:dyDescent="0.2">
      <c r="A272" s="190"/>
      <c r="B272" s="48"/>
      <c r="C272" s="51" t="s">
        <v>25</v>
      </c>
      <c r="D272" s="48" t="s">
        <v>0</v>
      </c>
      <c r="E272" s="41">
        <v>0.151</v>
      </c>
      <c r="F272" s="66">
        <f>E272*F270</f>
        <v>2.718</v>
      </c>
      <c r="G272" s="41"/>
      <c r="H272" s="65"/>
      <c r="I272" s="65"/>
      <c r="J272" s="65"/>
      <c r="K272" s="65"/>
      <c r="L272" s="65"/>
      <c r="M272" s="65"/>
    </row>
    <row r="273" spans="1:13" x14ac:dyDescent="0.2">
      <c r="A273" s="190"/>
      <c r="B273" s="48"/>
      <c r="C273" s="48" t="s">
        <v>23</v>
      </c>
      <c r="D273" s="48"/>
      <c r="E273" s="48"/>
      <c r="F273" s="53"/>
      <c r="G273" s="48"/>
      <c r="H273" s="53"/>
      <c r="I273" s="65"/>
      <c r="J273" s="53"/>
      <c r="K273" s="53"/>
      <c r="L273" s="53"/>
      <c r="M273" s="53"/>
    </row>
    <row r="274" spans="1:13" x14ac:dyDescent="0.2">
      <c r="A274" s="190"/>
      <c r="B274" s="48"/>
      <c r="C274" s="170" t="s">
        <v>110</v>
      </c>
      <c r="D274" s="48" t="s">
        <v>24</v>
      </c>
      <c r="E274" s="151" t="s">
        <v>39</v>
      </c>
      <c r="F274" s="53">
        <v>6</v>
      </c>
      <c r="G274" s="53"/>
      <c r="H274" s="53"/>
      <c r="I274" s="65"/>
      <c r="J274" s="53"/>
      <c r="K274" s="53"/>
      <c r="L274" s="53"/>
      <c r="M274" s="53"/>
    </row>
    <row r="275" spans="1:13" x14ac:dyDescent="0.2">
      <c r="A275" s="190"/>
      <c r="B275" s="48"/>
      <c r="C275" s="170" t="s">
        <v>111</v>
      </c>
      <c r="D275" s="48" t="s">
        <v>24</v>
      </c>
      <c r="E275" s="151" t="s">
        <v>39</v>
      </c>
      <c r="F275" s="53">
        <v>2</v>
      </c>
      <c r="G275" s="53"/>
      <c r="H275" s="53"/>
      <c r="I275" s="65"/>
      <c r="J275" s="53"/>
      <c r="K275" s="53"/>
      <c r="L275" s="53"/>
      <c r="M275" s="53"/>
    </row>
    <row r="276" spans="1:13" x14ac:dyDescent="0.2">
      <c r="A276" s="190"/>
      <c r="B276" s="48"/>
      <c r="C276" s="170" t="s">
        <v>112</v>
      </c>
      <c r="D276" s="48" t="s">
        <v>24</v>
      </c>
      <c r="E276" s="151" t="s">
        <v>39</v>
      </c>
      <c r="F276" s="53">
        <v>9</v>
      </c>
      <c r="G276" s="53"/>
      <c r="H276" s="53"/>
      <c r="I276" s="65"/>
      <c r="J276" s="53"/>
      <c r="K276" s="53"/>
      <c r="L276" s="53"/>
      <c r="M276" s="53"/>
    </row>
    <row r="277" spans="1:13" x14ac:dyDescent="0.2">
      <c r="A277" s="190"/>
      <c r="B277" s="48"/>
      <c r="C277" s="170" t="s">
        <v>166</v>
      </c>
      <c r="D277" s="48" t="s">
        <v>24</v>
      </c>
      <c r="E277" s="151" t="s">
        <v>39</v>
      </c>
      <c r="F277" s="53">
        <v>1</v>
      </c>
      <c r="G277" s="53"/>
      <c r="H277" s="53"/>
      <c r="I277" s="65"/>
      <c r="J277" s="53"/>
      <c r="K277" s="53"/>
      <c r="L277" s="53"/>
      <c r="M277" s="53"/>
    </row>
    <row r="278" spans="1:13" x14ac:dyDescent="0.2">
      <c r="A278" s="190"/>
      <c r="B278" s="48"/>
      <c r="C278" s="64" t="s">
        <v>18</v>
      </c>
      <c r="D278" s="48" t="s">
        <v>0</v>
      </c>
      <c r="E278" s="48">
        <v>2.4E-2</v>
      </c>
      <c r="F278" s="43">
        <f>E278*F270</f>
        <v>0.432</v>
      </c>
      <c r="G278" s="53"/>
      <c r="H278" s="43"/>
      <c r="I278" s="65"/>
      <c r="J278" s="53"/>
      <c r="K278" s="53"/>
      <c r="L278" s="53"/>
      <c r="M278" s="53"/>
    </row>
    <row r="279" spans="1:13" ht="25.5" x14ac:dyDescent="0.2">
      <c r="A279" s="190">
        <v>40</v>
      </c>
      <c r="B279" s="45" t="s">
        <v>113</v>
      </c>
      <c r="C279" s="70" t="s">
        <v>205</v>
      </c>
      <c r="D279" s="61" t="s">
        <v>33</v>
      </c>
      <c r="E279" s="61"/>
      <c r="F279" s="146">
        <f>F113+F107+F101+F95+F89+F83</f>
        <v>5683</v>
      </c>
      <c r="G279" s="62"/>
      <c r="H279" s="63"/>
      <c r="I279" s="63"/>
      <c r="J279" s="63"/>
      <c r="K279" s="63"/>
      <c r="L279" s="63"/>
      <c r="M279" s="63"/>
    </row>
    <row r="280" spans="1:13" x14ac:dyDescent="0.2">
      <c r="A280" s="190"/>
      <c r="B280" s="48"/>
      <c r="C280" s="64" t="s">
        <v>12</v>
      </c>
      <c r="D280" s="41" t="s">
        <v>15</v>
      </c>
      <c r="E280" s="41">
        <v>5.67E-2</v>
      </c>
      <c r="F280" s="65">
        <f>F279*E280</f>
        <v>322.22609999999997</v>
      </c>
      <c r="G280" s="41"/>
      <c r="H280" s="65"/>
      <c r="I280" s="65"/>
      <c r="J280" s="65"/>
      <c r="K280" s="65"/>
      <c r="L280" s="65"/>
      <c r="M280" s="65"/>
    </row>
    <row r="281" spans="1:13" x14ac:dyDescent="0.2">
      <c r="A281" s="190"/>
      <c r="B281" s="48"/>
      <c r="C281" s="48" t="s">
        <v>23</v>
      </c>
      <c r="D281" s="48"/>
      <c r="E281" s="48"/>
      <c r="F281" s="53"/>
      <c r="G281" s="48"/>
      <c r="H281" s="53"/>
      <c r="I281" s="41"/>
      <c r="J281" s="53"/>
      <c r="K281" s="67"/>
      <c r="L281" s="53"/>
      <c r="M281" s="53"/>
    </row>
    <row r="282" spans="1:13" ht="18.75" x14ac:dyDescent="0.2">
      <c r="A282" s="190"/>
      <c r="B282" s="48"/>
      <c r="C282" s="170" t="s">
        <v>62</v>
      </c>
      <c r="D282" s="48" t="s">
        <v>44</v>
      </c>
      <c r="E282" s="48">
        <v>3.1099999999999999E-2</v>
      </c>
      <c r="F282" s="53">
        <f>E282*F279</f>
        <v>176.7413</v>
      </c>
      <c r="G282" s="53"/>
      <c r="H282" s="53"/>
      <c r="I282" s="41"/>
      <c r="J282" s="53"/>
      <c r="K282" s="67"/>
      <c r="L282" s="53"/>
      <c r="M282" s="53"/>
    </row>
    <row r="283" spans="1:13" x14ac:dyDescent="0.2">
      <c r="A283" s="190"/>
      <c r="B283" s="48"/>
      <c r="C283" s="64" t="s">
        <v>18</v>
      </c>
      <c r="D283" s="48" t="s">
        <v>0</v>
      </c>
      <c r="E283" s="48">
        <v>6.0000000000000002E-5</v>
      </c>
      <c r="F283" s="43">
        <f>E283*F279</f>
        <v>0.34098000000000001</v>
      </c>
      <c r="G283" s="53"/>
      <c r="H283" s="43"/>
      <c r="I283" s="41"/>
      <c r="J283" s="53"/>
      <c r="K283" s="67"/>
      <c r="L283" s="53"/>
      <c r="M283" s="53"/>
    </row>
    <row r="284" spans="1:13" ht="25.5" x14ac:dyDescent="0.2">
      <c r="A284" s="192">
        <v>41</v>
      </c>
      <c r="B284" s="45" t="s">
        <v>127</v>
      </c>
      <c r="C284" s="70" t="s">
        <v>204</v>
      </c>
      <c r="D284" s="61" t="s">
        <v>33</v>
      </c>
      <c r="E284" s="61"/>
      <c r="F284" s="146">
        <f>F77</f>
        <v>760</v>
      </c>
      <c r="G284" s="62"/>
      <c r="H284" s="63"/>
      <c r="I284" s="63"/>
      <c r="J284" s="63"/>
      <c r="K284" s="63"/>
      <c r="L284" s="63"/>
      <c r="M284" s="63"/>
    </row>
    <row r="285" spans="1:13" x14ac:dyDescent="0.2">
      <c r="A285" s="193"/>
      <c r="B285" s="48"/>
      <c r="C285" s="64" t="s">
        <v>12</v>
      </c>
      <c r="D285" s="41" t="s">
        <v>15</v>
      </c>
      <c r="E285" s="41">
        <v>5.67E-2</v>
      </c>
      <c r="F285" s="65">
        <f>F284*E285</f>
        <v>43.091999999999999</v>
      </c>
      <c r="G285" s="41"/>
      <c r="H285" s="65"/>
      <c r="I285" s="65"/>
      <c r="J285" s="65"/>
      <c r="K285" s="65"/>
      <c r="L285" s="65"/>
      <c r="M285" s="65"/>
    </row>
    <row r="286" spans="1:13" x14ac:dyDescent="0.2">
      <c r="A286" s="193"/>
      <c r="B286" s="48"/>
      <c r="C286" s="48" t="s">
        <v>23</v>
      </c>
      <c r="D286" s="48"/>
      <c r="E286" s="48"/>
      <c r="F286" s="53"/>
      <c r="G286" s="48"/>
      <c r="H286" s="53"/>
      <c r="I286" s="41"/>
      <c r="J286" s="53"/>
      <c r="K286" s="67"/>
      <c r="L286" s="53"/>
      <c r="M286" s="53"/>
    </row>
    <row r="287" spans="1:13" ht="18.75" x14ac:dyDescent="0.2">
      <c r="A287" s="193"/>
      <c r="B287" s="48"/>
      <c r="C287" s="170" t="s">
        <v>62</v>
      </c>
      <c r="D287" s="48" t="s">
        <v>44</v>
      </c>
      <c r="E287" s="48">
        <v>5.7000000000000002E-2</v>
      </c>
      <c r="F287" s="53">
        <f>E287*F284</f>
        <v>43.32</v>
      </c>
      <c r="G287" s="53"/>
      <c r="H287" s="53"/>
      <c r="I287" s="41"/>
      <c r="J287" s="53"/>
      <c r="K287" s="67"/>
      <c r="L287" s="53"/>
      <c r="M287" s="53"/>
    </row>
    <row r="288" spans="1:13" x14ac:dyDescent="0.2">
      <c r="A288" s="194"/>
      <c r="B288" s="48"/>
      <c r="C288" s="64" t="s">
        <v>18</v>
      </c>
      <c r="D288" s="48" t="s">
        <v>0</v>
      </c>
      <c r="E288" s="48">
        <v>1E-4</v>
      </c>
      <c r="F288" s="43">
        <f>E288*F284</f>
        <v>7.5999999999999998E-2</v>
      </c>
      <c r="G288" s="53"/>
      <c r="H288" s="43"/>
      <c r="I288" s="41"/>
      <c r="J288" s="53"/>
      <c r="K288" s="67"/>
      <c r="L288" s="53"/>
      <c r="M288" s="53"/>
    </row>
    <row r="289" spans="1:13" ht="25.5" x14ac:dyDescent="0.2">
      <c r="A289" s="192">
        <v>42</v>
      </c>
      <c r="B289" s="45" t="s">
        <v>65</v>
      </c>
      <c r="C289" s="70" t="s">
        <v>203</v>
      </c>
      <c r="D289" s="61" t="s">
        <v>33</v>
      </c>
      <c r="E289" s="61"/>
      <c r="F289" s="146">
        <f>F71</f>
        <v>431</v>
      </c>
      <c r="G289" s="62"/>
      <c r="H289" s="63"/>
      <c r="I289" s="63"/>
      <c r="J289" s="63"/>
      <c r="K289" s="63"/>
      <c r="L289" s="63"/>
      <c r="M289" s="63"/>
    </row>
    <row r="290" spans="1:13" x14ac:dyDescent="0.2">
      <c r="A290" s="193"/>
      <c r="B290" s="48"/>
      <c r="C290" s="64" t="s">
        <v>12</v>
      </c>
      <c r="D290" s="41" t="s">
        <v>15</v>
      </c>
      <c r="E290" s="41">
        <v>5.67E-2</v>
      </c>
      <c r="F290" s="65">
        <f>F289*E290</f>
        <v>24.4377</v>
      </c>
      <c r="G290" s="41"/>
      <c r="H290" s="65"/>
      <c r="I290" s="65"/>
      <c r="J290" s="65"/>
      <c r="K290" s="65"/>
      <c r="L290" s="65"/>
      <c r="M290" s="65"/>
    </row>
    <row r="291" spans="1:13" x14ac:dyDescent="0.2">
      <c r="A291" s="193"/>
      <c r="B291" s="48"/>
      <c r="C291" s="48" t="s">
        <v>23</v>
      </c>
      <c r="D291" s="48"/>
      <c r="E291" s="48"/>
      <c r="F291" s="53"/>
      <c r="G291" s="48"/>
      <c r="H291" s="53"/>
      <c r="I291" s="41"/>
      <c r="J291" s="53"/>
      <c r="K291" s="67"/>
      <c r="L291" s="53"/>
      <c r="M291" s="53"/>
    </row>
    <row r="292" spans="1:13" ht="18.75" x14ac:dyDescent="0.2">
      <c r="A292" s="193"/>
      <c r="B292" s="48"/>
      <c r="C292" s="170" t="s">
        <v>62</v>
      </c>
      <c r="D292" s="48" t="s">
        <v>44</v>
      </c>
      <c r="E292" s="48">
        <v>9.4E-2</v>
      </c>
      <c r="F292" s="53">
        <f>E292*F289</f>
        <v>40.514000000000003</v>
      </c>
      <c r="G292" s="53"/>
      <c r="H292" s="53"/>
      <c r="I292" s="41"/>
      <c r="J292" s="53"/>
      <c r="K292" s="67"/>
      <c r="L292" s="53"/>
      <c r="M292" s="53"/>
    </row>
    <row r="293" spans="1:13" x14ac:dyDescent="0.2">
      <c r="A293" s="194"/>
      <c r="B293" s="48"/>
      <c r="C293" s="64" t="s">
        <v>18</v>
      </c>
      <c r="D293" s="48" t="s">
        <v>0</v>
      </c>
      <c r="E293" s="48">
        <v>1.6000000000000001E-4</v>
      </c>
      <c r="F293" s="43">
        <f>E293*F289</f>
        <v>6.8960000000000007E-2</v>
      </c>
      <c r="G293" s="53"/>
      <c r="H293" s="43"/>
      <c r="I293" s="41"/>
      <c r="J293" s="53"/>
      <c r="K293" s="67"/>
      <c r="L293" s="53"/>
      <c r="M293" s="53"/>
    </row>
    <row r="294" spans="1:13" ht="38.25" x14ac:dyDescent="0.2">
      <c r="A294" s="190">
        <v>43</v>
      </c>
      <c r="B294" s="45" t="s">
        <v>63</v>
      </c>
      <c r="C294" s="70" t="s">
        <v>202</v>
      </c>
      <c r="D294" s="61" t="s">
        <v>33</v>
      </c>
      <c r="E294" s="61"/>
      <c r="F294" s="146">
        <f>F65</f>
        <v>266</v>
      </c>
      <c r="G294" s="62"/>
      <c r="H294" s="63"/>
      <c r="I294" s="63"/>
      <c r="J294" s="63"/>
      <c r="K294" s="63"/>
      <c r="L294" s="63"/>
      <c r="M294" s="63"/>
    </row>
    <row r="295" spans="1:13" x14ac:dyDescent="0.2">
      <c r="A295" s="190"/>
      <c r="B295" s="48"/>
      <c r="C295" s="64" t="s">
        <v>12</v>
      </c>
      <c r="D295" s="41" t="s">
        <v>15</v>
      </c>
      <c r="E295" s="41">
        <v>6.4899999999999999E-2</v>
      </c>
      <c r="F295" s="65">
        <f>F294*E295</f>
        <v>17.263400000000001</v>
      </c>
      <c r="G295" s="41"/>
      <c r="H295" s="65"/>
      <c r="I295" s="65"/>
      <c r="J295" s="65"/>
      <c r="K295" s="65"/>
      <c r="L295" s="65"/>
      <c r="M295" s="65"/>
    </row>
    <row r="296" spans="1:13" x14ac:dyDescent="0.2">
      <c r="A296" s="190"/>
      <c r="B296" s="48"/>
      <c r="C296" s="48" t="s">
        <v>23</v>
      </c>
      <c r="D296" s="48"/>
      <c r="E296" s="48"/>
      <c r="F296" s="53"/>
      <c r="G296" s="48"/>
      <c r="H296" s="53"/>
      <c r="I296" s="41"/>
      <c r="J296" s="53"/>
      <c r="K296" s="67"/>
      <c r="L296" s="53"/>
      <c r="M296" s="53"/>
    </row>
    <row r="297" spans="1:13" ht="18.75" x14ac:dyDescent="0.2">
      <c r="A297" s="190"/>
      <c r="B297" s="48"/>
      <c r="C297" s="170" t="s">
        <v>62</v>
      </c>
      <c r="D297" s="48" t="s">
        <v>44</v>
      </c>
      <c r="E297" s="48">
        <v>0.14799999999999999</v>
      </c>
      <c r="F297" s="53">
        <f>E297*F294</f>
        <v>39.367999999999995</v>
      </c>
      <c r="G297" s="53"/>
      <c r="H297" s="53"/>
      <c r="I297" s="41"/>
      <c r="J297" s="53"/>
      <c r="K297" s="67"/>
      <c r="L297" s="53"/>
      <c r="M297" s="53"/>
    </row>
    <row r="298" spans="1:13" x14ac:dyDescent="0.2">
      <c r="A298" s="190"/>
      <c r="B298" s="48"/>
      <c r="C298" s="64" t="s">
        <v>18</v>
      </c>
      <c r="D298" s="48" t="s">
        <v>0</v>
      </c>
      <c r="E298" s="48">
        <v>2.5000000000000001E-4</v>
      </c>
      <c r="F298" s="43">
        <f>E298*F294</f>
        <v>6.6500000000000004E-2</v>
      </c>
      <c r="G298" s="53"/>
      <c r="H298" s="43"/>
      <c r="I298" s="41"/>
      <c r="J298" s="53"/>
      <c r="K298" s="67"/>
      <c r="L298" s="53"/>
      <c r="M298" s="53"/>
    </row>
    <row r="299" spans="1:13" ht="25.5" x14ac:dyDescent="0.2">
      <c r="A299" s="192">
        <v>44</v>
      </c>
      <c r="B299" s="45" t="s">
        <v>113</v>
      </c>
      <c r="C299" s="70" t="s">
        <v>225</v>
      </c>
      <c r="D299" s="61" t="s">
        <v>33</v>
      </c>
      <c r="E299" s="61"/>
      <c r="F299" s="146">
        <f>F53</f>
        <v>371</v>
      </c>
      <c r="G299" s="62"/>
      <c r="H299" s="63"/>
      <c r="I299" s="63"/>
      <c r="J299" s="63"/>
      <c r="K299" s="63"/>
      <c r="L299" s="63"/>
      <c r="M299" s="63"/>
    </row>
    <row r="300" spans="1:13" x14ac:dyDescent="0.2">
      <c r="A300" s="193"/>
      <c r="B300" s="48"/>
      <c r="C300" s="64" t="s">
        <v>12</v>
      </c>
      <c r="D300" s="41" t="s">
        <v>15</v>
      </c>
      <c r="E300" s="41">
        <v>5.67E-2</v>
      </c>
      <c r="F300" s="65">
        <f>F299*E300</f>
        <v>21.035699999999999</v>
      </c>
      <c r="G300" s="41"/>
      <c r="H300" s="65"/>
      <c r="I300" s="65"/>
      <c r="J300" s="65"/>
      <c r="K300" s="65"/>
      <c r="L300" s="65"/>
      <c r="M300" s="65"/>
    </row>
    <row r="301" spans="1:13" x14ac:dyDescent="0.2">
      <c r="A301" s="193"/>
      <c r="B301" s="48"/>
      <c r="C301" s="48" t="s">
        <v>23</v>
      </c>
      <c r="D301" s="48"/>
      <c r="E301" s="48"/>
      <c r="F301" s="53"/>
      <c r="G301" s="48"/>
      <c r="H301" s="53"/>
      <c r="I301" s="41"/>
      <c r="J301" s="53"/>
      <c r="K301" s="67"/>
      <c r="L301" s="53"/>
      <c r="M301" s="53"/>
    </row>
    <row r="302" spans="1:13" ht="18.75" x14ac:dyDescent="0.2">
      <c r="A302" s="193"/>
      <c r="B302" s="48"/>
      <c r="C302" s="170" t="s">
        <v>62</v>
      </c>
      <c r="D302" s="48" t="s">
        <v>44</v>
      </c>
      <c r="E302" s="48">
        <v>3.1099999999999999E-2</v>
      </c>
      <c r="F302" s="53">
        <f>E302*F299</f>
        <v>11.5381</v>
      </c>
      <c r="G302" s="53"/>
      <c r="H302" s="53"/>
      <c r="I302" s="41"/>
      <c r="J302" s="53"/>
      <c r="K302" s="67"/>
      <c r="L302" s="53"/>
      <c r="M302" s="53"/>
    </row>
    <row r="303" spans="1:13" x14ac:dyDescent="0.2">
      <c r="A303" s="194"/>
      <c r="B303" s="48"/>
      <c r="C303" s="64" t="s">
        <v>18</v>
      </c>
      <c r="D303" s="48" t="s">
        <v>0</v>
      </c>
      <c r="E303" s="48">
        <v>6.0000000000000002E-5</v>
      </c>
      <c r="F303" s="43">
        <f>E303*F299</f>
        <v>2.2260000000000002E-2</v>
      </c>
      <c r="G303" s="53"/>
      <c r="H303" s="43"/>
      <c r="I303" s="41"/>
      <c r="J303" s="53"/>
      <c r="K303" s="67"/>
      <c r="L303" s="53"/>
      <c r="M303" s="53"/>
    </row>
    <row r="304" spans="1:13" ht="25.5" x14ac:dyDescent="0.2">
      <c r="A304" s="190">
        <v>45</v>
      </c>
      <c r="B304" s="45" t="s">
        <v>46</v>
      </c>
      <c r="C304" s="70" t="s">
        <v>45</v>
      </c>
      <c r="D304" s="47" t="s">
        <v>31</v>
      </c>
      <c r="E304" s="47"/>
      <c r="F304" s="49">
        <v>1237</v>
      </c>
      <c r="G304" s="125"/>
      <c r="H304" s="126"/>
      <c r="I304" s="127"/>
      <c r="J304" s="126"/>
      <c r="K304" s="127"/>
      <c r="L304" s="126"/>
      <c r="M304" s="126"/>
    </row>
    <row r="305" spans="1:13" x14ac:dyDescent="0.2">
      <c r="A305" s="190"/>
      <c r="B305" s="48"/>
      <c r="C305" s="64" t="s">
        <v>12</v>
      </c>
      <c r="D305" s="41" t="s">
        <v>15</v>
      </c>
      <c r="E305" s="65">
        <v>1.8</v>
      </c>
      <c r="F305" s="65">
        <f>F304*E305</f>
        <v>2226.6</v>
      </c>
      <c r="G305" s="48"/>
      <c r="H305" s="53"/>
      <c r="I305" s="53"/>
      <c r="J305" s="53"/>
      <c r="K305" s="48"/>
      <c r="L305" s="48"/>
      <c r="M305" s="53"/>
    </row>
    <row r="306" spans="1:13" x14ac:dyDescent="0.2">
      <c r="A306" s="190"/>
      <c r="B306" s="48"/>
      <c r="C306" s="48" t="s">
        <v>23</v>
      </c>
      <c r="D306" s="48"/>
      <c r="E306" s="43"/>
      <c r="F306" s="53"/>
      <c r="G306" s="41"/>
      <c r="H306" s="153"/>
      <c r="I306" s="41"/>
      <c r="J306" s="65"/>
      <c r="K306" s="41"/>
      <c r="L306" s="153"/>
      <c r="M306" s="53"/>
    </row>
    <row r="307" spans="1:13" ht="18.75" x14ac:dyDescent="0.2">
      <c r="A307" s="190"/>
      <c r="B307" s="48"/>
      <c r="C307" s="64" t="s">
        <v>73</v>
      </c>
      <c r="D307" s="48" t="s">
        <v>44</v>
      </c>
      <c r="E307" s="65">
        <v>1.1000000000000001</v>
      </c>
      <c r="F307" s="65">
        <f>F304*E307</f>
        <v>1360.7</v>
      </c>
      <c r="G307" s="130"/>
      <c r="H307" s="130"/>
      <c r="I307" s="131"/>
      <c r="J307" s="132"/>
      <c r="K307" s="133"/>
      <c r="L307" s="133"/>
      <c r="M307" s="53"/>
    </row>
    <row r="308" spans="1:13" ht="25.5" x14ac:dyDescent="0.2">
      <c r="A308" s="190">
        <v>46</v>
      </c>
      <c r="B308" s="45" t="s">
        <v>47</v>
      </c>
      <c r="C308" s="137" t="s">
        <v>319</v>
      </c>
      <c r="D308" s="147" t="s">
        <v>61</v>
      </c>
      <c r="E308" s="148"/>
      <c r="F308" s="149">
        <f>F28+F31-F304-F310</f>
        <v>1627</v>
      </c>
      <c r="G308" s="147"/>
      <c r="H308" s="150"/>
      <c r="I308" s="147"/>
      <c r="J308" s="151"/>
      <c r="K308" s="147"/>
      <c r="L308" s="150"/>
      <c r="M308" s="151"/>
    </row>
    <row r="309" spans="1:13" x14ac:dyDescent="0.2">
      <c r="A309" s="190"/>
      <c r="B309" s="45"/>
      <c r="C309" s="51" t="s">
        <v>66</v>
      </c>
      <c r="D309" s="48" t="s">
        <v>22</v>
      </c>
      <c r="E309" s="48">
        <v>9.2099999999999994E-3</v>
      </c>
      <c r="F309" s="53">
        <f>E309*F308</f>
        <v>14.984669999999999</v>
      </c>
      <c r="G309" s="48"/>
      <c r="H309" s="53"/>
      <c r="I309" s="48"/>
      <c r="J309" s="53"/>
      <c r="K309" s="53"/>
      <c r="L309" s="53"/>
      <c r="M309" s="53"/>
    </row>
    <row r="310" spans="1:13" ht="38.25" x14ac:dyDescent="0.2">
      <c r="A310" s="190">
        <v>47</v>
      </c>
      <c r="B310" s="45" t="s">
        <v>47</v>
      </c>
      <c r="C310" s="137" t="s">
        <v>114</v>
      </c>
      <c r="D310" s="147" t="s">
        <v>61</v>
      </c>
      <c r="E310" s="148"/>
      <c r="F310" s="149">
        <v>606</v>
      </c>
      <c r="G310" s="147"/>
      <c r="H310" s="150"/>
      <c r="I310" s="147"/>
      <c r="J310" s="151"/>
      <c r="K310" s="147"/>
      <c r="L310" s="150"/>
      <c r="M310" s="151"/>
    </row>
    <row r="311" spans="1:13" x14ac:dyDescent="0.2">
      <c r="A311" s="190"/>
      <c r="B311" s="45"/>
      <c r="C311" s="51" t="s">
        <v>66</v>
      </c>
      <c r="D311" s="48" t="s">
        <v>22</v>
      </c>
      <c r="E311" s="48">
        <v>9.2099999999999994E-3</v>
      </c>
      <c r="F311" s="53">
        <f>E311*F310</f>
        <v>5.5812599999999994</v>
      </c>
      <c r="G311" s="48"/>
      <c r="H311" s="53"/>
      <c r="I311" s="48"/>
      <c r="J311" s="53"/>
      <c r="K311" s="48"/>
      <c r="L311" s="53"/>
      <c r="M311" s="53"/>
    </row>
    <row r="312" spans="1:13" x14ac:dyDescent="0.2">
      <c r="A312" s="190"/>
      <c r="B312" s="45"/>
      <c r="C312" s="48" t="s">
        <v>23</v>
      </c>
      <c r="D312" s="48"/>
      <c r="E312" s="48"/>
      <c r="F312" s="53"/>
      <c r="G312" s="48"/>
      <c r="H312" s="53"/>
      <c r="I312" s="67"/>
      <c r="J312" s="53"/>
      <c r="K312" s="67"/>
      <c r="L312" s="53"/>
      <c r="M312" s="53"/>
    </row>
    <row r="313" spans="1:13" ht="15" x14ac:dyDescent="0.2">
      <c r="A313" s="190"/>
      <c r="B313" s="48"/>
      <c r="C313" s="51" t="s">
        <v>115</v>
      </c>
      <c r="D313" s="41" t="s">
        <v>56</v>
      </c>
      <c r="E313" s="53">
        <v>1.1000000000000001</v>
      </c>
      <c r="F313" s="53">
        <f>E313*F310</f>
        <v>666.6</v>
      </c>
      <c r="G313" s="130"/>
      <c r="H313" s="130"/>
      <c r="I313" s="131"/>
      <c r="J313" s="132"/>
      <c r="K313" s="133"/>
      <c r="L313" s="133"/>
      <c r="M313" s="53"/>
    </row>
    <row r="314" spans="1:13" ht="21" x14ac:dyDescent="0.2">
      <c r="A314" s="190">
        <v>48</v>
      </c>
      <c r="B314" s="45" t="s">
        <v>26</v>
      </c>
      <c r="C314" s="70" t="s">
        <v>52</v>
      </c>
      <c r="D314" s="47" t="s">
        <v>31</v>
      </c>
      <c r="E314" s="61"/>
      <c r="F314" s="49">
        <f>F308/10</f>
        <v>162.69999999999999</v>
      </c>
      <c r="G314" s="61"/>
      <c r="H314" s="63"/>
      <c r="I314" s="61"/>
      <c r="J314" s="63"/>
      <c r="K314" s="61"/>
      <c r="L314" s="63"/>
      <c r="M314" s="63"/>
    </row>
    <row r="315" spans="1:13" x14ac:dyDescent="0.2">
      <c r="A315" s="190"/>
      <c r="B315" s="48"/>
      <c r="C315" s="64" t="s">
        <v>12</v>
      </c>
      <c r="D315" s="41" t="s">
        <v>15</v>
      </c>
      <c r="E315" s="41">
        <v>1.43</v>
      </c>
      <c r="F315" s="65">
        <f>E315*F314</f>
        <v>232.66099999999997</v>
      </c>
      <c r="G315" s="41"/>
      <c r="H315" s="65"/>
      <c r="I315" s="65"/>
      <c r="J315" s="65"/>
      <c r="K315" s="41"/>
      <c r="L315" s="65"/>
      <c r="M315" s="65"/>
    </row>
    <row r="316" spans="1:13" ht="38.25" x14ac:dyDescent="0.2">
      <c r="A316" s="190">
        <v>49</v>
      </c>
      <c r="B316" s="45" t="s">
        <v>116</v>
      </c>
      <c r="C316" s="70" t="s">
        <v>117</v>
      </c>
      <c r="D316" s="47" t="s">
        <v>31</v>
      </c>
      <c r="E316" s="61"/>
      <c r="F316" s="49">
        <f>F304+F310</f>
        <v>1843</v>
      </c>
      <c r="G316" s="61"/>
      <c r="H316" s="63"/>
      <c r="I316" s="61"/>
      <c r="J316" s="63"/>
      <c r="K316" s="61"/>
      <c r="L316" s="63"/>
      <c r="M316" s="63"/>
    </row>
    <row r="317" spans="1:13" x14ac:dyDescent="0.2">
      <c r="A317" s="190"/>
      <c r="B317" s="47"/>
      <c r="C317" s="64" t="s">
        <v>12</v>
      </c>
      <c r="D317" s="48" t="s">
        <v>15</v>
      </c>
      <c r="E317" s="48">
        <v>2.7E-2</v>
      </c>
      <c r="F317" s="53">
        <f>E317*F316</f>
        <v>49.761000000000003</v>
      </c>
      <c r="G317" s="51"/>
      <c r="H317" s="154"/>
      <c r="I317" s="53"/>
      <c r="J317" s="53"/>
      <c r="K317" s="67"/>
      <c r="L317" s="53"/>
      <c r="M317" s="53"/>
    </row>
    <row r="318" spans="1:13" ht="27.75" x14ac:dyDescent="0.2">
      <c r="A318" s="190"/>
      <c r="B318" s="47"/>
      <c r="C318" s="51" t="s">
        <v>53</v>
      </c>
      <c r="D318" s="48" t="s">
        <v>22</v>
      </c>
      <c r="E318" s="48">
        <v>6.0499999999999998E-2</v>
      </c>
      <c r="F318" s="43">
        <f>E318*F316</f>
        <v>111.50149999999999</v>
      </c>
      <c r="G318" s="41"/>
      <c r="H318" s="65"/>
      <c r="I318" s="41"/>
      <c r="J318" s="65"/>
      <c r="K318" s="41"/>
      <c r="L318" s="65"/>
      <c r="M318" s="65"/>
    </row>
    <row r="319" spans="1:13" x14ac:dyDescent="0.2">
      <c r="A319" s="190"/>
      <c r="B319" s="47"/>
      <c r="C319" s="73" t="s">
        <v>25</v>
      </c>
      <c r="D319" s="74" t="s">
        <v>0</v>
      </c>
      <c r="E319" s="48">
        <v>2.2100000000000002E-3</v>
      </c>
      <c r="F319" s="128">
        <f>E319*F316</f>
        <v>4.0730300000000002</v>
      </c>
      <c r="G319" s="74"/>
      <c r="H319" s="75"/>
      <c r="I319" s="129"/>
      <c r="J319" s="75"/>
      <c r="K319" s="75"/>
      <c r="L319" s="75"/>
      <c r="M319" s="75"/>
    </row>
    <row r="320" spans="1:13" ht="36" x14ac:dyDescent="0.2">
      <c r="A320" s="47">
        <v>50</v>
      </c>
      <c r="B320" s="84" t="s">
        <v>306</v>
      </c>
      <c r="C320" s="46" t="s">
        <v>145</v>
      </c>
      <c r="D320" s="47" t="s">
        <v>13</v>
      </c>
      <c r="E320" s="48">
        <v>1.95</v>
      </c>
      <c r="F320" s="49">
        <f>E320*F316</f>
        <v>3593.85</v>
      </c>
      <c r="G320" s="41"/>
      <c r="H320" s="65"/>
      <c r="I320" s="41"/>
      <c r="J320" s="65"/>
      <c r="K320" s="41"/>
      <c r="L320" s="65"/>
      <c r="M320" s="65"/>
    </row>
    <row r="321" spans="1:13" ht="25.5" x14ac:dyDescent="0.2">
      <c r="A321" s="192">
        <v>51</v>
      </c>
      <c r="B321" s="45" t="s">
        <v>248</v>
      </c>
      <c r="C321" s="70" t="s">
        <v>249</v>
      </c>
      <c r="D321" s="47" t="s">
        <v>61</v>
      </c>
      <c r="E321" s="47"/>
      <c r="F321" s="49">
        <v>4.5</v>
      </c>
      <c r="G321" s="125"/>
      <c r="H321" s="126"/>
      <c r="I321" s="127"/>
      <c r="J321" s="126"/>
      <c r="K321" s="127"/>
      <c r="L321" s="126"/>
      <c r="M321" s="126"/>
    </row>
    <row r="322" spans="1:13" x14ac:dyDescent="0.2">
      <c r="A322" s="193"/>
      <c r="B322" s="47"/>
      <c r="C322" s="64" t="s">
        <v>12</v>
      </c>
      <c r="D322" s="74" t="s">
        <v>15</v>
      </c>
      <c r="E322" s="43">
        <v>0.15</v>
      </c>
      <c r="F322" s="128">
        <f>F321*E322</f>
        <v>0.67499999999999993</v>
      </c>
      <c r="G322" s="158"/>
      <c r="H322" s="159"/>
      <c r="I322" s="75"/>
      <c r="J322" s="75"/>
      <c r="K322" s="129"/>
      <c r="L322" s="75"/>
      <c r="M322" s="75"/>
    </row>
    <row r="323" spans="1:13" x14ac:dyDescent="0.2">
      <c r="A323" s="193"/>
      <c r="B323" s="47"/>
      <c r="C323" s="73" t="s">
        <v>244</v>
      </c>
      <c r="D323" s="74" t="s">
        <v>22</v>
      </c>
      <c r="E323" s="48">
        <v>2.1600000000000001E-2</v>
      </c>
      <c r="F323" s="128">
        <f>E323*F321</f>
        <v>9.7200000000000009E-2</v>
      </c>
      <c r="G323" s="74"/>
      <c r="H323" s="75"/>
      <c r="I323" s="129"/>
      <c r="J323" s="75"/>
      <c r="K323" s="129"/>
      <c r="L323" s="75"/>
      <c r="M323" s="75"/>
    </row>
    <row r="324" spans="1:13" x14ac:dyDescent="0.2">
      <c r="A324" s="193"/>
      <c r="B324" s="47"/>
      <c r="C324" s="73" t="s">
        <v>250</v>
      </c>
      <c r="D324" s="74" t="s">
        <v>22</v>
      </c>
      <c r="E324" s="48">
        <v>2.7300000000000001E-2</v>
      </c>
      <c r="F324" s="128">
        <f>F321*E324</f>
        <v>0.12285</v>
      </c>
      <c r="G324" s="74"/>
      <c r="H324" s="75"/>
      <c r="I324" s="129"/>
      <c r="J324" s="75"/>
      <c r="K324" s="75"/>
      <c r="L324" s="75"/>
      <c r="M324" s="75"/>
    </row>
    <row r="325" spans="1:13" x14ac:dyDescent="0.2">
      <c r="A325" s="193"/>
      <c r="B325" s="47"/>
      <c r="C325" s="73" t="s">
        <v>242</v>
      </c>
      <c r="D325" s="74" t="s">
        <v>22</v>
      </c>
      <c r="E325" s="48">
        <v>9.7000000000000003E-3</v>
      </c>
      <c r="F325" s="128">
        <f>F321*E325</f>
        <v>4.3650000000000001E-2</v>
      </c>
      <c r="G325" s="74"/>
      <c r="H325" s="75"/>
      <c r="I325" s="129"/>
      <c r="J325" s="75"/>
      <c r="K325" s="129"/>
      <c r="L325" s="75"/>
      <c r="M325" s="75"/>
    </row>
    <row r="326" spans="1:13" x14ac:dyDescent="0.2">
      <c r="A326" s="193"/>
      <c r="B326" s="47"/>
      <c r="C326" s="48" t="s">
        <v>23</v>
      </c>
      <c r="D326" s="74"/>
      <c r="E326" s="48"/>
      <c r="F326" s="74"/>
      <c r="G326" s="74"/>
      <c r="H326" s="75"/>
      <c r="I326" s="129"/>
      <c r="J326" s="75"/>
      <c r="K326" s="129"/>
      <c r="L326" s="75"/>
      <c r="M326" s="75"/>
    </row>
    <row r="327" spans="1:13" ht="18.75" x14ac:dyDescent="0.2">
      <c r="A327" s="193"/>
      <c r="B327" s="47"/>
      <c r="C327" s="64" t="s">
        <v>251</v>
      </c>
      <c r="D327" s="48" t="s">
        <v>44</v>
      </c>
      <c r="E327" s="48">
        <v>1.22</v>
      </c>
      <c r="F327" s="53">
        <f>E327*F321</f>
        <v>5.49</v>
      </c>
      <c r="G327" s="53"/>
      <c r="H327" s="53"/>
      <c r="I327" s="67"/>
      <c r="J327" s="53"/>
      <c r="K327" s="67"/>
      <c r="L327" s="53"/>
      <c r="M327" s="53"/>
    </row>
    <row r="328" spans="1:13" ht="18.75" x14ac:dyDescent="0.2">
      <c r="A328" s="194"/>
      <c r="B328" s="47"/>
      <c r="C328" s="51" t="s">
        <v>62</v>
      </c>
      <c r="D328" s="48" t="s">
        <v>44</v>
      </c>
      <c r="E328" s="48">
        <v>7.0000000000000007E-2</v>
      </c>
      <c r="F328" s="53">
        <f>E328*F321</f>
        <v>0.31500000000000006</v>
      </c>
      <c r="G328" s="53"/>
      <c r="H328" s="53"/>
      <c r="I328" s="67"/>
      <c r="J328" s="53"/>
      <c r="K328" s="67"/>
      <c r="L328" s="53"/>
      <c r="M328" s="53"/>
    </row>
    <row r="329" spans="1:13" ht="27.75" x14ac:dyDescent="0.2">
      <c r="A329" s="192">
        <v>52</v>
      </c>
      <c r="B329" s="45" t="s">
        <v>252</v>
      </c>
      <c r="C329" s="46" t="s">
        <v>263</v>
      </c>
      <c r="D329" s="47" t="s">
        <v>13</v>
      </c>
      <c r="E329" s="47"/>
      <c r="F329" s="59">
        <f>F333*0.7/1000</f>
        <v>5.5999999999999999E-3</v>
      </c>
      <c r="G329" s="125"/>
      <c r="H329" s="126"/>
      <c r="I329" s="127"/>
      <c r="J329" s="126"/>
      <c r="K329" s="127"/>
      <c r="L329" s="126"/>
      <c r="M329" s="126"/>
    </row>
    <row r="330" spans="1:13" x14ac:dyDescent="0.2">
      <c r="A330" s="193"/>
      <c r="B330" s="47"/>
      <c r="C330" s="73" t="s">
        <v>253</v>
      </c>
      <c r="D330" s="74" t="s">
        <v>22</v>
      </c>
      <c r="E330" s="53">
        <v>0.3</v>
      </c>
      <c r="F330" s="75">
        <f>E330*F329</f>
        <v>1.6799999999999999E-3</v>
      </c>
      <c r="G330" s="74"/>
      <c r="H330" s="75"/>
      <c r="I330" s="129"/>
      <c r="J330" s="75"/>
      <c r="K330" s="129"/>
      <c r="L330" s="75"/>
      <c r="M330" s="75"/>
    </row>
    <row r="331" spans="1:13" x14ac:dyDescent="0.2">
      <c r="A331" s="193"/>
      <c r="B331" s="47"/>
      <c r="C331" s="48" t="s">
        <v>23</v>
      </c>
      <c r="D331" s="74"/>
      <c r="E331" s="48"/>
      <c r="F331" s="74"/>
      <c r="G331" s="74"/>
      <c r="H331" s="75"/>
      <c r="I331" s="129"/>
      <c r="J331" s="75"/>
      <c r="K331" s="129"/>
      <c r="L331" s="75"/>
      <c r="M331" s="75"/>
    </row>
    <row r="332" spans="1:13" x14ac:dyDescent="0.2">
      <c r="A332" s="194"/>
      <c r="B332" s="47"/>
      <c r="C332" s="73" t="s">
        <v>55</v>
      </c>
      <c r="D332" s="74" t="s">
        <v>13</v>
      </c>
      <c r="E332" s="48">
        <v>1.03</v>
      </c>
      <c r="F332" s="134">
        <f>E332*F329</f>
        <v>5.7679999999999997E-3</v>
      </c>
      <c r="G332" s="75"/>
      <c r="H332" s="75"/>
      <c r="I332" s="129"/>
      <c r="J332" s="75"/>
      <c r="K332" s="129"/>
      <c r="L332" s="75"/>
      <c r="M332" s="75"/>
    </row>
    <row r="333" spans="1:13" ht="51" x14ac:dyDescent="0.2">
      <c r="A333" s="192">
        <v>53</v>
      </c>
      <c r="B333" s="45" t="s">
        <v>254</v>
      </c>
      <c r="C333" s="70" t="s">
        <v>255</v>
      </c>
      <c r="D333" s="47" t="s">
        <v>32</v>
      </c>
      <c r="E333" s="47"/>
      <c r="F333" s="49">
        <v>8</v>
      </c>
      <c r="G333" s="125"/>
      <c r="H333" s="126"/>
      <c r="I333" s="127"/>
      <c r="J333" s="126"/>
      <c r="K333" s="127"/>
      <c r="L333" s="126"/>
      <c r="M333" s="126"/>
    </row>
    <row r="334" spans="1:13" x14ac:dyDescent="0.2">
      <c r="A334" s="193"/>
      <c r="B334" s="47"/>
      <c r="C334" s="64" t="s">
        <v>12</v>
      </c>
      <c r="D334" s="41" t="s">
        <v>15</v>
      </c>
      <c r="E334" s="48">
        <v>3.7780000000000001E-2</v>
      </c>
      <c r="F334" s="43">
        <f>E334*F333</f>
        <v>0.30224000000000001</v>
      </c>
      <c r="G334" s="48"/>
      <c r="H334" s="53"/>
      <c r="I334" s="53"/>
      <c r="J334" s="53"/>
      <c r="K334" s="48"/>
      <c r="L334" s="48"/>
      <c r="M334" s="53"/>
    </row>
    <row r="335" spans="1:13" x14ac:dyDescent="0.2">
      <c r="A335" s="193"/>
      <c r="B335" s="47"/>
      <c r="C335" s="73" t="s">
        <v>256</v>
      </c>
      <c r="D335" s="74" t="s">
        <v>22</v>
      </c>
      <c r="E335" s="48">
        <v>3.0200000000000001E-3</v>
      </c>
      <c r="F335" s="128">
        <f>E335*F333</f>
        <v>2.4160000000000001E-2</v>
      </c>
      <c r="G335" s="74"/>
      <c r="H335" s="75"/>
      <c r="I335" s="129"/>
      <c r="J335" s="75"/>
      <c r="K335" s="129"/>
      <c r="L335" s="75"/>
      <c r="M335" s="75"/>
    </row>
    <row r="336" spans="1:13" x14ac:dyDescent="0.2">
      <c r="A336" s="193"/>
      <c r="B336" s="47"/>
      <c r="C336" s="73" t="s">
        <v>257</v>
      </c>
      <c r="D336" s="74" t="s">
        <v>22</v>
      </c>
      <c r="E336" s="48">
        <v>3.7000000000000002E-3</v>
      </c>
      <c r="F336" s="128">
        <f>E336*F333</f>
        <v>2.9600000000000001E-2</v>
      </c>
      <c r="G336" s="74"/>
      <c r="H336" s="75"/>
      <c r="I336" s="129"/>
      <c r="J336" s="75"/>
      <c r="K336" s="75"/>
      <c r="L336" s="75"/>
      <c r="M336" s="75"/>
    </row>
    <row r="337" spans="1:13" x14ac:dyDescent="0.2">
      <c r="A337" s="193"/>
      <c r="B337" s="47"/>
      <c r="C337" s="51" t="s">
        <v>25</v>
      </c>
      <c r="D337" s="41" t="s">
        <v>0</v>
      </c>
      <c r="E337" s="48">
        <v>2.3E-3</v>
      </c>
      <c r="F337" s="53">
        <f>E337*F333</f>
        <v>1.84E-2</v>
      </c>
      <c r="G337" s="48"/>
      <c r="H337" s="48"/>
      <c r="I337" s="48"/>
      <c r="J337" s="48"/>
      <c r="K337" s="53"/>
      <c r="L337" s="53"/>
      <c r="M337" s="53"/>
    </row>
    <row r="338" spans="1:13" x14ac:dyDescent="0.2">
      <c r="A338" s="193"/>
      <c r="B338" s="47"/>
      <c r="C338" s="48" t="s">
        <v>23</v>
      </c>
      <c r="D338" s="48"/>
      <c r="E338" s="48"/>
      <c r="F338" s="53"/>
      <c r="G338" s="48"/>
      <c r="H338" s="53"/>
      <c r="I338" s="67"/>
      <c r="J338" s="53"/>
      <c r="K338" s="67"/>
      <c r="L338" s="53"/>
      <c r="M338" s="53"/>
    </row>
    <row r="339" spans="1:13" ht="25.5" x14ac:dyDescent="0.2">
      <c r="A339" s="193"/>
      <c r="B339" s="47"/>
      <c r="C339" s="51" t="s">
        <v>258</v>
      </c>
      <c r="D339" s="41" t="s">
        <v>13</v>
      </c>
      <c r="E339" s="48">
        <v>0.1452</v>
      </c>
      <c r="F339" s="53">
        <f>E339*F333</f>
        <v>1.1616</v>
      </c>
      <c r="G339" s="130"/>
      <c r="H339" s="130"/>
      <c r="I339" s="131"/>
      <c r="J339" s="132"/>
      <c r="K339" s="133"/>
      <c r="L339" s="133"/>
      <c r="M339" s="53"/>
    </row>
    <row r="340" spans="1:13" x14ac:dyDescent="0.2">
      <c r="A340" s="194"/>
      <c r="B340" s="47"/>
      <c r="C340" s="51" t="s">
        <v>18</v>
      </c>
      <c r="D340" s="41" t="s">
        <v>0</v>
      </c>
      <c r="E340" s="48">
        <v>1.49E-2</v>
      </c>
      <c r="F340" s="53">
        <f>E340*F333</f>
        <v>0.1192</v>
      </c>
      <c r="G340" s="130"/>
      <c r="H340" s="130"/>
      <c r="I340" s="131"/>
      <c r="J340" s="132"/>
      <c r="K340" s="133"/>
      <c r="L340" s="133"/>
      <c r="M340" s="53"/>
    </row>
    <row r="341" spans="1:13" ht="27.75" x14ac:dyDescent="0.2">
      <c r="A341" s="192">
        <v>54</v>
      </c>
      <c r="B341" s="45" t="s">
        <v>252</v>
      </c>
      <c r="C341" s="46" t="s">
        <v>259</v>
      </c>
      <c r="D341" s="47" t="s">
        <v>13</v>
      </c>
      <c r="E341" s="47"/>
      <c r="F341" s="59">
        <f>F345*0.35/1000</f>
        <v>2.8E-3</v>
      </c>
      <c r="G341" s="125"/>
      <c r="H341" s="126"/>
      <c r="I341" s="127"/>
      <c r="J341" s="126"/>
      <c r="K341" s="127"/>
      <c r="L341" s="126"/>
      <c r="M341" s="126"/>
    </row>
    <row r="342" spans="1:13" x14ac:dyDescent="0.2">
      <c r="A342" s="193"/>
      <c r="B342" s="47"/>
      <c r="C342" s="73" t="s">
        <v>253</v>
      </c>
      <c r="D342" s="74" t="s">
        <v>22</v>
      </c>
      <c r="E342" s="53">
        <v>0.3</v>
      </c>
      <c r="F342" s="75">
        <f>E342*F341</f>
        <v>8.3999999999999993E-4</v>
      </c>
      <c r="G342" s="74"/>
      <c r="H342" s="75"/>
      <c r="I342" s="129"/>
      <c r="J342" s="75"/>
      <c r="K342" s="129"/>
      <c r="L342" s="75"/>
      <c r="M342" s="75"/>
    </row>
    <row r="343" spans="1:13" x14ac:dyDescent="0.2">
      <c r="A343" s="193"/>
      <c r="B343" s="47"/>
      <c r="C343" s="48" t="s">
        <v>23</v>
      </c>
      <c r="D343" s="74"/>
      <c r="E343" s="48"/>
      <c r="F343" s="74"/>
      <c r="G343" s="74"/>
      <c r="H343" s="75"/>
      <c r="I343" s="129"/>
      <c r="J343" s="75"/>
      <c r="K343" s="129"/>
      <c r="L343" s="75"/>
      <c r="M343" s="75"/>
    </row>
    <row r="344" spans="1:13" x14ac:dyDescent="0.2">
      <c r="A344" s="194"/>
      <c r="B344" s="47"/>
      <c r="C344" s="73" t="s">
        <v>55</v>
      </c>
      <c r="D344" s="74" t="s">
        <v>13</v>
      </c>
      <c r="E344" s="48">
        <v>1.03</v>
      </c>
      <c r="F344" s="134">
        <f>E344*F341</f>
        <v>2.8839999999999998E-3</v>
      </c>
      <c r="G344" s="75"/>
      <c r="H344" s="75"/>
      <c r="I344" s="129"/>
      <c r="J344" s="75"/>
      <c r="K344" s="129"/>
      <c r="L344" s="75"/>
      <c r="M344" s="75"/>
    </row>
    <row r="345" spans="1:13" ht="51" x14ac:dyDescent="0.2">
      <c r="A345" s="192">
        <v>55</v>
      </c>
      <c r="B345" s="45" t="s">
        <v>260</v>
      </c>
      <c r="C345" s="70" t="s">
        <v>261</v>
      </c>
      <c r="D345" s="47" t="s">
        <v>32</v>
      </c>
      <c r="E345" s="47"/>
      <c r="F345" s="49">
        <f>F333</f>
        <v>8</v>
      </c>
      <c r="G345" s="125"/>
      <c r="H345" s="126"/>
      <c r="I345" s="127"/>
      <c r="J345" s="126"/>
      <c r="K345" s="127"/>
      <c r="L345" s="126"/>
      <c r="M345" s="126"/>
    </row>
    <row r="346" spans="1:13" x14ac:dyDescent="0.2">
      <c r="A346" s="193"/>
      <c r="B346" s="47"/>
      <c r="C346" s="64" t="s">
        <v>12</v>
      </c>
      <c r="D346" s="41" t="s">
        <v>15</v>
      </c>
      <c r="E346" s="48">
        <v>3.7499999999999999E-2</v>
      </c>
      <c r="F346" s="68">
        <f>E346*F345</f>
        <v>0.3</v>
      </c>
      <c r="G346" s="48"/>
      <c r="H346" s="53"/>
      <c r="I346" s="53"/>
      <c r="J346" s="53"/>
      <c r="K346" s="48"/>
      <c r="L346" s="48"/>
      <c r="M346" s="53"/>
    </row>
    <row r="347" spans="1:13" x14ac:dyDescent="0.2">
      <c r="A347" s="193"/>
      <c r="B347" s="47"/>
      <c r="C347" s="73" t="s">
        <v>256</v>
      </c>
      <c r="D347" s="74" t="s">
        <v>22</v>
      </c>
      <c r="E347" s="48">
        <v>3.0200000000000001E-3</v>
      </c>
      <c r="F347" s="171">
        <f>E347*F345</f>
        <v>2.4160000000000001E-2</v>
      </c>
      <c r="G347" s="74"/>
      <c r="H347" s="75"/>
      <c r="I347" s="129"/>
      <c r="J347" s="75"/>
      <c r="K347" s="129"/>
      <c r="L347" s="75"/>
      <c r="M347" s="75"/>
    </row>
    <row r="348" spans="1:13" x14ac:dyDescent="0.2">
      <c r="A348" s="193"/>
      <c r="B348" s="47"/>
      <c r="C348" s="73" t="s">
        <v>257</v>
      </c>
      <c r="D348" s="74" t="s">
        <v>22</v>
      </c>
      <c r="E348" s="48">
        <v>3.7000000000000002E-3</v>
      </c>
      <c r="F348" s="171">
        <f>E348*F345</f>
        <v>2.9600000000000001E-2</v>
      </c>
      <c r="G348" s="74"/>
      <c r="H348" s="75"/>
      <c r="I348" s="129"/>
      <c r="J348" s="75"/>
      <c r="K348" s="75"/>
      <c r="L348" s="75"/>
      <c r="M348" s="75"/>
    </row>
    <row r="349" spans="1:13" x14ac:dyDescent="0.2">
      <c r="A349" s="193"/>
      <c r="B349" s="47"/>
      <c r="C349" s="51" t="s">
        <v>25</v>
      </c>
      <c r="D349" s="41" t="s">
        <v>0</v>
      </c>
      <c r="E349" s="48">
        <v>2.3E-3</v>
      </c>
      <c r="F349" s="53">
        <f>E349*F345</f>
        <v>1.84E-2</v>
      </c>
      <c r="G349" s="48"/>
      <c r="H349" s="48"/>
      <c r="I349" s="48"/>
      <c r="J349" s="48"/>
      <c r="K349" s="53"/>
      <c r="L349" s="53"/>
      <c r="M349" s="53"/>
    </row>
    <row r="350" spans="1:13" x14ac:dyDescent="0.2">
      <c r="A350" s="193"/>
      <c r="B350" s="47"/>
      <c r="C350" s="48" t="s">
        <v>23</v>
      </c>
      <c r="D350" s="48"/>
      <c r="E350" s="48"/>
      <c r="F350" s="53"/>
      <c r="G350" s="48"/>
      <c r="H350" s="53"/>
      <c r="I350" s="67"/>
      <c r="J350" s="53"/>
      <c r="K350" s="67"/>
      <c r="L350" s="53"/>
      <c r="M350" s="53"/>
    </row>
    <row r="351" spans="1:13" ht="25.5" x14ac:dyDescent="0.2">
      <c r="A351" s="193"/>
      <c r="B351" s="47"/>
      <c r="C351" s="51" t="s">
        <v>262</v>
      </c>
      <c r="D351" s="41" t="s">
        <v>13</v>
      </c>
      <c r="E351" s="48">
        <v>9.7699999999999995E-2</v>
      </c>
      <c r="F351" s="43">
        <f>E351*F345</f>
        <v>0.78159999999999996</v>
      </c>
      <c r="G351" s="130"/>
      <c r="H351" s="130"/>
      <c r="I351" s="131"/>
      <c r="J351" s="132"/>
      <c r="K351" s="133"/>
      <c r="L351" s="133"/>
      <c r="M351" s="53"/>
    </row>
    <row r="352" spans="1:13" x14ac:dyDescent="0.2">
      <c r="A352" s="194"/>
      <c r="B352" s="47"/>
      <c r="C352" s="51" t="s">
        <v>18</v>
      </c>
      <c r="D352" s="41" t="s">
        <v>0</v>
      </c>
      <c r="E352" s="48">
        <v>1.4500000000000001E-2</v>
      </c>
      <c r="F352" s="53">
        <f>E352*F345</f>
        <v>0.11600000000000001</v>
      </c>
      <c r="G352" s="130"/>
      <c r="H352" s="130"/>
      <c r="I352" s="131"/>
      <c r="J352" s="132"/>
      <c r="K352" s="133"/>
      <c r="L352" s="133"/>
      <c r="M352" s="53"/>
    </row>
    <row r="353" spans="1:13" ht="25.5" x14ac:dyDescent="0.2">
      <c r="A353" s="195">
        <v>56</v>
      </c>
      <c r="B353" s="45" t="s">
        <v>264</v>
      </c>
      <c r="C353" s="70" t="s">
        <v>267</v>
      </c>
      <c r="D353" s="47" t="s">
        <v>32</v>
      </c>
      <c r="E353" s="47"/>
      <c r="F353" s="49">
        <v>17</v>
      </c>
      <c r="G353" s="125"/>
      <c r="H353" s="126"/>
      <c r="I353" s="127"/>
      <c r="J353" s="126"/>
      <c r="K353" s="127"/>
      <c r="L353" s="126"/>
      <c r="M353" s="126"/>
    </row>
    <row r="354" spans="1:13" x14ac:dyDescent="0.2">
      <c r="A354" s="196"/>
      <c r="B354" s="47"/>
      <c r="C354" s="64" t="s">
        <v>12</v>
      </c>
      <c r="D354" s="41" t="s">
        <v>15</v>
      </c>
      <c r="E354" s="48">
        <v>0.2102</v>
      </c>
      <c r="F354" s="43">
        <f>E354*F353</f>
        <v>3.5733999999999999</v>
      </c>
      <c r="G354" s="48"/>
      <c r="H354" s="53"/>
      <c r="I354" s="53"/>
      <c r="J354" s="53"/>
      <c r="K354" s="48"/>
      <c r="L354" s="48"/>
      <c r="M354" s="53"/>
    </row>
    <row r="355" spans="1:13" x14ac:dyDescent="0.2">
      <c r="A355" s="196"/>
      <c r="B355" s="47"/>
      <c r="C355" s="73" t="s">
        <v>265</v>
      </c>
      <c r="D355" s="74" t="s">
        <v>22</v>
      </c>
      <c r="E355" s="48">
        <v>2.7150000000000001E-2</v>
      </c>
      <c r="F355" s="128">
        <f>E355*F353</f>
        <v>0.46155000000000002</v>
      </c>
      <c r="G355" s="74"/>
      <c r="H355" s="75"/>
      <c r="I355" s="129"/>
      <c r="J355" s="75"/>
      <c r="K355" s="129"/>
      <c r="L355" s="75"/>
      <c r="M355" s="75"/>
    </row>
    <row r="356" spans="1:13" x14ac:dyDescent="0.2">
      <c r="A356" s="196"/>
      <c r="B356" s="47"/>
      <c r="C356" s="73" t="s">
        <v>266</v>
      </c>
      <c r="D356" s="74" t="s">
        <v>22</v>
      </c>
      <c r="E356" s="48">
        <v>2.3859999999999999E-2</v>
      </c>
      <c r="F356" s="128">
        <f>E356*F353</f>
        <v>0.40561999999999998</v>
      </c>
      <c r="G356" s="74"/>
      <c r="H356" s="75"/>
      <c r="I356" s="129"/>
      <c r="J356" s="75"/>
      <c r="K356" s="75"/>
      <c r="L356" s="75"/>
      <c r="M356" s="75"/>
    </row>
    <row r="357" spans="1:13" x14ac:dyDescent="0.2">
      <c r="A357" s="196"/>
      <c r="B357" s="47"/>
      <c r="C357" s="51" t="s">
        <v>25</v>
      </c>
      <c r="D357" s="41" t="s">
        <v>0</v>
      </c>
      <c r="E357" s="48">
        <v>2.3429999999999999E-2</v>
      </c>
      <c r="F357" s="53">
        <f>E357*F353</f>
        <v>0.39831</v>
      </c>
      <c r="G357" s="48"/>
      <c r="H357" s="48"/>
      <c r="I357" s="48"/>
      <c r="J357" s="48"/>
      <c r="K357" s="53"/>
      <c r="L357" s="53"/>
      <c r="M357" s="53"/>
    </row>
    <row r="358" spans="1:13" x14ac:dyDescent="0.2">
      <c r="A358" s="196"/>
      <c r="B358" s="47"/>
      <c r="C358" s="48" t="s">
        <v>23</v>
      </c>
      <c r="D358" s="48"/>
      <c r="E358" s="48"/>
      <c r="F358" s="53"/>
      <c r="G358" s="48"/>
      <c r="H358" s="53"/>
      <c r="I358" s="67"/>
      <c r="J358" s="53"/>
      <c r="K358" s="67"/>
      <c r="L358" s="53"/>
      <c r="M358" s="53"/>
    </row>
    <row r="359" spans="1:13" ht="18.75" x14ac:dyDescent="0.2">
      <c r="A359" s="196"/>
      <c r="B359" s="47"/>
      <c r="C359" s="51" t="s">
        <v>268</v>
      </c>
      <c r="D359" s="48" t="s">
        <v>44</v>
      </c>
      <c r="E359" s="48">
        <v>0.20399999999999999</v>
      </c>
      <c r="F359" s="53">
        <f>E359*F353</f>
        <v>3.468</v>
      </c>
      <c r="G359" s="130"/>
      <c r="H359" s="130"/>
      <c r="I359" s="131"/>
      <c r="J359" s="132"/>
      <c r="K359" s="133"/>
      <c r="L359" s="133"/>
      <c r="M359" s="53"/>
    </row>
    <row r="360" spans="1:13" x14ac:dyDescent="0.2">
      <c r="A360" s="196"/>
      <c r="B360" s="47"/>
      <c r="C360" s="73" t="s">
        <v>55</v>
      </c>
      <c r="D360" s="74" t="s">
        <v>13</v>
      </c>
      <c r="E360" s="48">
        <v>5.0000000000000001E-4</v>
      </c>
      <c r="F360" s="75">
        <f>E360*F353</f>
        <v>8.5000000000000006E-3</v>
      </c>
      <c r="G360" s="75"/>
      <c r="H360" s="75"/>
      <c r="I360" s="129"/>
      <c r="J360" s="75"/>
      <c r="K360" s="129"/>
      <c r="L360" s="75"/>
      <c r="M360" s="75"/>
    </row>
    <row r="361" spans="1:13" ht="13.5" thickBot="1" x14ac:dyDescent="0.25">
      <c r="A361" s="197"/>
      <c r="B361" s="47"/>
      <c r="C361" s="51" t="s">
        <v>18</v>
      </c>
      <c r="D361" s="41" t="s">
        <v>0</v>
      </c>
      <c r="E361" s="48">
        <v>1.8499999999999999E-2</v>
      </c>
      <c r="F361" s="53">
        <f>E361*F353</f>
        <v>0.3145</v>
      </c>
      <c r="G361" s="130"/>
      <c r="H361" s="130"/>
      <c r="I361" s="131"/>
      <c r="J361" s="132"/>
      <c r="K361" s="133"/>
      <c r="L361" s="133"/>
      <c r="M361" s="53"/>
    </row>
    <row r="362" spans="1:13" ht="13.5" thickBot="1" x14ac:dyDescent="0.25">
      <c r="A362" s="85"/>
      <c r="B362" s="86"/>
      <c r="C362" s="87" t="s">
        <v>8</v>
      </c>
      <c r="D362" s="88"/>
      <c r="E362" s="88"/>
      <c r="F362" s="89"/>
      <c r="G362" s="88"/>
      <c r="H362" s="92"/>
      <c r="I362" s="91"/>
      <c r="J362" s="92"/>
      <c r="K362" s="92"/>
      <c r="L362" s="92"/>
      <c r="M362" s="90"/>
    </row>
    <row r="363" spans="1:13" x14ac:dyDescent="0.2">
      <c r="A363" s="93"/>
      <c r="B363" s="94"/>
      <c r="C363" s="95" t="s">
        <v>16</v>
      </c>
      <c r="D363" s="96"/>
      <c r="E363" s="97">
        <v>0.03</v>
      </c>
      <c r="F363" s="96"/>
      <c r="G363" s="96"/>
      <c r="H363" s="98"/>
      <c r="I363" s="99"/>
      <c r="J363" s="98"/>
      <c r="K363" s="99"/>
      <c r="L363" s="98"/>
      <c r="M363" s="100"/>
    </row>
    <row r="364" spans="1:13" x14ac:dyDescent="0.2">
      <c r="A364" s="101"/>
      <c r="B364" s="101"/>
      <c r="C364" s="102" t="s">
        <v>8</v>
      </c>
      <c r="D364" s="103"/>
      <c r="E364" s="103"/>
      <c r="F364" s="104"/>
      <c r="G364" s="103"/>
      <c r="H364" s="105"/>
      <c r="I364" s="106"/>
      <c r="J364" s="105"/>
      <c r="K364" s="106"/>
      <c r="L364" s="105"/>
      <c r="M364" s="107"/>
    </row>
    <row r="365" spans="1:13" x14ac:dyDescent="0.2">
      <c r="A365" s="108"/>
      <c r="B365" s="109"/>
      <c r="C365" s="51" t="s">
        <v>28</v>
      </c>
      <c r="D365" s="48"/>
      <c r="E365" s="110">
        <v>0.1</v>
      </c>
      <c r="F365" s="48"/>
      <c r="G365" s="48"/>
      <c r="H365" s="48"/>
      <c r="I365" s="48"/>
      <c r="J365" s="48"/>
      <c r="K365" s="48"/>
      <c r="L365" s="48"/>
      <c r="M365" s="111"/>
    </row>
    <row r="366" spans="1:13" x14ac:dyDescent="0.2">
      <c r="A366" s="101"/>
      <c r="B366" s="101"/>
      <c r="C366" s="102" t="s">
        <v>8</v>
      </c>
      <c r="D366" s="103"/>
      <c r="E366" s="103"/>
      <c r="F366" s="104"/>
      <c r="G366" s="103"/>
      <c r="H366" s="106"/>
      <c r="I366" s="106"/>
      <c r="J366" s="106"/>
      <c r="K366" s="106"/>
      <c r="L366" s="105"/>
      <c r="M366" s="107"/>
    </row>
    <row r="367" spans="1:13" x14ac:dyDescent="0.2">
      <c r="A367" s="108"/>
      <c r="B367" s="109"/>
      <c r="C367" s="51" t="s">
        <v>19</v>
      </c>
      <c r="D367" s="48"/>
      <c r="E367" s="110">
        <v>0.08</v>
      </c>
      <c r="F367" s="67"/>
      <c r="G367" s="48"/>
      <c r="H367" s="112"/>
      <c r="I367" s="112"/>
      <c r="J367" s="112"/>
      <c r="K367" s="112"/>
      <c r="L367" s="53"/>
      <c r="M367" s="111"/>
    </row>
    <row r="368" spans="1:13" x14ac:dyDescent="0.2">
      <c r="A368" s="101"/>
      <c r="B368" s="101"/>
      <c r="C368" s="102" t="s">
        <v>8</v>
      </c>
      <c r="D368" s="103"/>
      <c r="E368" s="103"/>
      <c r="F368" s="104"/>
      <c r="G368" s="103"/>
      <c r="H368" s="105"/>
      <c r="I368" s="106"/>
      <c r="J368" s="105"/>
      <c r="K368" s="106"/>
      <c r="L368" s="105"/>
      <c r="M368" s="107"/>
    </row>
    <row r="369" spans="1:13" x14ac:dyDescent="0.2">
      <c r="A369" s="113"/>
      <c r="B369" s="113"/>
      <c r="C369" s="114" t="s">
        <v>34</v>
      </c>
      <c r="D369" s="83"/>
      <c r="E369" s="124">
        <v>0.03</v>
      </c>
      <c r="F369" s="115"/>
      <c r="G369" s="83"/>
      <c r="H369" s="116"/>
      <c r="I369" s="117"/>
      <c r="J369" s="116"/>
      <c r="K369" s="117"/>
      <c r="L369" s="116"/>
      <c r="M369" s="118"/>
    </row>
    <row r="370" spans="1:13" x14ac:dyDescent="0.2">
      <c r="A370" s="101"/>
      <c r="B370" s="101"/>
      <c r="C370" s="102" t="s">
        <v>8</v>
      </c>
      <c r="D370" s="103"/>
      <c r="E370" s="103"/>
      <c r="F370" s="104"/>
      <c r="G370" s="103"/>
      <c r="H370" s="105"/>
      <c r="I370" s="106"/>
      <c r="J370" s="105"/>
      <c r="K370" s="106"/>
      <c r="L370" s="105"/>
      <c r="M370" s="107"/>
    </row>
    <row r="371" spans="1:13" x14ac:dyDescent="0.2">
      <c r="A371" s="119"/>
      <c r="B371" s="120"/>
      <c r="C371" s="120" t="s">
        <v>27</v>
      </c>
      <c r="D371" s="120"/>
      <c r="E371" s="123">
        <v>0.18</v>
      </c>
      <c r="F371" s="120"/>
      <c r="G371" s="120"/>
      <c r="H371" s="120"/>
      <c r="I371" s="120"/>
      <c r="J371" s="120"/>
      <c r="K371" s="120"/>
      <c r="L371" s="120"/>
      <c r="M371" s="118"/>
    </row>
    <row r="372" spans="1:13" x14ac:dyDescent="0.2">
      <c r="A372" s="121"/>
      <c r="B372" s="122"/>
      <c r="C372" s="121" t="s">
        <v>8</v>
      </c>
      <c r="D372" s="122"/>
      <c r="E372" s="122"/>
      <c r="F372" s="122"/>
      <c r="G372" s="122"/>
      <c r="H372" s="122"/>
      <c r="I372" s="122"/>
      <c r="J372" s="122"/>
      <c r="K372" s="122"/>
      <c r="L372" s="122"/>
      <c r="M372" s="107"/>
    </row>
    <row r="376" spans="1:13" x14ac:dyDescent="0.2">
      <c r="C376" s="21" t="s">
        <v>314</v>
      </c>
    </row>
    <row r="378" spans="1:13" x14ac:dyDescent="0.2">
      <c r="C378" s="21" t="s">
        <v>29</v>
      </c>
      <c r="H378" s="21" t="s">
        <v>315</v>
      </c>
    </row>
  </sheetData>
  <sheetProtection algorithmName="SHA-512" hashValue="G/H7283DqKSdVHVphdQEaH1OfyisJ7bfgtPRAXUgbAVWI27MdqEhxEm3UzbFFCjzhw/gxLsWMm8dIRzNV4W2fQ==" saltValue="cN6dzTADxjZnkScBs/V+tw==" spinCount="100000" sheet="1" formatCells="0" formatColumns="0" formatRows="0" insertColumns="0" insertRows="0" insertHyperlinks="0" deleteColumns="0" deleteRows="0" sort="0" autoFilter="0" pivotTables="0"/>
  <mergeCells count="71">
    <mergeCell ref="A353:A361"/>
    <mergeCell ref="A299:A303"/>
    <mergeCell ref="A304:A307"/>
    <mergeCell ref="A308:A309"/>
    <mergeCell ref="A310:A313"/>
    <mergeCell ref="A314:A315"/>
    <mergeCell ref="A316:A319"/>
    <mergeCell ref="A321:A328"/>
    <mergeCell ref="A329:A332"/>
    <mergeCell ref="A333:A340"/>
    <mergeCell ref="A341:A344"/>
    <mergeCell ref="A345:A352"/>
    <mergeCell ref="A270:A278"/>
    <mergeCell ref="A279:A283"/>
    <mergeCell ref="A284:A288"/>
    <mergeCell ref="A289:A293"/>
    <mergeCell ref="A294:A298"/>
    <mergeCell ref="A219:A225"/>
    <mergeCell ref="A226:A237"/>
    <mergeCell ref="A238:A245"/>
    <mergeCell ref="A246:A258"/>
    <mergeCell ref="A259:A269"/>
    <mergeCell ref="A212:A218"/>
    <mergeCell ref="A153:A158"/>
    <mergeCell ref="A159:A164"/>
    <mergeCell ref="A165:A170"/>
    <mergeCell ref="A171:A176"/>
    <mergeCell ref="A177:A182"/>
    <mergeCell ref="A183:A188"/>
    <mergeCell ref="A189:A197"/>
    <mergeCell ref="A198:A211"/>
    <mergeCell ref="A31:A32"/>
    <mergeCell ref="A33:A34"/>
    <mergeCell ref="A35:A36"/>
    <mergeCell ref="A147:A152"/>
    <mergeCell ref="A95:A100"/>
    <mergeCell ref="A101:A106"/>
    <mergeCell ref="A107:A112"/>
    <mergeCell ref="A113:A118"/>
    <mergeCell ref="A119:A124"/>
    <mergeCell ref="A125:A132"/>
    <mergeCell ref="A133:A140"/>
    <mergeCell ref="A141:A146"/>
    <mergeCell ref="A37:A44"/>
    <mergeCell ref="A45:A52"/>
    <mergeCell ref="A89:A94"/>
    <mergeCell ref="A53:A58"/>
    <mergeCell ref="A59:A64"/>
    <mergeCell ref="A65:A70"/>
    <mergeCell ref="A71:A76"/>
    <mergeCell ref="A77:A82"/>
    <mergeCell ref="A83:A88"/>
    <mergeCell ref="B7:F7"/>
    <mergeCell ref="H7:K7"/>
    <mergeCell ref="A28:A30"/>
    <mergeCell ref="A9:A10"/>
    <mergeCell ref="B9:B10"/>
    <mergeCell ref="C9:C10"/>
    <mergeCell ref="D9:D10"/>
    <mergeCell ref="G9:H9"/>
    <mergeCell ref="I9:J9"/>
    <mergeCell ref="K9:L9"/>
    <mergeCell ref="A12:A23"/>
    <mergeCell ref="A24:A27"/>
    <mergeCell ref="E9:E10"/>
    <mergeCell ref="F9:F10"/>
    <mergeCell ref="A2:M2"/>
    <mergeCell ref="A3:M3"/>
    <mergeCell ref="A4:M4"/>
    <mergeCell ref="A5:M5"/>
    <mergeCell ref="H6:K6"/>
  </mergeCells>
  <conditionalFormatting sqref="C318:M318">
    <cfRule type="cellIs" dxfId="10" priority="5" stopIfTrue="1" operator="equal">
      <formula>8223.307275</formula>
    </cfRule>
  </conditionalFormatting>
  <conditionalFormatting sqref="C31">
    <cfRule type="cellIs" dxfId="9" priority="3" stopIfTrue="1" operator="equal">
      <formula>8223.307275</formula>
    </cfRule>
  </conditionalFormatting>
  <conditionalFormatting sqref="B28 C28:M30">
    <cfRule type="cellIs" dxfId="8" priority="4" stopIfTrue="1" operator="equal">
      <formula>8223.307275</formula>
    </cfRule>
  </conditionalFormatting>
  <conditionalFormatting sqref="C59">
    <cfRule type="cellIs" dxfId="7" priority="2" stopIfTrue="1" operator="equal">
      <formula>8223.307275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M134"/>
  <sheetViews>
    <sheetView workbookViewId="0">
      <selection activeCell="G12" sqref="G12:M128"/>
    </sheetView>
  </sheetViews>
  <sheetFormatPr defaultRowHeight="12.75" x14ac:dyDescent="0.2"/>
  <cols>
    <col min="1" max="1" width="3.7109375" style="19" customWidth="1"/>
    <col min="2" max="2" width="7.7109375" style="21" customWidth="1"/>
    <col min="3" max="3" width="40.140625" style="21" customWidth="1"/>
    <col min="4" max="4" width="7.7109375" style="21" customWidth="1"/>
    <col min="5" max="5" width="7.5703125" style="21" customWidth="1"/>
    <col min="6" max="6" width="9.85546875" style="21" customWidth="1"/>
    <col min="7" max="7" width="9.140625" style="21"/>
    <col min="8" max="8" width="12.7109375" style="21" customWidth="1"/>
    <col min="9" max="9" width="8.5703125" style="21" customWidth="1"/>
    <col min="10" max="10" width="12" style="21" customWidth="1"/>
    <col min="11" max="11" width="9.140625" style="21"/>
    <col min="12" max="12" width="11.85546875" style="21" customWidth="1"/>
    <col min="13" max="13" width="13.42578125" style="21" customWidth="1"/>
    <col min="14" max="16384" width="9.140625" style="21"/>
  </cols>
  <sheetData>
    <row r="1" spans="1:13" ht="7.5" customHeight="1" x14ac:dyDescent="0.2"/>
    <row r="2" spans="1:13" ht="15" x14ac:dyDescent="0.2">
      <c r="A2" s="186" t="s">
        <v>146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</row>
    <row r="3" spans="1:13" ht="14.25" x14ac:dyDescent="0.2">
      <c r="A3" s="187" t="s">
        <v>321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</row>
    <row r="4" spans="1:13" ht="14.25" x14ac:dyDescent="0.2">
      <c r="A4" s="188" t="s">
        <v>310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</row>
    <row r="5" spans="1:13" ht="15" x14ac:dyDescent="0.2">
      <c r="A5" s="186" t="s">
        <v>226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</row>
    <row r="6" spans="1:13" ht="15" x14ac:dyDescent="0.2">
      <c r="A6" s="22"/>
      <c r="B6" s="22"/>
      <c r="C6" s="23"/>
      <c r="D6" s="22"/>
      <c r="E6" s="22"/>
      <c r="F6" s="22"/>
      <c r="G6" s="22"/>
      <c r="H6" s="185" t="s">
        <v>37</v>
      </c>
      <c r="I6" s="185"/>
      <c r="J6" s="185"/>
      <c r="K6" s="185"/>
      <c r="L6" s="24">
        <f>M128/1000</f>
        <v>0</v>
      </c>
      <c r="M6" s="25" t="s">
        <v>36</v>
      </c>
    </row>
    <row r="7" spans="1:13" ht="15" x14ac:dyDescent="0.2">
      <c r="A7" s="22"/>
      <c r="B7" s="189" t="s">
        <v>201</v>
      </c>
      <c r="C7" s="189"/>
      <c r="D7" s="189"/>
      <c r="E7" s="189"/>
      <c r="F7" s="189"/>
      <c r="G7" s="22"/>
      <c r="H7" s="185" t="s">
        <v>38</v>
      </c>
      <c r="I7" s="185"/>
      <c r="J7" s="185"/>
      <c r="K7" s="185"/>
      <c r="L7" s="24">
        <f>J118/1000</f>
        <v>0</v>
      </c>
      <c r="M7" s="25" t="s">
        <v>36</v>
      </c>
    </row>
    <row r="8" spans="1:13" ht="6.75" customHeight="1" x14ac:dyDescent="0.2"/>
    <row r="9" spans="1:13" x14ac:dyDescent="0.2">
      <c r="A9" s="180" t="s">
        <v>1</v>
      </c>
      <c r="B9" s="181" t="s">
        <v>35</v>
      </c>
      <c r="C9" s="183" t="s">
        <v>2</v>
      </c>
      <c r="D9" s="179" t="s">
        <v>3</v>
      </c>
      <c r="E9" s="179" t="s">
        <v>11</v>
      </c>
      <c r="F9" s="179" t="s">
        <v>4</v>
      </c>
      <c r="G9" s="178" t="s">
        <v>17</v>
      </c>
      <c r="H9" s="178"/>
      <c r="I9" s="178" t="s">
        <v>5</v>
      </c>
      <c r="J9" s="178"/>
      <c r="K9" s="179" t="s">
        <v>6</v>
      </c>
      <c r="L9" s="179"/>
      <c r="M9" s="26" t="s">
        <v>21</v>
      </c>
    </row>
    <row r="10" spans="1:13" x14ac:dyDescent="0.2">
      <c r="A10" s="180"/>
      <c r="B10" s="182"/>
      <c r="C10" s="183"/>
      <c r="D10" s="179"/>
      <c r="E10" s="179"/>
      <c r="F10" s="179"/>
      <c r="G10" s="27" t="s">
        <v>7</v>
      </c>
      <c r="H10" s="28" t="s">
        <v>8</v>
      </c>
      <c r="I10" s="27" t="s">
        <v>7</v>
      </c>
      <c r="J10" s="28" t="s">
        <v>8</v>
      </c>
      <c r="K10" s="27" t="s">
        <v>7</v>
      </c>
      <c r="L10" s="28" t="s">
        <v>9</v>
      </c>
      <c r="M10" s="27" t="s">
        <v>10</v>
      </c>
    </row>
    <row r="11" spans="1:13" x14ac:dyDescent="0.2">
      <c r="A11" s="29">
        <v>1</v>
      </c>
      <c r="B11" s="30">
        <v>2</v>
      </c>
      <c r="C11" s="31">
        <v>3</v>
      </c>
      <c r="D11" s="31">
        <v>4</v>
      </c>
      <c r="E11" s="31">
        <v>5</v>
      </c>
      <c r="F11" s="31">
        <v>6</v>
      </c>
      <c r="G11" s="27">
        <v>7</v>
      </c>
      <c r="H11" s="32">
        <v>8</v>
      </c>
      <c r="I11" s="27">
        <v>9</v>
      </c>
      <c r="J11" s="32">
        <v>10</v>
      </c>
      <c r="K11" s="27">
        <v>11</v>
      </c>
      <c r="L11" s="32">
        <v>12</v>
      </c>
      <c r="M11" s="27">
        <v>13</v>
      </c>
    </row>
    <row r="12" spans="1:13" ht="40.5" x14ac:dyDescent="0.2">
      <c r="A12" s="190">
        <v>1</v>
      </c>
      <c r="B12" s="45" t="s">
        <v>49</v>
      </c>
      <c r="C12" s="70" t="s">
        <v>67</v>
      </c>
      <c r="D12" s="47" t="s">
        <v>31</v>
      </c>
      <c r="E12" s="48"/>
      <c r="F12" s="49">
        <v>355</v>
      </c>
      <c r="G12" s="41"/>
      <c r="H12" s="65"/>
      <c r="I12" s="41"/>
      <c r="J12" s="65"/>
      <c r="K12" s="41"/>
      <c r="L12" s="65"/>
      <c r="M12" s="65"/>
    </row>
    <row r="13" spans="1:13" x14ac:dyDescent="0.2">
      <c r="A13" s="190"/>
      <c r="B13" s="48"/>
      <c r="C13" s="51" t="s">
        <v>12</v>
      </c>
      <c r="D13" s="41" t="s">
        <v>15</v>
      </c>
      <c r="E13" s="68">
        <v>2.1499999999999998E-2</v>
      </c>
      <c r="F13" s="53">
        <f>E13*F12</f>
        <v>7.6324999999999994</v>
      </c>
      <c r="G13" s="41"/>
      <c r="H13" s="65"/>
      <c r="I13" s="65"/>
      <c r="J13" s="65"/>
      <c r="K13" s="41"/>
      <c r="L13" s="65"/>
      <c r="M13" s="65"/>
    </row>
    <row r="14" spans="1:13" ht="27.75" x14ac:dyDescent="0.2">
      <c r="A14" s="190"/>
      <c r="B14" s="48"/>
      <c r="C14" s="51" t="s">
        <v>53</v>
      </c>
      <c r="D14" s="48" t="s">
        <v>22</v>
      </c>
      <c r="E14" s="68">
        <v>4.8500000000000001E-2</v>
      </c>
      <c r="F14" s="53">
        <f>E14*F12</f>
        <v>17.217500000000001</v>
      </c>
      <c r="G14" s="41"/>
      <c r="H14" s="65"/>
      <c r="I14" s="41"/>
      <c r="J14" s="65"/>
      <c r="K14" s="41"/>
      <c r="L14" s="65"/>
      <c r="M14" s="65"/>
    </row>
    <row r="15" spans="1:13" ht="51" x14ac:dyDescent="0.2">
      <c r="A15" s="192">
        <v>2</v>
      </c>
      <c r="B15" s="45" t="s">
        <v>51</v>
      </c>
      <c r="C15" s="70" t="s">
        <v>68</v>
      </c>
      <c r="D15" s="47" t="s">
        <v>31</v>
      </c>
      <c r="E15" s="42"/>
      <c r="F15" s="49">
        <v>28</v>
      </c>
      <c r="G15" s="135"/>
      <c r="H15" s="65"/>
      <c r="I15" s="41"/>
      <c r="J15" s="65"/>
      <c r="K15" s="41"/>
      <c r="L15" s="65"/>
      <c r="M15" s="65"/>
    </row>
    <row r="16" spans="1:13" ht="13.5" x14ac:dyDescent="0.2">
      <c r="A16" s="194"/>
      <c r="B16" s="39"/>
      <c r="C16" s="40" t="s">
        <v>12</v>
      </c>
      <c r="D16" s="41" t="s">
        <v>15</v>
      </c>
      <c r="E16" s="42">
        <v>2.99</v>
      </c>
      <c r="F16" s="43">
        <f>E16*F15</f>
        <v>83.72</v>
      </c>
      <c r="G16" s="41"/>
      <c r="H16" s="65"/>
      <c r="I16" s="65"/>
      <c r="J16" s="65"/>
      <c r="K16" s="41"/>
      <c r="L16" s="65"/>
      <c r="M16" s="65"/>
    </row>
    <row r="17" spans="1:13" ht="38.25" x14ac:dyDescent="0.2">
      <c r="A17" s="190">
        <v>3</v>
      </c>
      <c r="B17" s="45" t="s">
        <v>51</v>
      </c>
      <c r="C17" s="136" t="s">
        <v>50</v>
      </c>
      <c r="D17" s="47" t="s">
        <v>31</v>
      </c>
      <c r="E17" s="42"/>
      <c r="F17" s="49">
        <f>F12/10</f>
        <v>35.5</v>
      </c>
      <c r="G17" s="41"/>
      <c r="H17" s="65"/>
      <c r="I17" s="41"/>
      <c r="J17" s="65"/>
      <c r="K17" s="41"/>
      <c r="L17" s="65"/>
      <c r="M17" s="65"/>
    </row>
    <row r="18" spans="1:13" ht="13.5" x14ac:dyDescent="0.2">
      <c r="A18" s="190"/>
      <c r="B18" s="39"/>
      <c r="C18" s="40" t="s">
        <v>12</v>
      </c>
      <c r="D18" s="41" t="s">
        <v>15</v>
      </c>
      <c r="E18" s="42">
        <v>2.99</v>
      </c>
      <c r="F18" s="43">
        <f>E18*F17</f>
        <v>106.14500000000001</v>
      </c>
      <c r="G18" s="41"/>
      <c r="H18" s="65"/>
      <c r="I18" s="65"/>
      <c r="J18" s="65"/>
      <c r="K18" s="41"/>
      <c r="L18" s="65"/>
      <c r="M18" s="65"/>
    </row>
    <row r="19" spans="1:13" ht="38.25" x14ac:dyDescent="0.2">
      <c r="A19" s="190">
        <v>4</v>
      </c>
      <c r="B19" s="45" t="s">
        <v>83</v>
      </c>
      <c r="C19" s="70" t="s">
        <v>84</v>
      </c>
      <c r="D19" s="47" t="s">
        <v>33</v>
      </c>
      <c r="E19" s="61"/>
      <c r="F19" s="146">
        <v>115</v>
      </c>
      <c r="G19" s="62"/>
      <c r="H19" s="63"/>
      <c r="I19" s="61"/>
      <c r="J19" s="63"/>
      <c r="K19" s="61"/>
      <c r="L19" s="63"/>
      <c r="M19" s="63"/>
    </row>
    <row r="20" spans="1:13" x14ac:dyDescent="0.2">
      <c r="A20" s="190"/>
      <c r="B20" s="48"/>
      <c r="C20" s="64" t="s">
        <v>12</v>
      </c>
      <c r="D20" s="41" t="s">
        <v>15</v>
      </c>
      <c r="E20" s="41">
        <v>9.5899999999999999E-2</v>
      </c>
      <c r="F20" s="65">
        <f>F19*E20</f>
        <v>11.028499999999999</v>
      </c>
      <c r="G20" s="41"/>
      <c r="H20" s="65"/>
      <c r="I20" s="65"/>
      <c r="J20" s="65"/>
      <c r="K20" s="41"/>
      <c r="L20" s="65"/>
      <c r="M20" s="65"/>
    </row>
    <row r="21" spans="1:13" x14ac:dyDescent="0.2">
      <c r="A21" s="190"/>
      <c r="B21" s="48"/>
      <c r="C21" s="64" t="s">
        <v>14</v>
      </c>
      <c r="D21" s="48" t="s">
        <v>0</v>
      </c>
      <c r="E21" s="41">
        <v>4.5199999999999997E-2</v>
      </c>
      <c r="F21" s="66">
        <f>E21*F19</f>
        <v>5.1979999999999995</v>
      </c>
      <c r="G21" s="41"/>
      <c r="H21" s="65"/>
      <c r="I21" s="41"/>
      <c r="J21" s="65"/>
      <c r="K21" s="65"/>
      <c r="L21" s="65"/>
      <c r="M21" s="65"/>
    </row>
    <row r="22" spans="1:13" x14ac:dyDescent="0.2">
      <c r="A22" s="190"/>
      <c r="B22" s="48"/>
      <c r="C22" s="48" t="s">
        <v>23</v>
      </c>
      <c r="D22" s="48"/>
      <c r="E22" s="48"/>
      <c r="F22" s="53"/>
      <c r="G22" s="48"/>
      <c r="H22" s="53"/>
      <c r="I22" s="41"/>
      <c r="J22" s="53"/>
      <c r="K22" s="67"/>
      <c r="L22" s="53"/>
      <c r="M22" s="53"/>
    </row>
    <row r="23" spans="1:13" x14ac:dyDescent="0.2">
      <c r="A23" s="190"/>
      <c r="B23" s="48"/>
      <c r="C23" s="64" t="s">
        <v>85</v>
      </c>
      <c r="D23" s="48" t="s">
        <v>20</v>
      </c>
      <c r="E23" s="48">
        <v>1.01</v>
      </c>
      <c r="F23" s="53">
        <f>E23*F19</f>
        <v>116.15</v>
      </c>
      <c r="G23" s="53"/>
      <c r="H23" s="53"/>
      <c r="I23" s="41"/>
      <c r="J23" s="53"/>
      <c r="K23" s="67"/>
      <c r="L23" s="53"/>
      <c r="M23" s="53"/>
    </row>
    <row r="24" spans="1:13" x14ac:dyDescent="0.2">
      <c r="A24" s="190"/>
      <c r="B24" s="48"/>
      <c r="C24" s="64" t="s">
        <v>18</v>
      </c>
      <c r="D24" s="48" t="s">
        <v>0</v>
      </c>
      <c r="E24" s="48">
        <v>5.9999999999999995E-4</v>
      </c>
      <c r="F24" s="43">
        <f>E24*F19</f>
        <v>6.8999999999999992E-2</v>
      </c>
      <c r="G24" s="53"/>
      <c r="H24" s="43"/>
      <c r="I24" s="41"/>
      <c r="J24" s="53"/>
      <c r="K24" s="67"/>
      <c r="L24" s="53"/>
      <c r="M24" s="53"/>
    </row>
    <row r="25" spans="1:13" ht="38.25" x14ac:dyDescent="0.2">
      <c r="A25" s="192">
        <v>5</v>
      </c>
      <c r="B25" s="45" t="s">
        <v>83</v>
      </c>
      <c r="C25" s="70" t="s">
        <v>125</v>
      </c>
      <c r="D25" s="47" t="s">
        <v>33</v>
      </c>
      <c r="E25" s="61"/>
      <c r="F25" s="146">
        <v>281</v>
      </c>
      <c r="G25" s="62"/>
      <c r="H25" s="63"/>
      <c r="I25" s="61"/>
      <c r="J25" s="63"/>
      <c r="K25" s="61"/>
      <c r="L25" s="63"/>
      <c r="M25" s="63"/>
    </row>
    <row r="26" spans="1:13" x14ac:dyDescent="0.2">
      <c r="A26" s="193"/>
      <c r="B26" s="48"/>
      <c r="C26" s="64" t="s">
        <v>12</v>
      </c>
      <c r="D26" s="41" t="s">
        <v>15</v>
      </c>
      <c r="E26" s="41">
        <v>9.5899999999999999E-2</v>
      </c>
      <c r="F26" s="65">
        <f>F25*E26</f>
        <v>26.947900000000001</v>
      </c>
      <c r="G26" s="41"/>
      <c r="H26" s="65"/>
      <c r="I26" s="65"/>
      <c r="J26" s="65"/>
      <c r="K26" s="41"/>
      <c r="L26" s="65"/>
      <c r="M26" s="65"/>
    </row>
    <row r="27" spans="1:13" x14ac:dyDescent="0.2">
      <c r="A27" s="193"/>
      <c r="B27" s="48"/>
      <c r="C27" s="64" t="s">
        <v>14</v>
      </c>
      <c r="D27" s="48" t="s">
        <v>0</v>
      </c>
      <c r="E27" s="41">
        <v>4.5199999999999997E-2</v>
      </c>
      <c r="F27" s="66">
        <f>E27*F25</f>
        <v>12.7012</v>
      </c>
      <c r="G27" s="41"/>
      <c r="H27" s="65"/>
      <c r="I27" s="41"/>
      <c r="J27" s="65"/>
      <c r="K27" s="65"/>
      <c r="L27" s="65"/>
      <c r="M27" s="65"/>
    </row>
    <row r="28" spans="1:13" x14ac:dyDescent="0.2">
      <c r="A28" s="193"/>
      <c r="B28" s="48"/>
      <c r="C28" s="48" t="s">
        <v>23</v>
      </c>
      <c r="D28" s="48"/>
      <c r="E28" s="48"/>
      <c r="F28" s="53"/>
      <c r="G28" s="48"/>
      <c r="H28" s="53"/>
      <c r="I28" s="41"/>
      <c r="J28" s="53"/>
      <c r="K28" s="67"/>
      <c r="L28" s="53"/>
      <c r="M28" s="53"/>
    </row>
    <row r="29" spans="1:13" x14ac:dyDescent="0.2">
      <c r="A29" s="193"/>
      <c r="B29" s="48"/>
      <c r="C29" s="64" t="s">
        <v>126</v>
      </c>
      <c r="D29" s="48" t="s">
        <v>20</v>
      </c>
      <c r="E29" s="48">
        <v>1.01</v>
      </c>
      <c r="F29" s="53">
        <f>E29*F25</f>
        <v>283.81</v>
      </c>
      <c r="G29" s="53"/>
      <c r="H29" s="53"/>
      <c r="I29" s="41"/>
      <c r="J29" s="53"/>
      <c r="K29" s="67"/>
      <c r="L29" s="53"/>
      <c r="M29" s="53"/>
    </row>
    <row r="30" spans="1:13" x14ac:dyDescent="0.2">
      <c r="A30" s="194"/>
      <c r="B30" s="48"/>
      <c r="C30" s="64" t="s">
        <v>18</v>
      </c>
      <c r="D30" s="48" t="s">
        <v>0</v>
      </c>
      <c r="E30" s="48">
        <v>5.9999999999999995E-4</v>
      </c>
      <c r="F30" s="43">
        <f>E30*F25</f>
        <v>0.16859999999999997</v>
      </c>
      <c r="G30" s="53"/>
      <c r="H30" s="43"/>
      <c r="I30" s="41"/>
      <c r="J30" s="53"/>
      <c r="K30" s="67"/>
      <c r="L30" s="53"/>
      <c r="M30" s="53"/>
    </row>
    <row r="31" spans="1:13" ht="38.25" x14ac:dyDescent="0.2">
      <c r="A31" s="190">
        <v>6</v>
      </c>
      <c r="B31" s="45" t="s">
        <v>83</v>
      </c>
      <c r="C31" s="70" t="s">
        <v>86</v>
      </c>
      <c r="D31" s="47" t="s">
        <v>33</v>
      </c>
      <c r="E31" s="61"/>
      <c r="F31" s="146">
        <v>286</v>
      </c>
      <c r="G31" s="62"/>
      <c r="H31" s="63"/>
      <c r="I31" s="61"/>
      <c r="J31" s="63"/>
      <c r="K31" s="61"/>
      <c r="L31" s="63"/>
      <c r="M31" s="63"/>
    </row>
    <row r="32" spans="1:13" x14ac:dyDescent="0.2">
      <c r="A32" s="190"/>
      <c r="B32" s="48"/>
      <c r="C32" s="64" t="s">
        <v>12</v>
      </c>
      <c r="D32" s="41" t="s">
        <v>15</v>
      </c>
      <c r="E32" s="41">
        <v>9.5899999999999999E-2</v>
      </c>
      <c r="F32" s="65">
        <f>F31*E32</f>
        <v>27.427399999999999</v>
      </c>
      <c r="G32" s="41"/>
      <c r="H32" s="65"/>
      <c r="I32" s="65"/>
      <c r="J32" s="65"/>
      <c r="K32" s="41"/>
      <c r="L32" s="65"/>
      <c r="M32" s="65"/>
    </row>
    <row r="33" spans="1:13" x14ac:dyDescent="0.2">
      <c r="A33" s="190"/>
      <c r="B33" s="48"/>
      <c r="C33" s="64" t="s">
        <v>14</v>
      </c>
      <c r="D33" s="48" t="s">
        <v>0</v>
      </c>
      <c r="E33" s="41">
        <v>4.5199999999999997E-2</v>
      </c>
      <c r="F33" s="66">
        <f>E33*F31</f>
        <v>12.927199999999999</v>
      </c>
      <c r="G33" s="41"/>
      <c r="H33" s="65"/>
      <c r="I33" s="41"/>
      <c r="J33" s="65"/>
      <c r="K33" s="65"/>
      <c r="L33" s="65"/>
      <c r="M33" s="65"/>
    </row>
    <row r="34" spans="1:13" x14ac:dyDescent="0.2">
      <c r="A34" s="190"/>
      <c r="B34" s="48"/>
      <c r="C34" s="48" t="s">
        <v>23</v>
      </c>
      <c r="D34" s="48"/>
      <c r="E34" s="48"/>
      <c r="F34" s="53"/>
      <c r="G34" s="48"/>
      <c r="H34" s="53"/>
      <c r="I34" s="41"/>
      <c r="J34" s="53"/>
      <c r="K34" s="67"/>
      <c r="L34" s="53"/>
      <c r="M34" s="53"/>
    </row>
    <row r="35" spans="1:13" x14ac:dyDescent="0.2">
      <c r="A35" s="190"/>
      <c r="B35" s="48"/>
      <c r="C35" s="64" t="s">
        <v>87</v>
      </c>
      <c r="D35" s="48" t="s">
        <v>20</v>
      </c>
      <c r="E35" s="48">
        <v>1.01</v>
      </c>
      <c r="F35" s="53">
        <f>E35*F31</f>
        <v>288.86</v>
      </c>
      <c r="G35" s="53"/>
      <c r="H35" s="53"/>
      <c r="I35" s="41"/>
      <c r="J35" s="53"/>
      <c r="K35" s="67"/>
      <c r="L35" s="53"/>
      <c r="M35" s="53"/>
    </row>
    <row r="36" spans="1:13" x14ac:dyDescent="0.2">
      <c r="A36" s="190"/>
      <c r="B36" s="48"/>
      <c r="C36" s="64" t="s">
        <v>18</v>
      </c>
      <c r="D36" s="48" t="s">
        <v>0</v>
      </c>
      <c r="E36" s="48">
        <v>5.9999999999999995E-4</v>
      </c>
      <c r="F36" s="43">
        <f>E36*F31</f>
        <v>0.17159999999999997</v>
      </c>
      <c r="G36" s="53"/>
      <c r="H36" s="43"/>
      <c r="I36" s="41"/>
      <c r="J36" s="53"/>
      <c r="K36" s="67"/>
      <c r="L36" s="53"/>
      <c r="M36" s="53"/>
    </row>
    <row r="37" spans="1:13" ht="38.25" x14ac:dyDescent="0.2">
      <c r="A37" s="190">
        <v>7</v>
      </c>
      <c r="B37" s="45" t="s">
        <v>83</v>
      </c>
      <c r="C37" s="70" t="s">
        <v>88</v>
      </c>
      <c r="D37" s="47" t="s">
        <v>33</v>
      </c>
      <c r="E37" s="61"/>
      <c r="F37" s="146">
        <v>36</v>
      </c>
      <c r="G37" s="62"/>
      <c r="H37" s="63"/>
      <c r="I37" s="61"/>
      <c r="J37" s="63"/>
      <c r="K37" s="61"/>
      <c r="L37" s="63"/>
      <c r="M37" s="63"/>
    </row>
    <row r="38" spans="1:13" x14ac:dyDescent="0.2">
      <c r="A38" s="190"/>
      <c r="B38" s="48"/>
      <c r="C38" s="64" t="s">
        <v>12</v>
      </c>
      <c r="D38" s="41" t="s">
        <v>15</v>
      </c>
      <c r="E38" s="41">
        <v>9.5899999999999999E-2</v>
      </c>
      <c r="F38" s="65">
        <f>F37*E38</f>
        <v>3.4523999999999999</v>
      </c>
      <c r="G38" s="41"/>
      <c r="H38" s="65"/>
      <c r="I38" s="65"/>
      <c r="J38" s="65"/>
      <c r="K38" s="41"/>
      <c r="L38" s="65"/>
      <c r="M38" s="65"/>
    </row>
    <row r="39" spans="1:13" x14ac:dyDescent="0.2">
      <c r="A39" s="190"/>
      <c r="B39" s="48"/>
      <c r="C39" s="64" t="s">
        <v>14</v>
      </c>
      <c r="D39" s="48" t="s">
        <v>0</v>
      </c>
      <c r="E39" s="41">
        <v>4.5199999999999997E-2</v>
      </c>
      <c r="F39" s="66">
        <f>E39*F37</f>
        <v>1.6272</v>
      </c>
      <c r="G39" s="41"/>
      <c r="H39" s="65"/>
      <c r="I39" s="41"/>
      <c r="J39" s="65"/>
      <c r="K39" s="65"/>
      <c r="L39" s="65"/>
      <c r="M39" s="65"/>
    </row>
    <row r="40" spans="1:13" x14ac:dyDescent="0.2">
      <c r="A40" s="190"/>
      <c r="B40" s="48"/>
      <c r="C40" s="48" t="s">
        <v>23</v>
      </c>
      <c r="D40" s="48"/>
      <c r="E40" s="48"/>
      <c r="F40" s="53"/>
      <c r="G40" s="48"/>
      <c r="H40" s="53"/>
      <c r="I40" s="41"/>
      <c r="J40" s="53"/>
      <c r="K40" s="67"/>
      <c r="L40" s="53"/>
      <c r="M40" s="53"/>
    </row>
    <row r="41" spans="1:13" x14ac:dyDescent="0.2">
      <c r="A41" s="190"/>
      <c r="B41" s="48"/>
      <c r="C41" s="64" t="s">
        <v>89</v>
      </c>
      <c r="D41" s="48" t="s">
        <v>20</v>
      </c>
      <c r="E41" s="48">
        <v>1.01</v>
      </c>
      <c r="F41" s="53">
        <f>E41*F37</f>
        <v>36.36</v>
      </c>
      <c r="G41" s="53"/>
      <c r="H41" s="53"/>
      <c r="I41" s="41"/>
      <c r="J41" s="53"/>
      <c r="K41" s="67"/>
      <c r="L41" s="53"/>
      <c r="M41" s="53"/>
    </row>
    <row r="42" spans="1:13" x14ac:dyDescent="0.2">
      <c r="A42" s="190"/>
      <c r="B42" s="48"/>
      <c r="C42" s="64" t="s">
        <v>18</v>
      </c>
      <c r="D42" s="48" t="s">
        <v>0</v>
      </c>
      <c r="E42" s="48">
        <v>5.9999999999999995E-4</v>
      </c>
      <c r="F42" s="43">
        <f>E42*F37</f>
        <v>2.1599999999999998E-2</v>
      </c>
      <c r="G42" s="53"/>
      <c r="H42" s="43"/>
      <c r="I42" s="41"/>
      <c r="J42" s="53"/>
      <c r="K42" s="67"/>
      <c r="L42" s="53"/>
      <c r="M42" s="53"/>
    </row>
    <row r="43" spans="1:13" ht="25.5" x14ac:dyDescent="0.2">
      <c r="A43" s="190">
        <v>8</v>
      </c>
      <c r="B43" s="45" t="s">
        <v>59</v>
      </c>
      <c r="C43" s="70" t="s">
        <v>229</v>
      </c>
      <c r="D43" s="61" t="s">
        <v>24</v>
      </c>
      <c r="E43" s="61"/>
      <c r="F43" s="49">
        <f>SUM(F47:F47)</f>
        <v>1</v>
      </c>
      <c r="G43" s="62"/>
      <c r="H43" s="63"/>
      <c r="I43" s="63"/>
      <c r="J43" s="63"/>
      <c r="K43" s="63"/>
      <c r="L43" s="63"/>
      <c r="M43" s="63"/>
    </row>
    <row r="44" spans="1:13" x14ac:dyDescent="0.2">
      <c r="A44" s="190"/>
      <c r="B44" s="48"/>
      <c r="C44" s="64" t="s">
        <v>12</v>
      </c>
      <c r="D44" s="41" t="s">
        <v>15</v>
      </c>
      <c r="E44" s="41">
        <v>0.38900000000000001</v>
      </c>
      <c r="F44" s="65">
        <f>F43*E44</f>
        <v>0.38900000000000001</v>
      </c>
      <c r="G44" s="41"/>
      <c r="H44" s="65"/>
      <c r="I44" s="65"/>
      <c r="J44" s="65"/>
      <c r="K44" s="65"/>
      <c r="L44" s="65"/>
      <c r="M44" s="65"/>
    </row>
    <row r="45" spans="1:13" x14ac:dyDescent="0.2">
      <c r="A45" s="190"/>
      <c r="B45" s="48"/>
      <c r="C45" s="51" t="s">
        <v>25</v>
      </c>
      <c r="D45" s="48" t="s">
        <v>0</v>
      </c>
      <c r="E45" s="41">
        <v>0.151</v>
      </c>
      <c r="F45" s="66">
        <f>E45*F43</f>
        <v>0.151</v>
      </c>
      <c r="G45" s="41"/>
      <c r="H45" s="65"/>
      <c r="I45" s="65"/>
      <c r="J45" s="65"/>
      <c r="K45" s="65"/>
      <c r="L45" s="65"/>
      <c r="M45" s="65"/>
    </row>
    <row r="46" spans="1:13" x14ac:dyDescent="0.2">
      <c r="A46" s="190"/>
      <c r="B46" s="48"/>
      <c r="C46" s="48" t="s">
        <v>23</v>
      </c>
      <c r="D46" s="48"/>
      <c r="E46" s="48"/>
      <c r="F46" s="53"/>
      <c r="G46" s="48"/>
      <c r="H46" s="53"/>
      <c r="I46" s="65"/>
      <c r="J46" s="53"/>
      <c r="K46" s="53"/>
      <c r="L46" s="53"/>
      <c r="M46" s="53"/>
    </row>
    <row r="47" spans="1:13" ht="25.5" x14ac:dyDescent="0.2">
      <c r="A47" s="190"/>
      <c r="B47" s="48"/>
      <c r="C47" s="51" t="s">
        <v>210</v>
      </c>
      <c r="D47" s="48" t="s">
        <v>24</v>
      </c>
      <c r="E47" s="151" t="s">
        <v>39</v>
      </c>
      <c r="F47" s="53">
        <v>1</v>
      </c>
      <c r="G47" s="53"/>
      <c r="H47" s="53"/>
      <c r="I47" s="65"/>
      <c r="J47" s="53"/>
      <c r="K47" s="53"/>
      <c r="L47" s="53"/>
      <c r="M47" s="53"/>
    </row>
    <row r="48" spans="1:13" x14ac:dyDescent="0.2">
      <c r="A48" s="190"/>
      <c r="B48" s="48"/>
      <c r="C48" s="64" t="s">
        <v>18</v>
      </c>
      <c r="D48" s="48" t="s">
        <v>0</v>
      </c>
      <c r="E48" s="48">
        <v>2.4E-2</v>
      </c>
      <c r="F48" s="43">
        <f>E48*F43</f>
        <v>2.4E-2</v>
      </c>
      <c r="G48" s="53"/>
      <c r="H48" s="43"/>
      <c r="I48" s="65"/>
      <c r="J48" s="53"/>
      <c r="K48" s="53"/>
      <c r="L48" s="53"/>
      <c r="M48" s="53"/>
    </row>
    <row r="49" spans="1:13" ht="25.5" x14ac:dyDescent="0.2">
      <c r="A49" s="190">
        <v>9</v>
      </c>
      <c r="B49" s="45" t="s">
        <v>59</v>
      </c>
      <c r="C49" s="70" t="s">
        <v>96</v>
      </c>
      <c r="D49" s="47" t="s">
        <v>24</v>
      </c>
      <c r="E49" s="47"/>
      <c r="F49" s="49">
        <f>SUM(F53:F54)</f>
        <v>6</v>
      </c>
      <c r="G49" s="125"/>
      <c r="H49" s="126"/>
      <c r="I49" s="127"/>
      <c r="J49" s="126"/>
      <c r="K49" s="127"/>
      <c r="L49" s="126"/>
      <c r="M49" s="126"/>
    </row>
    <row r="50" spans="1:13" x14ac:dyDescent="0.2">
      <c r="A50" s="190"/>
      <c r="B50" s="48"/>
      <c r="C50" s="64" t="s">
        <v>12</v>
      </c>
      <c r="D50" s="48" t="s">
        <v>15</v>
      </c>
      <c r="E50" s="43">
        <v>0.38900000000000001</v>
      </c>
      <c r="F50" s="53">
        <f>E50*F49</f>
        <v>2.3340000000000001</v>
      </c>
      <c r="G50" s="51"/>
      <c r="H50" s="154"/>
      <c r="I50" s="53"/>
      <c r="J50" s="53"/>
      <c r="K50" s="67"/>
      <c r="L50" s="53"/>
      <c r="M50" s="53"/>
    </row>
    <row r="51" spans="1:13" x14ac:dyDescent="0.2">
      <c r="A51" s="190"/>
      <c r="B51" s="48"/>
      <c r="C51" s="51" t="s">
        <v>25</v>
      </c>
      <c r="D51" s="74" t="s">
        <v>0</v>
      </c>
      <c r="E51" s="43">
        <v>0.151</v>
      </c>
      <c r="F51" s="75">
        <f>E51*F49</f>
        <v>0.90599999999999992</v>
      </c>
      <c r="G51" s="74"/>
      <c r="H51" s="75"/>
      <c r="I51" s="129"/>
      <c r="J51" s="75"/>
      <c r="K51" s="75"/>
      <c r="L51" s="75"/>
      <c r="M51" s="75"/>
    </row>
    <row r="52" spans="1:13" x14ac:dyDescent="0.2">
      <c r="A52" s="190"/>
      <c r="B52" s="48"/>
      <c r="C52" s="48" t="s">
        <v>23</v>
      </c>
      <c r="D52" s="74"/>
      <c r="E52" s="48"/>
      <c r="F52" s="74"/>
      <c r="G52" s="74"/>
      <c r="H52" s="75"/>
      <c r="I52" s="129"/>
      <c r="J52" s="75"/>
      <c r="K52" s="129"/>
      <c r="L52" s="75"/>
      <c r="M52" s="75"/>
    </row>
    <row r="53" spans="1:13" x14ac:dyDescent="0.2">
      <c r="A53" s="190"/>
      <c r="B53" s="48"/>
      <c r="C53" s="51" t="s">
        <v>130</v>
      </c>
      <c r="D53" s="74" t="s">
        <v>24</v>
      </c>
      <c r="E53" s="151" t="s">
        <v>39</v>
      </c>
      <c r="F53" s="75">
        <v>1</v>
      </c>
      <c r="G53" s="75"/>
      <c r="H53" s="75"/>
      <c r="I53" s="129"/>
      <c r="J53" s="75"/>
      <c r="K53" s="129"/>
      <c r="L53" s="75"/>
      <c r="M53" s="75"/>
    </row>
    <row r="54" spans="1:13" x14ac:dyDescent="0.2">
      <c r="A54" s="190"/>
      <c r="B54" s="48"/>
      <c r="C54" s="51" t="s">
        <v>99</v>
      </c>
      <c r="D54" s="74" t="s">
        <v>24</v>
      </c>
      <c r="E54" s="151" t="s">
        <v>39</v>
      </c>
      <c r="F54" s="75">
        <v>5</v>
      </c>
      <c r="G54" s="75"/>
      <c r="H54" s="75"/>
      <c r="I54" s="129"/>
      <c r="J54" s="75"/>
      <c r="K54" s="129"/>
      <c r="L54" s="75"/>
      <c r="M54" s="75"/>
    </row>
    <row r="55" spans="1:13" x14ac:dyDescent="0.2">
      <c r="A55" s="190"/>
      <c r="B55" s="48"/>
      <c r="C55" s="64" t="s">
        <v>18</v>
      </c>
      <c r="D55" s="74" t="s">
        <v>0</v>
      </c>
      <c r="E55" s="43">
        <v>2.4E-2</v>
      </c>
      <c r="F55" s="74">
        <f>E55*F49</f>
        <v>0.14400000000000002</v>
      </c>
      <c r="G55" s="75"/>
      <c r="H55" s="75"/>
      <c r="I55" s="129"/>
      <c r="J55" s="75"/>
      <c r="K55" s="129"/>
      <c r="L55" s="75"/>
      <c r="M55" s="75"/>
    </row>
    <row r="56" spans="1:13" ht="38.25" x14ac:dyDescent="0.2">
      <c r="A56" s="192">
        <v>10</v>
      </c>
      <c r="B56" s="45" t="s">
        <v>168</v>
      </c>
      <c r="C56" s="70" t="s">
        <v>171</v>
      </c>
      <c r="D56" s="61" t="s">
        <v>24</v>
      </c>
      <c r="E56" s="61"/>
      <c r="F56" s="146">
        <f>F60</f>
        <v>6</v>
      </c>
      <c r="G56" s="62"/>
      <c r="H56" s="63"/>
      <c r="I56" s="63"/>
      <c r="J56" s="63"/>
      <c r="K56" s="63"/>
      <c r="L56" s="63"/>
      <c r="M56" s="63"/>
    </row>
    <row r="57" spans="1:13" x14ac:dyDescent="0.2">
      <c r="A57" s="193"/>
      <c r="B57" s="48"/>
      <c r="C57" s="64" t="s">
        <v>12</v>
      </c>
      <c r="D57" s="41" t="s">
        <v>15</v>
      </c>
      <c r="E57" s="41">
        <v>1.51</v>
      </c>
      <c r="F57" s="65">
        <f>F56*E57</f>
        <v>9.06</v>
      </c>
      <c r="G57" s="41"/>
      <c r="H57" s="65"/>
      <c r="I57" s="65"/>
      <c r="J57" s="65"/>
      <c r="K57" s="65"/>
      <c r="L57" s="65"/>
      <c r="M57" s="65"/>
    </row>
    <row r="58" spans="1:13" x14ac:dyDescent="0.2">
      <c r="A58" s="193"/>
      <c r="B58" s="48"/>
      <c r="C58" s="51" t="s">
        <v>14</v>
      </c>
      <c r="D58" s="48" t="s">
        <v>0</v>
      </c>
      <c r="E58" s="41">
        <v>0.13</v>
      </c>
      <c r="F58" s="66">
        <f>E58*F56</f>
        <v>0.78</v>
      </c>
      <c r="G58" s="41"/>
      <c r="H58" s="65"/>
      <c r="I58" s="65"/>
      <c r="J58" s="65"/>
      <c r="K58" s="65"/>
      <c r="L58" s="65"/>
      <c r="M58" s="65"/>
    </row>
    <row r="59" spans="1:13" x14ac:dyDescent="0.2">
      <c r="A59" s="193"/>
      <c r="B59" s="48"/>
      <c r="C59" s="48" t="s">
        <v>23</v>
      </c>
      <c r="D59" s="48"/>
      <c r="E59" s="48"/>
      <c r="F59" s="53"/>
      <c r="G59" s="48"/>
      <c r="H59" s="53"/>
      <c r="I59" s="65"/>
      <c r="J59" s="53"/>
      <c r="K59" s="53"/>
      <c r="L59" s="53"/>
      <c r="M59" s="53"/>
    </row>
    <row r="60" spans="1:13" ht="25.5" x14ac:dyDescent="0.2">
      <c r="A60" s="193"/>
      <c r="B60" s="48"/>
      <c r="C60" s="51" t="s">
        <v>169</v>
      </c>
      <c r="D60" s="48" t="s">
        <v>24</v>
      </c>
      <c r="E60" s="151" t="s">
        <v>39</v>
      </c>
      <c r="F60" s="53">
        <v>6</v>
      </c>
      <c r="G60" s="53"/>
      <c r="H60" s="53"/>
      <c r="I60" s="65"/>
      <c r="J60" s="53"/>
      <c r="K60" s="53"/>
      <c r="L60" s="53"/>
      <c r="M60" s="53"/>
    </row>
    <row r="61" spans="1:13" x14ac:dyDescent="0.2">
      <c r="A61" s="194"/>
      <c r="B61" s="48"/>
      <c r="C61" s="64" t="s">
        <v>18</v>
      </c>
      <c r="D61" s="48" t="s">
        <v>0</v>
      </c>
      <c r="E61" s="48">
        <v>7.0000000000000007E-2</v>
      </c>
      <c r="F61" s="43">
        <f>E61*F56</f>
        <v>0.42000000000000004</v>
      </c>
      <c r="G61" s="53"/>
      <c r="H61" s="43"/>
      <c r="I61" s="65"/>
      <c r="J61" s="53"/>
      <c r="K61" s="53"/>
      <c r="L61" s="53"/>
      <c r="M61" s="53"/>
    </row>
    <row r="62" spans="1:13" ht="38.25" x14ac:dyDescent="0.2">
      <c r="A62" s="190">
        <v>11</v>
      </c>
      <c r="B62" s="45" t="s">
        <v>59</v>
      </c>
      <c r="C62" s="70" t="s">
        <v>167</v>
      </c>
      <c r="D62" s="61" t="s">
        <v>24</v>
      </c>
      <c r="E62" s="61"/>
      <c r="F62" s="146">
        <f>F66</f>
        <v>6</v>
      </c>
      <c r="G62" s="62"/>
      <c r="H62" s="63"/>
      <c r="I62" s="63"/>
      <c r="J62" s="63"/>
      <c r="K62" s="63"/>
      <c r="L62" s="63"/>
      <c r="M62" s="63"/>
    </row>
    <row r="63" spans="1:13" x14ac:dyDescent="0.2">
      <c r="A63" s="190"/>
      <c r="B63" s="48"/>
      <c r="C63" s="64" t="s">
        <v>12</v>
      </c>
      <c r="D63" s="41" t="s">
        <v>15</v>
      </c>
      <c r="E63" s="41">
        <v>0.38900000000000001</v>
      </c>
      <c r="F63" s="65">
        <f>F62*E63</f>
        <v>2.3340000000000001</v>
      </c>
      <c r="G63" s="41"/>
      <c r="H63" s="65"/>
      <c r="I63" s="65"/>
      <c r="J63" s="65"/>
      <c r="K63" s="65"/>
      <c r="L63" s="65"/>
      <c r="M63" s="65"/>
    </row>
    <row r="64" spans="1:13" x14ac:dyDescent="0.2">
      <c r="A64" s="190"/>
      <c r="B64" s="48"/>
      <c r="C64" s="51" t="s">
        <v>25</v>
      </c>
      <c r="D64" s="48" t="s">
        <v>0</v>
      </c>
      <c r="E64" s="41">
        <v>0.151</v>
      </c>
      <c r="F64" s="66">
        <f>E64*F62</f>
        <v>0.90599999999999992</v>
      </c>
      <c r="G64" s="41"/>
      <c r="H64" s="65"/>
      <c r="I64" s="65"/>
      <c r="J64" s="65"/>
      <c r="K64" s="65"/>
      <c r="L64" s="65"/>
      <c r="M64" s="65"/>
    </row>
    <row r="65" spans="1:13" x14ac:dyDescent="0.2">
      <c r="A65" s="190"/>
      <c r="B65" s="48"/>
      <c r="C65" s="48" t="s">
        <v>23</v>
      </c>
      <c r="D65" s="48"/>
      <c r="E65" s="48"/>
      <c r="F65" s="53"/>
      <c r="G65" s="48"/>
      <c r="H65" s="53"/>
      <c r="I65" s="65"/>
      <c r="J65" s="53"/>
      <c r="K65" s="53"/>
      <c r="L65" s="53"/>
      <c r="M65" s="53"/>
    </row>
    <row r="66" spans="1:13" x14ac:dyDescent="0.2">
      <c r="A66" s="190"/>
      <c r="B66" s="48"/>
      <c r="C66" s="170" t="s">
        <v>100</v>
      </c>
      <c r="D66" s="48" t="s">
        <v>24</v>
      </c>
      <c r="E66" s="151" t="s">
        <v>39</v>
      </c>
      <c r="F66" s="53">
        <v>6</v>
      </c>
      <c r="G66" s="53"/>
      <c r="H66" s="53"/>
      <c r="I66" s="65"/>
      <c r="J66" s="53"/>
      <c r="K66" s="53"/>
      <c r="L66" s="53"/>
      <c r="M66" s="53"/>
    </row>
    <row r="67" spans="1:13" x14ac:dyDescent="0.2">
      <c r="A67" s="190"/>
      <c r="B67" s="48"/>
      <c r="C67" s="64" t="s">
        <v>18</v>
      </c>
      <c r="D67" s="48" t="s">
        <v>0</v>
      </c>
      <c r="E67" s="48">
        <v>2.4E-2</v>
      </c>
      <c r="F67" s="43">
        <f>E67*F62</f>
        <v>0.14400000000000002</v>
      </c>
      <c r="G67" s="53"/>
      <c r="H67" s="43"/>
      <c r="I67" s="65"/>
      <c r="J67" s="53"/>
      <c r="K67" s="53"/>
      <c r="L67" s="53"/>
      <c r="M67" s="53"/>
    </row>
    <row r="68" spans="1:13" ht="21" x14ac:dyDescent="0.2">
      <c r="A68" s="190">
        <v>12</v>
      </c>
      <c r="B68" s="45" t="s">
        <v>58</v>
      </c>
      <c r="C68" s="70" t="s">
        <v>101</v>
      </c>
      <c r="D68" s="61" t="s">
        <v>24</v>
      </c>
      <c r="E68" s="61"/>
      <c r="F68" s="49">
        <f>SUM(F72:F73)</f>
        <v>2</v>
      </c>
      <c r="G68" s="62"/>
      <c r="H68" s="63"/>
      <c r="I68" s="63"/>
      <c r="J68" s="63"/>
      <c r="K68" s="63"/>
      <c r="L68" s="63"/>
      <c r="M68" s="63"/>
    </row>
    <row r="69" spans="1:13" x14ac:dyDescent="0.2">
      <c r="A69" s="190"/>
      <c r="B69" s="48"/>
      <c r="C69" s="64" t="s">
        <v>12</v>
      </c>
      <c r="D69" s="41" t="s">
        <v>15</v>
      </c>
      <c r="E69" s="41">
        <v>0.58399999999999996</v>
      </c>
      <c r="F69" s="65">
        <f>F68*E69</f>
        <v>1.1679999999999999</v>
      </c>
      <c r="G69" s="41"/>
      <c r="H69" s="65"/>
      <c r="I69" s="65"/>
      <c r="J69" s="65"/>
      <c r="K69" s="65"/>
      <c r="L69" s="65"/>
      <c r="M69" s="65"/>
    </row>
    <row r="70" spans="1:13" x14ac:dyDescent="0.2">
      <c r="A70" s="190"/>
      <c r="B70" s="48"/>
      <c r="C70" s="51" t="s">
        <v>25</v>
      </c>
      <c r="D70" s="48" t="s">
        <v>0</v>
      </c>
      <c r="E70" s="41">
        <v>0.22700000000000001</v>
      </c>
      <c r="F70" s="66">
        <f>E70*F68</f>
        <v>0.45400000000000001</v>
      </c>
      <c r="G70" s="41"/>
      <c r="H70" s="65"/>
      <c r="I70" s="65"/>
      <c r="J70" s="65"/>
      <c r="K70" s="65"/>
      <c r="L70" s="65"/>
      <c r="M70" s="65"/>
    </row>
    <row r="71" spans="1:13" x14ac:dyDescent="0.2">
      <c r="A71" s="190"/>
      <c r="B71" s="48"/>
      <c r="C71" s="48" t="s">
        <v>23</v>
      </c>
      <c r="D71" s="48"/>
      <c r="E71" s="48"/>
      <c r="F71" s="53"/>
      <c r="G71" s="48"/>
      <c r="H71" s="53"/>
      <c r="I71" s="65"/>
      <c r="J71" s="53"/>
      <c r="K71" s="53"/>
      <c r="L71" s="53"/>
      <c r="M71" s="53"/>
    </row>
    <row r="72" spans="1:13" x14ac:dyDescent="0.2">
      <c r="A72" s="190"/>
      <c r="B72" s="48"/>
      <c r="C72" s="51" t="s">
        <v>227</v>
      </c>
      <c r="D72" s="48" t="s">
        <v>24</v>
      </c>
      <c r="E72" s="151" t="s">
        <v>39</v>
      </c>
      <c r="F72" s="53">
        <v>1</v>
      </c>
      <c r="G72" s="53"/>
      <c r="H72" s="53"/>
      <c r="I72" s="65"/>
      <c r="J72" s="53"/>
      <c r="K72" s="53"/>
      <c r="L72" s="53"/>
      <c r="M72" s="53"/>
    </row>
    <row r="73" spans="1:13" x14ac:dyDescent="0.2">
      <c r="A73" s="190"/>
      <c r="B73" s="48"/>
      <c r="C73" s="51" t="s">
        <v>136</v>
      </c>
      <c r="D73" s="48" t="s">
        <v>24</v>
      </c>
      <c r="E73" s="151" t="s">
        <v>39</v>
      </c>
      <c r="F73" s="53">
        <v>1</v>
      </c>
      <c r="G73" s="53"/>
      <c r="H73" s="53"/>
      <c r="I73" s="65"/>
      <c r="J73" s="53"/>
      <c r="K73" s="53"/>
      <c r="L73" s="53"/>
      <c r="M73" s="53"/>
    </row>
    <row r="74" spans="1:13" x14ac:dyDescent="0.2">
      <c r="A74" s="190"/>
      <c r="B74" s="48"/>
      <c r="C74" s="64" t="s">
        <v>18</v>
      </c>
      <c r="D74" s="48" t="s">
        <v>0</v>
      </c>
      <c r="E74" s="48">
        <v>2.4E-2</v>
      </c>
      <c r="F74" s="43">
        <f>E74*F68</f>
        <v>4.8000000000000001E-2</v>
      </c>
      <c r="G74" s="53"/>
      <c r="H74" s="43"/>
      <c r="I74" s="65"/>
      <c r="J74" s="53"/>
      <c r="K74" s="53"/>
      <c r="L74" s="53"/>
      <c r="M74" s="53"/>
    </row>
    <row r="75" spans="1:13" ht="25.5" x14ac:dyDescent="0.2">
      <c r="A75" s="190">
        <v>13</v>
      </c>
      <c r="B75" s="45" t="s">
        <v>59</v>
      </c>
      <c r="C75" s="70" t="s">
        <v>103</v>
      </c>
      <c r="D75" s="61" t="s">
        <v>24</v>
      </c>
      <c r="E75" s="61"/>
      <c r="F75" s="49">
        <f>SUM(F79:F81)</f>
        <v>5</v>
      </c>
      <c r="G75" s="62"/>
      <c r="H75" s="63"/>
      <c r="I75" s="63"/>
      <c r="J75" s="63"/>
      <c r="K75" s="63"/>
      <c r="L75" s="63"/>
      <c r="M75" s="63"/>
    </row>
    <row r="76" spans="1:13" x14ac:dyDescent="0.2">
      <c r="A76" s="190"/>
      <c r="B76" s="48"/>
      <c r="C76" s="64" t="s">
        <v>12</v>
      </c>
      <c r="D76" s="41" t="s">
        <v>15</v>
      </c>
      <c r="E76" s="41">
        <v>0.38900000000000001</v>
      </c>
      <c r="F76" s="65">
        <f>F75*E76</f>
        <v>1.9450000000000001</v>
      </c>
      <c r="G76" s="41"/>
      <c r="H76" s="65"/>
      <c r="I76" s="65"/>
      <c r="J76" s="65"/>
      <c r="K76" s="65"/>
      <c r="L76" s="65"/>
      <c r="M76" s="65"/>
    </row>
    <row r="77" spans="1:13" x14ac:dyDescent="0.2">
      <c r="A77" s="190"/>
      <c r="B77" s="48"/>
      <c r="C77" s="51" t="s">
        <v>25</v>
      </c>
      <c r="D77" s="48" t="s">
        <v>0</v>
      </c>
      <c r="E77" s="41">
        <v>0.151</v>
      </c>
      <c r="F77" s="66">
        <f>E77*F75</f>
        <v>0.755</v>
      </c>
      <c r="G77" s="41"/>
      <c r="H77" s="65"/>
      <c r="I77" s="65"/>
      <c r="J77" s="65"/>
      <c r="K77" s="65"/>
      <c r="L77" s="65"/>
      <c r="M77" s="65"/>
    </row>
    <row r="78" spans="1:13" x14ac:dyDescent="0.2">
      <c r="A78" s="190"/>
      <c r="B78" s="48"/>
      <c r="C78" s="48" t="s">
        <v>23</v>
      </c>
      <c r="D78" s="48"/>
      <c r="E78" s="48"/>
      <c r="F78" s="53"/>
      <c r="G78" s="48"/>
      <c r="H78" s="53"/>
      <c r="I78" s="65"/>
      <c r="J78" s="53"/>
      <c r="K78" s="53"/>
      <c r="L78" s="53"/>
      <c r="M78" s="53"/>
    </row>
    <row r="79" spans="1:13" x14ac:dyDescent="0.2">
      <c r="A79" s="190"/>
      <c r="B79" s="48"/>
      <c r="C79" s="51" t="s">
        <v>119</v>
      </c>
      <c r="D79" s="48" t="s">
        <v>24</v>
      </c>
      <c r="E79" s="151" t="s">
        <v>39</v>
      </c>
      <c r="F79" s="53">
        <v>2</v>
      </c>
      <c r="G79" s="53"/>
      <c r="H79" s="53"/>
      <c r="I79" s="65"/>
      <c r="J79" s="53"/>
      <c r="K79" s="53"/>
      <c r="L79" s="53"/>
      <c r="M79" s="53"/>
    </row>
    <row r="80" spans="1:13" x14ac:dyDescent="0.2">
      <c r="A80" s="190"/>
      <c r="B80" s="48"/>
      <c r="C80" s="51" t="s">
        <v>139</v>
      </c>
      <c r="D80" s="48" t="s">
        <v>24</v>
      </c>
      <c r="E80" s="151" t="s">
        <v>39</v>
      </c>
      <c r="F80" s="53">
        <v>1</v>
      </c>
      <c r="G80" s="53"/>
      <c r="H80" s="53"/>
      <c r="I80" s="65"/>
      <c r="J80" s="53"/>
      <c r="K80" s="53"/>
      <c r="L80" s="53"/>
      <c r="M80" s="53"/>
    </row>
    <row r="81" spans="1:13" x14ac:dyDescent="0.2">
      <c r="A81" s="190"/>
      <c r="B81" s="48"/>
      <c r="C81" s="51" t="s">
        <v>120</v>
      </c>
      <c r="D81" s="48" t="s">
        <v>24</v>
      </c>
      <c r="E81" s="151" t="s">
        <v>39</v>
      </c>
      <c r="F81" s="53">
        <v>2</v>
      </c>
      <c r="G81" s="53"/>
      <c r="H81" s="53"/>
      <c r="I81" s="65"/>
      <c r="J81" s="53"/>
      <c r="K81" s="53"/>
      <c r="L81" s="53"/>
      <c r="M81" s="53"/>
    </row>
    <row r="82" spans="1:13" x14ac:dyDescent="0.2">
      <c r="A82" s="190"/>
      <c r="B82" s="48"/>
      <c r="C82" s="64" t="s">
        <v>18</v>
      </c>
      <c r="D82" s="48" t="s">
        <v>0</v>
      </c>
      <c r="E82" s="48">
        <v>2.4E-2</v>
      </c>
      <c r="F82" s="43">
        <f>E82*F75</f>
        <v>0.12</v>
      </c>
      <c r="G82" s="53"/>
      <c r="H82" s="43"/>
      <c r="I82" s="65"/>
      <c r="J82" s="53"/>
      <c r="K82" s="53"/>
      <c r="L82" s="53"/>
      <c r="M82" s="53"/>
    </row>
    <row r="83" spans="1:13" ht="25.5" x14ac:dyDescent="0.2">
      <c r="A83" s="190">
        <v>14</v>
      </c>
      <c r="B83" s="45" t="s">
        <v>59</v>
      </c>
      <c r="C83" s="70" t="s">
        <v>106</v>
      </c>
      <c r="D83" s="61" t="s">
        <v>24</v>
      </c>
      <c r="E83" s="61"/>
      <c r="F83" s="49">
        <f>SUM(F87:F88)</f>
        <v>2</v>
      </c>
      <c r="G83" s="62"/>
      <c r="H83" s="63"/>
      <c r="I83" s="63"/>
      <c r="J83" s="63"/>
      <c r="K83" s="63"/>
      <c r="L83" s="63"/>
      <c r="M83" s="63"/>
    </row>
    <row r="84" spans="1:13" x14ac:dyDescent="0.2">
      <c r="A84" s="190"/>
      <c r="B84" s="48"/>
      <c r="C84" s="64" t="s">
        <v>12</v>
      </c>
      <c r="D84" s="41" t="s">
        <v>15</v>
      </c>
      <c r="E84" s="41">
        <v>0.38900000000000001</v>
      </c>
      <c r="F84" s="65">
        <f>F83*E84</f>
        <v>0.77800000000000002</v>
      </c>
      <c r="G84" s="41"/>
      <c r="H84" s="65"/>
      <c r="I84" s="65"/>
      <c r="J84" s="65"/>
      <c r="K84" s="65"/>
      <c r="L84" s="65"/>
      <c r="M84" s="65"/>
    </row>
    <row r="85" spans="1:13" x14ac:dyDescent="0.2">
      <c r="A85" s="190"/>
      <c r="B85" s="48"/>
      <c r="C85" s="51" t="s">
        <v>25</v>
      </c>
      <c r="D85" s="48" t="s">
        <v>0</v>
      </c>
      <c r="E85" s="41">
        <v>0.151</v>
      </c>
      <c r="F85" s="66">
        <f>E85*F83</f>
        <v>0.30199999999999999</v>
      </c>
      <c r="G85" s="41"/>
      <c r="H85" s="65"/>
      <c r="I85" s="65"/>
      <c r="J85" s="65"/>
      <c r="K85" s="65"/>
      <c r="L85" s="65"/>
      <c r="M85" s="65"/>
    </row>
    <row r="86" spans="1:13" x14ac:dyDescent="0.2">
      <c r="A86" s="190"/>
      <c r="B86" s="48"/>
      <c r="C86" s="48" t="s">
        <v>23</v>
      </c>
      <c r="D86" s="48"/>
      <c r="E86" s="48"/>
      <c r="F86" s="53"/>
      <c r="G86" s="48"/>
      <c r="H86" s="53"/>
      <c r="I86" s="65"/>
      <c r="J86" s="53"/>
      <c r="K86" s="53"/>
      <c r="L86" s="53"/>
      <c r="M86" s="53"/>
    </row>
    <row r="87" spans="1:13" x14ac:dyDescent="0.2">
      <c r="A87" s="190"/>
      <c r="B87" s="48"/>
      <c r="C87" s="51" t="s">
        <v>141</v>
      </c>
      <c r="D87" s="48" t="s">
        <v>24</v>
      </c>
      <c r="E87" s="151" t="s">
        <v>39</v>
      </c>
      <c r="F87" s="53">
        <v>1</v>
      </c>
      <c r="G87" s="53"/>
      <c r="H87" s="53"/>
      <c r="I87" s="65"/>
      <c r="J87" s="53"/>
      <c r="K87" s="53"/>
      <c r="L87" s="53"/>
      <c r="M87" s="53"/>
    </row>
    <row r="88" spans="1:13" x14ac:dyDescent="0.2">
      <c r="A88" s="190"/>
      <c r="B88" s="48"/>
      <c r="C88" s="51" t="s">
        <v>140</v>
      </c>
      <c r="D88" s="48" t="s">
        <v>24</v>
      </c>
      <c r="E88" s="151" t="s">
        <v>39</v>
      </c>
      <c r="F88" s="53">
        <v>1</v>
      </c>
      <c r="G88" s="53"/>
      <c r="H88" s="53"/>
      <c r="I88" s="65"/>
      <c r="J88" s="53"/>
      <c r="K88" s="53"/>
      <c r="L88" s="53"/>
      <c r="M88" s="53"/>
    </row>
    <row r="89" spans="1:13" x14ac:dyDescent="0.2">
      <c r="A89" s="190"/>
      <c r="B89" s="48"/>
      <c r="C89" s="64" t="s">
        <v>18</v>
      </c>
      <c r="D89" s="48" t="s">
        <v>0</v>
      </c>
      <c r="E89" s="48">
        <v>2.4E-2</v>
      </c>
      <c r="F89" s="43">
        <f>E89*F83</f>
        <v>4.8000000000000001E-2</v>
      </c>
      <c r="G89" s="53"/>
      <c r="H89" s="43"/>
      <c r="I89" s="65"/>
      <c r="J89" s="53"/>
      <c r="K89" s="53"/>
      <c r="L89" s="53"/>
      <c r="M89" s="53"/>
    </row>
    <row r="90" spans="1:13" ht="38.25" x14ac:dyDescent="0.2">
      <c r="A90" s="190">
        <v>15</v>
      </c>
      <c r="B90" s="45" t="s">
        <v>59</v>
      </c>
      <c r="C90" s="70" t="s">
        <v>228</v>
      </c>
      <c r="D90" s="61" t="s">
        <v>24</v>
      </c>
      <c r="E90" s="61"/>
      <c r="F90" s="146">
        <f>SUM(F94:F94)</f>
        <v>3</v>
      </c>
      <c r="G90" s="62"/>
      <c r="H90" s="63"/>
      <c r="I90" s="63"/>
      <c r="J90" s="63"/>
      <c r="K90" s="63"/>
      <c r="L90" s="63"/>
      <c r="M90" s="63"/>
    </row>
    <row r="91" spans="1:13" x14ac:dyDescent="0.2">
      <c r="A91" s="190"/>
      <c r="B91" s="48"/>
      <c r="C91" s="64" t="s">
        <v>12</v>
      </c>
      <c r="D91" s="41" t="s">
        <v>15</v>
      </c>
      <c r="E91" s="41">
        <v>0.38900000000000001</v>
      </c>
      <c r="F91" s="65">
        <f>F90*E91</f>
        <v>1.167</v>
      </c>
      <c r="G91" s="41"/>
      <c r="H91" s="65"/>
      <c r="I91" s="65"/>
      <c r="J91" s="65"/>
      <c r="K91" s="65"/>
      <c r="L91" s="65"/>
      <c r="M91" s="65"/>
    </row>
    <row r="92" spans="1:13" x14ac:dyDescent="0.2">
      <c r="A92" s="190"/>
      <c r="B92" s="48"/>
      <c r="C92" s="51" t="s">
        <v>25</v>
      </c>
      <c r="D92" s="48" t="s">
        <v>0</v>
      </c>
      <c r="E92" s="41">
        <v>0.151</v>
      </c>
      <c r="F92" s="66">
        <f>E92*F90</f>
        <v>0.45299999999999996</v>
      </c>
      <c r="G92" s="41"/>
      <c r="H92" s="65"/>
      <c r="I92" s="65"/>
      <c r="J92" s="65"/>
      <c r="K92" s="65"/>
      <c r="L92" s="65"/>
      <c r="M92" s="65"/>
    </row>
    <row r="93" spans="1:13" x14ac:dyDescent="0.2">
      <c r="A93" s="190"/>
      <c r="B93" s="48"/>
      <c r="C93" s="48" t="s">
        <v>23</v>
      </c>
      <c r="D93" s="48"/>
      <c r="E93" s="48"/>
      <c r="F93" s="53"/>
      <c r="G93" s="48"/>
      <c r="H93" s="53"/>
      <c r="I93" s="65"/>
      <c r="J93" s="53"/>
      <c r="K93" s="53"/>
      <c r="L93" s="53"/>
      <c r="M93" s="53"/>
    </row>
    <row r="94" spans="1:13" x14ac:dyDescent="0.2">
      <c r="A94" s="190"/>
      <c r="B94" s="48"/>
      <c r="C94" s="170" t="s">
        <v>112</v>
      </c>
      <c r="D94" s="48" t="s">
        <v>24</v>
      </c>
      <c r="E94" s="151" t="s">
        <v>39</v>
      </c>
      <c r="F94" s="53">
        <v>3</v>
      </c>
      <c r="G94" s="53"/>
      <c r="H94" s="53"/>
      <c r="I94" s="65"/>
      <c r="J94" s="53"/>
      <c r="K94" s="53"/>
      <c r="L94" s="53"/>
      <c r="M94" s="53"/>
    </row>
    <row r="95" spans="1:13" x14ac:dyDescent="0.2">
      <c r="A95" s="190"/>
      <c r="B95" s="48"/>
      <c r="C95" s="64" t="s">
        <v>18</v>
      </c>
      <c r="D95" s="48" t="s">
        <v>0</v>
      </c>
      <c r="E95" s="48">
        <v>2.4E-2</v>
      </c>
      <c r="F95" s="43">
        <f>E95*F90</f>
        <v>7.2000000000000008E-2</v>
      </c>
      <c r="G95" s="53"/>
      <c r="H95" s="43"/>
      <c r="I95" s="65"/>
      <c r="J95" s="53"/>
      <c r="K95" s="53"/>
      <c r="L95" s="53"/>
      <c r="M95" s="53"/>
    </row>
    <row r="96" spans="1:13" ht="25.5" x14ac:dyDescent="0.2">
      <c r="A96" s="190">
        <v>16</v>
      </c>
      <c r="B96" s="45" t="s">
        <v>113</v>
      </c>
      <c r="C96" s="70" t="s">
        <v>205</v>
      </c>
      <c r="D96" s="61" t="s">
        <v>33</v>
      </c>
      <c r="E96" s="61"/>
      <c r="F96" s="146">
        <f>F37+F31+F25+F19</f>
        <v>718</v>
      </c>
      <c r="G96" s="62"/>
      <c r="H96" s="63"/>
      <c r="I96" s="63"/>
      <c r="J96" s="63"/>
      <c r="K96" s="63"/>
      <c r="L96" s="63"/>
      <c r="M96" s="63"/>
    </row>
    <row r="97" spans="1:13" x14ac:dyDescent="0.2">
      <c r="A97" s="190"/>
      <c r="B97" s="48"/>
      <c r="C97" s="64" t="s">
        <v>12</v>
      </c>
      <c r="D97" s="41" t="s">
        <v>15</v>
      </c>
      <c r="E97" s="41">
        <v>5.67E-2</v>
      </c>
      <c r="F97" s="65">
        <f>F96*E97</f>
        <v>40.710599999999999</v>
      </c>
      <c r="G97" s="41"/>
      <c r="H97" s="65"/>
      <c r="I97" s="65"/>
      <c r="J97" s="65"/>
      <c r="K97" s="65"/>
      <c r="L97" s="65"/>
      <c r="M97" s="65"/>
    </row>
    <row r="98" spans="1:13" x14ac:dyDescent="0.2">
      <c r="A98" s="190"/>
      <c r="B98" s="48"/>
      <c r="C98" s="48" t="s">
        <v>23</v>
      </c>
      <c r="D98" s="48"/>
      <c r="E98" s="48"/>
      <c r="F98" s="53"/>
      <c r="G98" s="48"/>
      <c r="H98" s="53"/>
      <c r="I98" s="41"/>
      <c r="J98" s="53"/>
      <c r="K98" s="67"/>
      <c r="L98" s="53"/>
      <c r="M98" s="53"/>
    </row>
    <row r="99" spans="1:13" ht="18.75" x14ac:dyDescent="0.2">
      <c r="A99" s="190"/>
      <c r="B99" s="48"/>
      <c r="C99" s="170" t="s">
        <v>62</v>
      </c>
      <c r="D99" s="48" t="s">
        <v>44</v>
      </c>
      <c r="E99" s="48">
        <v>3.1099999999999999E-2</v>
      </c>
      <c r="F99" s="53">
        <f>E99*F96</f>
        <v>22.329799999999999</v>
      </c>
      <c r="G99" s="53"/>
      <c r="H99" s="53"/>
      <c r="I99" s="41"/>
      <c r="J99" s="53"/>
      <c r="K99" s="67"/>
      <c r="L99" s="53"/>
      <c r="M99" s="53"/>
    </row>
    <row r="100" spans="1:13" x14ac:dyDescent="0.2">
      <c r="A100" s="190"/>
      <c r="B100" s="48"/>
      <c r="C100" s="64" t="s">
        <v>18</v>
      </c>
      <c r="D100" s="48" t="s">
        <v>0</v>
      </c>
      <c r="E100" s="48">
        <v>6.0000000000000002E-5</v>
      </c>
      <c r="F100" s="43">
        <f>E100*F96</f>
        <v>4.308E-2</v>
      </c>
      <c r="G100" s="53"/>
      <c r="H100" s="43"/>
      <c r="I100" s="41"/>
      <c r="J100" s="53"/>
      <c r="K100" s="67"/>
      <c r="L100" s="53"/>
      <c r="M100" s="53"/>
    </row>
    <row r="101" spans="1:13" ht="25.5" x14ac:dyDescent="0.2">
      <c r="A101" s="190">
        <v>17</v>
      </c>
      <c r="B101" s="45" t="s">
        <v>46</v>
      </c>
      <c r="C101" s="70" t="s">
        <v>45</v>
      </c>
      <c r="D101" s="47" t="s">
        <v>31</v>
      </c>
      <c r="E101" s="47"/>
      <c r="F101" s="49">
        <v>123</v>
      </c>
      <c r="G101" s="125"/>
      <c r="H101" s="126"/>
      <c r="I101" s="127"/>
      <c r="J101" s="126"/>
      <c r="K101" s="127"/>
      <c r="L101" s="126"/>
      <c r="M101" s="126"/>
    </row>
    <row r="102" spans="1:13" x14ac:dyDescent="0.2">
      <c r="A102" s="190"/>
      <c r="B102" s="48"/>
      <c r="C102" s="64" t="s">
        <v>12</v>
      </c>
      <c r="D102" s="41" t="s">
        <v>15</v>
      </c>
      <c r="E102" s="65">
        <v>1.8</v>
      </c>
      <c r="F102" s="65">
        <f>F101*E102</f>
        <v>221.4</v>
      </c>
      <c r="G102" s="48"/>
      <c r="H102" s="53"/>
      <c r="I102" s="53"/>
      <c r="J102" s="53"/>
      <c r="K102" s="48"/>
      <c r="L102" s="48"/>
      <c r="M102" s="53"/>
    </row>
    <row r="103" spans="1:13" x14ac:dyDescent="0.2">
      <c r="A103" s="190"/>
      <c r="B103" s="48"/>
      <c r="C103" s="48" t="s">
        <v>23</v>
      </c>
      <c r="D103" s="48"/>
      <c r="E103" s="43"/>
      <c r="F103" s="53"/>
      <c r="G103" s="41"/>
      <c r="H103" s="153"/>
      <c r="I103" s="41"/>
      <c r="J103" s="65"/>
      <c r="K103" s="41"/>
      <c r="L103" s="153"/>
      <c r="M103" s="53"/>
    </row>
    <row r="104" spans="1:13" ht="18.75" x14ac:dyDescent="0.2">
      <c r="A104" s="190"/>
      <c r="B104" s="48"/>
      <c r="C104" s="64" t="s">
        <v>73</v>
      </c>
      <c r="D104" s="48" t="s">
        <v>44</v>
      </c>
      <c r="E104" s="65">
        <v>1.1000000000000001</v>
      </c>
      <c r="F104" s="65">
        <f>F101*E104</f>
        <v>135.30000000000001</v>
      </c>
      <c r="G104" s="130"/>
      <c r="H104" s="130"/>
      <c r="I104" s="131"/>
      <c r="J104" s="132"/>
      <c r="K104" s="133"/>
      <c r="L104" s="133"/>
      <c r="M104" s="53"/>
    </row>
    <row r="105" spans="1:13" ht="25.5" x14ac:dyDescent="0.2">
      <c r="A105" s="190">
        <v>18</v>
      </c>
      <c r="B105" s="45" t="s">
        <v>47</v>
      </c>
      <c r="C105" s="137" t="s">
        <v>54</v>
      </c>
      <c r="D105" s="147" t="s">
        <v>61</v>
      </c>
      <c r="E105" s="148"/>
      <c r="F105" s="149">
        <f>F12+F15-F101-F107</f>
        <v>188</v>
      </c>
      <c r="G105" s="147"/>
      <c r="H105" s="150"/>
      <c r="I105" s="147"/>
      <c r="J105" s="151"/>
      <c r="K105" s="147"/>
      <c r="L105" s="150"/>
      <c r="M105" s="151"/>
    </row>
    <row r="106" spans="1:13" x14ac:dyDescent="0.2">
      <c r="A106" s="190"/>
      <c r="B106" s="45"/>
      <c r="C106" s="51" t="s">
        <v>66</v>
      </c>
      <c r="D106" s="48" t="s">
        <v>22</v>
      </c>
      <c r="E106" s="48">
        <v>9.2099999999999994E-3</v>
      </c>
      <c r="F106" s="53">
        <f>E106*F105</f>
        <v>1.7314799999999999</v>
      </c>
      <c r="G106" s="48"/>
      <c r="H106" s="53"/>
      <c r="I106" s="48"/>
      <c r="J106" s="53"/>
      <c r="K106" s="53"/>
      <c r="L106" s="53"/>
      <c r="M106" s="53"/>
    </row>
    <row r="107" spans="1:13" ht="38.25" x14ac:dyDescent="0.2">
      <c r="A107" s="190">
        <v>19</v>
      </c>
      <c r="B107" s="45" t="s">
        <v>47</v>
      </c>
      <c r="C107" s="137" t="s">
        <v>114</v>
      </c>
      <c r="D107" s="147" t="s">
        <v>61</v>
      </c>
      <c r="E107" s="148"/>
      <c r="F107" s="149">
        <v>72</v>
      </c>
      <c r="G107" s="147"/>
      <c r="H107" s="150"/>
      <c r="I107" s="147"/>
      <c r="J107" s="151"/>
      <c r="K107" s="147"/>
      <c r="L107" s="150"/>
      <c r="M107" s="151"/>
    </row>
    <row r="108" spans="1:13" x14ac:dyDescent="0.2">
      <c r="A108" s="190"/>
      <c r="B108" s="45"/>
      <c r="C108" s="51" t="s">
        <v>66</v>
      </c>
      <c r="D108" s="48" t="s">
        <v>22</v>
      </c>
      <c r="E108" s="48">
        <v>9.2099999999999994E-3</v>
      </c>
      <c r="F108" s="53">
        <f>E108*F107</f>
        <v>0.66311999999999993</v>
      </c>
      <c r="G108" s="48"/>
      <c r="H108" s="53"/>
      <c r="I108" s="48"/>
      <c r="J108" s="53"/>
      <c r="K108" s="48"/>
      <c r="L108" s="53"/>
      <c r="M108" s="53"/>
    </row>
    <row r="109" spans="1:13" x14ac:dyDescent="0.2">
      <c r="A109" s="190"/>
      <c r="B109" s="45"/>
      <c r="C109" s="48" t="s">
        <v>23</v>
      </c>
      <c r="D109" s="48"/>
      <c r="E109" s="48"/>
      <c r="F109" s="53"/>
      <c r="G109" s="48"/>
      <c r="H109" s="53"/>
      <c r="I109" s="67"/>
      <c r="J109" s="53"/>
      <c r="K109" s="67"/>
      <c r="L109" s="53"/>
      <c r="M109" s="53"/>
    </row>
    <row r="110" spans="1:13" ht="15" x14ac:dyDescent="0.2">
      <c r="A110" s="190"/>
      <c r="B110" s="48"/>
      <c r="C110" s="51" t="s">
        <v>115</v>
      </c>
      <c r="D110" s="41" t="s">
        <v>56</v>
      </c>
      <c r="E110" s="53">
        <v>1.1000000000000001</v>
      </c>
      <c r="F110" s="53">
        <f>E110*F107</f>
        <v>79.2</v>
      </c>
      <c r="G110" s="130"/>
      <c r="H110" s="130"/>
      <c r="I110" s="131"/>
      <c r="J110" s="132"/>
      <c r="K110" s="133"/>
      <c r="L110" s="133"/>
      <c r="M110" s="53"/>
    </row>
    <row r="111" spans="1:13" ht="21" x14ac:dyDescent="0.2">
      <c r="A111" s="190">
        <v>20</v>
      </c>
      <c r="B111" s="45" t="s">
        <v>26</v>
      </c>
      <c r="C111" s="70" t="s">
        <v>52</v>
      </c>
      <c r="D111" s="47" t="s">
        <v>31</v>
      </c>
      <c r="E111" s="61"/>
      <c r="F111" s="49">
        <f>F105/10</f>
        <v>18.8</v>
      </c>
      <c r="G111" s="61"/>
      <c r="H111" s="63"/>
      <c r="I111" s="61"/>
      <c r="J111" s="63"/>
      <c r="K111" s="61"/>
      <c r="L111" s="63"/>
      <c r="M111" s="63"/>
    </row>
    <row r="112" spans="1:13" x14ac:dyDescent="0.2">
      <c r="A112" s="190"/>
      <c r="B112" s="48"/>
      <c r="C112" s="64" t="s">
        <v>12</v>
      </c>
      <c r="D112" s="41" t="s">
        <v>15</v>
      </c>
      <c r="E112" s="41">
        <v>1.43</v>
      </c>
      <c r="F112" s="65">
        <f>E112*F111</f>
        <v>26.884</v>
      </c>
      <c r="G112" s="41"/>
      <c r="H112" s="65"/>
      <c r="I112" s="65"/>
      <c r="J112" s="65"/>
      <c r="K112" s="41"/>
      <c r="L112" s="65"/>
      <c r="M112" s="65"/>
    </row>
    <row r="113" spans="1:13" ht="38.25" x14ac:dyDescent="0.2">
      <c r="A113" s="190">
        <v>21</v>
      </c>
      <c r="B113" s="45" t="s">
        <v>116</v>
      </c>
      <c r="C113" s="70" t="s">
        <v>117</v>
      </c>
      <c r="D113" s="47" t="s">
        <v>31</v>
      </c>
      <c r="E113" s="61"/>
      <c r="F113" s="49">
        <f>F101+F107</f>
        <v>195</v>
      </c>
      <c r="G113" s="61"/>
      <c r="H113" s="63"/>
      <c r="I113" s="61"/>
      <c r="J113" s="63"/>
      <c r="K113" s="61"/>
      <c r="L113" s="63"/>
      <c r="M113" s="63"/>
    </row>
    <row r="114" spans="1:13" x14ac:dyDescent="0.2">
      <c r="A114" s="190"/>
      <c r="B114" s="47"/>
      <c r="C114" s="64" t="s">
        <v>12</v>
      </c>
      <c r="D114" s="48" t="s">
        <v>15</v>
      </c>
      <c r="E114" s="48">
        <v>2.7E-2</v>
      </c>
      <c r="F114" s="53">
        <f>E114*F113</f>
        <v>5.2649999999999997</v>
      </c>
      <c r="G114" s="51"/>
      <c r="H114" s="154"/>
      <c r="I114" s="53"/>
      <c r="J114" s="53"/>
      <c r="K114" s="67"/>
      <c r="L114" s="53"/>
      <c r="M114" s="53"/>
    </row>
    <row r="115" spans="1:13" ht="27.75" x14ac:dyDescent="0.2">
      <c r="A115" s="190"/>
      <c r="B115" s="47"/>
      <c r="C115" s="51" t="s">
        <v>53</v>
      </c>
      <c r="D115" s="48" t="s">
        <v>22</v>
      </c>
      <c r="E115" s="48">
        <v>6.0499999999999998E-2</v>
      </c>
      <c r="F115" s="43">
        <f>E115*F113</f>
        <v>11.797499999999999</v>
      </c>
      <c r="G115" s="41"/>
      <c r="H115" s="65"/>
      <c r="I115" s="41"/>
      <c r="J115" s="65"/>
      <c r="K115" s="41"/>
      <c r="L115" s="65"/>
      <c r="M115" s="65"/>
    </row>
    <row r="116" spans="1:13" x14ac:dyDescent="0.2">
      <c r="A116" s="190"/>
      <c r="B116" s="47"/>
      <c r="C116" s="73" t="s">
        <v>25</v>
      </c>
      <c r="D116" s="74" t="s">
        <v>0</v>
      </c>
      <c r="E116" s="48">
        <v>2.2100000000000002E-3</v>
      </c>
      <c r="F116" s="128">
        <f>E116*F113</f>
        <v>0.43095000000000006</v>
      </c>
      <c r="G116" s="74"/>
      <c r="H116" s="75"/>
      <c r="I116" s="129"/>
      <c r="J116" s="75"/>
      <c r="K116" s="75"/>
      <c r="L116" s="75"/>
      <c r="M116" s="75"/>
    </row>
    <row r="117" spans="1:13" ht="36.75" thickBot="1" x14ac:dyDescent="0.25">
      <c r="A117" s="47">
        <v>22</v>
      </c>
      <c r="B117" s="84" t="s">
        <v>306</v>
      </c>
      <c r="C117" s="46" t="s">
        <v>145</v>
      </c>
      <c r="D117" s="47" t="s">
        <v>13</v>
      </c>
      <c r="E117" s="48">
        <v>1.95</v>
      </c>
      <c r="F117" s="49">
        <f>E117*F113</f>
        <v>380.25</v>
      </c>
      <c r="G117" s="41"/>
      <c r="H117" s="65"/>
      <c r="I117" s="41"/>
      <c r="J117" s="65"/>
      <c r="K117" s="41"/>
      <c r="L117" s="65"/>
      <c r="M117" s="65"/>
    </row>
    <row r="118" spans="1:13" ht="13.5" thickBot="1" x14ac:dyDescent="0.25">
      <c r="A118" s="85"/>
      <c r="B118" s="86"/>
      <c r="C118" s="87" t="s">
        <v>8</v>
      </c>
      <c r="D118" s="88"/>
      <c r="E118" s="88"/>
      <c r="F118" s="89"/>
      <c r="G118" s="88"/>
      <c r="H118" s="92"/>
      <c r="I118" s="91"/>
      <c r="J118" s="92"/>
      <c r="K118" s="92"/>
      <c r="L118" s="92"/>
      <c r="M118" s="90"/>
    </row>
    <row r="119" spans="1:13" x14ac:dyDescent="0.2">
      <c r="A119" s="93"/>
      <c r="B119" s="94"/>
      <c r="C119" s="95" t="s">
        <v>16</v>
      </c>
      <c r="D119" s="96"/>
      <c r="E119" s="97">
        <v>0.03</v>
      </c>
      <c r="F119" s="96"/>
      <c r="G119" s="96"/>
      <c r="H119" s="98"/>
      <c r="I119" s="99"/>
      <c r="J119" s="98"/>
      <c r="K119" s="99"/>
      <c r="L119" s="98"/>
      <c r="M119" s="100"/>
    </row>
    <row r="120" spans="1:13" x14ac:dyDescent="0.2">
      <c r="A120" s="101"/>
      <c r="B120" s="101"/>
      <c r="C120" s="102" t="s">
        <v>8</v>
      </c>
      <c r="D120" s="103"/>
      <c r="E120" s="103"/>
      <c r="F120" s="104"/>
      <c r="G120" s="103"/>
      <c r="H120" s="105"/>
      <c r="I120" s="106"/>
      <c r="J120" s="105"/>
      <c r="K120" s="106"/>
      <c r="L120" s="105"/>
      <c r="M120" s="107"/>
    </row>
    <row r="121" spans="1:13" x14ac:dyDescent="0.2">
      <c r="A121" s="108"/>
      <c r="B121" s="109"/>
      <c r="C121" s="51" t="s">
        <v>28</v>
      </c>
      <c r="D121" s="48"/>
      <c r="E121" s="110">
        <v>0.1</v>
      </c>
      <c r="F121" s="48"/>
      <c r="G121" s="48"/>
      <c r="H121" s="48"/>
      <c r="I121" s="48"/>
      <c r="J121" s="48"/>
      <c r="K121" s="48"/>
      <c r="L121" s="48"/>
      <c r="M121" s="111"/>
    </row>
    <row r="122" spans="1:13" x14ac:dyDescent="0.2">
      <c r="A122" s="101"/>
      <c r="B122" s="101"/>
      <c r="C122" s="102" t="s">
        <v>8</v>
      </c>
      <c r="D122" s="103"/>
      <c r="E122" s="103"/>
      <c r="F122" s="104"/>
      <c r="G122" s="103"/>
      <c r="H122" s="106"/>
      <c r="I122" s="106"/>
      <c r="J122" s="106"/>
      <c r="K122" s="106"/>
      <c r="L122" s="105"/>
      <c r="M122" s="107"/>
    </row>
    <row r="123" spans="1:13" x14ac:dyDescent="0.2">
      <c r="A123" s="108"/>
      <c r="B123" s="109"/>
      <c r="C123" s="51" t="s">
        <v>19</v>
      </c>
      <c r="D123" s="48"/>
      <c r="E123" s="110">
        <v>0.08</v>
      </c>
      <c r="F123" s="67"/>
      <c r="G123" s="48"/>
      <c r="H123" s="112"/>
      <c r="I123" s="112"/>
      <c r="J123" s="112"/>
      <c r="K123" s="112"/>
      <c r="L123" s="53"/>
      <c r="M123" s="111"/>
    </row>
    <row r="124" spans="1:13" x14ac:dyDescent="0.2">
      <c r="A124" s="101"/>
      <c r="B124" s="101"/>
      <c r="C124" s="102" t="s">
        <v>8</v>
      </c>
      <c r="D124" s="103"/>
      <c r="E124" s="103"/>
      <c r="F124" s="104"/>
      <c r="G124" s="103"/>
      <c r="H124" s="105"/>
      <c r="I124" s="106"/>
      <c r="J124" s="105"/>
      <c r="K124" s="106"/>
      <c r="L124" s="105"/>
      <c r="M124" s="107"/>
    </row>
    <row r="125" spans="1:13" x14ac:dyDescent="0.2">
      <c r="A125" s="113"/>
      <c r="B125" s="113"/>
      <c r="C125" s="114" t="s">
        <v>34</v>
      </c>
      <c r="D125" s="83"/>
      <c r="E125" s="124">
        <v>0.03</v>
      </c>
      <c r="F125" s="115"/>
      <c r="G125" s="83"/>
      <c r="H125" s="116"/>
      <c r="I125" s="117"/>
      <c r="J125" s="116"/>
      <c r="K125" s="117"/>
      <c r="L125" s="116"/>
      <c r="M125" s="118"/>
    </row>
    <row r="126" spans="1:13" x14ac:dyDescent="0.2">
      <c r="A126" s="101"/>
      <c r="B126" s="101"/>
      <c r="C126" s="102" t="s">
        <v>8</v>
      </c>
      <c r="D126" s="103"/>
      <c r="E126" s="103"/>
      <c r="F126" s="104"/>
      <c r="G126" s="103"/>
      <c r="H126" s="105"/>
      <c r="I126" s="106"/>
      <c r="J126" s="105"/>
      <c r="K126" s="106"/>
      <c r="L126" s="105"/>
      <c r="M126" s="107"/>
    </row>
    <row r="127" spans="1:13" x14ac:dyDescent="0.2">
      <c r="A127" s="119"/>
      <c r="B127" s="120"/>
      <c r="C127" s="120" t="s">
        <v>27</v>
      </c>
      <c r="D127" s="120"/>
      <c r="E127" s="123">
        <v>0.18</v>
      </c>
      <c r="F127" s="120"/>
      <c r="G127" s="120"/>
      <c r="H127" s="120"/>
      <c r="I127" s="120"/>
      <c r="J127" s="120"/>
      <c r="K127" s="120"/>
      <c r="L127" s="120"/>
      <c r="M127" s="118"/>
    </row>
    <row r="128" spans="1:13" x14ac:dyDescent="0.2">
      <c r="A128" s="121"/>
      <c r="B128" s="122"/>
      <c r="C128" s="121" t="s">
        <v>8</v>
      </c>
      <c r="D128" s="122"/>
      <c r="E128" s="122"/>
      <c r="F128" s="122"/>
      <c r="G128" s="122"/>
      <c r="H128" s="122"/>
      <c r="I128" s="122"/>
      <c r="J128" s="122"/>
      <c r="K128" s="122"/>
      <c r="L128" s="122"/>
      <c r="M128" s="107"/>
    </row>
    <row r="132" spans="3:8" x14ac:dyDescent="0.2">
      <c r="C132" s="21" t="s">
        <v>314</v>
      </c>
    </row>
    <row r="134" spans="3:8" x14ac:dyDescent="0.2">
      <c r="C134" s="21" t="s">
        <v>29</v>
      </c>
      <c r="H134" s="21" t="s">
        <v>315</v>
      </c>
    </row>
  </sheetData>
  <sheetProtection algorithmName="SHA-512" hashValue="IqSmEbFSRZ27P3dUxiLY5KZBZ9YVDJEqFIBB4kS1V6+y1gkH6RFrBoIOCB0GEYbXQIjx25FGf2r/yWPVqIkZUw==" saltValue="GLNah5+eMxUYzGx17xSJFQ==" spinCount="100000" sheet="1" formatCells="0" formatColumns="0" formatRows="0" insertColumns="0" insertRows="0" insertHyperlinks="0" deleteColumns="0" deleteRows="0" sort="0" autoFilter="0" pivotTables="0"/>
  <mergeCells count="37">
    <mergeCell ref="B7:F7"/>
    <mergeCell ref="H7:K7"/>
    <mergeCell ref="A2:M2"/>
    <mergeCell ref="A3:M3"/>
    <mergeCell ref="A4:M4"/>
    <mergeCell ref="A5:M5"/>
    <mergeCell ref="H6:K6"/>
    <mergeCell ref="A17:A18"/>
    <mergeCell ref="A9:A10"/>
    <mergeCell ref="B9:B10"/>
    <mergeCell ref="C9:C10"/>
    <mergeCell ref="D9:D10"/>
    <mergeCell ref="G9:H9"/>
    <mergeCell ref="I9:J9"/>
    <mergeCell ref="K9:L9"/>
    <mergeCell ref="A12:A14"/>
    <mergeCell ref="A15:A16"/>
    <mergeCell ref="E9:E10"/>
    <mergeCell ref="F9:F10"/>
    <mergeCell ref="A43:A48"/>
    <mergeCell ref="A19:A24"/>
    <mergeCell ref="A25:A30"/>
    <mergeCell ref="A31:A36"/>
    <mergeCell ref="A37:A42"/>
    <mergeCell ref="A75:A82"/>
    <mergeCell ref="A83:A89"/>
    <mergeCell ref="A90:A95"/>
    <mergeCell ref="A96:A100"/>
    <mergeCell ref="A49:A55"/>
    <mergeCell ref="A56:A61"/>
    <mergeCell ref="A62:A67"/>
    <mergeCell ref="A68:A74"/>
    <mergeCell ref="A111:A112"/>
    <mergeCell ref="A113:A116"/>
    <mergeCell ref="A101:A104"/>
    <mergeCell ref="A105:A106"/>
    <mergeCell ref="A107:A110"/>
  </mergeCells>
  <conditionalFormatting sqref="C115:M115">
    <cfRule type="cellIs" dxfId="6" priority="5" stopIfTrue="1" operator="equal">
      <formula>8223.307275</formula>
    </cfRule>
  </conditionalFormatting>
  <conditionalFormatting sqref="C15">
    <cfRule type="cellIs" dxfId="5" priority="3" stopIfTrue="1" operator="equal">
      <formula>8223.307275</formula>
    </cfRule>
  </conditionalFormatting>
  <conditionalFormatting sqref="B12 C12:M14">
    <cfRule type="cellIs" dxfId="4" priority="4" stopIfTrue="1" operator="equal">
      <formula>8223.307275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M266"/>
  <sheetViews>
    <sheetView workbookViewId="0">
      <selection activeCell="G12" sqref="G12:M260"/>
    </sheetView>
  </sheetViews>
  <sheetFormatPr defaultRowHeight="12.75" x14ac:dyDescent="0.2"/>
  <cols>
    <col min="1" max="1" width="3.7109375" style="19" customWidth="1"/>
    <col min="2" max="2" width="7.7109375" style="21" customWidth="1"/>
    <col min="3" max="3" width="40.140625" style="21" customWidth="1"/>
    <col min="4" max="4" width="7.7109375" style="21" customWidth="1"/>
    <col min="5" max="5" width="7.5703125" style="21" customWidth="1"/>
    <col min="6" max="6" width="9.85546875" style="21" customWidth="1"/>
    <col min="7" max="7" width="9.140625" style="21"/>
    <col min="8" max="8" width="12.7109375" style="21" customWidth="1"/>
    <col min="9" max="9" width="8.5703125" style="21" customWidth="1"/>
    <col min="10" max="10" width="12" style="21" customWidth="1"/>
    <col min="11" max="11" width="9.140625" style="21"/>
    <col min="12" max="12" width="11.85546875" style="21" customWidth="1"/>
    <col min="13" max="13" width="13.42578125" style="21" customWidth="1"/>
    <col min="14" max="16384" width="9.140625" style="21"/>
  </cols>
  <sheetData>
    <row r="1" spans="1:13" ht="6" customHeight="1" x14ac:dyDescent="0.2"/>
    <row r="2" spans="1:13" ht="15" x14ac:dyDescent="0.2">
      <c r="A2" s="186" t="s">
        <v>146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</row>
    <row r="3" spans="1:13" ht="14.25" x14ac:dyDescent="0.2">
      <c r="A3" s="187" t="s">
        <v>321</v>
      </c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</row>
    <row r="4" spans="1:13" ht="14.25" x14ac:dyDescent="0.2">
      <c r="A4" s="188" t="s">
        <v>311</v>
      </c>
      <c r="B4" s="188"/>
      <c r="C4" s="188"/>
      <c r="D4" s="188"/>
      <c r="E4" s="188"/>
      <c r="F4" s="188"/>
      <c r="G4" s="188"/>
      <c r="H4" s="188"/>
      <c r="I4" s="188"/>
      <c r="J4" s="188"/>
      <c r="K4" s="188"/>
      <c r="L4" s="188"/>
      <c r="M4" s="188"/>
    </row>
    <row r="5" spans="1:13" ht="15" x14ac:dyDescent="0.2">
      <c r="A5" s="186" t="s">
        <v>230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</row>
    <row r="6" spans="1:13" ht="15" x14ac:dyDescent="0.2">
      <c r="A6" s="22"/>
      <c r="B6" s="22"/>
      <c r="C6" s="23"/>
      <c r="D6" s="22"/>
      <c r="E6" s="22"/>
      <c r="F6" s="22"/>
      <c r="G6" s="22"/>
      <c r="H6" s="185" t="s">
        <v>37</v>
      </c>
      <c r="I6" s="185"/>
      <c r="J6" s="185"/>
      <c r="K6" s="185"/>
      <c r="L6" s="24">
        <f>M260/1000</f>
        <v>0</v>
      </c>
      <c r="M6" s="25" t="s">
        <v>36</v>
      </c>
    </row>
    <row r="7" spans="1:13" ht="15" x14ac:dyDescent="0.2">
      <c r="A7" s="22"/>
      <c r="B7" s="189" t="s">
        <v>201</v>
      </c>
      <c r="C7" s="189"/>
      <c r="D7" s="189"/>
      <c r="E7" s="189"/>
      <c r="F7" s="189"/>
      <c r="G7" s="22"/>
      <c r="H7" s="185" t="s">
        <v>38</v>
      </c>
      <c r="I7" s="185"/>
      <c r="J7" s="185"/>
      <c r="K7" s="185"/>
      <c r="L7" s="24">
        <f>J250/1000</f>
        <v>0</v>
      </c>
      <c r="M7" s="25" t="s">
        <v>36</v>
      </c>
    </row>
    <row r="8" spans="1:13" ht="6" customHeight="1" x14ac:dyDescent="0.2"/>
    <row r="9" spans="1:13" x14ac:dyDescent="0.2">
      <c r="A9" s="180" t="s">
        <v>1</v>
      </c>
      <c r="B9" s="181" t="s">
        <v>35</v>
      </c>
      <c r="C9" s="183" t="s">
        <v>2</v>
      </c>
      <c r="D9" s="179" t="s">
        <v>3</v>
      </c>
      <c r="E9" s="179" t="s">
        <v>11</v>
      </c>
      <c r="F9" s="179" t="s">
        <v>4</v>
      </c>
      <c r="G9" s="178" t="s">
        <v>17</v>
      </c>
      <c r="H9" s="178"/>
      <c r="I9" s="178" t="s">
        <v>5</v>
      </c>
      <c r="J9" s="178"/>
      <c r="K9" s="179" t="s">
        <v>6</v>
      </c>
      <c r="L9" s="179"/>
      <c r="M9" s="26" t="s">
        <v>21</v>
      </c>
    </row>
    <row r="10" spans="1:13" x14ac:dyDescent="0.2">
      <c r="A10" s="180"/>
      <c r="B10" s="182"/>
      <c r="C10" s="183"/>
      <c r="D10" s="179"/>
      <c r="E10" s="179"/>
      <c r="F10" s="179"/>
      <c r="G10" s="27" t="s">
        <v>7</v>
      </c>
      <c r="H10" s="28" t="s">
        <v>8</v>
      </c>
      <c r="I10" s="27" t="s">
        <v>7</v>
      </c>
      <c r="J10" s="28" t="s">
        <v>8</v>
      </c>
      <c r="K10" s="27" t="s">
        <v>7</v>
      </c>
      <c r="L10" s="28" t="s">
        <v>9</v>
      </c>
      <c r="M10" s="27" t="s">
        <v>10</v>
      </c>
    </row>
    <row r="11" spans="1:13" x14ac:dyDescent="0.2">
      <c r="A11" s="29">
        <v>1</v>
      </c>
      <c r="B11" s="30">
        <v>2</v>
      </c>
      <c r="C11" s="31">
        <v>3</v>
      </c>
      <c r="D11" s="31">
        <v>4</v>
      </c>
      <c r="E11" s="31">
        <v>5</v>
      </c>
      <c r="F11" s="31">
        <v>6</v>
      </c>
      <c r="G11" s="27">
        <v>7</v>
      </c>
      <c r="H11" s="32">
        <v>8</v>
      </c>
      <c r="I11" s="27">
        <v>9</v>
      </c>
      <c r="J11" s="32">
        <v>10</v>
      </c>
      <c r="K11" s="27">
        <v>11</v>
      </c>
      <c r="L11" s="32">
        <v>12</v>
      </c>
      <c r="M11" s="27">
        <v>13</v>
      </c>
    </row>
    <row r="12" spans="1:13" ht="40.5" x14ac:dyDescent="0.2">
      <c r="A12" s="190">
        <v>1</v>
      </c>
      <c r="B12" s="45" t="s">
        <v>49</v>
      </c>
      <c r="C12" s="70" t="s">
        <v>67</v>
      </c>
      <c r="D12" s="47" t="s">
        <v>31</v>
      </c>
      <c r="E12" s="48"/>
      <c r="F12" s="49">
        <v>714</v>
      </c>
      <c r="G12" s="41"/>
      <c r="H12" s="65"/>
      <c r="I12" s="41"/>
      <c r="J12" s="65"/>
      <c r="K12" s="41"/>
      <c r="L12" s="65"/>
      <c r="M12" s="65"/>
    </row>
    <row r="13" spans="1:13" x14ac:dyDescent="0.2">
      <c r="A13" s="190"/>
      <c r="B13" s="48"/>
      <c r="C13" s="51" t="s">
        <v>12</v>
      </c>
      <c r="D13" s="41" t="s">
        <v>15</v>
      </c>
      <c r="E13" s="68">
        <v>2.1499999999999998E-2</v>
      </c>
      <c r="F13" s="53">
        <f>E13*F12</f>
        <v>15.350999999999999</v>
      </c>
      <c r="G13" s="41"/>
      <c r="H13" s="65"/>
      <c r="I13" s="65"/>
      <c r="J13" s="65"/>
      <c r="K13" s="41"/>
      <c r="L13" s="65"/>
      <c r="M13" s="65"/>
    </row>
    <row r="14" spans="1:13" ht="27.75" x14ac:dyDescent="0.2">
      <c r="A14" s="190"/>
      <c r="B14" s="48"/>
      <c r="C14" s="51" t="s">
        <v>53</v>
      </c>
      <c r="D14" s="48" t="s">
        <v>22</v>
      </c>
      <c r="E14" s="68">
        <v>4.8500000000000001E-2</v>
      </c>
      <c r="F14" s="53">
        <f>E14*F12</f>
        <v>34.628999999999998</v>
      </c>
      <c r="G14" s="41"/>
      <c r="H14" s="65"/>
      <c r="I14" s="41"/>
      <c r="J14" s="65"/>
      <c r="K14" s="41"/>
      <c r="L14" s="65"/>
      <c r="M14" s="65"/>
    </row>
    <row r="15" spans="1:13" ht="51" x14ac:dyDescent="0.2">
      <c r="A15" s="192">
        <v>2</v>
      </c>
      <c r="B15" s="45" t="s">
        <v>51</v>
      </c>
      <c r="C15" s="70" t="s">
        <v>68</v>
      </c>
      <c r="D15" s="47" t="s">
        <v>31</v>
      </c>
      <c r="E15" s="42"/>
      <c r="F15" s="49">
        <v>242</v>
      </c>
      <c r="G15" s="135"/>
      <c r="H15" s="65"/>
      <c r="I15" s="41"/>
      <c r="J15" s="65"/>
      <c r="K15" s="41"/>
      <c r="L15" s="65"/>
      <c r="M15" s="65"/>
    </row>
    <row r="16" spans="1:13" ht="13.5" x14ac:dyDescent="0.2">
      <c r="A16" s="194"/>
      <c r="B16" s="39"/>
      <c r="C16" s="40" t="s">
        <v>12</v>
      </c>
      <c r="D16" s="41" t="s">
        <v>15</v>
      </c>
      <c r="E16" s="42">
        <v>2.99</v>
      </c>
      <c r="F16" s="43">
        <f>E16*F15</f>
        <v>723.58</v>
      </c>
      <c r="G16" s="41"/>
      <c r="H16" s="65"/>
      <c r="I16" s="65"/>
      <c r="J16" s="65"/>
      <c r="K16" s="41"/>
      <c r="L16" s="65"/>
      <c r="M16" s="65"/>
    </row>
    <row r="17" spans="1:13" ht="38.25" x14ac:dyDescent="0.2">
      <c r="A17" s="190">
        <v>3</v>
      </c>
      <c r="B17" s="45" t="s">
        <v>51</v>
      </c>
      <c r="C17" s="136" t="s">
        <v>50</v>
      </c>
      <c r="D17" s="47" t="s">
        <v>31</v>
      </c>
      <c r="E17" s="42"/>
      <c r="F17" s="49">
        <f>F12/10</f>
        <v>71.400000000000006</v>
      </c>
      <c r="G17" s="41"/>
      <c r="H17" s="65"/>
      <c r="I17" s="41"/>
      <c r="J17" s="65"/>
      <c r="K17" s="41"/>
      <c r="L17" s="65"/>
      <c r="M17" s="65"/>
    </row>
    <row r="18" spans="1:13" ht="13.5" x14ac:dyDescent="0.2">
      <c r="A18" s="190"/>
      <c r="B18" s="39"/>
      <c r="C18" s="40" t="s">
        <v>12</v>
      </c>
      <c r="D18" s="41" t="s">
        <v>15</v>
      </c>
      <c r="E18" s="42">
        <v>2.99</v>
      </c>
      <c r="F18" s="43">
        <f>E18*F17</f>
        <v>213.48600000000002</v>
      </c>
      <c r="G18" s="41"/>
      <c r="H18" s="65"/>
      <c r="I18" s="65"/>
      <c r="J18" s="65"/>
      <c r="K18" s="41"/>
      <c r="L18" s="65"/>
      <c r="M18" s="65"/>
    </row>
    <row r="19" spans="1:13" ht="38.25" x14ac:dyDescent="0.2">
      <c r="A19" s="192">
        <v>4</v>
      </c>
      <c r="B19" s="45" t="s">
        <v>51</v>
      </c>
      <c r="C19" s="136" t="s">
        <v>214</v>
      </c>
      <c r="D19" s="47" t="s">
        <v>31</v>
      </c>
      <c r="E19" s="42"/>
      <c r="F19" s="49">
        <v>0.39</v>
      </c>
      <c r="G19" s="41"/>
      <c r="H19" s="65"/>
      <c r="I19" s="41"/>
      <c r="J19" s="65"/>
      <c r="K19" s="41"/>
      <c r="L19" s="65"/>
      <c r="M19" s="65"/>
    </row>
    <row r="20" spans="1:13" ht="13.5" x14ac:dyDescent="0.2">
      <c r="A20" s="194"/>
      <c r="B20" s="39"/>
      <c r="C20" s="40" t="s">
        <v>12</v>
      </c>
      <c r="D20" s="41" t="s">
        <v>15</v>
      </c>
      <c r="E20" s="42">
        <v>2.99</v>
      </c>
      <c r="F20" s="43">
        <f>E20*F19</f>
        <v>1.1661000000000001</v>
      </c>
      <c r="G20" s="41"/>
      <c r="H20" s="65"/>
      <c r="I20" s="65"/>
      <c r="J20" s="65"/>
      <c r="K20" s="41"/>
      <c r="L20" s="65"/>
      <c r="M20" s="65"/>
    </row>
    <row r="21" spans="1:13" ht="38.25" x14ac:dyDescent="0.2">
      <c r="A21" s="190">
        <v>5</v>
      </c>
      <c r="B21" s="45" t="s">
        <v>197</v>
      </c>
      <c r="C21" s="137" t="s">
        <v>237</v>
      </c>
      <c r="D21" s="47" t="s">
        <v>13</v>
      </c>
      <c r="E21" s="48"/>
      <c r="F21" s="59">
        <v>3.4000000000000002E-2</v>
      </c>
      <c r="G21" s="41"/>
      <c r="H21" s="65"/>
      <c r="I21" s="41"/>
      <c r="J21" s="65"/>
      <c r="K21" s="41"/>
      <c r="L21" s="65"/>
      <c r="M21" s="65"/>
    </row>
    <row r="22" spans="1:13" x14ac:dyDescent="0.2">
      <c r="A22" s="190"/>
      <c r="B22" s="48"/>
      <c r="C22" s="64" t="s">
        <v>12</v>
      </c>
      <c r="D22" s="41" t="s">
        <v>15</v>
      </c>
      <c r="E22" s="53">
        <v>25.2</v>
      </c>
      <c r="F22" s="43">
        <f>E22*F21</f>
        <v>0.85680000000000001</v>
      </c>
      <c r="G22" s="41"/>
      <c r="H22" s="65"/>
      <c r="I22" s="65"/>
      <c r="J22" s="65"/>
      <c r="K22" s="41"/>
      <c r="L22" s="65"/>
      <c r="M22" s="65"/>
    </row>
    <row r="23" spans="1:13" x14ac:dyDescent="0.2">
      <c r="A23" s="190"/>
      <c r="B23" s="48"/>
      <c r="C23" s="138" t="s">
        <v>25</v>
      </c>
      <c r="D23" s="139" t="s">
        <v>0</v>
      </c>
      <c r="E23" s="132">
        <v>3.14</v>
      </c>
      <c r="F23" s="140">
        <f>E23*F21</f>
        <v>0.10676000000000001</v>
      </c>
      <c r="G23" s="132"/>
      <c r="H23" s="141"/>
      <c r="I23" s="132"/>
      <c r="J23" s="141"/>
      <c r="K23" s="132"/>
      <c r="L23" s="141"/>
      <c r="M23" s="141"/>
    </row>
    <row r="24" spans="1:13" x14ac:dyDescent="0.2">
      <c r="A24" s="190"/>
      <c r="B24" s="48"/>
      <c r="C24" s="48" t="s">
        <v>23</v>
      </c>
      <c r="D24" s="48"/>
      <c r="E24" s="48"/>
      <c r="F24" s="43"/>
      <c r="G24" s="41"/>
      <c r="H24" s="65"/>
      <c r="I24" s="41"/>
      <c r="J24" s="65"/>
      <c r="K24" s="41"/>
      <c r="L24" s="65"/>
      <c r="M24" s="65"/>
    </row>
    <row r="25" spans="1:13" x14ac:dyDescent="0.2">
      <c r="A25" s="190"/>
      <c r="B25" s="48"/>
      <c r="C25" s="51" t="s">
        <v>218</v>
      </c>
      <c r="D25" s="48" t="s">
        <v>183</v>
      </c>
      <c r="E25" s="52" t="s">
        <v>39</v>
      </c>
      <c r="F25" s="53">
        <v>7.2</v>
      </c>
      <c r="G25" s="65"/>
      <c r="H25" s="65"/>
      <c r="I25" s="41"/>
      <c r="J25" s="65"/>
      <c r="K25" s="41"/>
      <c r="L25" s="65"/>
      <c r="M25" s="65"/>
    </row>
    <row r="26" spans="1:13" x14ac:dyDescent="0.2">
      <c r="A26" s="190"/>
      <c r="B26" s="48"/>
      <c r="C26" s="51" t="s">
        <v>198</v>
      </c>
      <c r="D26" s="48" t="s">
        <v>176</v>
      </c>
      <c r="E26" s="53">
        <v>4</v>
      </c>
      <c r="F26" s="43">
        <f>E26*F21</f>
        <v>0.13600000000000001</v>
      </c>
      <c r="G26" s="65"/>
      <c r="H26" s="65"/>
      <c r="I26" s="41"/>
      <c r="J26" s="65"/>
      <c r="K26" s="41"/>
      <c r="L26" s="65"/>
      <c r="M26" s="65"/>
    </row>
    <row r="27" spans="1:13" x14ac:dyDescent="0.2">
      <c r="A27" s="190"/>
      <c r="B27" s="48"/>
      <c r="C27" s="51" t="s">
        <v>199</v>
      </c>
      <c r="D27" s="48" t="s">
        <v>176</v>
      </c>
      <c r="E27" s="53">
        <v>4</v>
      </c>
      <c r="F27" s="43">
        <f>E27*F21</f>
        <v>0.13600000000000001</v>
      </c>
      <c r="G27" s="65"/>
      <c r="H27" s="65"/>
      <c r="I27" s="41"/>
      <c r="J27" s="65"/>
      <c r="K27" s="41"/>
      <c r="L27" s="65"/>
      <c r="M27" s="65"/>
    </row>
    <row r="28" spans="1:13" x14ac:dyDescent="0.2">
      <c r="A28" s="190"/>
      <c r="B28" s="48"/>
      <c r="C28" s="51" t="s">
        <v>178</v>
      </c>
      <c r="D28" s="48" t="s">
        <v>0</v>
      </c>
      <c r="E28" s="48">
        <v>2.78</v>
      </c>
      <c r="F28" s="43">
        <f>E28*F21</f>
        <v>9.4520000000000007E-2</v>
      </c>
      <c r="G28" s="65"/>
      <c r="H28" s="65"/>
      <c r="I28" s="41"/>
      <c r="J28" s="65"/>
      <c r="K28" s="41"/>
      <c r="L28" s="65"/>
      <c r="M28" s="65"/>
    </row>
    <row r="29" spans="1:13" ht="21" x14ac:dyDescent="0.2">
      <c r="A29" s="192">
        <v>6</v>
      </c>
      <c r="B29" s="45" t="s">
        <v>215</v>
      </c>
      <c r="C29" s="70" t="s">
        <v>216</v>
      </c>
      <c r="D29" s="47" t="s">
        <v>31</v>
      </c>
      <c r="E29" s="61"/>
      <c r="F29" s="59">
        <v>0.32400000000000001</v>
      </c>
      <c r="G29" s="62"/>
      <c r="H29" s="63"/>
      <c r="I29" s="61"/>
      <c r="J29" s="63"/>
      <c r="K29" s="61"/>
      <c r="L29" s="63"/>
      <c r="M29" s="63"/>
    </row>
    <row r="30" spans="1:13" x14ac:dyDescent="0.2">
      <c r="A30" s="193"/>
      <c r="B30" s="48"/>
      <c r="C30" s="138" t="s">
        <v>12</v>
      </c>
      <c r="D30" s="132" t="s">
        <v>15</v>
      </c>
      <c r="E30" s="141">
        <v>4.5</v>
      </c>
      <c r="F30" s="141">
        <f>F29*E30</f>
        <v>1.458</v>
      </c>
      <c r="G30" s="132"/>
      <c r="H30" s="141"/>
      <c r="I30" s="141"/>
      <c r="J30" s="141"/>
      <c r="K30" s="132"/>
      <c r="L30" s="141"/>
      <c r="M30" s="141"/>
    </row>
    <row r="31" spans="1:13" x14ac:dyDescent="0.2">
      <c r="A31" s="193"/>
      <c r="B31" s="48"/>
      <c r="C31" s="138" t="s">
        <v>14</v>
      </c>
      <c r="D31" s="139" t="s">
        <v>0</v>
      </c>
      <c r="E31" s="132">
        <v>3.6999999999999998E-2</v>
      </c>
      <c r="F31" s="140">
        <f>E31*F29</f>
        <v>1.1988E-2</v>
      </c>
      <c r="G31" s="132"/>
      <c r="H31" s="141"/>
      <c r="I31" s="132"/>
      <c r="J31" s="141"/>
      <c r="K31" s="141"/>
      <c r="L31" s="141"/>
      <c r="M31" s="141"/>
    </row>
    <row r="32" spans="1:13" x14ac:dyDescent="0.2">
      <c r="A32" s="193"/>
      <c r="B32" s="48"/>
      <c r="C32" s="139" t="s">
        <v>23</v>
      </c>
      <c r="D32" s="132"/>
      <c r="E32" s="132"/>
      <c r="F32" s="141"/>
      <c r="G32" s="132"/>
      <c r="H32" s="141"/>
      <c r="I32" s="132"/>
      <c r="J32" s="141"/>
      <c r="K32" s="132"/>
      <c r="L32" s="141"/>
      <c r="M32" s="141"/>
    </row>
    <row r="33" spans="1:13" ht="18.75" x14ac:dyDescent="0.2">
      <c r="A33" s="193"/>
      <c r="B33" s="48"/>
      <c r="C33" s="51" t="s">
        <v>200</v>
      </c>
      <c r="D33" s="48" t="s">
        <v>44</v>
      </c>
      <c r="E33" s="132">
        <v>1.02</v>
      </c>
      <c r="F33" s="140">
        <f>F29*E33</f>
        <v>0.33048</v>
      </c>
      <c r="G33" s="142"/>
      <c r="H33" s="142"/>
      <c r="I33" s="132"/>
      <c r="J33" s="142"/>
      <c r="K33" s="143"/>
      <c r="L33" s="142"/>
      <c r="M33" s="142"/>
    </row>
    <row r="34" spans="1:13" ht="15" x14ac:dyDescent="0.2">
      <c r="A34" s="193"/>
      <c r="B34" s="48"/>
      <c r="C34" s="51" t="s">
        <v>172</v>
      </c>
      <c r="D34" s="132" t="s">
        <v>173</v>
      </c>
      <c r="E34" s="132">
        <v>1.61</v>
      </c>
      <c r="F34" s="140">
        <f>F29*E34</f>
        <v>0.5216400000000001</v>
      </c>
      <c r="G34" s="142"/>
      <c r="H34" s="142"/>
      <c r="I34" s="132"/>
      <c r="J34" s="142"/>
      <c r="K34" s="143"/>
      <c r="L34" s="142"/>
      <c r="M34" s="142"/>
    </row>
    <row r="35" spans="1:13" ht="18.75" x14ac:dyDescent="0.2">
      <c r="A35" s="193"/>
      <c r="B35" s="48"/>
      <c r="C35" s="51" t="s">
        <v>217</v>
      </c>
      <c r="D35" s="48" t="s">
        <v>44</v>
      </c>
      <c r="E35" s="132">
        <v>1.72E-2</v>
      </c>
      <c r="F35" s="144">
        <f>F29*E35</f>
        <v>5.5728000000000001E-3</v>
      </c>
      <c r="G35" s="142"/>
      <c r="H35" s="142"/>
      <c r="I35" s="132"/>
      <c r="J35" s="142"/>
      <c r="K35" s="143"/>
      <c r="L35" s="142"/>
      <c r="M35" s="142"/>
    </row>
    <row r="36" spans="1:13" x14ac:dyDescent="0.2">
      <c r="A36" s="194"/>
      <c r="B36" s="48"/>
      <c r="C36" s="138" t="s">
        <v>18</v>
      </c>
      <c r="D36" s="139" t="s">
        <v>0</v>
      </c>
      <c r="E36" s="142">
        <v>0.28000000000000003</v>
      </c>
      <c r="F36" s="142">
        <f>E36*F29</f>
        <v>9.0720000000000009E-2</v>
      </c>
      <c r="G36" s="142"/>
      <c r="H36" s="142"/>
      <c r="I36" s="132"/>
      <c r="J36" s="142"/>
      <c r="K36" s="143"/>
      <c r="L36" s="142"/>
      <c r="M36" s="142"/>
    </row>
    <row r="37" spans="1:13" ht="25.5" x14ac:dyDescent="0.2">
      <c r="A37" s="192">
        <v>7</v>
      </c>
      <c r="B37" s="45" t="s">
        <v>191</v>
      </c>
      <c r="C37" s="46" t="s">
        <v>189</v>
      </c>
      <c r="D37" s="47" t="s">
        <v>33</v>
      </c>
      <c r="E37" s="48"/>
      <c r="F37" s="49">
        <v>32</v>
      </c>
      <c r="G37" s="41"/>
      <c r="H37" s="65"/>
      <c r="I37" s="41"/>
      <c r="J37" s="65"/>
      <c r="K37" s="41"/>
      <c r="L37" s="65"/>
      <c r="M37" s="65"/>
    </row>
    <row r="38" spans="1:13" x14ac:dyDescent="0.2">
      <c r="A38" s="193"/>
      <c r="B38" s="48"/>
      <c r="C38" s="64" t="s">
        <v>12</v>
      </c>
      <c r="D38" s="52" t="s">
        <v>15</v>
      </c>
      <c r="E38" s="48">
        <v>0.34499999999999997</v>
      </c>
      <c r="F38" s="53">
        <f>E38*F37</f>
        <v>11.04</v>
      </c>
      <c r="G38" s="41"/>
      <c r="H38" s="65"/>
      <c r="I38" s="65"/>
      <c r="J38" s="65"/>
      <c r="K38" s="41"/>
      <c r="L38" s="65"/>
      <c r="M38" s="65"/>
    </row>
    <row r="39" spans="1:13" x14ac:dyDescent="0.2">
      <c r="A39" s="193"/>
      <c r="B39" s="48"/>
      <c r="C39" s="51" t="s">
        <v>25</v>
      </c>
      <c r="D39" s="48" t="s">
        <v>0</v>
      </c>
      <c r="E39" s="48">
        <v>2.6700000000000002E-2</v>
      </c>
      <c r="F39" s="43">
        <f>E39*F37</f>
        <v>0.85440000000000005</v>
      </c>
      <c r="G39" s="41"/>
      <c r="H39" s="65"/>
      <c r="I39" s="41"/>
      <c r="J39" s="65"/>
      <c r="K39" s="65"/>
      <c r="L39" s="65"/>
      <c r="M39" s="65"/>
    </row>
    <row r="40" spans="1:13" x14ac:dyDescent="0.2">
      <c r="A40" s="193"/>
      <c r="B40" s="48"/>
      <c r="C40" s="48" t="s">
        <v>23</v>
      </c>
      <c r="D40" s="48"/>
      <c r="E40" s="48"/>
      <c r="F40" s="43"/>
      <c r="G40" s="41"/>
      <c r="H40" s="65"/>
      <c r="I40" s="41"/>
      <c r="J40" s="65"/>
      <c r="K40" s="41"/>
      <c r="L40" s="65"/>
      <c r="M40" s="65"/>
    </row>
    <row r="41" spans="1:13" x14ac:dyDescent="0.2">
      <c r="A41" s="193"/>
      <c r="B41" s="48"/>
      <c r="C41" s="51" t="s">
        <v>190</v>
      </c>
      <c r="D41" s="48" t="s">
        <v>183</v>
      </c>
      <c r="E41" s="48">
        <v>0.998</v>
      </c>
      <c r="F41" s="43">
        <f>E41*F37</f>
        <v>31.936</v>
      </c>
      <c r="G41" s="65"/>
      <c r="H41" s="65"/>
      <c r="I41" s="41"/>
      <c r="J41" s="65"/>
      <c r="K41" s="41"/>
      <c r="L41" s="65"/>
      <c r="M41" s="65"/>
    </row>
    <row r="42" spans="1:13" x14ac:dyDescent="0.2">
      <c r="A42" s="194"/>
      <c r="B42" s="48"/>
      <c r="C42" s="51" t="s">
        <v>178</v>
      </c>
      <c r="D42" s="48" t="s">
        <v>0</v>
      </c>
      <c r="E42" s="68">
        <v>5.62E-2</v>
      </c>
      <c r="F42" s="43">
        <f>E42*F37</f>
        <v>1.7984</v>
      </c>
      <c r="G42" s="65"/>
      <c r="H42" s="65"/>
      <c r="I42" s="41"/>
      <c r="J42" s="65"/>
      <c r="K42" s="41"/>
      <c r="L42" s="65"/>
      <c r="M42" s="65"/>
    </row>
    <row r="43" spans="1:13" ht="38.25" x14ac:dyDescent="0.2">
      <c r="A43" s="192">
        <v>8</v>
      </c>
      <c r="B43" s="45" t="s">
        <v>184</v>
      </c>
      <c r="C43" s="60" t="s">
        <v>219</v>
      </c>
      <c r="D43" s="47" t="s">
        <v>185</v>
      </c>
      <c r="E43" s="61"/>
      <c r="F43" s="49">
        <v>5.73</v>
      </c>
      <c r="G43" s="145"/>
      <c r="H43" s="63"/>
      <c r="I43" s="61"/>
      <c r="J43" s="63"/>
      <c r="K43" s="61"/>
      <c r="L43" s="63"/>
      <c r="M43" s="49"/>
    </row>
    <row r="44" spans="1:13" x14ac:dyDescent="0.2">
      <c r="A44" s="193"/>
      <c r="B44" s="48"/>
      <c r="C44" s="64" t="s">
        <v>12</v>
      </c>
      <c r="D44" s="41" t="s">
        <v>15</v>
      </c>
      <c r="E44" s="41">
        <v>0.38800000000000001</v>
      </c>
      <c r="F44" s="65">
        <f>F43*E44</f>
        <v>2.2232400000000001</v>
      </c>
      <c r="G44" s="41"/>
      <c r="H44" s="65"/>
      <c r="I44" s="65"/>
      <c r="J44" s="65"/>
      <c r="K44" s="41"/>
      <c r="L44" s="65"/>
      <c r="M44" s="65"/>
    </row>
    <row r="45" spans="1:13" x14ac:dyDescent="0.2">
      <c r="A45" s="193"/>
      <c r="B45" s="48"/>
      <c r="C45" s="64" t="s">
        <v>14</v>
      </c>
      <c r="D45" s="48" t="s">
        <v>0</v>
      </c>
      <c r="E45" s="41">
        <v>2.9999999999999997E-4</v>
      </c>
      <c r="F45" s="66">
        <f>E45*F43</f>
        <v>1.719E-3</v>
      </c>
      <c r="G45" s="41"/>
      <c r="H45" s="65"/>
      <c r="I45" s="41"/>
      <c r="J45" s="65"/>
      <c r="K45" s="65"/>
      <c r="L45" s="65"/>
      <c r="M45" s="65"/>
    </row>
    <row r="46" spans="1:13" x14ac:dyDescent="0.2">
      <c r="A46" s="193"/>
      <c r="B46" s="48"/>
      <c r="C46" s="48" t="s">
        <v>23</v>
      </c>
      <c r="D46" s="48"/>
      <c r="E46" s="48"/>
      <c r="F46" s="53"/>
      <c r="G46" s="48"/>
      <c r="H46" s="53"/>
      <c r="I46" s="41"/>
      <c r="J46" s="53"/>
      <c r="K46" s="67"/>
      <c r="L46" s="53"/>
      <c r="M46" s="53"/>
    </row>
    <row r="47" spans="1:13" x14ac:dyDescent="0.2">
      <c r="A47" s="193"/>
      <c r="B47" s="48"/>
      <c r="C47" s="51" t="s">
        <v>186</v>
      </c>
      <c r="D47" s="48" t="s">
        <v>176</v>
      </c>
      <c r="E47" s="48">
        <v>0.253</v>
      </c>
      <c r="F47" s="53">
        <f>E47*F43</f>
        <v>1.4496900000000001</v>
      </c>
      <c r="G47" s="53"/>
      <c r="H47" s="53"/>
      <c r="I47" s="41"/>
      <c r="J47" s="53"/>
      <c r="K47" s="67"/>
      <c r="L47" s="53"/>
      <c r="M47" s="53"/>
    </row>
    <row r="48" spans="1:13" x14ac:dyDescent="0.2">
      <c r="A48" s="194"/>
      <c r="B48" s="48"/>
      <c r="C48" s="64" t="s">
        <v>18</v>
      </c>
      <c r="D48" s="48" t="s">
        <v>0</v>
      </c>
      <c r="E48" s="48">
        <v>1.9E-3</v>
      </c>
      <c r="F48" s="43">
        <f>E48*F43</f>
        <v>1.0887000000000001E-2</v>
      </c>
      <c r="G48" s="53"/>
      <c r="H48" s="43"/>
      <c r="I48" s="41"/>
      <c r="J48" s="53"/>
      <c r="K48" s="67"/>
      <c r="L48" s="53"/>
      <c r="M48" s="53"/>
    </row>
    <row r="49" spans="1:13" ht="38.25" x14ac:dyDescent="0.2">
      <c r="A49" s="192">
        <v>9</v>
      </c>
      <c r="B49" s="45" t="s">
        <v>69</v>
      </c>
      <c r="C49" s="70" t="s">
        <v>122</v>
      </c>
      <c r="D49" s="47" t="s">
        <v>33</v>
      </c>
      <c r="E49" s="61"/>
      <c r="F49" s="49">
        <v>205</v>
      </c>
      <c r="G49" s="62"/>
      <c r="H49" s="63"/>
      <c r="I49" s="61"/>
      <c r="J49" s="63"/>
      <c r="K49" s="61"/>
      <c r="L49" s="63"/>
      <c r="M49" s="63"/>
    </row>
    <row r="50" spans="1:13" x14ac:dyDescent="0.2">
      <c r="A50" s="193"/>
      <c r="B50" s="48"/>
      <c r="C50" s="64" t="s">
        <v>12</v>
      </c>
      <c r="D50" s="41" t="s">
        <v>15</v>
      </c>
      <c r="E50" s="41">
        <v>0.11899999999999999</v>
      </c>
      <c r="F50" s="65">
        <f>F49*E50</f>
        <v>24.395</v>
      </c>
      <c r="G50" s="41"/>
      <c r="H50" s="65"/>
      <c r="I50" s="65"/>
      <c r="J50" s="65"/>
      <c r="K50" s="41"/>
      <c r="L50" s="65"/>
      <c r="M50" s="65"/>
    </row>
    <row r="51" spans="1:13" x14ac:dyDescent="0.2">
      <c r="A51" s="193"/>
      <c r="B51" s="48"/>
      <c r="C51" s="64" t="s">
        <v>14</v>
      </c>
      <c r="D51" s="48" t="s">
        <v>0</v>
      </c>
      <c r="E51" s="41">
        <v>6.7500000000000004E-2</v>
      </c>
      <c r="F51" s="66">
        <f>E51*F49</f>
        <v>13.8375</v>
      </c>
      <c r="G51" s="41"/>
      <c r="H51" s="65"/>
      <c r="I51" s="41"/>
      <c r="J51" s="65"/>
      <c r="K51" s="65"/>
      <c r="L51" s="65"/>
      <c r="M51" s="65"/>
    </row>
    <row r="52" spans="1:13" x14ac:dyDescent="0.2">
      <c r="A52" s="193"/>
      <c r="B52" s="48"/>
      <c r="C52" s="48" t="s">
        <v>23</v>
      </c>
      <c r="D52" s="48"/>
      <c r="E52" s="48"/>
      <c r="F52" s="53"/>
      <c r="G52" s="48"/>
      <c r="H52" s="53"/>
      <c r="I52" s="41"/>
      <c r="J52" s="53"/>
      <c r="K52" s="67"/>
      <c r="L52" s="53"/>
      <c r="M52" s="53"/>
    </row>
    <row r="53" spans="1:13" x14ac:dyDescent="0.2">
      <c r="A53" s="193"/>
      <c r="B53" s="48"/>
      <c r="C53" s="64" t="s">
        <v>74</v>
      </c>
      <c r="D53" s="48" t="s">
        <v>20</v>
      </c>
      <c r="E53" s="48">
        <v>1.01</v>
      </c>
      <c r="F53" s="53">
        <f>E53*F49</f>
        <v>207.05</v>
      </c>
      <c r="G53" s="53"/>
      <c r="H53" s="53"/>
      <c r="I53" s="41"/>
      <c r="J53" s="53"/>
      <c r="K53" s="67"/>
      <c r="L53" s="53"/>
      <c r="M53" s="53"/>
    </row>
    <row r="54" spans="1:13" x14ac:dyDescent="0.2">
      <c r="A54" s="194"/>
      <c r="B54" s="48"/>
      <c r="C54" s="64" t="s">
        <v>18</v>
      </c>
      <c r="D54" s="48" t="s">
        <v>0</v>
      </c>
      <c r="E54" s="48">
        <v>2.16E-3</v>
      </c>
      <c r="F54" s="43">
        <f>E54*F49</f>
        <v>0.44280000000000003</v>
      </c>
      <c r="G54" s="53"/>
      <c r="H54" s="43"/>
      <c r="I54" s="41"/>
      <c r="J54" s="53"/>
      <c r="K54" s="67"/>
      <c r="L54" s="53"/>
      <c r="M54" s="53"/>
    </row>
    <row r="55" spans="1:13" ht="38.25" x14ac:dyDescent="0.2">
      <c r="A55" s="190">
        <v>10</v>
      </c>
      <c r="B55" s="45" t="s">
        <v>80</v>
      </c>
      <c r="C55" s="70" t="s">
        <v>81</v>
      </c>
      <c r="D55" s="47" t="s">
        <v>33</v>
      </c>
      <c r="E55" s="61"/>
      <c r="F55" s="146">
        <v>499</v>
      </c>
      <c r="G55" s="62"/>
      <c r="H55" s="63"/>
      <c r="I55" s="61"/>
      <c r="J55" s="63"/>
      <c r="K55" s="61"/>
      <c r="L55" s="63"/>
      <c r="M55" s="63"/>
    </row>
    <row r="56" spans="1:13" x14ac:dyDescent="0.2">
      <c r="A56" s="190"/>
      <c r="B56" s="48"/>
      <c r="C56" s="64" t="s">
        <v>12</v>
      </c>
      <c r="D56" s="41" t="s">
        <v>15</v>
      </c>
      <c r="E56" s="41">
        <v>0.105</v>
      </c>
      <c r="F56" s="65">
        <f>F55*E56</f>
        <v>52.394999999999996</v>
      </c>
      <c r="G56" s="41"/>
      <c r="H56" s="65"/>
      <c r="I56" s="65"/>
      <c r="J56" s="65"/>
      <c r="K56" s="41"/>
      <c r="L56" s="65"/>
      <c r="M56" s="65"/>
    </row>
    <row r="57" spans="1:13" x14ac:dyDescent="0.2">
      <c r="A57" s="190"/>
      <c r="B57" s="48"/>
      <c r="C57" s="64" t="s">
        <v>14</v>
      </c>
      <c r="D57" s="48" t="s">
        <v>0</v>
      </c>
      <c r="E57" s="41">
        <v>5.3800000000000001E-2</v>
      </c>
      <c r="F57" s="66">
        <f>E57*F55</f>
        <v>26.8462</v>
      </c>
      <c r="G57" s="41"/>
      <c r="H57" s="65"/>
      <c r="I57" s="41"/>
      <c r="J57" s="65"/>
      <c r="K57" s="65"/>
      <c r="L57" s="65"/>
      <c r="M57" s="65"/>
    </row>
    <row r="58" spans="1:13" x14ac:dyDescent="0.2">
      <c r="A58" s="190"/>
      <c r="B58" s="48"/>
      <c r="C58" s="48" t="s">
        <v>23</v>
      </c>
      <c r="D58" s="48"/>
      <c r="E58" s="48"/>
      <c r="F58" s="53"/>
      <c r="G58" s="48"/>
      <c r="H58" s="53"/>
      <c r="I58" s="41"/>
      <c r="J58" s="53"/>
      <c r="K58" s="67"/>
      <c r="L58" s="53"/>
      <c r="M58" s="53"/>
    </row>
    <row r="59" spans="1:13" x14ac:dyDescent="0.2">
      <c r="A59" s="190"/>
      <c r="B59" s="48"/>
      <c r="C59" s="64" t="s">
        <v>82</v>
      </c>
      <c r="D59" s="48" t="s">
        <v>20</v>
      </c>
      <c r="E59" s="48">
        <v>1.01</v>
      </c>
      <c r="F59" s="53">
        <f>E59*F55</f>
        <v>503.99</v>
      </c>
      <c r="G59" s="53"/>
      <c r="H59" s="53"/>
      <c r="I59" s="41"/>
      <c r="J59" s="53"/>
      <c r="K59" s="67"/>
      <c r="L59" s="53"/>
      <c r="M59" s="53"/>
    </row>
    <row r="60" spans="1:13" x14ac:dyDescent="0.2">
      <c r="A60" s="190"/>
      <c r="B60" s="48"/>
      <c r="C60" s="64" t="s">
        <v>18</v>
      </c>
      <c r="D60" s="48" t="s">
        <v>0</v>
      </c>
      <c r="E60" s="48">
        <v>1.1999999999999999E-3</v>
      </c>
      <c r="F60" s="43">
        <f>E60*F55</f>
        <v>0.5988</v>
      </c>
      <c r="G60" s="53"/>
      <c r="H60" s="43"/>
      <c r="I60" s="41"/>
      <c r="J60" s="53"/>
      <c r="K60" s="67"/>
      <c r="L60" s="53"/>
      <c r="M60" s="53"/>
    </row>
    <row r="61" spans="1:13" ht="38.25" x14ac:dyDescent="0.2">
      <c r="A61" s="190">
        <v>11</v>
      </c>
      <c r="B61" s="45" t="s">
        <v>83</v>
      </c>
      <c r="C61" s="70" t="s">
        <v>84</v>
      </c>
      <c r="D61" s="47" t="s">
        <v>33</v>
      </c>
      <c r="E61" s="61"/>
      <c r="F61" s="146">
        <v>536</v>
      </c>
      <c r="G61" s="62"/>
      <c r="H61" s="63"/>
      <c r="I61" s="61"/>
      <c r="J61" s="63"/>
      <c r="K61" s="61"/>
      <c r="L61" s="63"/>
      <c r="M61" s="63"/>
    </row>
    <row r="62" spans="1:13" x14ac:dyDescent="0.2">
      <c r="A62" s="190"/>
      <c r="B62" s="48"/>
      <c r="C62" s="64" t="s">
        <v>12</v>
      </c>
      <c r="D62" s="41" t="s">
        <v>15</v>
      </c>
      <c r="E62" s="41">
        <v>9.5899999999999999E-2</v>
      </c>
      <c r="F62" s="65">
        <f>F61*E62</f>
        <v>51.4024</v>
      </c>
      <c r="G62" s="41"/>
      <c r="H62" s="65"/>
      <c r="I62" s="65"/>
      <c r="J62" s="65"/>
      <c r="K62" s="41"/>
      <c r="L62" s="65"/>
      <c r="M62" s="65"/>
    </row>
    <row r="63" spans="1:13" x14ac:dyDescent="0.2">
      <c r="A63" s="190"/>
      <c r="B63" s="48"/>
      <c r="C63" s="64" t="s">
        <v>14</v>
      </c>
      <c r="D63" s="48" t="s">
        <v>0</v>
      </c>
      <c r="E63" s="41">
        <v>4.5199999999999997E-2</v>
      </c>
      <c r="F63" s="66">
        <f>E63*F61</f>
        <v>24.2272</v>
      </c>
      <c r="G63" s="41"/>
      <c r="H63" s="65"/>
      <c r="I63" s="41"/>
      <c r="J63" s="65"/>
      <c r="K63" s="65"/>
      <c r="L63" s="65"/>
      <c r="M63" s="65"/>
    </row>
    <row r="64" spans="1:13" x14ac:dyDescent="0.2">
      <c r="A64" s="190"/>
      <c r="B64" s="48"/>
      <c r="C64" s="48" t="s">
        <v>23</v>
      </c>
      <c r="D64" s="48"/>
      <c r="E64" s="48"/>
      <c r="F64" s="53"/>
      <c r="G64" s="48"/>
      <c r="H64" s="53"/>
      <c r="I64" s="41"/>
      <c r="J64" s="53"/>
      <c r="K64" s="67"/>
      <c r="L64" s="53"/>
      <c r="M64" s="53"/>
    </row>
    <row r="65" spans="1:13" x14ac:dyDescent="0.2">
      <c r="A65" s="190"/>
      <c r="B65" s="48"/>
      <c r="C65" s="64" t="s">
        <v>85</v>
      </c>
      <c r="D65" s="48" t="s">
        <v>20</v>
      </c>
      <c r="E65" s="48">
        <v>1.01</v>
      </c>
      <c r="F65" s="53">
        <f>E65*F61</f>
        <v>541.36</v>
      </c>
      <c r="G65" s="53"/>
      <c r="H65" s="53"/>
      <c r="I65" s="41"/>
      <c r="J65" s="53"/>
      <c r="K65" s="67"/>
      <c r="L65" s="53"/>
      <c r="M65" s="53"/>
    </row>
    <row r="66" spans="1:13" x14ac:dyDescent="0.2">
      <c r="A66" s="190"/>
      <c r="B66" s="48"/>
      <c r="C66" s="64" t="s">
        <v>18</v>
      </c>
      <c r="D66" s="48" t="s">
        <v>0</v>
      </c>
      <c r="E66" s="48">
        <v>5.9999999999999995E-4</v>
      </c>
      <c r="F66" s="43">
        <f>E66*F61</f>
        <v>0.3216</v>
      </c>
      <c r="G66" s="53"/>
      <c r="H66" s="43"/>
      <c r="I66" s="41"/>
      <c r="J66" s="53"/>
      <c r="K66" s="67"/>
      <c r="L66" s="53"/>
      <c r="M66" s="53"/>
    </row>
    <row r="67" spans="1:13" ht="38.25" x14ac:dyDescent="0.2">
      <c r="A67" s="192">
        <v>12</v>
      </c>
      <c r="B67" s="45" t="s">
        <v>83</v>
      </c>
      <c r="C67" s="70" t="s">
        <v>125</v>
      </c>
      <c r="D67" s="47" t="s">
        <v>33</v>
      </c>
      <c r="E67" s="61"/>
      <c r="F67" s="146">
        <v>275</v>
      </c>
      <c r="G67" s="62"/>
      <c r="H67" s="63"/>
      <c r="I67" s="61"/>
      <c r="J67" s="63"/>
      <c r="K67" s="61"/>
      <c r="L67" s="63"/>
      <c r="M67" s="63"/>
    </row>
    <row r="68" spans="1:13" x14ac:dyDescent="0.2">
      <c r="A68" s="193"/>
      <c r="B68" s="48"/>
      <c r="C68" s="64" t="s">
        <v>12</v>
      </c>
      <c r="D68" s="41" t="s">
        <v>15</v>
      </c>
      <c r="E68" s="41">
        <v>9.5899999999999999E-2</v>
      </c>
      <c r="F68" s="65">
        <f>F67*E68</f>
        <v>26.372499999999999</v>
      </c>
      <c r="G68" s="41"/>
      <c r="H68" s="65"/>
      <c r="I68" s="65"/>
      <c r="J68" s="65"/>
      <c r="K68" s="41"/>
      <c r="L68" s="65"/>
      <c r="M68" s="65"/>
    </row>
    <row r="69" spans="1:13" x14ac:dyDescent="0.2">
      <c r="A69" s="193"/>
      <c r="B69" s="48"/>
      <c r="C69" s="64" t="s">
        <v>14</v>
      </c>
      <c r="D69" s="48" t="s">
        <v>0</v>
      </c>
      <c r="E69" s="41">
        <v>4.5199999999999997E-2</v>
      </c>
      <c r="F69" s="66">
        <f>E69*F67</f>
        <v>12.43</v>
      </c>
      <c r="G69" s="41"/>
      <c r="H69" s="65"/>
      <c r="I69" s="41"/>
      <c r="J69" s="65"/>
      <c r="K69" s="65"/>
      <c r="L69" s="65"/>
      <c r="M69" s="65"/>
    </row>
    <row r="70" spans="1:13" x14ac:dyDescent="0.2">
      <c r="A70" s="193"/>
      <c r="B70" s="48"/>
      <c r="C70" s="48" t="s">
        <v>23</v>
      </c>
      <c r="D70" s="48"/>
      <c r="E70" s="48"/>
      <c r="F70" s="53"/>
      <c r="G70" s="48"/>
      <c r="H70" s="53"/>
      <c r="I70" s="41"/>
      <c r="J70" s="53"/>
      <c r="K70" s="67"/>
      <c r="L70" s="53"/>
      <c r="M70" s="53"/>
    </row>
    <row r="71" spans="1:13" x14ac:dyDescent="0.2">
      <c r="A71" s="193"/>
      <c r="B71" s="48"/>
      <c r="C71" s="64" t="s">
        <v>126</v>
      </c>
      <c r="D71" s="48" t="s">
        <v>20</v>
      </c>
      <c r="E71" s="48">
        <v>1.01</v>
      </c>
      <c r="F71" s="53">
        <f>E71*F67</f>
        <v>277.75</v>
      </c>
      <c r="G71" s="53"/>
      <c r="H71" s="53"/>
      <c r="I71" s="41"/>
      <c r="J71" s="53"/>
      <c r="K71" s="67"/>
      <c r="L71" s="53"/>
      <c r="M71" s="53"/>
    </row>
    <row r="72" spans="1:13" x14ac:dyDescent="0.2">
      <c r="A72" s="194"/>
      <c r="B72" s="48"/>
      <c r="C72" s="64" t="s">
        <v>18</v>
      </c>
      <c r="D72" s="48" t="s">
        <v>0</v>
      </c>
      <c r="E72" s="48">
        <v>5.9999999999999995E-4</v>
      </c>
      <c r="F72" s="43">
        <f>E72*F67</f>
        <v>0.16499999999999998</v>
      </c>
      <c r="G72" s="53"/>
      <c r="H72" s="43"/>
      <c r="I72" s="41"/>
      <c r="J72" s="53"/>
      <c r="K72" s="67"/>
      <c r="L72" s="53"/>
      <c r="M72" s="53"/>
    </row>
    <row r="73" spans="1:13" ht="38.25" x14ac:dyDescent="0.2">
      <c r="A73" s="190">
        <v>13</v>
      </c>
      <c r="B73" s="45" t="s">
        <v>83</v>
      </c>
      <c r="C73" s="70" t="s">
        <v>86</v>
      </c>
      <c r="D73" s="47" t="s">
        <v>33</v>
      </c>
      <c r="E73" s="61"/>
      <c r="F73" s="146">
        <v>166</v>
      </c>
      <c r="G73" s="62"/>
      <c r="H73" s="63"/>
      <c r="I73" s="61"/>
      <c r="J73" s="63"/>
      <c r="K73" s="61"/>
      <c r="L73" s="63"/>
      <c r="M73" s="63"/>
    </row>
    <row r="74" spans="1:13" x14ac:dyDescent="0.2">
      <c r="A74" s="190"/>
      <c r="B74" s="48"/>
      <c r="C74" s="64" t="s">
        <v>12</v>
      </c>
      <c r="D74" s="41" t="s">
        <v>15</v>
      </c>
      <c r="E74" s="41">
        <v>9.5899999999999999E-2</v>
      </c>
      <c r="F74" s="65">
        <f>F73*E74</f>
        <v>15.9194</v>
      </c>
      <c r="G74" s="41"/>
      <c r="H74" s="65"/>
      <c r="I74" s="65"/>
      <c r="J74" s="65"/>
      <c r="K74" s="41"/>
      <c r="L74" s="65"/>
      <c r="M74" s="65"/>
    </row>
    <row r="75" spans="1:13" x14ac:dyDescent="0.2">
      <c r="A75" s="190"/>
      <c r="B75" s="48"/>
      <c r="C75" s="64" t="s">
        <v>14</v>
      </c>
      <c r="D75" s="48" t="s">
        <v>0</v>
      </c>
      <c r="E75" s="41">
        <v>4.5199999999999997E-2</v>
      </c>
      <c r="F75" s="66">
        <f>E75*F73</f>
        <v>7.5031999999999996</v>
      </c>
      <c r="G75" s="41"/>
      <c r="H75" s="65"/>
      <c r="I75" s="41"/>
      <c r="J75" s="65"/>
      <c r="K75" s="65"/>
      <c r="L75" s="65"/>
      <c r="M75" s="65"/>
    </row>
    <row r="76" spans="1:13" x14ac:dyDescent="0.2">
      <c r="A76" s="190"/>
      <c r="B76" s="48"/>
      <c r="C76" s="48" t="s">
        <v>23</v>
      </c>
      <c r="D76" s="48"/>
      <c r="E76" s="48"/>
      <c r="F76" s="53"/>
      <c r="G76" s="48"/>
      <c r="H76" s="53"/>
      <c r="I76" s="41"/>
      <c r="J76" s="53"/>
      <c r="K76" s="67"/>
      <c r="L76" s="53"/>
      <c r="M76" s="53"/>
    </row>
    <row r="77" spans="1:13" x14ac:dyDescent="0.2">
      <c r="A77" s="190"/>
      <c r="B77" s="48"/>
      <c r="C77" s="64" t="s">
        <v>87</v>
      </c>
      <c r="D77" s="48" t="s">
        <v>20</v>
      </c>
      <c r="E77" s="48">
        <v>1.01</v>
      </c>
      <c r="F77" s="53">
        <f>E77*F73</f>
        <v>167.66</v>
      </c>
      <c r="G77" s="53"/>
      <c r="H77" s="53"/>
      <c r="I77" s="41"/>
      <c r="J77" s="53"/>
      <c r="K77" s="67"/>
      <c r="L77" s="53"/>
      <c r="M77" s="53"/>
    </row>
    <row r="78" spans="1:13" x14ac:dyDescent="0.2">
      <c r="A78" s="190"/>
      <c r="B78" s="48"/>
      <c r="C78" s="64" t="s">
        <v>18</v>
      </c>
      <c r="D78" s="48" t="s">
        <v>0</v>
      </c>
      <c r="E78" s="48">
        <v>5.9999999999999995E-4</v>
      </c>
      <c r="F78" s="43">
        <f>E78*F73</f>
        <v>9.9599999999999994E-2</v>
      </c>
      <c r="G78" s="53"/>
      <c r="H78" s="43"/>
      <c r="I78" s="41"/>
      <c r="J78" s="53"/>
      <c r="K78" s="67"/>
      <c r="L78" s="53"/>
      <c r="M78" s="53"/>
    </row>
    <row r="79" spans="1:13" ht="38.25" x14ac:dyDescent="0.2">
      <c r="A79" s="192">
        <v>14</v>
      </c>
      <c r="B79" s="45" t="s">
        <v>83</v>
      </c>
      <c r="C79" s="70" t="s">
        <v>156</v>
      </c>
      <c r="D79" s="47" t="s">
        <v>33</v>
      </c>
      <c r="E79" s="61"/>
      <c r="F79" s="146">
        <v>102</v>
      </c>
      <c r="G79" s="62"/>
      <c r="H79" s="63"/>
      <c r="I79" s="61"/>
      <c r="J79" s="63"/>
      <c r="K79" s="61"/>
      <c r="L79" s="63"/>
      <c r="M79" s="63"/>
    </row>
    <row r="80" spans="1:13" x14ac:dyDescent="0.2">
      <c r="A80" s="193"/>
      <c r="B80" s="48"/>
      <c r="C80" s="64" t="s">
        <v>12</v>
      </c>
      <c r="D80" s="41" t="s">
        <v>15</v>
      </c>
      <c r="E80" s="41">
        <v>9.5899999999999999E-2</v>
      </c>
      <c r="F80" s="65">
        <f>F79*E80</f>
        <v>9.7818000000000005</v>
      </c>
      <c r="G80" s="41"/>
      <c r="H80" s="65"/>
      <c r="I80" s="65"/>
      <c r="J80" s="65"/>
      <c r="K80" s="41"/>
      <c r="L80" s="65"/>
      <c r="M80" s="65"/>
    </row>
    <row r="81" spans="1:13" x14ac:dyDescent="0.2">
      <c r="A81" s="193"/>
      <c r="B81" s="48"/>
      <c r="C81" s="64" t="s">
        <v>14</v>
      </c>
      <c r="D81" s="48" t="s">
        <v>0</v>
      </c>
      <c r="E81" s="41">
        <v>4.5199999999999997E-2</v>
      </c>
      <c r="F81" s="66">
        <f>E81*F79</f>
        <v>4.6103999999999994</v>
      </c>
      <c r="G81" s="41"/>
      <c r="H81" s="65"/>
      <c r="I81" s="41"/>
      <c r="J81" s="65"/>
      <c r="K81" s="65"/>
      <c r="L81" s="65"/>
      <c r="M81" s="65"/>
    </row>
    <row r="82" spans="1:13" x14ac:dyDescent="0.2">
      <c r="A82" s="193"/>
      <c r="B82" s="48"/>
      <c r="C82" s="48" t="s">
        <v>23</v>
      </c>
      <c r="D82" s="48"/>
      <c r="E82" s="48"/>
      <c r="F82" s="53"/>
      <c r="G82" s="48"/>
      <c r="H82" s="53"/>
      <c r="I82" s="41"/>
      <c r="J82" s="53"/>
      <c r="K82" s="67"/>
      <c r="L82" s="53"/>
      <c r="M82" s="53"/>
    </row>
    <row r="83" spans="1:13" x14ac:dyDescent="0.2">
      <c r="A83" s="193"/>
      <c r="B83" s="48"/>
      <c r="C83" s="64" t="s">
        <v>157</v>
      </c>
      <c r="D83" s="48" t="s">
        <v>20</v>
      </c>
      <c r="E83" s="48">
        <v>1.01</v>
      </c>
      <c r="F83" s="53">
        <f>E83*F79</f>
        <v>103.02</v>
      </c>
      <c r="G83" s="53"/>
      <c r="H83" s="53"/>
      <c r="I83" s="41"/>
      <c r="J83" s="53"/>
      <c r="K83" s="67"/>
      <c r="L83" s="53"/>
      <c r="M83" s="53"/>
    </row>
    <row r="84" spans="1:13" x14ac:dyDescent="0.2">
      <c r="A84" s="194"/>
      <c r="B84" s="48"/>
      <c r="C84" s="64" t="s">
        <v>18</v>
      </c>
      <c r="D84" s="48" t="s">
        <v>0</v>
      </c>
      <c r="E84" s="48">
        <v>5.9999999999999995E-4</v>
      </c>
      <c r="F84" s="43">
        <f>E84*F79</f>
        <v>6.1199999999999997E-2</v>
      </c>
      <c r="G84" s="53"/>
      <c r="H84" s="43"/>
      <c r="I84" s="41"/>
      <c r="J84" s="53"/>
      <c r="K84" s="67"/>
      <c r="L84" s="53"/>
      <c r="M84" s="53"/>
    </row>
    <row r="85" spans="1:13" ht="38.25" x14ac:dyDescent="0.2">
      <c r="A85" s="190">
        <v>15</v>
      </c>
      <c r="B85" s="45" t="s">
        <v>83</v>
      </c>
      <c r="C85" s="70" t="s">
        <v>88</v>
      </c>
      <c r="D85" s="47" t="s">
        <v>33</v>
      </c>
      <c r="E85" s="61"/>
      <c r="F85" s="146">
        <v>186</v>
      </c>
      <c r="G85" s="62"/>
      <c r="H85" s="63"/>
      <c r="I85" s="61"/>
      <c r="J85" s="63"/>
      <c r="K85" s="61"/>
      <c r="L85" s="63"/>
      <c r="M85" s="63"/>
    </row>
    <row r="86" spans="1:13" x14ac:dyDescent="0.2">
      <c r="A86" s="190"/>
      <c r="B86" s="48"/>
      <c r="C86" s="64" t="s">
        <v>12</v>
      </c>
      <c r="D86" s="41" t="s">
        <v>15</v>
      </c>
      <c r="E86" s="41">
        <v>9.5899999999999999E-2</v>
      </c>
      <c r="F86" s="65">
        <f>F85*E86</f>
        <v>17.837399999999999</v>
      </c>
      <c r="G86" s="41"/>
      <c r="H86" s="65"/>
      <c r="I86" s="65"/>
      <c r="J86" s="65"/>
      <c r="K86" s="41"/>
      <c r="L86" s="65"/>
      <c r="M86" s="65"/>
    </row>
    <row r="87" spans="1:13" x14ac:dyDescent="0.2">
      <c r="A87" s="190"/>
      <c r="B87" s="48"/>
      <c r="C87" s="64" t="s">
        <v>14</v>
      </c>
      <c r="D87" s="48" t="s">
        <v>0</v>
      </c>
      <c r="E87" s="41">
        <v>4.5199999999999997E-2</v>
      </c>
      <c r="F87" s="66">
        <f>E87*F85</f>
        <v>8.4071999999999996</v>
      </c>
      <c r="G87" s="41"/>
      <c r="H87" s="65"/>
      <c r="I87" s="41"/>
      <c r="J87" s="65"/>
      <c r="K87" s="65"/>
      <c r="L87" s="65"/>
      <c r="M87" s="65"/>
    </row>
    <row r="88" spans="1:13" x14ac:dyDescent="0.2">
      <c r="A88" s="190"/>
      <c r="B88" s="48"/>
      <c r="C88" s="48" t="s">
        <v>23</v>
      </c>
      <c r="D88" s="48"/>
      <c r="E88" s="48"/>
      <c r="F88" s="53"/>
      <c r="G88" s="48"/>
      <c r="H88" s="53"/>
      <c r="I88" s="41"/>
      <c r="J88" s="53"/>
      <c r="K88" s="67"/>
      <c r="L88" s="53"/>
      <c r="M88" s="53"/>
    </row>
    <row r="89" spans="1:13" x14ac:dyDescent="0.2">
      <c r="A89" s="190"/>
      <c r="B89" s="48"/>
      <c r="C89" s="64" t="s">
        <v>89</v>
      </c>
      <c r="D89" s="48" t="s">
        <v>20</v>
      </c>
      <c r="E89" s="48">
        <v>1.01</v>
      </c>
      <c r="F89" s="53">
        <f>E89*F85</f>
        <v>187.86</v>
      </c>
      <c r="G89" s="53"/>
      <c r="H89" s="53"/>
      <c r="I89" s="41"/>
      <c r="J89" s="53"/>
      <c r="K89" s="67"/>
      <c r="L89" s="53"/>
      <c r="M89" s="53"/>
    </row>
    <row r="90" spans="1:13" x14ac:dyDescent="0.2">
      <c r="A90" s="190"/>
      <c r="B90" s="48"/>
      <c r="C90" s="64" t="s">
        <v>18</v>
      </c>
      <c r="D90" s="48" t="s">
        <v>0</v>
      </c>
      <c r="E90" s="48">
        <v>5.9999999999999995E-4</v>
      </c>
      <c r="F90" s="43">
        <f>E90*F85</f>
        <v>0.11159999999999999</v>
      </c>
      <c r="G90" s="53"/>
      <c r="H90" s="43"/>
      <c r="I90" s="41"/>
      <c r="J90" s="53"/>
      <c r="K90" s="67"/>
      <c r="L90" s="53"/>
      <c r="M90" s="53"/>
    </row>
    <row r="91" spans="1:13" ht="25.5" x14ac:dyDescent="0.2">
      <c r="A91" s="190">
        <v>16</v>
      </c>
      <c r="B91" s="45" t="s">
        <v>70</v>
      </c>
      <c r="C91" s="137" t="s">
        <v>71</v>
      </c>
      <c r="D91" s="147" t="s">
        <v>61</v>
      </c>
      <c r="E91" s="148"/>
      <c r="F91" s="149">
        <v>0.73</v>
      </c>
      <c r="G91" s="147"/>
      <c r="H91" s="150"/>
      <c r="I91" s="147"/>
      <c r="J91" s="151"/>
      <c r="K91" s="147"/>
      <c r="L91" s="150"/>
      <c r="M91" s="151"/>
    </row>
    <row r="92" spans="1:13" x14ac:dyDescent="0.2">
      <c r="A92" s="190"/>
      <c r="B92" s="48"/>
      <c r="C92" s="64" t="s">
        <v>12</v>
      </c>
      <c r="D92" s="41" t="s">
        <v>15</v>
      </c>
      <c r="E92" s="53">
        <v>0.89</v>
      </c>
      <c r="F92" s="53">
        <f>E92*F91</f>
        <v>0.64969999999999994</v>
      </c>
      <c r="G92" s="48"/>
      <c r="H92" s="53"/>
      <c r="I92" s="53"/>
      <c r="J92" s="53"/>
      <c r="K92" s="48"/>
      <c r="L92" s="48"/>
      <c r="M92" s="53"/>
    </row>
    <row r="93" spans="1:13" x14ac:dyDescent="0.2">
      <c r="A93" s="190"/>
      <c r="B93" s="48"/>
      <c r="C93" s="64" t="s">
        <v>14</v>
      </c>
      <c r="D93" s="48" t="s">
        <v>0</v>
      </c>
      <c r="E93" s="65">
        <v>0.37</v>
      </c>
      <c r="F93" s="65">
        <f>E93*F91</f>
        <v>0.27010000000000001</v>
      </c>
      <c r="G93" s="65"/>
      <c r="H93" s="65"/>
      <c r="I93" s="65"/>
      <c r="J93" s="65"/>
      <c r="K93" s="65"/>
      <c r="L93" s="65"/>
      <c r="M93" s="65"/>
    </row>
    <row r="94" spans="1:13" x14ac:dyDescent="0.2">
      <c r="A94" s="190"/>
      <c r="B94" s="48"/>
      <c r="C94" s="48" t="s">
        <v>23</v>
      </c>
      <c r="D94" s="48"/>
      <c r="E94" s="53"/>
      <c r="F94" s="53"/>
      <c r="G94" s="48"/>
      <c r="H94" s="53"/>
      <c r="I94" s="67"/>
      <c r="J94" s="53"/>
      <c r="K94" s="67"/>
      <c r="L94" s="53"/>
      <c r="M94" s="53"/>
    </row>
    <row r="95" spans="1:13" ht="15" x14ac:dyDescent="0.2">
      <c r="A95" s="190"/>
      <c r="B95" s="48"/>
      <c r="C95" s="51" t="s">
        <v>72</v>
      </c>
      <c r="D95" s="41" t="s">
        <v>56</v>
      </c>
      <c r="E95" s="53">
        <v>1.1499999999999999</v>
      </c>
      <c r="F95" s="53">
        <f>E95*F91</f>
        <v>0.83949999999999991</v>
      </c>
      <c r="G95" s="130"/>
      <c r="H95" s="130"/>
      <c r="I95" s="131"/>
      <c r="J95" s="132"/>
      <c r="K95" s="133"/>
      <c r="L95" s="133"/>
      <c r="M95" s="53"/>
    </row>
    <row r="96" spans="1:13" x14ac:dyDescent="0.2">
      <c r="A96" s="190"/>
      <c r="B96" s="48"/>
      <c r="C96" s="51" t="s">
        <v>18</v>
      </c>
      <c r="D96" s="41" t="s">
        <v>0</v>
      </c>
      <c r="E96" s="53">
        <v>0.02</v>
      </c>
      <c r="F96" s="48">
        <f>E96*F91</f>
        <v>1.46E-2</v>
      </c>
      <c r="G96" s="130"/>
      <c r="H96" s="130"/>
      <c r="I96" s="131"/>
      <c r="J96" s="132"/>
      <c r="K96" s="133"/>
      <c r="L96" s="133"/>
      <c r="M96" s="53"/>
    </row>
    <row r="97" spans="1:13" ht="51" x14ac:dyDescent="0.2">
      <c r="A97" s="190">
        <v>17</v>
      </c>
      <c r="B97" s="45" t="s">
        <v>41</v>
      </c>
      <c r="C97" s="137" t="s">
        <v>236</v>
      </c>
      <c r="D97" s="47" t="s">
        <v>60</v>
      </c>
      <c r="E97" s="47"/>
      <c r="F97" s="152">
        <f>0.083*1*F101</f>
        <v>0.16600000000000001</v>
      </c>
      <c r="G97" s="125"/>
      <c r="H97" s="126"/>
      <c r="I97" s="127"/>
      <c r="J97" s="126"/>
      <c r="K97" s="127"/>
      <c r="L97" s="126"/>
      <c r="M97" s="126"/>
    </row>
    <row r="98" spans="1:13" x14ac:dyDescent="0.2">
      <c r="A98" s="190"/>
      <c r="B98" s="48"/>
      <c r="C98" s="64" t="s">
        <v>12</v>
      </c>
      <c r="D98" s="41" t="s">
        <v>15</v>
      </c>
      <c r="E98" s="65">
        <v>106</v>
      </c>
      <c r="F98" s="65">
        <f>F97*E98</f>
        <v>17.596</v>
      </c>
      <c r="G98" s="48"/>
      <c r="H98" s="53"/>
      <c r="I98" s="53"/>
      <c r="J98" s="53"/>
      <c r="K98" s="48"/>
      <c r="L98" s="48"/>
      <c r="M98" s="53"/>
    </row>
    <row r="99" spans="1:13" x14ac:dyDescent="0.2">
      <c r="A99" s="190"/>
      <c r="B99" s="48"/>
      <c r="C99" s="51" t="s">
        <v>14</v>
      </c>
      <c r="D99" s="41" t="s">
        <v>0</v>
      </c>
      <c r="E99" s="48">
        <v>71.400000000000006</v>
      </c>
      <c r="F99" s="53">
        <f>E99*F97</f>
        <v>11.852400000000001</v>
      </c>
      <c r="G99" s="48"/>
      <c r="H99" s="48"/>
      <c r="I99" s="48"/>
      <c r="J99" s="48"/>
      <c r="K99" s="53"/>
      <c r="L99" s="53"/>
      <c r="M99" s="53"/>
    </row>
    <row r="100" spans="1:13" x14ac:dyDescent="0.2">
      <c r="A100" s="190"/>
      <c r="B100" s="48"/>
      <c r="C100" s="48" t="s">
        <v>23</v>
      </c>
      <c r="D100" s="48"/>
      <c r="E100" s="43"/>
      <c r="F100" s="53"/>
      <c r="G100" s="41"/>
      <c r="H100" s="153"/>
      <c r="I100" s="41"/>
      <c r="J100" s="65"/>
      <c r="K100" s="41"/>
      <c r="L100" s="153"/>
      <c r="M100" s="53"/>
    </row>
    <row r="101" spans="1:13" x14ac:dyDescent="0.2">
      <c r="A101" s="190"/>
      <c r="B101" s="48"/>
      <c r="C101" s="51" t="s">
        <v>64</v>
      </c>
      <c r="D101" s="41" t="s">
        <v>24</v>
      </c>
      <c r="E101" s="151" t="s">
        <v>39</v>
      </c>
      <c r="F101" s="65">
        <v>2</v>
      </c>
      <c r="G101" s="130"/>
      <c r="H101" s="130"/>
      <c r="I101" s="131"/>
      <c r="J101" s="132"/>
      <c r="K101" s="133"/>
      <c r="L101" s="133"/>
      <c r="M101" s="53"/>
    </row>
    <row r="102" spans="1:13" ht="25.5" x14ac:dyDescent="0.2">
      <c r="A102" s="190"/>
      <c r="B102" s="48"/>
      <c r="C102" s="51" t="s">
        <v>42</v>
      </c>
      <c r="D102" s="41" t="s">
        <v>24</v>
      </c>
      <c r="E102" s="151" t="s">
        <v>39</v>
      </c>
      <c r="F102" s="65">
        <f>F101</f>
        <v>2</v>
      </c>
      <c r="G102" s="130"/>
      <c r="H102" s="130"/>
      <c r="I102" s="131"/>
      <c r="J102" s="132"/>
      <c r="K102" s="133"/>
      <c r="L102" s="133"/>
      <c r="M102" s="53"/>
    </row>
    <row r="103" spans="1:13" x14ac:dyDescent="0.2">
      <c r="A103" s="190"/>
      <c r="B103" s="48"/>
      <c r="C103" s="51" t="s">
        <v>91</v>
      </c>
      <c r="D103" s="41" t="s">
        <v>24</v>
      </c>
      <c r="E103" s="151" t="s">
        <v>39</v>
      </c>
      <c r="F103" s="65">
        <f>F101</f>
        <v>2</v>
      </c>
      <c r="G103" s="130"/>
      <c r="H103" s="130"/>
      <c r="I103" s="131"/>
      <c r="J103" s="132"/>
      <c r="K103" s="133"/>
      <c r="L103" s="133"/>
      <c r="M103" s="53"/>
    </row>
    <row r="104" spans="1:13" x14ac:dyDescent="0.2">
      <c r="A104" s="190"/>
      <c r="B104" s="48"/>
      <c r="C104" s="64" t="s">
        <v>18</v>
      </c>
      <c r="D104" s="41" t="s">
        <v>0</v>
      </c>
      <c r="E104" s="65">
        <v>66.099999999999994</v>
      </c>
      <c r="F104" s="65">
        <f>E104*F97</f>
        <v>10.9726</v>
      </c>
      <c r="G104" s="130"/>
      <c r="H104" s="130"/>
      <c r="I104" s="131"/>
      <c r="J104" s="132"/>
      <c r="K104" s="133"/>
      <c r="L104" s="133"/>
      <c r="M104" s="53"/>
    </row>
    <row r="105" spans="1:13" ht="51" x14ac:dyDescent="0.2">
      <c r="A105" s="190">
        <v>18</v>
      </c>
      <c r="B105" s="45" t="s">
        <v>40</v>
      </c>
      <c r="C105" s="46" t="s">
        <v>43</v>
      </c>
      <c r="D105" s="47" t="s">
        <v>32</v>
      </c>
      <c r="E105" s="47"/>
      <c r="F105" s="49">
        <f>(F101*1.2*3.14)</f>
        <v>7.5359999999999996</v>
      </c>
      <c r="G105" s="41"/>
      <c r="H105" s="65"/>
      <c r="I105" s="41"/>
      <c r="J105" s="65"/>
      <c r="K105" s="41"/>
      <c r="L105" s="65"/>
      <c r="M105" s="65"/>
    </row>
    <row r="106" spans="1:13" x14ac:dyDescent="0.2">
      <c r="A106" s="190"/>
      <c r="B106" s="48"/>
      <c r="C106" s="51" t="s">
        <v>12</v>
      </c>
      <c r="D106" s="41" t="s">
        <v>15</v>
      </c>
      <c r="E106" s="48">
        <v>0.33600000000000002</v>
      </c>
      <c r="F106" s="43">
        <f>E106*F105</f>
        <v>2.5320960000000001</v>
      </c>
      <c r="G106" s="41"/>
      <c r="H106" s="65"/>
      <c r="I106" s="65"/>
      <c r="J106" s="65"/>
      <c r="K106" s="41"/>
      <c r="L106" s="65"/>
      <c r="M106" s="65"/>
    </row>
    <row r="107" spans="1:13" x14ac:dyDescent="0.2">
      <c r="A107" s="190"/>
      <c r="B107" s="48"/>
      <c r="C107" s="51" t="s">
        <v>25</v>
      </c>
      <c r="D107" s="48" t="s">
        <v>0</v>
      </c>
      <c r="E107" s="48">
        <v>1.15E-2</v>
      </c>
      <c r="F107" s="43">
        <f>E107*F105</f>
        <v>8.6663999999999991E-2</v>
      </c>
      <c r="G107" s="41"/>
      <c r="H107" s="65"/>
      <c r="I107" s="41"/>
      <c r="J107" s="65"/>
      <c r="K107" s="65"/>
      <c r="L107" s="65"/>
      <c r="M107" s="65"/>
    </row>
    <row r="108" spans="1:13" x14ac:dyDescent="0.2">
      <c r="A108" s="190"/>
      <c r="B108" s="48"/>
      <c r="C108" s="48" t="s">
        <v>23</v>
      </c>
      <c r="D108" s="48"/>
      <c r="E108" s="48"/>
      <c r="F108" s="43"/>
      <c r="G108" s="41"/>
      <c r="H108" s="65"/>
      <c r="I108" s="41"/>
      <c r="J108" s="65"/>
      <c r="K108" s="41"/>
      <c r="L108" s="65"/>
      <c r="M108" s="65"/>
    </row>
    <row r="109" spans="1:13" x14ac:dyDescent="0.2">
      <c r="A109" s="190"/>
      <c r="B109" s="48"/>
      <c r="C109" s="51" t="s">
        <v>55</v>
      </c>
      <c r="D109" s="48" t="s">
        <v>30</v>
      </c>
      <c r="E109" s="48">
        <v>2.3999999999999998E-3</v>
      </c>
      <c r="F109" s="43">
        <f>E109*F105</f>
        <v>1.8086399999999999E-2</v>
      </c>
      <c r="G109" s="65"/>
      <c r="H109" s="65"/>
      <c r="I109" s="41"/>
      <c r="J109" s="65"/>
      <c r="K109" s="41"/>
      <c r="L109" s="65"/>
      <c r="M109" s="65"/>
    </row>
    <row r="110" spans="1:13" x14ac:dyDescent="0.2">
      <c r="A110" s="190"/>
      <c r="B110" s="48"/>
      <c r="C110" s="64" t="s">
        <v>18</v>
      </c>
      <c r="D110" s="48" t="s">
        <v>0</v>
      </c>
      <c r="E110" s="48">
        <v>2.2800000000000001E-2</v>
      </c>
      <c r="F110" s="43">
        <f>E110*F105</f>
        <v>0.1718208</v>
      </c>
      <c r="G110" s="65"/>
      <c r="H110" s="65"/>
      <c r="I110" s="41"/>
      <c r="J110" s="65"/>
      <c r="K110" s="41"/>
      <c r="L110" s="65"/>
      <c r="M110" s="65"/>
    </row>
    <row r="111" spans="1:13" ht="25.5" x14ac:dyDescent="0.2">
      <c r="A111" s="190">
        <v>19</v>
      </c>
      <c r="B111" s="45" t="s">
        <v>48</v>
      </c>
      <c r="C111" s="70" t="s">
        <v>92</v>
      </c>
      <c r="D111" s="47" t="s">
        <v>24</v>
      </c>
      <c r="E111" s="47"/>
      <c r="F111" s="146">
        <v>1</v>
      </c>
      <c r="G111" s="125"/>
      <c r="H111" s="126"/>
      <c r="I111" s="127"/>
      <c r="J111" s="126"/>
      <c r="K111" s="127"/>
      <c r="L111" s="126"/>
      <c r="M111" s="126"/>
    </row>
    <row r="112" spans="1:13" x14ac:dyDescent="0.2">
      <c r="A112" s="190"/>
      <c r="B112" s="48"/>
      <c r="C112" s="64" t="s">
        <v>12</v>
      </c>
      <c r="D112" s="48" t="s">
        <v>15</v>
      </c>
      <c r="E112" s="53">
        <v>2.29</v>
      </c>
      <c r="F112" s="53">
        <f>E112*F111</f>
        <v>2.29</v>
      </c>
      <c r="G112" s="51"/>
      <c r="H112" s="154"/>
      <c r="I112" s="53"/>
      <c r="J112" s="53"/>
      <c r="K112" s="67"/>
      <c r="L112" s="53"/>
      <c r="M112" s="53"/>
    </row>
    <row r="113" spans="1:13" x14ac:dyDescent="0.2">
      <c r="A113" s="190"/>
      <c r="B113" s="48"/>
      <c r="C113" s="51" t="s">
        <v>25</v>
      </c>
      <c r="D113" s="74" t="s">
        <v>0</v>
      </c>
      <c r="E113" s="48">
        <v>0.09</v>
      </c>
      <c r="F113" s="75">
        <f>E113*F111</f>
        <v>0.09</v>
      </c>
      <c r="G113" s="74"/>
      <c r="H113" s="75"/>
      <c r="I113" s="129"/>
      <c r="J113" s="75"/>
      <c r="K113" s="75"/>
      <c r="L113" s="75"/>
      <c r="M113" s="75"/>
    </row>
    <row r="114" spans="1:13" x14ac:dyDescent="0.2">
      <c r="A114" s="190"/>
      <c r="B114" s="48"/>
      <c r="C114" s="48" t="s">
        <v>23</v>
      </c>
      <c r="D114" s="74"/>
      <c r="E114" s="48"/>
      <c r="F114" s="74"/>
      <c r="G114" s="74"/>
      <c r="H114" s="75"/>
      <c r="I114" s="129"/>
      <c r="J114" s="75"/>
      <c r="K114" s="129"/>
      <c r="L114" s="75"/>
      <c r="M114" s="75"/>
    </row>
    <row r="115" spans="1:13" x14ac:dyDescent="0.2">
      <c r="A115" s="190"/>
      <c r="B115" s="48"/>
      <c r="C115" s="73" t="s">
        <v>93</v>
      </c>
      <c r="D115" s="74" t="s">
        <v>24</v>
      </c>
      <c r="E115" s="151" t="s">
        <v>39</v>
      </c>
      <c r="F115" s="156">
        <f>F111</f>
        <v>1</v>
      </c>
      <c r="G115" s="75"/>
      <c r="H115" s="75"/>
      <c r="I115" s="129"/>
      <c r="J115" s="75"/>
      <c r="K115" s="129"/>
      <c r="L115" s="75"/>
      <c r="M115" s="75"/>
    </row>
    <row r="116" spans="1:13" x14ac:dyDescent="0.2">
      <c r="A116" s="190"/>
      <c r="B116" s="48"/>
      <c r="C116" s="73" t="s">
        <v>18</v>
      </c>
      <c r="D116" s="74" t="s">
        <v>0</v>
      </c>
      <c r="E116" s="48">
        <v>0.68</v>
      </c>
      <c r="F116" s="74">
        <f>E116*F111</f>
        <v>0.68</v>
      </c>
      <c r="G116" s="75"/>
      <c r="H116" s="75"/>
      <c r="I116" s="129"/>
      <c r="J116" s="75"/>
      <c r="K116" s="129"/>
      <c r="L116" s="75"/>
      <c r="M116" s="75"/>
    </row>
    <row r="117" spans="1:13" ht="25.5" x14ac:dyDescent="0.2">
      <c r="A117" s="192">
        <v>20</v>
      </c>
      <c r="B117" s="45" t="s">
        <v>192</v>
      </c>
      <c r="C117" s="70" t="s">
        <v>193</v>
      </c>
      <c r="D117" s="47" t="s">
        <v>24</v>
      </c>
      <c r="E117" s="47"/>
      <c r="F117" s="146">
        <v>1</v>
      </c>
      <c r="G117" s="125"/>
      <c r="H117" s="126"/>
      <c r="I117" s="127"/>
      <c r="J117" s="126"/>
      <c r="K117" s="127"/>
      <c r="L117" s="126"/>
      <c r="M117" s="126"/>
    </row>
    <row r="118" spans="1:13" x14ac:dyDescent="0.2">
      <c r="A118" s="193"/>
      <c r="B118" s="48"/>
      <c r="C118" s="64" t="s">
        <v>12</v>
      </c>
      <c r="D118" s="48" t="s">
        <v>15</v>
      </c>
      <c r="E118" s="53">
        <v>1.38</v>
      </c>
      <c r="F118" s="53">
        <f>E118*F117</f>
        <v>1.38</v>
      </c>
      <c r="G118" s="51"/>
      <c r="H118" s="154"/>
      <c r="I118" s="53"/>
      <c r="J118" s="53"/>
      <c r="K118" s="67"/>
      <c r="L118" s="53"/>
      <c r="M118" s="53"/>
    </row>
    <row r="119" spans="1:13" x14ac:dyDescent="0.2">
      <c r="A119" s="193"/>
      <c r="B119" s="48"/>
      <c r="C119" s="51" t="s">
        <v>25</v>
      </c>
      <c r="D119" s="74" t="s">
        <v>0</v>
      </c>
      <c r="E119" s="48">
        <v>0.06</v>
      </c>
      <c r="F119" s="75">
        <f>E119*F117</f>
        <v>0.06</v>
      </c>
      <c r="G119" s="74"/>
      <c r="H119" s="75"/>
      <c r="I119" s="129"/>
      <c r="J119" s="75"/>
      <c r="K119" s="75"/>
      <c r="L119" s="75"/>
      <c r="M119" s="75"/>
    </row>
    <row r="120" spans="1:13" x14ac:dyDescent="0.2">
      <c r="A120" s="193"/>
      <c r="B120" s="48"/>
      <c r="C120" s="48" t="s">
        <v>23</v>
      </c>
      <c r="D120" s="74"/>
      <c r="E120" s="48"/>
      <c r="F120" s="74"/>
      <c r="G120" s="74"/>
      <c r="H120" s="75"/>
      <c r="I120" s="129"/>
      <c r="J120" s="75"/>
      <c r="K120" s="129"/>
      <c r="L120" s="75"/>
      <c r="M120" s="75"/>
    </row>
    <row r="121" spans="1:13" x14ac:dyDescent="0.2">
      <c r="A121" s="193"/>
      <c r="B121" s="48"/>
      <c r="C121" s="73" t="s">
        <v>194</v>
      </c>
      <c r="D121" s="74" t="s">
        <v>24</v>
      </c>
      <c r="E121" s="151" t="s">
        <v>39</v>
      </c>
      <c r="F121" s="156">
        <f>F117</f>
        <v>1</v>
      </c>
      <c r="G121" s="156"/>
      <c r="H121" s="75"/>
      <c r="I121" s="129"/>
      <c r="J121" s="75"/>
      <c r="K121" s="129"/>
      <c r="L121" s="75"/>
      <c r="M121" s="75"/>
    </row>
    <row r="122" spans="1:13" x14ac:dyDescent="0.2">
      <c r="A122" s="194"/>
      <c r="B122" s="48"/>
      <c r="C122" s="73" t="s">
        <v>18</v>
      </c>
      <c r="D122" s="74" t="s">
        <v>0</v>
      </c>
      <c r="E122" s="48">
        <v>0.38</v>
      </c>
      <c r="F122" s="75">
        <f>E122*F117</f>
        <v>0.38</v>
      </c>
      <c r="G122" s="75"/>
      <c r="H122" s="75"/>
      <c r="I122" s="129"/>
      <c r="J122" s="75"/>
      <c r="K122" s="129"/>
      <c r="L122" s="75"/>
      <c r="M122" s="75"/>
    </row>
    <row r="123" spans="1:13" ht="25.5" x14ac:dyDescent="0.2">
      <c r="A123" s="190">
        <v>21</v>
      </c>
      <c r="B123" s="45" t="s">
        <v>48</v>
      </c>
      <c r="C123" s="70" t="s">
        <v>76</v>
      </c>
      <c r="D123" s="47" t="s">
        <v>57</v>
      </c>
      <c r="E123" s="47"/>
      <c r="F123" s="146">
        <v>1</v>
      </c>
      <c r="G123" s="125"/>
      <c r="H123" s="126"/>
      <c r="I123" s="127"/>
      <c r="J123" s="126"/>
      <c r="K123" s="127"/>
      <c r="L123" s="126"/>
      <c r="M123" s="126"/>
    </row>
    <row r="124" spans="1:13" x14ac:dyDescent="0.2">
      <c r="A124" s="190"/>
      <c r="B124" s="48"/>
      <c r="C124" s="64" t="s">
        <v>12</v>
      </c>
      <c r="D124" s="48" t="s">
        <v>15</v>
      </c>
      <c r="E124" s="53">
        <v>2.29</v>
      </c>
      <c r="F124" s="53">
        <f>E124*F123</f>
        <v>2.29</v>
      </c>
      <c r="G124" s="51"/>
      <c r="H124" s="154"/>
      <c r="I124" s="53"/>
      <c r="J124" s="53"/>
      <c r="K124" s="67"/>
      <c r="L124" s="53"/>
      <c r="M124" s="53"/>
    </row>
    <row r="125" spans="1:13" x14ac:dyDescent="0.2">
      <c r="A125" s="190"/>
      <c r="B125" s="48"/>
      <c r="C125" s="51" t="s">
        <v>25</v>
      </c>
      <c r="D125" s="74" t="s">
        <v>0</v>
      </c>
      <c r="E125" s="48">
        <v>0.09</v>
      </c>
      <c r="F125" s="75">
        <f>E125*F123</f>
        <v>0.09</v>
      </c>
      <c r="G125" s="74"/>
      <c r="H125" s="75"/>
      <c r="I125" s="129"/>
      <c r="J125" s="75"/>
      <c r="K125" s="75"/>
      <c r="L125" s="75"/>
      <c r="M125" s="75"/>
    </row>
    <row r="126" spans="1:13" x14ac:dyDescent="0.2">
      <c r="A126" s="190"/>
      <c r="B126" s="48"/>
      <c r="C126" s="48" t="s">
        <v>23</v>
      </c>
      <c r="D126" s="74"/>
      <c r="E126" s="48"/>
      <c r="F126" s="74"/>
      <c r="G126" s="74"/>
      <c r="H126" s="75"/>
      <c r="I126" s="129"/>
      <c r="J126" s="75"/>
      <c r="K126" s="129"/>
      <c r="L126" s="75"/>
      <c r="M126" s="75"/>
    </row>
    <row r="127" spans="1:13" x14ac:dyDescent="0.2">
      <c r="A127" s="190"/>
      <c r="B127" s="48"/>
      <c r="C127" s="73" t="s">
        <v>209</v>
      </c>
      <c r="D127" s="48" t="s">
        <v>57</v>
      </c>
      <c r="E127" s="65">
        <v>1</v>
      </c>
      <c r="F127" s="53">
        <f>E127*F123</f>
        <v>1</v>
      </c>
      <c r="G127" s="157"/>
      <c r="H127" s="53"/>
      <c r="I127" s="67"/>
      <c r="J127" s="53"/>
      <c r="K127" s="67"/>
      <c r="L127" s="53"/>
      <c r="M127" s="53"/>
    </row>
    <row r="128" spans="1:13" x14ac:dyDescent="0.2">
      <c r="A128" s="190"/>
      <c r="B128" s="48"/>
      <c r="C128" s="73" t="s">
        <v>18</v>
      </c>
      <c r="D128" s="74" t="s">
        <v>0</v>
      </c>
      <c r="E128" s="48">
        <v>0.68</v>
      </c>
      <c r="F128" s="74">
        <f>E128*F123</f>
        <v>0.68</v>
      </c>
      <c r="G128" s="75"/>
      <c r="H128" s="75"/>
      <c r="I128" s="129"/>
      <c r="J128" s="75"/>
      <c r="K128" s="129"/>
      <c r="L128" s="75"/>
      <c r="M128" s="75"/>
    </row>
    <row r="129" spans="1:13" ht="25.5" x14ac:dyDescent="0.2">
      <c r="A129" s="190">
        <v>22</v>
      </c>
      <c r="B129" s="45" t="s">
        <v>187</v>
      </c>
      <c r="C129" s="70" t="s">
        <v>188</v>
      </c>
      <c r="D129" s="47" t="s">
        <v>30</v>
      </c>
      <c r="E129" s="47"/>
      <c r="F129" s="59">
        <v>1E-3</v>
      </c>
      <c r="G129" s="125"/>
      <c r="H129" s="126"/>
      <c r="I129" s="127"/>
      <c r="J129" s="126"/>
      <c r="K129" s="127"/>
      <c r="L129" s="126"/>
      <c r="M129" s="126"/>
    </row>
    <row r="130" spans="1:13" x14ac:dyDescent="0.2">
      <c r="A130" s="190"/>
      <c r="B130" s="48"/>
      <c r="C130" s="64" t="s">
        <v>12</v>
      </c>
      <c r="D130" s="74" t="s">
        <v>15</v>
      </c>
      <c r="E130" s="157">
        <v>305</v>
      </c>
      <c r="F130" s="75">
        <f>F129*E130</f>
        <v>0.30499999999999999</v>
      </c>
      <c r="G130" s="158"/>
      <c r="H130" s="159"/>
      <c r="I130" s="75"/>
      <c r="J130" s="75"/>
      <c r="K130" s="129"/>
      <c r="L130" s="75"/>
      <c r="M130" s="75"/>
    </row>
    <row r="131" spans="1:13" x14ac:dyDescent="0.2">
      <c r="A131" s="190"/>
      <c r="B131" s="48"/>
      <c r="C131" s="51" t="s">
        <v>14</v>
      </c>
      <c r="D131" s="74" t="s">
        <v>0</v>
      </c>
      <c r="E131" s="157">
        <v>162</v>
      </c>
      <c r="F131" s="75">
        <f>F129*E131</f>
        <v>0.16200000000000001</v>
      </c>
      <c r="G131" s="74"/>
      <c r="H131" s="75"/>
      <c r="I131" s="129"/>
      <c r="J131" s="75"/>
      <c r="K131" s="75"/>
      <c r="L131" s="75"/>
      <c r="M131" s="75"/>
    </row>
    <row r="132" spans="1:13" x14ac:dyDescent="0.2">
      <c r="A132" s="190"/>
      <c r="B132" s="48"/>
      <c r="C132" s="48" t="s">
        <v>23</v>
      </c>
      <c r="D132" s="74"/>
      <c r="E132" s="157"/>
      <c r="F132" s="74"/>
      <c r="G132" s="74"/>
      <c r="H132" s="75"/>
      <c r="I132" s="129"/>
      <c r="J132" s="75"/>
      <c r="K132" s="129"/>
      <c r="L132" s="75"/>
      <c r="M132" s="75"/>
    </row>
    <row r="133" spans="1:13" ht="15" x14ac:dyDescent="0.2">
      <c r="A133" s="190"/>
      <c r="B133" s="48"/>
      <c r="C133" s="73" t="s">
        <v>195</v>
      </c>
      <c r="D133" s="74" t="s">
        <v>24</v>
      </c>
      <c r="E133" s="52" t="s">
        <v>39</v>
      </c>
      <c r="F133" s="75">
        <v>2</v>
      </c>
      <c r="G133" s="75"/>
      <c r="H133" s="75"/>
      <c r="I133" s="129"/>
      <c r="J133" s="75"/>
      <c r="K133" s="129"/>
      <c r="L133" s="75"/>
      <c r="M133" s="75"/>
    </row>
    <row r="134" spans="1:13" x14ac:dyDescent="0.2">
      <c r="A134" s="190"/>
      <c r="B134" s="48"/>
      <c r="C134" s="73" t="s">
        <v>18</v>
      </c>
      <c r="D134" s="74" t="s">
        <v>0</v>
      </c>
      <c r="E134" s="53">
        <v>24.7</v>
      </c>
      <c r="F134" s="74">
        <f>F129*E134</f>
        <v>2.47E-2</v>
      </c>
      <c r="G134" s="75"/>
      <c r="H134" s="75"/>
      <c r="I134" s="129"/>
      <c r="J134" s="75"/>
      <c r="K134" s="129"/>
      <c r="L134" s="75"/>
      <c r="M134" s="75"/>
    </row>
    <row r="135" spans="1:13" ht="25.5" x14ac:dyDescent="0.2">
      <c r="A135" s="192">
        <v>23</v>
      </c>
      <c r="B135" s="54" t="s">
        <v>196</v>
      </c>
      <c r="C135" s="70" t="s">
        <v>220</v>
      </c>
      <c r="D135" s="83" t="s">
        <v>24</v>
      </c>
      <c r="E135" s="83"/>
      <c r="F135" s="116">
        <v>2</v>
      </c>
      <c r="G135" s="160"/>
      <c r="H135" s="161"/>
      <c r="I135" s="162"/>
      <c r="J135" s="161"/>
      <c r="K135" s="162"/>
      <c r="L135" s="161"/>
      <c r="M135" s="161"/>
    </row>
    <row r="136" spans="1:13" x14ac:dyDescent="0.2">
      <c r="A136" s="193"/>
      <c r="B136" s="58"/>
      <c r="C136" s="64" t="s">
        <v>12</v>
      </c>
      <c r="D136" s="58" t="s">
        <v>15</v>
      </c>
      <c r="E136" s="163">
        <v>0.35</v>
      </c>
      <c r="F136" s="164">
        <f>E136*F135</f>
        <v>0.7</v>
      </c>
      <c r="G136" s="114"/>
      <c r="H136" s="165"/>
      <c r="I136" s="164"/>
      <c r="J136" s="164"/>
      <c r="K136" s="166"/>
      <c r="L136" s="164"/>
      <c r="M136" s="164"/>
    </row>
    <row r="137" spans="1:13" x14ac:dyDescent="0.2">
      <c r="A137" s="193"/>
      <c r="B137" s="58"/>
      <c r="C137" s="51" t="s">
        <v>14</v>
      </c>
      <c r="D137" s="167" t="s">
        <v>0</v>
      </c>
      <c r="E137" s="163">
        <v>0.23</v>
      </c>
      <c r="F137" s="168">
        <f>E137*F135</f>
        <v>0.46</v>
      </c>
      <c r="G137" s="167"/>
      <c r="H137" s="168"/>
      <c r="I137" s="169"/>
      <c r="J137" s="168"/>
      <c r="K137" s="168"/>
      <c r="L137" s="168"/>
      <c r="M137" s="168"/>
    </row>
    <row r="138" spans="1:13" x14ac:dyDescent="0.2">
      <c r="A138" s="193"/>
      <c r="B138" s="58"/>
      <c r="C138" s="58" t="s">
        <v>23</v>
      </c>
      <c r="D138" s="167"/>
      <c r="E138" s="58"/>
      <c r="F138" s="167"/>
      <c r="G138" s="167"/>
      <c r="H138" s="168"/>
      <c r="I138" s="169"/>
      <c r="J138" s="168"/>
      <c r="K138" s="169"/>
      <c r="L138" s="168"/>
      <c r="M138" s="168"/>
    </row>
    <row r="139" spans="1:13" x14ac:dyDescent="0.2">
      <c r="A139" s="193"/>
      <c r="B139" s="58"/>
      <c r="C139" s="51" t="s">
        <v>221</v>
      </c>
      <c r="D139" s="58" t="s">
        <v>24</v>
      </c>
      <c r="E139" s="56">
        <v>1</v>
      </c>
      <c r="F139" s="164">
        <f>F135*E139</f>
        <v>2</v>
      </c>
      <c r="G139" s="164"/>
      <c r="H139" s="164"/>
      <c r="I139" s="166"/>
      <c r="J139" s="164"/>
      <c r="K139" s="166"/>
      <c r="L139" s="164"/>
      <c r="M139" s="164"/>
    </row>
    <row r="140" spans="1:13" x14ac:dyDescent="0.2">
      <c r="A140" s="194"/>
      <c r="B140" s="58"/>
      <c r="C140" s="64" t="s">
        <v>18</v>
      </c>
      <c r="D140" s="167" t="s">
        <v>0</v>
      </c>
      <c r="E140" s="163">
        <v>0.01</v>
      </c>
      <c r="F140" s="167">
        <f>E140*F135</f>
        <v>0.02</v>
      </c>
      <c r="G140" s="168"/>
      <c r="H140" s="168"/>
      <c r="I140" s="169"/>
      <c r="J140" s="168"/>
      <c r="K140" s="169"/>
      <c r="L140" s="168"/>
      <c r="M140" s="168"/>
    </row>
    <row r="141" spans="1:13" ht="25.5" x14ac:dyDescent="0.2">
      <c r="A141" s="190">
        <v>24</v>
      </c>
      <c r="B141" s="45" t="s">
        <v>59</v>
      </c>
      <c r="C141" s="70" t="s">
        <v>94</v>
      </c>
      <c r="D141" s="61" t="s">
        <v>24</v>
      </c>
      <c r="E141" s="61"/>
      <c r="F141" s="49">
        <f>SUM(F145:F147)</f>
        <v>7</v>
      </c>
      <c r="G141" s="62"/>
      <c r="H141" s="63"/>
      <c r="I141" s="63"/>
      <c r="J141" s="63"/>
      <c r="K141" s="63"/>
      <c r="L141" s="63"/>
      <c r="M141" s="63"/>
    </row>
    <row r="142" spans="1:13" x14ac:dyDescent="0.2">
      <c r="A142" s="190"/>
      <c r="B142" s="48"/>
      <c r="C142" s="64" t="s">
        <v>12</v>
      </c>
      <c r="D142" s="41" t="s">
        <v>15</v>
      </c>
      <c r="E142" s="41">
        <v>0.38900000000000001</v>
      </c>
      <c r="F142" s="65">
        <f>F141*E142</f>
        <v>2.7229999999999999</v>
      </c>
      <c r="G142" s="41"/>
      <c r="H142" s="65"/>
      <c r="I142" s="65"/>
      <c r="J142" s="65"/>
      <c r="K142" s="65"/>
      <c r="L142" s="65"/>
      <c r="M142" s="65"/>
    </row>
    <row r="143" spans="1:13" x14ac:dyDescent="0.2">
      <c r="A143" s="190"/>
      <c r="B143" s="48"/>
      <c r="C143" s="51" t="s">
        <v>25</v>
      </c>
      <c r="D143" s="48" t="s">
        <v>0</v>
      </c>
      <c r="E143" s="41">
        <v>0.151</v>
      </c>
      <c r="F143" s="66">
        <f>E143*F141</f>
        <v>1.0569999999999999</v>
      </c>
      <c r="G143" s="41"/>
      <c r="H143" s="65"/>
      <c r="I143" s="65"/>
      <c r="J143" s="65"/>
      <c r="K143" s="65"/>
      <c r="L143" s="65"/>
      <c r="M143" s="65"/>
    </row>
    <row r="144" spans="1:13" x14ac:dyDescent="0.2">
      <c r="A144" s="190"/>
      <c r="B144" s="48"/>
      <c r="C144" s="48" t="s">
        <v>23</v>
      </c>
      <c r="D144" s="48"/>
      <c r="E144" s="48"/>
      <c r="F144" s="53"/>
      <c r="G144" s="48"/>
      <c r="H144" s="53"/>
      <c r="I144" s="65"/>
      <c r="J144" s="53"/>
      <c r="K144" s="53"/>
      <c r="L144" s="53"/>
      <c r="M144" s="53"/>
    </row>
    <row r="145" spans="1:13" ht="25.5" x14ac:dyDescent="0.2">
      <c r="A145" s="190"/>
      <c r="B145" s="48"/>
      <c r="C145" s="51" t="s">
        <v>77</v>
      </c>
      <c r="D145" s="48" t="s">
        <v>24</v>
      </c>
      <c r="E145" s="151" t="s">
        <v>39</v>
      </c>
      <c r="F145" s="53">
        <v>2</v>
      </c>
      <c r="G145" s="53"/>
      <c r="H145" s="53"/>
      <c r="I145" s="65"/>
      <c r="J145" s="53"/>
      <c r="K145" s="53"/>
      <c r="L145" s="53"/>
      <c r="M145" s="53"/>
    </row>
    <row r="146" spans="1:13" ht="25.5" x14ac:dyDescent="0.2">
      <c r="A146" s="190"/>
      <c r="B146" s="48"/>
      <c r="C146" s="51" t="s">
        <v>95</v>
      </c>
      <c r="D146" s="48" t="s">
        <v>24</v>
      </c>
      <c r="E146" s="151" t="s">
        <v>39</v>
      </c>
      <c r="F146" s="53">
        <v>2</v>
      </c>
      <c r="G146" s="53"/>
      <c r="H146" s="53"/>
      <c r="I146" s="65"/>
      <c r="J146" s="53"/>
      <c r="K146" s="53"/>
      <c r="L146" s="53"/>
      <c r="M146" s="53"/>
    </row>
    <row r="147" spans="1:13" ht="25.5" x14ac:dyDescent="0.2">
      <c r="A147" s="190"/>
      <c r="B147" s="48"/>
      <c r="C147" s="51" t="s">
        <v>210</v>
      </c>
      <c r="D147" s="48" t="s">
        <v>24</v>
      </c>
      <c r="E147" s="151" t="s">
        <v>39</v>
      </c>
      <c r="F147" s="53">
        <v>3</v>
      </c>
      <c r="G147" s="53"/>
      <c r="H147" s="53"/>
      <c r="I147" s="65"/>
      <c r="J147" s="53"/>
      <c r="K147" s="53"/>
      <c r="L147" s="53"/>
      <c r="M147" s="53"/>
    </row>
    <row r="148" spans="1:13" x14ac:dyDescent="0.2">
      <c r="A148" s="190"/>
      <c r="B148" s="48"/>
      <c r="C148" s="64" t="s">
        <v>18</v>
      </c>
      <c r="D148" s="48" t="s">
        <v>0</v>
      </c>
      <c r="E148" s="48">
        <v>2.4E-2</v>
      </c>
      <c r="F148" s="43">
        <f>E148*F141</f>
        <v>0.16800000000000001</v>
      </c>
      <c r="G148" s="53"/>
      <c r="H148" s="43"/>
      <c r="I148" s="65"/>
      <c r="J148" s="53"/>
      <c r="K148" s="53"/>
      <c r="L148" s="53"/>
      <c r="M148" s="53"/>
    </row>
    <row r="149" spans="1:13" ht="25.5" x14ac:dyDescent="0.2">
      <c r="A149" s="190">
        <v>25</v>
      </c>
      <c r="B149" s="45" t="s">
        <v>59</v>
      </c>
      <c r="C149" s="70" t="s">
        <v>96</v>
      </c>
      <c r="D149" s="47" t="s">
        <v>24</v>
      </c>
      <c r="E149" s="47"/>
      <c r="F149" s="49">
        <f>SUM(F153:F157)</f>
        <v>31</v>
      </c>
      <c r="G149" s="125"/>
      <c r="H149" s="126"/>
      <c r="I149" s="127"/>
      <c r="J149" s="126"/>
      <c r="K149" s="127"/>
      <c r="L149" s="126"/>
      <c r="M149" s="126"/>
    </row>
    <row r="150" spans="1:13" x14ac:dyDescent="0.2">
      <c r="A150" s="190"/>
      <c r="B150" s="48"/>
      <c r="C150" s="64" t="s">
        <v>12</v>
      </c>
      <c r="D150" s="48" t="s">
        <v>15</v>
      </c>
      <c r="E150" s="43">
        <v>0.38900000000000001</v>
      </c>
      <c r="F150" s="53">
        <f>E150*F149</f>
        <v>12.059000000000001</v>
      </c>
      <c r="G150" s="51"/>
      <c r="H150" s="154"/>
      <c r="I150" s="53"/>
      <c r="J150" s="53"/>
      <c r="K150" s="67"/>
      <c r="L150" s="53"/>
      <c r="M150" s="53"/>
    </row>
    <row r="151" spans="1:13" x14ac:dyDescent="0.2">
      <c r="A151" s="190"/>
      <c r="B151" s="48"/>
      <c r="C151" s="51" t="s">
        <v>25</v>
      </c>
      <c r="D151" s="74" t="s">
        <v>0</v>
      </c>
      <c r="E151" s="43">
        <v>0.151</v>
      </c>
      <c r="F151" s="75">
        <f>E151*F149</f>
        <v>4.681</v>
      </c>
      <c r="G151" s="74"/>
      <c r="H151" s="75"/>
      <c r="I151" s="129"/>
      <c r="J151" s="75"/>
      <c r="K151" s="75"/>
      <c r="L151" s="75"/>
      <c r="M151" s="75"/>
    </row>
    <row r="152" spans="1:13" x14ac:dyDescent="0.2">
      <c r="A152" s="190"/>
      <c r="B152" s="48"/>
      <c r="C152" s="48" t="s">
        <v>23</v>
      </c>
      <c r="D152" s="74"/>
      <c r="E152" s="48"/>
      <c r="F152" s="74"/>
      <c r="G152" s="74"/>
      <c r="H152" s="75"/>
      <c r="I152" s="129"/>
      <c r="J152" s="75"/>
      <c r="K152" s="129"/>
      <c r="L152" s="75"/>
      <c r="M152" s="75"/>
    </row>
    <row r="153" spans="1:13" x14ac:dyDescent="0.2">
      <c r="A153" s="190"/>
      <c r="B153" s="48"/>
      <c r="C153" s="51" t="s">
        <v>97</v>
      </c>
      <c r="D153" s="74" t="s">
        <v>24</v>
      </c>
      <c r="E153" s="151" t="s">
        <v>39</v>
      </c>
      <c r="F153" s="75">
        <v>7</v>
      </c>
      <c r="G153" s="75"/>
      <c r="H153" s="75"/>
      <c r="I153" s="129"/>
      <c r="J153" s="75"/>
      <c r="K153" s="129"/>
      <c r="L153" s="75"/>
      <c r="M153" s="75"/>
    </row>
    <row r="154" spans="1:13" x14ac:dyDescent="0.2">
      <c r="A154" s="190"/>
      <c r="B154" s="48"/>
      <c r="C154" s="51" t="s">
        <v>98</v>
      </c>
      <c r="D154" s="74" t="s">
        <v>24</v>
      </c>
      <c r="E154" s="151" t="s">
        <v>39</v>
      </c>
      <c r="F154" s="75">
        <v>14</v>
      </c>
      <c r="G154" s="75"/>
      <c r="H154" s="75"/>
      <c r="I154" s="129"/>
      <c r="J154" s="75"/>
      <c r="K154" s="129"/>
      <c r="L154" s="75"/>
      <c r="M154" s="75"/>
    </row>
    <row r="155" spans="1:13" x14ac:dyDescent="0.2">
      <c r="A155" s="190"/>
      <c r="B155" s="48"/>
      <c r="C155" s="51" t="s">
        <v>130</v>
      </c>
      <c r="D155" s="74" t="s">
        <v>24</v>
      </c>
      <c r="E155" s="151" t="s">
        <v>39</v>
      </c>
      <c r="F155" s="75">
        <v>4</v>
      </c>
      <c r="G155" s="75"/>
      <c r="H155" s="75"/>
      <c r="I155" s="129"/>
      <c r="J155" s="75"/>
      <c r="K155" s="129"/>
      <c r="L155" s="75"/>
      <c r="M155" s="75"/>
    </row>
    <row r="156" spans="1:13" x14ac:dyDescent="0.2">
      <c r="A156" s="190"/>
      <c r="B156" s="48"/>
      <c r="C156" s="51" t="s">
        <v>99</v>
      </c>
      <c r="D156" s="74" t="s">
        <v>24</v>
      </c>
      <c r="E156" s="151" t="s">
        <v>39</v>
      </c>
      <c r="F156" s="75">
        <v>4</v>
      </c>
      <c r="G156" s="75"/>
      <c r="H156" s="75"/>
      <c r="I156" s="129"/>
      <c r="J156" s="75"/>
      <c r="K156" s="129"/>
      <c r="L156" s="75"/>
      <c r="M156" s="75"/>
    </row>
    <row r="157" spans="1:13" x14ac:dyDescent="0.2">
      <c r="A157" s="190"/>
      <c r="B157" s="48"/>
      <c r="C157" s="51" t="s">
        <v>161</v>
      </c>
      <c r="D157" s="74" t="s">
        <v>24</v>
      </c>
      <c r="E157" s="151" t="s">
        <v>39</v>
      </c>
      <c r="F157" s="75">
        <v>2</v>
      </c>
      <c r="G157" s="75"/>
      <c r="H157" s="75"/>
      <c r="I157" s="129"/>
      <c r="J157" s="75"/>
      <c r="K157" s="129"/>
      <c r="L157" s="75"/>
      <c r="M157" s="75"/>
    </row>
    <row r="158" spans="1:13" x14ac:dyDescent="0.2">
      <c r="A158" s="190"/>
      <c r="B158" s="48"/>
      <c r="C158" s="64" t="s">
        <v>18</v>
      </c>
      <c r="D158" s="74" t="s">
        <v>0</v>
      </c>
      <c r="E158" s="43">
        <v>2.4E-2</v>
      </c>
      <c r="F158" s="74">
        <f>E158*F149</f>
        <v>0.74399999999999999</v>
      </c>
      <c r="G158" s="75"/>
      <c r="H158" s="75"/>
      <c r="I158" s="129"/>
      <c r="J158" s="75"/>
      <c r="K158" s="129"/>
      <c r="L158" s="75"/>
      <c r="M158" s="75"/>
    </row>
    <row r="159" spans="1:13" ht="38.25" x14ac:dyDescent="0.2">
      <c r="A159" s="192">
        <v>26</v>
      </c>
      <c r="B159" s="45" t="s">
        <v>168</v>
      </c>
      <c r="C159" s="70" t="s">
        <v>171</v>
      </c>
      <c r="D159" s="61" t="s">
        <v>24</v>
      </c>
      <c r="E159" s="61"/>
      <c r="F159" s="146">
        <v>31</v>
      </c>
      <c r="G159" s="62"/>
      <c r="H159" s="63"/>
      <c r="I159" s="63"/>
      <c r="J159" s="63"/>
      <c r="K159" s="63"/>
      <c r="L159" s="63"/>
      <c r="M159" s="63"/>
    </row>
    <row r="160" spans="1:13" x14ac:dyDescent="0.2">
      <c r="A160" s="193"/>
      <c r="B160" s="48"/>
      <c r="C160" s="64" t="s">
        <v>12</v>
      </c>
      <c r="D160" s="41" t="s">
        <v>15</v>
      </c>
      <c r="E160" s="41">
        <v>1.51</v>
      </c>
      <c r="F160" s="65">
        <f>F159*E160</f>
        <v>46.81</v>
      </c>
      <c r="G160" s="41"/>
      <c r="H160" s="65"/>
      <c r="I160" s="65"/>
      <c r="J160" s="65"/>
      <c r="K160" s="65"/>
      <c r="L160" s="65"/>
      <c r="M160" s="65"/>
    </row>
    <row r="161" spans="1:13" x14ac:dyDescent="0.2">
      <c r="A161" s="193"/>
      <c r="B161" s="48"/>
      <c r="C161" s="51" t="s">
        <v>14</v>
      </c>
      <c r="D161" s="48" t="s">
        <v>0</v>
      </c>
      <c r="E161" s="41">
        <v>0.13</v>
      </c>
      <c r="F161" s="66">
        <f>E161*F159</f>
        <v>4.03</v>
      </c>
      <c r="G161" s="41"/>
      <c r="H161" s="65"/>
      <c r="I161" s="65"/>
      <c r="J161" s="65"/>
      <c r="K161" s="65"/>
      <c r="L161" s="65"/>
      <c r="M161" s="65"/>
    </row>
    <row r="162" spans="1:13" x14ac:dyDescent="0.2">
      <c r="A162" s="193"/>
      <c r="B162" s="48"/>
      <c r="C162" s="48" t="s">
        <v>23</v>
      </c>
      <c r="D162" s="48"/>
      <c r="E162" s="48"/>
      <c r="F162" s="53"/>
      <c r="G162" s="48"/>
      <c r="H162" s="53"/>
      <c r="I162" s="65"/>
      <c r="J162" s="53"/>
      <c r="K162" s="53"/>
      <c r="L162" s="53"/>
      <c r="M162" s="53"/>
    </row>
    <row r="163" spans="1:13" ht="25.5" x14ac:dyDescent="0.2">
      <c r="A163" s="193"/>
      <c r="B163" s="48"/>
      <c r="C163" s="51" t="s">
        <v>169</v>
      </c>
      <c r="D163" s="48" t="s">
        <v>24</v>
      </c>
      <c r="E163" s="151" t="s">
        <v>39</v>
      </c>
      <c r="F163" s="53">
        <f>F159</f>
        <v>31</v>
      </c>
      <c r="G163" s="53"/>
      <c r="H163" s="53"/>
      <c r="I163" s="65"/>
      <c r="J163" s="53"/>
      <c r="K163" s="53"/>
      <c r="L163" s="53"/>
      <c r="M163" s="53"/>
    </row>
    <row r="164" spans="1:13" x14ac:dyDescent="0.2">
      <c r="A164" s="194"/>
      <c r="B164" s="48"/>
      <c r="C164" s="64" t="s">
        <v>18</v>
      </c>
      <c r="D164" s="48" t="s">
        <v>0</v>
      </c>
      <c r="E164" s="48">
        <v>7.0000000000000007E-2</v>
      </c>
      <c r="F164" s="43">
        <f>E164*F159</f>
        <v>2.1700000000000004</v>
      </c>
      <c r="G164" s="53"/>
      <c r="H164" s="43"/>
      <c r="I164" s="65"/>
      <c r="J164" s="53"/>
      <c r="K164" s="53"/>
      <c r="L164" s="53"/>
      <c r="M164" s="53"/>
    </row>
    <row r="165" spans="1:13" ht="38.25" x14ac:dyDescent="0.2">
      <c r="A165" s="190">
        <v>27</v>
      </c>
      <c r="B165" s="45" t="s">
        <v>59</v>
      </c>
      <c r="C165" s="70" t="s">
        <v>167</v>
      </c>
      <c r="D165" s="61" t="s">
        <v>24</v>
      </c>
      <c r="E165" s="61"/>
      <c r="F165" s="146">
        <v>31</v>
      </c>
      <c r="G165" s="62"/>
      <c r="H165" s="63"/>
      <c r="I165" s="63"/>
      <c r="J165" s="63"/>
      <c r="K165" s="63"/>
      <c r="L165" s="63"/>
      <c r="M165" s="63"/>
    </row>
    <row r="166" spans="1:13" x14ac:dyDescent="0.2">
      <c r="A166" s="190"/>
      <c r="B166" s="48"/>
      <c r="C166" s="64" t="s">
        <v>12</v>
      </c>
      <c r="D166" s="41" t="s">
        <v>15</v>
      </c>
      <c r="E166" s="41">
        <v>0.38900000000000001</v>
      </c>
      <c r="F166" s="65">
        <f>F165*E166</f>
        <v>12.059000000000001</v>
      </c>
      <c r="G166" s="41"/>
      <c r="H166" s="65"/>
      <c r="I166" s="65"/>
      <c r="J166" s="65"/>
      <c r="K166" s="65"/>
      <c r="L166" s="65"/>
      <c r="M166" s="65"/>
    </row>
    <row r="167" spans="1:13" x14ac:dyDescent="0.2">
      <c r="A167" s="190"/>
      <c r="B167" s="48"/>
      <c r="C167" s="51" t="s">
        <v>25</v>
      </c>
      <c r="D167" s="48" t="s">
        <v>0</v>
      </c>
      <c r="E167" s="41">
        <v>0.151</v>
      </c>
      <c r="F167" s="66">
        <f>E167*F165</f>
        <v>4.681</v>
      </c>
      <c r="G167" s="41"/>
      <c r="H167" s="65"/>
      <c r="I167" s="65"/>
      <c r="J167" s="65"/>
      <c r="K167" s="65"/>
      <c r="L167" s="65"/>
      <c r="M167" s="65"/>
    </row>
    <row r="168" spans="1:13" x14ac:dyDescent="0.2">
      <c r="A168" s="190"/>
      <c r="B168" s="48"/>
      <c r="C168" s="48" t="s">
        <v>23</v>
      </c>
      <c r="D168" s="48"/>
      <c r="E168" s="48"/>
      <c r="F168" s="53"/>
      <c r="G168" s="48"/>
      <c r="H168" s="53"/>
      <c r="I168" s="65"/>
      <c r="J168" s="53"/>
      <c r="K168" s="53"/>
      <c r="L168" s="53"/>
      <c r="M168" s="53"/>
    </row>
    <row r="169" spans="1:13" x14ac:dyDescent="0.2">
      <c r="A169" s="190"/>
      <c r="B169" s="48"/>
      <c r="C169" s="170" t="s">
        <v>100</v>
      </c>
      <c r="D169" s="48" t="s">
        <v>24</v>
      </c>
      <c r="E169" s="151" t="s">
        <v>39</v>
      </c>
      <c r="F169" s="53">
        <f>F165</f>
        <v>31</v>
      </c>
      <c r="G169" s="53"/>
      <c r="H169" s="53"/>
      <c r="I169" s="65"/>
      <c r="J169" s="53"/>
      <c r="K169" s="53"/>
      <c r="L169" s="53"/>
      <c r="M169" s="53"/>
    </row>
    <row r="170" spans="1:13" x14ac:dyDescent="0.2">
      <c r="A170" s="190"/>
      <c r="B170" s="48"/>
      <c r="C170" s="64" t="s">
        <v>18</v>
      </c>
      <c r="D170" s="48" t="s">
        <v>0</v>
      </c>
      <c r="E170" s="48">
        <v>2.4E-2</v>
      </c>
      <c r="F170" s="43">
        <f>E170*F165</f>
        <v>0.74399999999999999</v>
      </c>
      <c r="G170" s="53"/>
      <c r="H170" s="43"/>
      <c r="I170" s="65"/>
      <c r="J170" s="53"/>
      <c r="K170" s="53"/>
      <c r="L170" s="53"/>
      <c r="M170" s="53"/>
    </row>
    <row r="171" spans="1:13" ht="21" x14ac:dyDescent="0.2">
      <c r="A171" s="190">
        <v>28</v>
      </c>
      <c r="B171" s="45" t="s">
        <v>58</v>
      </c>
      <c r="C171" s="70" t="s">
        <v>101</v>
      </c>
      <c r="D171" s="61" t="s">
        <v>24</v>
      </c>
      <c r="E171" s="61"/>
      <c r="F171" s="49">
        <f>SUM(F175:F180)</f>
        <v>6</v>
      </c>
      <c r="G171" s="62"/>
      <c r="H171" s="63"/>
      <c r="I171" s="63"/>
      <c r="J171" s="63"/>
      <c r="K171" s="63"/>
      <c r="L171" s="63"/>
      <c r="M171" s="63"/>
    </row>
    <row r="172" spans="1:13" x14ac:dyDescent="0.2">
      <c r="A172" s="190"/>
      <c r="B172" s="48"/>
      <c r="C172" s="64" t="s">
        <v>12</v>
      </c>
      <c r="D172" s="41" t="s">
        <v>15</v>
      </c>
      <c r="E172" s="41">
        <v>0.58399999999999996</v>
      </c>
      <c r="F172" s="65">
        <f>F171*E172</f>
        <v>3.5039999999999996</v>
      </c>
      <c r="G172" s="41"/>
      <c r="H172" s="65"/>
      <c r="I172" s="65"/>
      <c r="J172" s="65"/>
      <c r="K172" s="65"/>
      <c r="L172" s="65"/>
      <c r="M172" s="65"/>
    </row>
    <row r="173" spans="1:13" x14ac:dyDescent="0.2">
      <c r="A173" s="190"/>
      <c r="B173" s="48"/>
      <c r="C173" s="51" t="s">
        <v>25</v>
      </c>
      <c r="D173" s="48" t="s">
        <v>0</v>
      </c>
      <c r="E173" s="41">
        <v>0.22700000000000001</v>
      </c>
      <c r="F173" s="66">
        <f>E173*F171</f>
        <v>1.3620000000000001</v>
      </c>
      <c r="G173" s="41"/>
      <c r="H173" s="65"/>
      <c r="I173" s="65"/>
      <c r="J173" s="65"/>
      <c r="K173" s="65"/>
      <c r="L173" s="65"/>
      <c r="M173" s="65"/>
    </row>
    <row r="174" spans="1:13" x14ac:dyDescent="0.2">
      <c r="A174" s="190"/>
      <c r="B174" s="48"/>
      <c r="C174" s="48" t="s">
        <v>23</v>
      </c>
      <c r="D174" s="48"/>
      <c r="E174" s="48"/>
      <c r="F174" s="53"/>
      <c r="G174" s="48"/>
      <c r="H174" s="53"/>
      <c r="I174" s="65"/>
      <c r="J174" s="53"/>
      <c r="K174" s="53"/>
      <c r="L174" s="53"/>
      <c r="M174" s="53"/>
    </row>
    <row r="175" spans="1:13" x14ac:dyDescent="0.2">
      <c r="A175" s="190"/>
      <c r="B175" s="48"/>
      <c r="C175" s="51" t="s">
        <v>233</v>
      </c>
      <c r="D175" s="48" t="s">
        <v>24</v>
      </c>
      <c r="E175" s="151" t="s">
        <v>39</v>
      </c>
      <c r="F175" s="53">
        <v>1</v>
      </c>
      <c r="G175" s="53"/>
      <c r="H175" s="53"/>
      <c r="I175" s="65"/>
      <c r="J175" s="53"/>
      <c r="K175" s="53"/>
      <c r="L175" s="53"/>
      <c r="M175" s="53"/>
    </row>
    <row r="176" spans="1:13" x14ac:dyDescent="0.2">
      <c r="A176" s="190"/>
      <c r="B176" s="48"/>
      <c r="C176" s="51" t="s">
        <v>135</v>
      </c>
      <c r="D176" s="48" t="s">
        <v>24</v>
      </c>
      <c r="E176" s="151" t="s">
        <v>39</v>
      </c>
      <c r="F176" s="53">
        <v>1</v>
      </c>
      <c r="G176" s="53"/>
      <c r="H176" s="53"/>
      <c r="I176" s="65"/>
      <c r="J176" s="53"/>
      <c r="K176" s="53"/>
      <c r="L176" s="53"/>
      <c r="M176" s="53"/>
    </row>
    <row r="177" spans="1:13" x14ac:dyDescent="0.2">
      <c r="A177" s="190"/>
      <c r="B177" s="48"/>
      <c r="C177" s="51" t="s">
        <v>132</v>
      </c>
      <c r="D177" s="48" t="s">
        <v>24</v>
      </c>
      <c r="E177" s="151" t="s">
        <v>39</v>
      </c>
      <c r="F177" s="53">
        <v>1</v>
      </c>
      <c r="G177" s="53"/>
      <c r="H177" s="53"/>
      <c r="I177" s="65"/>
      <c r="J177" s="53"/>
      <c r="K177" s="53"/>
      <c r="L177" s="53"/>
      <c r="M177" s="53"/>
    </row>
    <row r="178" spans="1:13" x14ac:dyDescent="0.2">
      <c r="A178" s="190"/>
      <c r="B178" s="48"/>
      <c r="C178" s="51" t="s">
        <v>227</v>
      </c>
      <c r="D178" s="48" t="s">
        <v>24</v>
      </c>
      <c r="E178" s="151" t="s">
        <v>39</v>
      </c>
      <c r="F178" s="53">
        <v>1</v>
      </c>
      <c r="G178" s="53"/>
      <c r="H178" s="53"/>
      <c r="I178" s="65"/>
      <c r="J178" s="53"/>
      <c r="K178" s="53"/>
      <c r="L178" s="53"/>
      <c r="M178" s="53"/>
    </row>
    <row r="179" spans="1:13" x14ac:dyDescent="0.2">
      <c r="A179" s="190"/>
      <c r="B179" s="48"/>
      <c r="C179" s="51" t="s">
        <v>136</v>
      </c>
      <c r="D179" s="48" t="s">
        <v>24</v>
      </c>
      <c r="E179" s="151" t="s">
        <v>39</v>
      </c>
      <c r="F179" s="53">
        <v>1</v>
      </c>
      <c r="G179" s="53"/>
      <c r="H179" s="53"/>
      <c r="I179" s="65"/>
      <c r="J179" s="53"/>
      <c r="K179" s="53"/>
      <c r="L179" s="53"/>
      <c r="M179" s="53"/>
    </row>
    <row r="180" spans="1:13" x14ac:dyDescent="0.2">
      <c r="A180" s="190"/>
      <c r="B180" s="48"/>
      <c r="C180" s="51" t="s">
        <v>163</v>
      </c>
      <c r="D180" s="48" t="s">
        <v>24</v>
      </c>
      <c r="E180" s="151" t="s">
        <v>39</v>
      </c>
      <c r="F180" s="53">
        <v>1</v>
      </c>
      <c r="G180" s="53"/>
      <c r="H180" s="53"/>
      <c r="I180" s="65"/>
      <c r="J180" s="53"/>
      <c r="K180" s="53"/>
      <c r="L180" s="53"/>
      <c r="M180" s="53"/>
    </row>
    <row r="181" spans="1:13" x14ac:dyDescent="0.2">
      <c r="A181" s="190"/>
      <c r="B181" s="48"/>
      <c r="C181" s="64" t="s">
        <v>18</v>
      </c>
      <c r="D181" s="48" t="s">
        <v>0</v>
      </c>
      <c r="E181" s="48">
        <v>2.4E-2</v>
      </c>
      <c r="F181" s="43">
        <f>E181*F171</f>
        <v>0.14400000000000002</v>
      </c>
      <c r="G181" s="53"/>
      <c r="H181" s="43"/>
      <c r="I181" s="65"/>
      <c r="J181" s="53"/>
      <c r="K181" s="53"/>
      <c r="L181" s="53"/>
      <c r="M181" s="53"/>
    </row>
    <row r="182" spans="1:13" ht="25.5" x14ac:dyDescent="0.2">
      <c r="A182" s="190">
        <v>29</v>
      </c>
      <c r="B182" s="45" t="s">
        <v>59</v>
      </c>
      <c r="C182" s="70" t="s">
        <v>102</v>
      </c>
      <c r="D182" s="61" t="s">
        <v>24</v>
      </c>
      <c r="E182" s="61"/>
      <c r="F182" s="146">
        <f>SUM(F186:F187)</f>
        <v>2</v>
      </c>
      <c r="G182" s="62"/>
      <c r="H182" s="63"/>
      <c r="I182" s="63"/>
      <c r="J182" s="63"/>
      <c r="K182" s="63"/>
      <c r="L182" s="63"/>
      <c r="M182" s="63"/>
    </row>
    <row r="183" spans="1:13" x14ac:dyDescent="0.2">
      <c r="A183" s="190"/>
      <c r="B183" s="48"/>
      <c r="C183" s="64" t="s">
        <v>12</v>
      </c>
      <c r="D183" s="41" t="s">
        <v>15</v>
      </c>
      <c r="E183" s="41">
        <v>0.38900000000000001</v>
      </c>
      <c r="F183" s="66">
        <f>F182*E183</f>
        <v>0.77800000000000002</v>
      </c>
      <c r="G183" s="41"/>
      <c r="H183" s="65"/>
      <c r="I183" s="65"/>
      <c r="J183" s="65"/>
      <c r="K183" s="65"/>
      <c r="L183" s="65"/>
      <c r="M183" s="65"/>
    </row>
    <row r="184" spans="1:13" x14ac:dyDescent="0.2">
      <c r="A184" s="190"/>
      <c r="B184" s="48"/>
      <c r="C184" s="51" t="s">
        <v>25</v>
      </c>
      <c r="D184" s="48" t="s">
        <v>0</v>
      </c>
      <c r="E184" s="41">
        <v>0.151</v>
      </c>
      <c r="F184" s="66">
        <f>E184*F182</f>
        <v>0.30199999999999999</v>
      </c>
      <c r="G184" s="41"/>
      <c r="H184" s="65"/>
      <c r="I184" s="65"/>
      <c r="J184" s="65"/>
      <c r="K184" s="65"/>
      <c r="L184" s="65"/>
      <c r="M184" s="65"/>
    </row>
    <row r="185" spans="1:13" x14ac:dyDescent="0.2">
      <c r="A185" s="190"/>
      <c r="B185" s="48"/>
      <c r="C185" s="48" t="s">
        <v>23</v>
      </c>
      <c r="D185" s="48"/>
      <c r="E185" s="48"/>
      <c r="F185" s="53"/>
      <c r="G185" s="48"/>
      <c r="H185" s="53"/>
      <c r="I185" s="65"/>
      <c r="J185" s="53"/>
      <c r="K185" s="53"/>
      <c r="L185" s="53"/>
      <c r="M185" s="53"/>
    </row>
    <row r="186" spans="1:13" x14ac:dyDescent="0.2">
      <c r="A186" s="190"/>
      <c r="B186" s="48"/>
      <c r="C186" s="170" t="s">
        <v>234</v>
      </c>
      <c r="D186" s="48" t="s">
        <v>24</v>
      </c>
      <c r="E186" s="151" t="s">
        <v>39</v>
      </c>
      <c r="F186" s="53">
        <v>1</v>
      </c>
      <c r="G186" s="53"/>
      <c r="H186" s="53"/>
      <c r="I186" s="65"/>
      <c r="J186" s="53"/>
      <c r="K186" s="53"/>
      <c r="L186" s="53"/>
      <c r="M186" s="53"/>
    </row>
    <row r="187" spans="1:13" x14ac:dyDescent="0.2">
      <c r="A187" s="190"/>
      <c r="B187" s="48"/>
      <c r="C187" s="170" t="s">
        <v>235</v>
      </c>
      <c r="D187" s="48" t="s">
        <v>24</v>
      </c>
      <c r="E187" s="151" t="s">
        <v>39</v>
      </c>
      <c r="F187" s="53">
        <v>1</v>
      </c>
      <c r="G187" s="53"/>
      <c r="H187" s="53"/>
      <c r="I187" s="65"/>
      <c r="J187" s="53"/>
      <c r="K187" s="53"/>
      <c r="L187" s="53"/>
      <c r="M187" s="53"/>
    </row>
    <row r="188" spans="1:13" x14ac:dyDescent="0.2">
      <c r="A188" s="190"/>
      <c r="B188" s="48"/>
      <c r="C188" s="64" t="s">
        <v>18</v>
      </c>
      <c r="D188" s="48" t="s">
        <v>0</v>
      </c>
      <c r="E188" s="48">
        <v>2.4E-2</v>
      </c>
      <c r="F188" s="43">
        <f>E188*F182</f>
        <v>4.8000000000000001E-2</v>
      </c>
      <c r="G188" s="53"/>
      <c r="H188" s="43"/>
      <c r="I188" s="65"/>
      <c r="J188" s="53"/>
      <c r="K188" s="53"/>
      <c r="L188" s="53"/>
      <c r="M188" s="53"/>
    </row>
    <row r="189" spans="1:13" ht="25.5" x14ac:dyDescent="0.2">
      <c r="A189" s="190">
        <v>30</v>
      </c>
      <c r="B189" s="45" t="s">
        <v>59</v>
      </c>
      <c r="C189" s="70" t="s">
        <v>103</v>
      </c>
      <c r="D189" s="61" t="s">
        <v>24</v>
      </c>
      <c r="E189" s="61"/>
      <c r="F189" s="49">
        <f>SUM(F193:F199)</f>
        <v>24</v>
      </c>
      <c r="G189" s="62"/>
      <c r="H189" s="63"/>
      <c r="I189" s="63"/>
      <c r="J189" s="63"/>
      <c r="K189" s="63"/>
      <c r="L189" s="63"/>
      <c r="M189" s="63"/>
    </row>
    <row r="190" spans="1:13" x14ac:dyDescent="0.2">
      <c r="A190" s="190"/>
      <c r="B190" s="48"/>
      <c r="C190" s="64" t="s">
        <v>12</v>
      </c>
      <c r="D190" s="41" t="s">
        <v>15</v>
      </c>
      <c r="E190" s="41">
        <v>0.38900000000000001</v>
      </c>
      <c r="F190" s="65">
        <f>F189*E190</f>
        <v>9.3360000000000003</v>
      </c>
      <c r="G190" s="41"/>
      <c r="H190" s="65"/>
      <c r="I190" s="65"/>
      <c r="J190" s="65"/>
      <c r="K190" s="65"/>
      <c r="L190" s="65"/>
      <c r="M190" s="65"/>
    </row>
    <row r="191" spans="1:13" x14ac:dyDescent="0.2">
      <c r="A191" s="190"/>
      <c r="B191" s="48"/>
      <c r="C191" s="51" t="s">
        <v>25</v>
      </c>
      <c r="D191" s="48" t="s">
        <v>0</v>
      </c>
      <c r="E191" s="41">
        <v>0.151</v>
      </c>
      <c r="F191" s="66">
        <f>E191*F189</f>
        <v>3.6239999999999997</v>
      </c>
      <c r="G191" s="41"/>
      <c r="H191" s="65"/>
      <c r="I191" s="65"/>
      <c r="J191" s="65"/>
      <c r="K191" s="65"/>
      <c r="L191" s="65"/>
      <c r="M191" s="65"/>
    </row>
    <row r="192" spans="1:13" x14ac:dyDescent="0.2">
      <c r="A192" s="190"/>
      <c r="B192" s="48"/>
      <c r="C192" s="48" t="s">
        <v>23</v>
      </c>
      <c r="D192" s="48"/>
      <c r="E192" s="48"/>
      <c r="F192" s="53"/>
      <c r="G192" s="48"/>
      <c r="H192" s="53"/>
      <c r="I192" s="65"/>
      <c r="J192" s="53"/>
      <c r="K192" s="53"/>
      <c r="L192" s="53"/>
      <c r="M192" s="53"/>
    </row>
    <row r="193" spans="1:13" x14ac:dyDescent="0.2">
      <c r="A193" s="190"/>
      <c r="B193" s="48"/>
      <c r="C193" s="51" t="s">
        <v>104</v>
      </c>
      <c r="D193" s="48" t="s">
        <v>24</v>
      </c>
      <c r="E193" s="151" t="s">
        <v>39</v>
      </c>
      <c r="F193" s="53">
        <v>1</v>
      </c>
      <c r="G193" s="53"/>
      <c r="H193" s="53"/>
      <c r="I193" s="65"/>
      <c r="J193" s="53"/>
      <c r="K193" s="53"/>
      <c r="L193" s="53"/>
      <c r="M193" s="53"/>
    </row>
    <row r="194" spans="1:13" x14ac:dyDescent="0.2">
      <c r="A194" s="190"/>
      <c r="B194" s="48"/>
      <c r="C194" s="51" t="s">
        <v>78</v>
      </c>
      <c r="D194" s="48" t="s">
        <v>24</v>
      </c>
      <c r="E194" s="151" t="s">
        <v>39</v>
      </c>
      <c r="F194" s="53">
        <v>4</v>
      </c>
      <c r="G194" s="53"/>
      <c r="H194" s="53"/>
      <c r="I194" s="65"/>
      <c r="J194" s="53"/>
      <c r="K194" s="53"/>
      <c r="L194" s="53"/>
      <c r="M194" s="53"/>
    </row>
    <row r="195" spans="1:13" x14ac:dyDescent="0.2">
      <c r="A195" s="190"/>
      <c r="B195" s="48"/>
      <c r="C195" s="51" t="s">
        <v>105</v>
      </c>
      <c r="D195" s="48" t="s">
        <v>24</v>
      </c>
      <c r="E195" s="151" t="s">
        <v>39</v>
      </c>
      <c r="F195" s="53">
        <v>7</v>
      </c>
      <c r="G195" s="53"/>
      <c r="H195" s="53"/>
      <c r="I195" s="65"/>
      <c r="J195" s="53"/>
      <c r="K195" s="53"/>
      <c r="L195" s="53"/>
      <c r="M195" s="53"/>
    </row>
    <row r="196" spans="1:13" x14ac:dyDescent="0.2">
      <c r="A196" s="190"/>
      <c r="B196" s="48"/>
      <c r="C196" s="51" t="s">
        <v>119</v>
      </c>
      <c r="D196" s="48" t="s">
        <v>24</v>
      </c>
      <c r="E196" s="151" t="s">
        <v>39</v>
      </c>
      <c r="F196" s="53">
        <v>5</v>
      </c>
      <c r="G196" s="53"/>
      <c r="H196" s="53"/>
      <c r="I196" s="65"/>
      <c r="J196" s="53"/>
      <c r="K196" s="53"/>
      <c r="L196" s="53"/>
      <c r="M196" s="53"/>
    </row>
    <row r="197" spans="1:13" x14ac:dyDescent="0.2">
      <c r="A197" s="190"/>
      <c r="B197" s="48"/>
      <c r="C197" s="51" t="s">
        <v>139</v>
      </c>
      <c r="D197" s="48" t="s">
        <v>24</v>
      </c>
      <c r="E197" s="151" t="s">
        <v>39</v>
      </c>
      <c r="F197" s="53">
        <v>4</v>
      </c>
      <c r="G197" s="53"/>
      <c r="H197" s="53"/>
      <c r="I197" s="65"/>
      <c r="J197" s="53"/>
      <c r="K197" s="53"/>
      <c r="L197" s="53"/>
      <c r="M197" s="53"/>
    </row>
    <row r="198" spans="1:13" x14ac:dyDescent="0.2">
      <c r="A198" s="190"/>
      <c r="B198" s="48"/>
      <c r="C198" s="51" t="s">
        <v>120</v>
      </c>
      <c r="D198" s="48" t="s">
        <v>24</v>
      </c>
      <c r="E198" s="151" t="s">
        <v>39</v>
      </c>
      <c r="F198" s="53">
        <v>2</v>
      </c>
      <c r="G198" s="53"/>
      <c r="H198" s="53"/>
      <c r="I198" s="65"/>
      <c r="J198" s="53"/>
      <c r="K198" s="53"/>
      <c r="L198" s="53"/>
      <c r="M198" s="53"/>
    </row>
    <row r="199" spans="1:13" x14ac:dyDescent="0.2">
      <c r="A199" s="190"/>
      <c r="B199" s="48"/>
      <c r="C199" s="51" t="s">
        <v>165</v>
      </c>
      <c r="D199" s="48" t="s">
        <v>24</v>
      </c>
      <c r="E199" s="151" t="s">
        <v>39</v>
      </c>
      <c r="F199" s="53">
        <v>1</v>
      </c>
      <c r="G199" s="53"/>
      <c r="H199" s="53"/>
      <c r="I199" s="65"/>
      <c r="J199" s="53"/>
      <c r="K199" s="53"/>
      <c r="L199" s="53"/>
      <c r="M199" s="53"/>
    </row>
    <row r="200" spans="1:13" x14ac:dyDescent="0.2">
      <c r="A200" s="190"/>
      <c r="B200" s="48"/>
      <c r="C200" s="64" t="s">
        <v>18</v>
      </c>
      <c r="D200" s="48" t="s">
        <v>0</v>
      </c>
      <c r="E200" s="48">
        <v>2.4E-2</v>
      </c>
      <c r="F200" s="43">
        <f>E200*F189</f>
        <v>0.57600000000000007</v>
      </c>
      <c r="G200" s="53"/>
      <c r="H200" s="43"/>
      <c r="I200" s="65"/>
      <c r="J200" s="53"/>
      <c r="K200" s="53"/>
      <c r="L200" s="53"/>
      <c r="M200" s="53"/>
    </row>
    <row r="201" spans="1:13" ht="25.5" x14ac:dyDescent="0.2">
      <c r="A201" s="190">
        <v>31</v>
      </c>
      <c r="B201" s="45" t="s">
        <v>59</v>
      </c>
      <c r="C201" s="70" t="s">
        <v>106</v>
      </c>
      <c r="D201" s="61" t="s">
        <v>24</v>
      </c>
      <c r="E201" s="61"/>
      <c r="F201" s="49">
        <f>SUM(F205:F207)</f>
        <v>3</v>
      </c>
      <c r="G201" s="62"/>
      <c r="H201" s="63"/>
      <c r="I201" s="63"/>
      <c r="J201" s="63"/>
      <c r="K201" s="63"/>
      <c r="L201" s="63"/>
      <c r="M201" s="63"/>
    </row>
    <row r="202" spans="1:13" x14ac:dyDescent="0.2">
      <c r="A202" s="190"/>
      <c r="B202" s="48"/>
      <c r="C202" s="64" t="s">
        <v>12</v>
      </c>
      <c r="D202" s="41" t="s">
        <v>15</v>
      </c>
      <c r="E202" s="41">
        <v>0.38900000000000001</v>
      </c>
      <c r="F202" s="65">
        <f>F201*E202</f>
        <v>1.167</v>
      </c>
      <c r="G202" s="41"/>
      <c r="H202" s="65"/>
      <c r="I202" s="65"/>
      <c r="J202" s="65"/>
      <c r="K202" s="65"/>
      <c r="L202" s="65"/>
      <c r="M202" s="65"/>
    </row>
    <row r="203" spans="1:13" x14ac:dyDescent="0.2">
      <c r="A203" s="190"/>
      <c r="B203" s="48"/>
      <c r="C203" s="51" t="s">
        <v>25</v>
      </c>
      <c r="D203" s="48" t="s">
        <v>0</v>
      </c>
      <c r="E203" s="41">
        <v>0.151</v>
      </c>
      <c r="F203" s="66">
        <f>E203*F201</f>
        <v>0.45299999999999996</v>
      </c>
      <c r="G203" s="41"/>
      <c r="H203" s="65"/>
      <c r="I203" s="65"/>
      <c r="J203" s="65"/>
      <c r="K203" s="65"/>
      <c r="L203" s="65"/>
      <c r="M203" s="65"/>
    </row>
    <row r="204" spans="1:13" x14ac:dyDescent="0.2">
      <c r="A204" s="190"/>
      <c r="B204" s="48"/>
      <c r="C204" s="48" t="s">
        <v>23</v>
      </c>
      <c r="D204" s="48"/>
      <c r="E204" s="48"/>
      <c r="F204" s="53"/>
      <c r="G204" s="48"/>
      <c r="H204" s="53"/>
      <c r="I204" s="65"/>
      <c r="J204" s="53"/>
      <c r="K204" s="53"/>
      <c r="L204" s="53"/>
      <c r="M204" s="53"/>
    </row>
    <row r="205" spans="1:13" x14ac:dyDescent="0.2">
      <c r="A205" s="190"/>
      <c r="B205" s="48"/>
      <c r="C205" s="51" t="s">
        <v>107</v>
      </c>
      <c r="D205" s="48" t="s">
        <v>24</v>
      </c>
      <c r="E205" s="151" t="s">
        <v>39</v>
      </c>
      <c r="F205" s="53">
        <v>1</v>
      </c>
      <c r="G205" s="53"/>
      <c r="H205" s="53"/>
      <c r="I205" s="65"/>
      <c r="J205" s="53"/>
      <c r="K205" s="53"/>
      <c r="L205" s="53"/>
      <c r="M205" s="53"/>
    </row>
    <row r="206" spans="1:13" x14ac:dyDescent="0.2">
      <c r="A206" s="190"/>
      <c r="B206" s="48"/>
      <c r="C206" s="51" t="s">
        <v>141</v>
      </c>
      <c r="D206" s="48" t="s">
        <v>24</v>
      </c>
      <c r="E206" s="151" t="s">
        <v>39</v>
      </c>
      <c r="F206" s="53">
        <v>1</v>
      </c>
      <c r="G206" s="53"/>
      <c r="H206" s="53"/>
      <c r="I206" s="65"/>
      <c r="J206" s="53"/>
      <c r="K206" s="53"/>
      <c r="L206" s="53"/>
      <c r="M206" s="53"/>
    </row>
    <row r="207" spans="1:13" x14ac:dyDescent="0.2">
      <c r="A207" s="190"/>
      <c r="B207" s="48"/>
      <c r="C207" s="51" t="s">
        <v>232</v>
      </c>
      <c r="D207" s="48" t="s">
        <v>24</v>
      </c>
      <c r="E207" s="151" t="s">
        <v>39</v>
      </c>
      <c r="F207" s="53">
        <v>1</v>
      </c>
      <c r="G207" s="53"/>
      <c r="H207" s="53"/>
      <c r="I207" s="65"/>
      <c r="J207" s="53"/>
      <c r="K207" s="53"/>
      <c r="L207" s="53"/>
      <c r="M207" s="53"/>
    </row>
    <row r="208" spans="1:13" x14ac:dyDescent="0.2">
      <c r="A208" s="190"/>
      <c r="B208" s="48"/>
      <c r="C208" s="64" t="s">
        <v>18</v>
      </c>
      <c r="D208" s="48" t="s">
        <v>0</v>
      </c>
      <c r="E208" s="48">
        <v>2.4E-2</v>
      </c>
      <c r="F208" s="43">
        <f>E208*F201</f>
        <v>7.2000000000000008E-2</v>
      </c>
      <c r="G208" s="53"/>
      <c r="H208" s="43"/>
      <c r="I208" s="65"/>
      <c r="J208" s="53"/>
      <c r="K208" s="53"/>
      <c r="L208" s="53"/>
      <c r="M208" s="53"/>
    </row>
    <row r="209" spans="1:13" ht="38.25" x14ac:dyDescent="0.2">
      <c r="A209" s="190">
        <v>32</v>
      </c>
      <c r="B209" s="45" t="s">
        <v>59</v>
      </c>
      <c r="C209" s="70" t="s">
        <v>109</v>
      </c>
      <c r="D209" s="61" t="s">
        <v>24</v>
      </c>
      <c r="E209" s="61"/>
      <c r="F209" s="146">
        <f>SUM(F213:F216)</f>
        <v>7</v>
      </c>
      <c r="G209" s="62"/>
      <c r="H209" s="63"/>
      <c r="I209" s="63"/>
      <c r="J209" s="63"/>
      <c r="K209" s="63"/>
      <c r="L209" s="63"/>
      <c r="M209" s="63"/>
    </row>
    <row r="210" spans="1:13" x14ac:dyDescent="0.2">
      <c r="A210" s="190"/>
      <c r="B210" s="48"/>
      <c r="C210" s="64" t="s">
        <v>12</v>
      </c>
      <c r="D210" s="41" t="s">
        <v>15</v>
      </c>
      <c r="E210" s="41">
        <v>0.38900000000000001</v>
      </c>
      <c r="F210" s="65">
        <f>F209*E210</f>
        <v>2.7229999999999999</v>
      </c>
      <c r="G210" s="41"/>
      <c r="H210" s="65"/>
      <c r="I210" s="65"/>
      <c r="J210" s="65"/>
      <c r="K210" s="65"/>
      <c r="L210" s="65"/>
      <c r="M210" s="65"/>
    </row>
    <row r="211" spans="1:13" x14ac:dyDescent="0.2">
      <c r="A211" s="190"/>
      <c r="B211" s="48"/>
      <c r="C211" s="51" t="s">
        <v>25</v>
      </c>
      <c r="D211" s="48" t="s">
        <v>0</v>
      </c>
      <c r="E211" s="41">
        <v>0.151</v>
      </c>
      <c r="F211" s="66">
        <f>E211*F209</f>
        <v>1.0569999999999999</v>
      </c>
      <c r="G211" s="41"/>
      <c r="H211" s="65"/>
      <c r="I211" s="65"/>
      <c r="J211" s="65"/>
      <c r="K211" s="65"/>
      <c r="L211" s="65"/>
      <c r="M211" s="65"/>
    </row>
    <row r="212" spans="1:13" x14ac:dyDescent="0.2">
      <c r="A212" s="190"/>
      <c r="B212" s="48"/>
      <c r="C212" s="48" t="s">
        <v>23</v>
      </c>
      <c r="D212" s="48"/>
      <c r="E212" s="48"/>
      <c r="F212" s="53"/>
      <c r="G212" s="48"/>
      <c r="H212" s="53"/>
      <c r="I212" s="65"/>
      <c r="J212" s="53"/>
      <c r="K212" s="53"/>
      <c r="L212" s="53"/>
      <c r="M212" s="53"/>
    </row>
    <row r="213" spans="1:13" x14ac:dyDescent="0.2">
      <c r="A213" s="190"/>
      <c r="B213" s="48"/>
      <c r="C213" s="170" t="s">
        <v>110</v>
      </c>
      <c r="D213" s="48" t="s">
        <v>24</v>
      </c>
      <c r="E213" s="151" t="s">
        <v>39</v>
      </c>
      <c r="F213" s="53">
        <v>2</v>
      </c>
      <c r="G213" s="53"/>
      <c r="H213" s="53"/>
      <c r="I213" s="65"/>
      <c r="J213" s="53"/>
      <c r="K213" s="53"/>
      <c r="L213" s="53"/>
      <c r="M213" s="53"/>
    </row>
    <row r="214" spans="1:13" x14ac:dyDescent="0.2">
      <c r="A214" s="190"/>
      <c r="B214" s="48"/>
      <c r="C214" s="170" t="s">
        <v>111</v>
      </c>
      <c r="D214" s="48" t="s">
        <v>24</v>
      </c>
      <c r="E214" s="151" t="s">
        <v>39</v>
      </c>
      <c r="F214" s="53">
        <v>1</v>
      </c>
      <c r="G214" s="53"/>
      <c r="H214" s="53"/>
      <c r="I214" s="65"/>
      <c r="J214" s="53"/>
      <c r="K214" s="53"/>
      <c r="L214" s="53"/>
      <c r="M214" s="53"/>
    </row>
    <row r="215" spans="1:13" x14ac:dyDescent="0.2">
      <c r="A215" s="190"/>
      <c r="B215" s="48"/>
      <c r="C215" s="170" t="s">
        <v>112</v>
      </c>
      <c r="D215" s="48" t="s">
        <v>24</v>
      </c>
      <c r="E215" s="151" t="s">
        <v>39</v>
      </c>
      <c r="F215" s="53">
        <v>2</v>
      </c>
      <c r="G215" s="53"/>
      <c r="H215" s="53"/>
      <c r="I215" s="65"/>
      <c r="J215" s="53"/>
      <c r="K215" s="53"/>
      <c r="L215" s="53"/>
      <c r="M215" s="53"/>
    </row>
    <row r="216" spans="1:13" x14ac:dyDescent="0.2">
      <c r="A216" s="190"/>
      <c r="B216" s="48"/>
      <c r="C216" s="170" t="s">
        <v>166</v>
      </c>
      <c r="D216" s="48" t="s">
        <v>24</v>
      </c>
      <c r="E216" s="151" t="s">
        <v>39</v>
      </c>
      <c r="F216" s="53">
        <v>2</v>
      </c>
      <c r="G216" s="53"/>
      <c r="H216" s="53"/>
      <c r="I216" s="65"/>
      <c r="J216" s="53"/>
      <c r="K216" s="53"/>
      <c r="L216" s="53"/>
      <c r="M216" s="53"/>
    </row>
    <row r="217" spans="1:13" x14ac:dyDescent="0.2">
      <c r="A217" s="190"/>
      <c r="B217" s="48"/>
      <c r="C217" s="64" t="s">
        <v>18</v>
      </c>
      <c r="D217" s="48" t="s">
        <v>0</v>
      </c>
      <c r="E217" s="48">
        <v>2.4E-2</v>
      </c>
      <c r="F217" s="43">
        <f>E217*F209</f>
        <v>0.16800000000000001</v>
      </c>
      <c r="G217" s="53"/>
      <c r="H217" s="43"/>
      <c r="I217" s="65"/>
      <c r="J217" s="53"/>
      <c r="K217" s="53"/>
      <c r="L217" s="53"/>
      <c r="M217" s="53"/>
    </row>
    <row r="218" spans="1:13" ht="25.5" x14ac:dyDescent="0.2">
      <c r="A218" s="190">
        <v>33</v>
      </c>
      <c r="B218" s="45" t="s">
        <v>113</v>
      </c>
      <c r="C218" s="70" t="s">
        <v>205</v>
      </c>
      <c r="D218" s="61" t="s">
        <v>33</v>
      </c>
      <c r="E218" s="61"/>
      <c r="F218" s="146">
        <f>F85+F79+F73+F67+F61+F55</f>
        <v>1764</v>
      </c>
      <c r="G218" s="62"/>
      <c r="H218" s="63"/>
      <c r="I218" s="63"/>
      <c r="J218" s="63"/>
      <c r="K218" s="63"/>
      <c r="L218" s="63"/>
      <c r="M218" s="63"/>
    </row>
    <row r="219" spans="1:13" x14ac:dyDescent="0.2">
      <c r="A219" s="190"/>
      <c r="B219" s="48"/>
      <c r="C219" s="64" t="s">
        <v>12</v>
      </c>
      <c r="D219" s="41" t="s">
        <v>15</v>
      </c>
      <c r="E219" s="41">
        <v>5.67E-2</v>
      </c>
      <c r="F219" s="65">
        <f>F218*E219</f>
        <v>100.0188</v>
      </c>
      <c r="G219" s="41"/>
      <c r="H219" s="65"/>
      <c r="I219" s="65"/>
      <c r="J219" s="65"/>
      <c r="K219" s="65"/>
      <c r="L219" s="65"/>
      <c r="M219" s="65"/>
    </row>
    <row r="220" spans="1:13" x14ac:dyDescent="0.2">
      <c r="A220" s="190"/>
      <c r="B220" s="48"/>
      <c r="C220" s="48" t="s">
        <v>23</v>
      </c>
      <c r="D220" s="48"/>
      <c r="E220" s="48"/>
      <c r="F220" s="53"/>
      <c r="G220" s="48"/>
      <c r="H220" s="53"/>
      <c r="I220" s="41"/>
      <c r="J220" s="53"/>
      <c r="K220" s="67"/>
      <c r="L220" s="53"/>
      <c r="M220" s="53"/>
    </row>
    <row r="221" spans="1:13" ht="18.75" x14ac:dyDescent="0.2">
      <c r="A221" s="190"/>
      <c r="B221" s="48"/>
      <c r="C221" s="170" t="s">
        <v>62</v>
      </c>
      <c r="D221" s="48" t="s">
        <v>44</v>
      </c>
      <c r="E221" s="48">
        <v>3.1099999999999999E-2</v>
      </c>
      <c r="F221" s="53">
        <f>E221*F218</f>
        <v>54.860399999999998</v>
      </c>
      <c r="G221" s="53"/>
      <c r="H221" s="53"/>
      <c r="I221" s="41"/>
      <c r="J221" s="53"/>
      <c r="K221" s="67"/>
      <c r="L221" s="53"/>
      <c r="M221" s="53"/>
    </row>
    <row r="222" spans="1:13" x14ac:dyDescent="0.2">
      <c r="A222" s="190"/>
      <c r="B222" s="48"/>
      <c r="C222" s="64" t="s">
        <v>18</v>
      </c>
      <c r="D222" s="48" t="s">
        <v>0</v>
      </c>
      <c r="E222" s="48">
        <v>6.0000000000000002E-5</v>
      </c>
      <c r="F222" s="43">
        <f>E222*F218</f>
        <v>0.10584</v>
      </c>
      <c r="G222" s="53"/>
      <c r="H222" s="43"/>
      <c r="I222" s="41"/>
      <c r="J222" s="53"/>
      <c r="K222" s="67"/>
      <c r="L222" s="53"/>
      <c r="M222" s="53"/>
    </row>
    <row r="223" spans="1:13" ht="25.5" x14ac:dyDescent="0.2">
      <c r="A223" s="192">
        <v>34</v>
      </c>
      <c r="B223" s="45" t="s">
        <v>65</v>
      </c>
      <c r="C223" s="70" t="s">
        <v>203</v>
      </c>
      <c r="D223" s="61" t="s">
        <v>33</v>
      </c>
      <c r="E223" s="61"/>
      <c r="F223" s="146">
        <f>F49</f>
        <v>205</v>
      </c>
      <c r="G223" s="62"/>
      <c r="H223" s="63"/>
      <c r="I223" s="63"/>
      <c r="J223" s="63"/>
      <c r="K223" s="63"/>
      <c r="L223" s="63"/>
      <c r="M223" s="63"/>
    </row>
    <row r="224" spans="1:13" x14ac:dyDescent="0.2">
      <c r="A224" s="193"/>
      <c r="B224" s="48"/>
      <c r="C224" s="64" t="s">
        <v>12</v>
      </c>
      <c r="D224" s="41" t="s">
        <v>15</v>
      </c>
      <c r="E224" s="41">
        <v>5.67E-2</v>
      </c>
      <c r="F224" s="65">
        <f>F223*E224</f>
        <v>11.6235</v>
      </c>
      <c r="G224" s="41"/>
      <c r="H224" s="65"/>
      <c r="I224" s="65"/>
      <c r="J224" s="65"/>
      <c r="K224" s="65"/>
      <c r="L224" s="65"/>
      <c r="M224" s="65"/>
    </row>
    <row r="225" spans="1:13" x14ac:dyDescent="0.2">
      <c r="A225" s="193"/>
      <c r="B225" s="48"/>
      <c r="C225" s="48" t="s">
        <v>23</v>
      </c>
      <c r="D225" s="48"/>
      <c r="E225" s="48"/>
      <c r="F225" s="53"/>
      <c r="G225" s="48"/>
      <c r="H225" s="53"/>
      <c r="I225" s="41"/>
      <c r="J225" s="53"/>
      <c r="K225" s="67"/>
      <c r="L225" s="53"/>
      <c r="M225" s="53"/>
    </row>
    <row r="226" spans="1:13" ht="18.75" x14ac:dyDescent="0.2">
      <c r="A226" s="193"/>
      <c r="B226" s="48"/>
      <c r="C226" s="170" t="s">
        <v>62</v>
      </c>
      <c r="D226" s="48" t="s">
        <v>44</v>
      </c>
      <c r="E226" s="48">
        <v>9.4E-2</v>
      </c>
      <c r="F226" s="53">
        <f>E226*F223</f>
        <v>19.27</v>
      </c>
      <c r="G226" s="53"/>
      <c r="H226" s="53"/>
      <c r="I226" s="41"/>
      <c r="J226" s="53"/>
      <c r="K226" s="67"/>
      <c r="L226" s="53"/>
      <c r="M226" s="53"/>
    </row>
    <row r="227" spans="1:13" x14ac:dyDescent="0.2">
      <c r="A227" s="194"/>
      <c r="B227" s="48"/>
      <c r="C227" s="64" t="s">
        <v>18</v>
      </c>
      <c r="D227" s="48" t="s">
        <v>0</v>
      </c>
      <c r="E227" s="48">
        <v>1.6000000000000001E-4</v>
      </c>
      <c r="F227" s="43">
        <f>E227*F223</f>
        <v>3.2800000000000003E-2</v>
      </c>
      <c r="G227" s="53"/>
      <c r="H227" s="43"/>
      <c r="I227" s="41"/>
      <c r="J227" s="53"/>
      <c r="K227" s="67"/>
      <c r="L227" s="53"/>
      <c r="M227" s="53"/>
    </row>
    <row r="228" spans="1:13" ht="25.5" x14ac:dyDescent="0.2">
      <c r="A228" s="192">
        <v>35</v>
      </c>
      <c r="B228" s="45" t="s">
        <v>113</v>
      </c>
      <c r="C228" s="70" t="s">
        <v>238</v>
      </c>
      <c r="D228" s="61" t="s">
        <v>33</v>
      </c>
      <c r="E228" s="61"/>
      <c r="F228" s="146">
        <f>F37</f>
        <v>32</v>
      </c>
      <c r="G228" s="62"/>
      <c r="H228" s="63"/>
      <c r="I228" s="63"/>
      <c r="J228" s="63"/>
      <c r="K228" s="63"/>
      <c r="L228" s="63"/>
      <c r="M228" s="63"/>
    </row>
    <row r="229" spans="1:13" x14ac:dyDescent="0.2">
      <c r="A229" s="193"/>
      <c r="B229" s="48"/>
      <c r="C229" s="64" t="s">
        <v>12</v>
      </c>
      <c r="D229" s="41" t="s">
        <v>15</v>
      </c>
      <c r="E229" s="41">
        <v>5.67E-2</v>
      </c>
      <c r="F229" s="65">
        <f>F228*E229</f>
        <v>1.8144</v>
      </c>
      <c r="G229" s="41"/>
      <c r="H229" s="65"/>
      <c r="I229" s="65"/>
      <c r="J229" s="65"/>
      <c r="K229" s="65"/>
      <c r="L229" s="65"/>
      <c r="M229" s="65"/>
    </row>
    <row r="230" spans="1:13" x14ac:dyDescent="0.2">
      <c r="A230" s="193"/>
      <c r="B230" s="48"/>
      <c r="C230" s="48" t="s">
        <v>23</v>
      </c>
      <c r="D230" s="48"/>
      <c r="E230" s="48"/>
      <c r="F230" s="53"/>
      <c r="G230" s="48"/>
      <c r="H230" s="53"/>
      <c r="I230" s="41"/>
      <c r="J230" s="53"/>
      <c r="K230" s="67"/>
      <c r="L230" s="53"/>
      <c r="M230" s="53"/>
    </row>
    <row r="231" spans="1:13" ht="18.75" x14ac:dyDescent="0.2">
      <c r="A231" s="193"/>
      <c r="B231" s="48"/>
      <c r="C231" s="170" t="s">
        <v>62</v>
      </c>
      <c r="D231" s="48" t="s">
        <v>44</v>
      </c>
      <c r="E231" s="48">
        <v>3.1099999999999999E-2</v>
      </c>
      <c r="F231" s="53">
        <f>E231*F228</f>
        <v>0.99519999999999997</v>
      </c>
      <c r="G231" s="53"/>
      <c r="H231" s="53"/>
      <c r="I231" s="41"/>
      <c r="J231" s="53"/>
      <c r="K231" s="67"/>
      <c r="L231" s="53"/>
      <c r="M231" s="53"/>
    </row>
    <row r="232" spans="1:13" x14ac:dyDescent="0.2">
      <c r="A232" s="194"/>
      <c r="B232" s="48"/>
      <c r="C232" s="64" t="s">
        <v>18</v>
      </c>
      <c r="D232" s="48" t="s">
        <v>0</v>
      </c>
      <c r="E232" s="48">
        <v>6.0000000000000002E-5</v>
      </c>
      <c r="F232" s="43">
        <f>E232*F228</f>
        <v>1.92E-3</v>
      </c>
      <c r="G232" s="53"/>
      <c r="H232" s="43"/>
      <c r="I232" s="41"/>
      <c r="J232" s="53"/>
      <c r="K232" s="67"/>
      <c r="L232" s="53"/>
      <c r="M232" s="53"/>
    </row>
    <row r="233" spans="1:13" ht="25.5" x14ac:dyDescent="0.2">
      <c r="A233" s="190">
        <v>36</v>
      </c>
      <c r="B233" s="45" t="s">
        <v>46</v>
      </c>
      <c r="C233" s="70" t="s">
        <v>45</v>
      </c>
      <c r="D233" s="47" t="s">
        <v>31</v>
      </c>
      <c r="E233" s="47"/>
      <c r="F233" s="49">
        <v>357</v>
      </c>
      <c r="G233" s="125"/>
      <c r="H233" s="126"/>
      <c r="I233" s="127"/>
      <c r="J233" s="126"/>
      <c r="K233" s="127"/>
      <c r="L233" s="126"/>
      <c r="M233" s="126"/>
    </row>
    <row r="234" spans="1:13" x14ac:dyDescent="0.2">
      <c r="A234" s="190"/>
      <c r="B234" s="48"/>
      <c r="C234" s="64" t="s">
        <v>12</v>
      </c>
      <c r="D234" s="41" t="s">
        <v>15</v>
      </c>
      <c r="E234" s="65">
        <v>1.8</v>
      </c>
      <c r="F234" s="65">
        <f>F233*E234</f>
        <v>642.6</v>
      </c>
      <c r="G234" s="48"/>
      <c r="H234" s="53"/>
      <c r="I234" s="53"/>
      <c r="J234" s="53"/>
      <c r="K234" s="48"/>
      <c r="L234" s="48"/>
      <c r="M234" s="53"/>
    </row>
    <row r="235" spans="1:13" x14ac:dyDescent="0.2">
      <c r="A235" s="190"/>
      <c r="B235" s="48"/>
      <c r="C235" s="48" t="s">
        <v>23</v>
      </c>
      <c r="D235" s="48"/>
      <c r="E235" s="43"/>
      <c r="F235" s="53"/>
      <c r="G235" s="41"/>
      <c r="H235" s="153"/>
      <c r="I235" s="41"/>
      <c r="J235" s="65"/>
      <c r="K235" s="41"/>
      <c r="L235" s="153"/>
      <c r="M235" s="53"/>
    </row>
    <row r="236" spans="1:13" ht="18.75" x14ac:dyDescent="0.2">
      <c r="A236" s="190"/>
      <c r="B236" s="48"/>
      <c r="C236" s="64" t="s">
        <v>73</v>
      </c>
      <c r="D236" s="48" t="s">
        <v>44</v>
      </c>
      <c r="E236" s="65">
        <v>1.1000000000000001</v>
      </c>
      <c r="F236" s="65">
        <f>F233*E236</f>
        <v>392.70000000000005</v>
      </c>
      <c r="G236" s="130"/>
      <c r="H236" s="130"/>
      <c r="I236" s="131"/>
      <c r="J236" s="132"/>
      <c r="K236" s="133"/>
      <c r="L236" s="133"/>
      <c r="M236" s="53"/>
    </row>
    <row r="237" spans="1:13" ht="25.5" x14ac:dyDescent="0.2">
      <c r="A237" s="190">
        <v>37</v>
      </c>
      <c r="B237" s="45" t="s">
        <v>47</v>
      </c>
      <c r="C237" s="137" t="s">
        <v>54</v>
      </c>
      <c r="D237" s="147" t="s">
        <v>61</v>
      </c>
      <c r="E237" s="148"/>
      <c r="F237" s="149">
        <f>F12+F15-F233-F239</f>
        <v>402</v>
      </c>
      <c r="G237" s="147"/>
      <c r="H237" s="150"/>
      <c r="I237" s="147"/>
      <c r="J237" s="151"/>
      <c r="K237" s="147"/>
      <c r="L237" s="150"/>
      <c r="M237" s="151"/>
    </row>
    <row r="238" spans="1:13" x14ac:dyDescent="0.2">
      <c r="A238" s="190"/>
      <c r="B238" s="45"/>
      <c r="C238" s="51" t="s">
        <v>66</v>
      </c>
      <c r="D238" s="48" t="s">
        <v>22</v>
      </c>
      <c r="E238" s="48">
        <v>9.2099999999999994E-3</v>
      </c>
      <c r="F238" s="53">
        <f>E238*F237</f>
        <v>3.7024199999999996</v>
      </c>
      <c r="G238" s="48"/>
      <c r="H238" s="53"/>
      <c r="I238" s="48"/>
      <c r="J238" s="53"/>
      <c r="K238" s="53"/>
      <c r="L238" s="53"/>
      <c r="M238" s="53"/>
    </row>
    <row r="239" spans="1:13" ht="38.25" x14ac:dyDescent="0.2">
      <c r="A239" s="190">
        <v>38</v>
      </c>
      <c r="B239" s="45" t="s">
        <v>47</v>
      </c>
      <c r="C239" s="137" t="s">
        <v>114</v>
      </c>
      <c r="D239" s="147" t="s">
        <v>61</v>
      </c>
      <c r="E239" s="148"/>
      <c r="F239" s="149">
        <v>197</v>
      </c>
      <c r="G239" s="147"/>
      <c r="H239" s="150"/>
      <c r="I239" s="147"/>
      <c r="J239" s="151"/>
      <c r="K239" s="147"/>
      <c r="L239" s="150"/>
      <c r="M239" s="151"/>
    </row>
    <row r="240" spans="1:13" x14ac:dyDescent="0.2">
      <c r="A240" s="190"/>
      <c r="B240" s="45"/>
      <c r="C240" s="51" t="s">
        <v>66</v>
      </c>
      <c r="D240" s="48" t="s">
        <v>22</v>
      </c>
      <c r="E240" s="48">
        <v>9.2099999999999994E-3</v>
      </c>
      <c r="F240" s="53">
        <f>E240*F239</f>
        <v>1.8143699999999998</v>
      </c>
      <c r="G240" s="48"/>
      <c r="H240" s="53"/>
      <c r="I240" s="48"/>
      <c r="J240" s="53"/>
      <c r="K240" s="48"/>
      <c r="L240" s="53"/>
      <c r="M240" s="53"/>
    </row>
    <row r="241" spans="1:13" x14ac:dyDescent="0.2">
      <c r="A241" s="190"/>
      <c r="B241" s="45"/>
      <c r="C241" s="48" t="s">
        <v>23</v>
      </c>
      <c r="D241" s="48"/>
      <c r="E241" s="48"/>
      <c r="F241" s="53"/>
      <c r="G241" s="48"/>
      <c r="H241" s="53"/>
      <c r="I241" s="67"/>
      <c r="J241" s="53"/>
      <c r="K241" s="67"/>
      <c r="L241" s="53"/>
      <c r="M241" s="53"/>
    </row>
    <row r="242" spans="1:13" ht="15" x14ac:dyDescent="0.2">
      <c r="A242" s="190"/>
      <c r="B242" s="48"/>
      <c r="C242" s="51" t="s">
        <v>115</v>
      </c>
      <c r="D242" s="41" t="s">
        <v>56</v>
      </c>
      <c r="E242" s="53">
        <v>1.1000000000000001</v>
      </c>
      <c r="F242" s="53">
        <f>E242*F239</f>
        <v>216.70000000000002</v>
      </c>
      <c r="G242" s="130"/>
      <c r="H242" s="130"/>
      <c r="I242" s="131"/>
      <c r="J242" s="132"/>
      <c r="K242" s="133"/>
      <c r="L242" s="133"/>
      <c r="M242" s="53"/>
    </row>
    <row r="243" spans="1:13" ht="21" x14ac:dyDescent="0.2">
      <c r="A243" s="190">
        <v>39</v>
      </c>
      <c r="B243" s="45" t="s">
        <v>26</v>
      </c>
      <c r="C243" s="70" t="s">
        <v>52</v>
      </c>
      <c r="D243" s="47" t="s">
        <v>31</v>
      </c>
      <c r="E243" s="61"/>
      <c r="F243" s="49">
        <f>F237/10</f>
        <v>40.200000000000003</v>
      </c>
      <c r="G243" s="61"/>
      <c r="H243" s="63"/>
      <c r="I243" s="61"/>
      <c r="J243" s="63"/>
      <c r="K243" s="61"/>
      <c r="L243" s="63"/>
      <c r="M243" s="63"/>
    </row>
    <row r="244" spans="1:13" x14ac:dyDescent="0.2">
      <c r="A244" s="190"/>
      <c r="B244" s="48"/>
      <c r="C244" s="64" t="s">
        <v>12</v>
      </c>
      <c r="D244" s="41" t="s">
        <v>15</v>
      </c>
      <c r="E244" s="41">
        <v>1.43</v>
      </c>
      <c r="F244" s="65">
        <f>E244*F243</f>
        <v>57.486000000000004</v>
      </c>
      <c r="G244" s="41"/>
      <c r="H244" s="65"/>
      <c r="I244" s="65"/>
      <c r="J244" s="65"/>
      <c r="K244" s="41"/>
      <c r="L244" s="65"/>
      <c r="M244" s="65"/>
    </row>
    <row r="245" spans="1:13" ht="38.25" x14ac:dyDescent="0.2">
      <c r="A245" s="190">
        <v>40</v>
      </c>
      <c r="B245" s="45" t="s">
        <v>116</v>
      </c>
      <c r="C245" s="70" t="s">
        <v>117</v>
      </c>
      <c r="D245" s="47" t="s">
        <v>31</v>
      </c>
      <c r="E245" s="61"/>
      <c r="F245" s="49">
        <f>F233+F239</f>
        <v>554</v>
      </c>
      <c r="G245" s="61"/>
      <c r="H245" s="63"/>
      <c r="I245" s="61"/>
      <c r="J245" s="63"/>
      <c r="K245" s="61"/>
      <c r="L245" s="63"/>
      <c r="M245" s="63"/>
    </row>
    <row r="246" spans="1:13" x14ac:dyDescent="0.2">
      <c r="A246" s="190"/>
      <c r="B246" s="47"/>
      <c r="C246" s="64" t="s">
        <v>12</v>
      </c>
      <c r="D246" s="48" t="s">
        <v>15</v>
      </c>
      <c r="E246" s="48">
        <v>2.7E-2</v>
      </c>
      <c r="F246" s="53">
        <f>E246*F245</f>
        <v>14.958</v>
      </c>
      <c r="G246" s="51"/>
      <c r="H246" s="154"/>
      <c r="I246" s="53"/>
      <c r="J246" s="53"/>
      <c r="K246" s="67"/>
      <c r="L246" s="53"/>
      <c r="M246" s="53"/>
    </row>
    <row r="247" spans="1:13" ht="27.75" x14ac:dyDescent="0.2">
      <c r="A247" s="190"/>
      <c r="B247" s="47"/>
      <c r="C247" s="51" t="s">
        <v>53</v>
      </c>
      <c r="D247" s="48" t="s">
        <v>22</v>
      </c>
      <c r="E247" s="48">
        <v>6.0499999999999998E-2</v>
      </c>
      <c r="F247" s="43">
        <f>E247*F245</f>
        <v>33.516999999999996</v>
      </c>
      <c r="G247" s="41"/>
      <c r="H247" s="65"/>
      <c r="I247" s="41"/>
      <c r="J247" s="65"/>
      <c r="K247" s="41"/>
      <c r="L247" s="65"/>
      <c r="M247" s="65"/>
    </row>
    <row r="248" spans="1:13" x14ac:dyDescent="0.2">
      <c r="A248" s="190"/>
      <c r="B248" s="47"/>
      <c r="C248" s="73" t="s">
        <v>25</v>
      </c>
      <c r="D248" s="74" t="s">
        <v>0</v>
      </c>
      <c r="E248" s="48">
        <v>2.2100000000000002E-3</v>
      </c>
      <c r="F248" s="128">
        <f>E248*F245</f>
        <v>1.22434</v>
      </c>
      <c r="G248" s="74"/>
      <c r="H248" s="75"/>
      <c r="I248" s="129"/>
      <c r="J248" s="75"/>
      <c r="K248" s="75"/>
      <c r="L248" s="75"/>
      <c r="M248" s="75"/>
    </row>
    <row r="249" spans="1:13" ht="36.75" thickBot="1" x14ac:dyDescent="0.25">
      <c r="A249" s="47">
        <v>41</v>
      </c>
      <c r="B249" s="84" t="s">
        <v>306</v>
      </c>
      <c r="C249" s="46" t="s">
        <v>145</v>
      </c>
      <c r="D249" s="47" t="s">
        <v>13</v>
      </c>
      <c r="E249" s="48">
        <v>1.95</v>
      </c>
      <c r="F249" s="49">
        <f>E249*F245</f>
        <v>1080.3</v>
      </c>
      <c r="G249" s="41"/>
      <c r="H249" s="65"/>
      <c r="I249" s="41"/>
      <c r="J249" s="65"/>
      <c r="K249" s="41"/>
      <c r="L249" s="65"/>
      <c r="M249" s="65"/>
    </row>
    <row r="250" spans="1:13" ht="13.5" thickBot="1" x14ac:dyDescent="0.25">
      <c r="A250" s="85"/>
      <c r="B250" s="86"/>
      <c r="C250" s="87" t="s">
        <v>8</v>
      </c>
      <c r="D250" s="88"/>
      <c r="E250" s="88"/>
      <c r="F250" s="89"/>
      <c r="G250" s="88"/>
      <c r="H250" s="92"/>
      <c r="I250" s="91"/>
      <c r="J250" s="92"/>
      <c r="K250" s="92"/>
      <c r="L250" s="92"/>
      <c r="M250" s="90"/>
    </row>
    <row r="251" spans="1:13" x14ac:dyDescent="0.2">
      <c r="A251" s="93"/>
      <c r="B251" s="94"/>
      <c r="C251" s="95" t="s">
        <v>16</v>
      </c>
      <c r="D251" s="96"/>
      <c r="E251" s="97">
        <v>0.03</v>
      </c>
      <c r="F251" s="96"/>
      <c r="G251" s="96"/>
      <c r="H251" s="98"/>
      <c r="I251" s="99"/>
      <c r="J251" s="98"/>
      <c r="K251" s="99"/>
      <c r="L251" s="98"/>
      <c r="M251" s="100"/>
    </row>
    <row r="252" spans="1:13" x14ac:dyDescent="0.2">
      <c r="A252" s="101"/>
      <c r="B252" s="101"/>
      <c r="C252" s="102" t="s">
        <v>8</v>
      </c>
      <c r="D252" s="103"/>
      <c r="E252" s="103"/>
      <c r="F252" s="104"/>
      <c r="G252" s="103"/>
      <c r="H252" s="105"/>
      <c r="I252" s="106"/>
      <c r="J252" s="105"/>
      <c r="K252" s="106"/>
      <c r="L252" s="105"/>
      <c r="M252" s="107"/>
    </row>
    <row r="253" spans="1:13" x14ac:dyDescent="0.2">
      <c r="A253" s="108"/>
      <c r="B253" s="109"/>
      <c r="C253" s="51" t="s">
        <v>28</v>
      </c>
      <c r="D253" s="48"/>
      <c r="E253" s="110">
        <v>0.1</v>
      </c>
      <c r="F253" s="48"/>
      <c r="G253" s="48"/>
      <c r="H253" s="48"/>
      <c r="I253" s="48"/>
      <c r="J253" s="48"/>
      <c r="K253" s="48"/>
      <c r="L253" s="48"/>
      <c r="M253" s="111"/>
    </row>
    <row r="254" spans="1:13" x14ac:dyDescent="0.2">
      <c r="A254" s="101"/>
      <c r="B254" s="101"/>
      <c r="C254" s="102" t="s">
        <v>8</v>
      </c>
      <c r="D254" s="103"/>
      <c r="E254" s="103"/>
      <c r="F254" s="104"/>
      <c r="G254" s="103"/>
      <c r="H254" s="106"/>
      <c r="I254" s="106"/>
      <c r="J254" s="106"/>
      <c r="K254" s="106"/>
      <c r="L254" s="105"/>
      <c r="M254" s="107"/>
    </row>
    <row r="255" spans="1:13" x14ac:dyDescent="0.2">
      <c r="A255" s="108"/>
      <c r="B255" s="109"/>
      <c r="C255" s="51" t="s">
        <v>19</v>
      </c>
      <c r="D255" s="48"/>
      <c r="E255" s="110">
        <v>0.08</v>
      </c>
      <c r="F255" s="67"/>
      <c r="G255" s="48"/>
      <c r="H255" s="112"/>
      <c r="I255" s="112"/>
      <c r="J255" s="112"/>
      <c r="K255" s="112"/>
      <c r="L255" s="53"/>
      <c r="M255" s="111"/>
    </row>
    <row r="256" spans="1:13" x14ac:dyDescent="0.2">
      <c r="A256" s="101"/>
      <c r="B256" s="101"/>
      <c r="C256" s="102" t="s">
        <v>8</v>
      </c>
      <c r="D256" s="103"/>
      <c r="E256" s="103"/>
      <c r="F256" s="104"/>
      <c r="G256" s="103"/>
      <c r="H256" s="105"/>
      <c r="I256" s="106"/>
      <c r="J256" s="105"/>
      <c r="K256" s="106"/>
      <c r="L256" s="105"/>
      <c r="M256" s="107"/>
    </row>
    <row r="257" spans="1:13" x14ac:dyDescent="0.2">
      <c r="A257" s="113"/>
      <c r="B257" s="113"/>
      <c r="C257" s="114" t="s">
        <v>34</v>
      </c>
      <c r="D257" s="83"/>
      <c r="E257" s="124">
        <v>0.03</v>
      </c>
      <c r="F257" s="115"/>
      <c r="G257" s="83"/>
      <c r="H257" s="116"/>
      <c r="I257" s="117"/>
      <c r="J257" s="116"/>
      <c r="K257" s="117"/>
      <c r="L257" s="116"/>
      <c r="M257" s="118"/>
    </row>
    <row r="258" spans="1:13" x14ac:dyDescent="0.2">
      <c r="A258" s="101"/>
      <c r="B258" s="101"/>
      <c r="C258" s="102" t="s">
        <v>8</v>
      </c>
      <c r="D258" s="103"/>
      <c r="E258" s="103"/>
      <c r="F258" s="104"/>
      <c r="G258" s="103"/>
      <c r="H258" s="105"/>
      <c r="I258" s="106"/>
      <c r="J258" s="105"/>
      <c r="K258" s="106"/>
      <c r="L258" s="105"/>
      <c r="M258" s="107"/>
    </row>
    <row r="259" spans="1:13" x14ac:dyDescent="0.2">
      <c r="A259" s="119"/>
      <c r="B259" s="120"/>
      <c r="C259" s="120" t="s">
        <v>27</v>
      </c>
      <c r="D259" s="120"/>
      <c r="E259" s="123">
        <v>0.18</v>
      </c>
      <c r="F259" s="120"/>
      <c r="G259" s="120"/>
      <c r="H259" s="120"/>
      <c r="I259" s="120"/>
      <c r="J259" s="120"/>
      <c r="K259" s="120"/>
      <c r="L259" s="120"/>
      <c r="M259" s="118"/>
    </row>
    <row r="260" spans="1:13" x14ac:dyDescent="0.2">
      <c r="A260" s="121"/>
      <c r="B260" s="122"/>
      <c r="C260" s="121" t="s">
        <v>8</v>
      </c>
      <c r="D260" s="122"/>
      <c r="E260" s="122"/>
      <c r="F260" s="122"/>
      <c r="G260" s="122"/>
      <c r="H260" s="122"/>
      <c r="I260" s="122"/>
      <c r="J260" s="122"/>
      <c r="K260" s="122"/>
      <c r="L260" s="122"/>
      <c r="M260" s="107"/>
    </row>
    <row r="264" spans="1:13" x14ac:dyDescent="0.2">
      <c r="C264" s="21" t="s">
        <v>314</v>
      </c>
    </row>
    <row r="266" spans="1:13" x14ac:dyDescent="0.2">
      <c r="C266" s="21" t="s">
        <v>29</v>
      </c>
      <c r="H266" s="21" t="s">
        <v>315</v>
      </c>
    </row>
  </sheetData>
  <sheetProtection algorithmName="SHA-512" hashValue="1Arh1c1m1nWuXOc66sNyTs2jMm2umDuF1LLGjwPTfVRaJJcQfeIifUF8COwKsDhcJvLR8J5pQOhdBVb0VrfN2g==" saltValue="lkILxR5l3AAJQJ2gGrGnZA==" spinCount="100000" sheet="1" formatCells="0" formatColumns="0" formatRows="0" insertColumns="0" insertRows="0" insertHyperlinks="0" deleteColumns="0" deleteRows="0" sort="0" autoFilter="0" pivotTables="0"/>
  <mergeCells count="56">
    <mergeCell ref="B7:F7"/>
    <mergeCell ref="H7:K7"/>
    <mergeCell ref="A2:M2"/>
    <mergeCell ref="A3:M3"/>
    <mergeCell ref="A4:M4"/>
    <mergeCell ref="A5:M5"/>
    <mergeCell ref="H6:K6"/>
    <mergeCell ref="A17:A18"/>
    <mergeCell ref="A9:A10"/>
    <mergeCell ref="B9:B10"/>
    <mergeCell ref="C9:C10"/>
    <mergeCell ref="D9:D10"/>
    <mergeCell ref="G9:H9"/>
    <mergeCell ref="I9:J9"/>
    <mergeCell ref="K9:L9"/>
    <mergeCell ref="A12:A14"/>
    <mergeCell ref="A15:A16"/>
    <mergeCell ref="E9:E10"/>
    <mergeCell ref="F9:F10"/>
    <mergeCell ref="A49:A54"/>
    <mergeCell ref="A19:A20"/>
    <mergeCell ref="A21:A28"/>
    <mergeCell ref="A29:A36"/>
    <mergeCell ref="A37:A42"/>
    <mergeCell ref="A43:A48"/>
    <mergeCell ref="A91:A96"/>
    <mergeCell ref="A97:A104"/>
    <mergeCell ref="A105:A110"/>
    <mergeCell ref="A55:A60"/>
    <mergeCell ref="A61:A66"/>
    <mergeCell ref="A67:A72"/>
    <mergeCell ref="A73:A78"/>
    <mergeCell ref="A85:A90"/>
    <mergeCell ref="A182:A188"/>
    <mergeCell ref="A129:A134"/>
    <mergeCell ref="A135:A140"/>
    <mergeCell ref="A141:A148"/>
    <mergeCell ref="A111:A116"/>
    <mergeCell ref="A117:A122"/>
    <mergeCell ref="A123:A128"/>
    <mergeCell ref="A243:A244"/>
    <mergeCell ref="A245:A248"/>
    <mergeCell ref="A79:A84"/>
    <mergeCell ref="A228:A232"/>
    <mergeCell ref="A233:A236"/>
    <mergeCell ref="A237:A238"/>
    <mergeCell ref="A239:A242"/>
    <mergeCell ref="A189:A200"/>
    <mergeCell ref="A201:A208"/>
    <mergeCell ref="A209:A217"/>
    <mergeCell ref="A218:A222"/>
    <mergeCell ref="A223:A227"/>
    <mergeCell ref="A149:A158"/>
    <mergeCell ref="A159:A164"/>
    <mergeCell ref="A165:A170"/>
    <mergeCell ref="A171:A181"/>
  </mergeCells>
  <conditionalFormatting sqref="C247:M247">
    <cfRule type="cellIs" dxfId="3" priority="5" stopIfTrue="1" operator="equal">
      <formula>8223.307275</formula>
    </cfRule>
  </conditionalFormatting>
  <conditionalFormatting sqref="C15">
    <cfRule type="cellIs" dxfId="2" priority="3" stopIfTrue="1" operator="equal">
      <formula>8223.307275</formula>
    </cfRule>
  </conditionalFormatting>
  <conditionalFormatting sqref="B12 C12:M14">
    <cfRule type="cellIs" dxfId="1" priority="4" stopIfTrue="1" operator="equal">
      <formula>8223.307275</formula>
    </cfRule>
  </conditionalFormatting>
  <conditionalFormatting sqref="C43">
    <cfRule type="cellIs" dxfId="0" priority="2" stopIfTrue="1" operator="equal">
      <formula>8223.307275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AAA</vt:lpstr>
      <vt:lpstr>ჯიხური</vt:lpstr>
      <vt:lpstr>შიდა ქსელი N1</vt:lpstr>
      <vt:lpstr>შიდა ქსელი N2</vt:lpstr>
      <vt:lpstr>შიდა ქსელი 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Lali Tavadze</cp:lastModifiedBy>
  <cp:lastPrinted>2020-02-12T00:08:15Z</cp:lastPrinted>
  <dcterms:created xsi:type="dcterms:W3CDTF">1996-10-14T23:33:28Z</dcterms:created>
  <dcterms:modified xsi:type="dcterms:W3CDTF">2020-02-20T12:08:35Z</dcterms:modified>
</cp:coreProperties>
</file>