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4" i="1" l="1"/>
  <c r="E126" i="1"/>
  <c r="F122" i="1" l="1"/>
  <c r="F128" i="1"/>
  <c r="L128" i="1" s="1"/>
  <c r="F127" i="1"/>
  <c r="L127" i="1" s="1"/>
  <c r="F126" i="1"/>
  <c r="L126" i="1" s="1"/>
  <c r="F125" i="1"/>
  <c r="L125" i="1" s="1"/>
  <c r="L124" i="1"/>
  <c r="F123" i="1"/>
  <c r="L123" i="1" s="1"/>
  <c r="L122" i="1" l="1"/>
  <c r="J122" i="1"/>
  <c r="H122" i="1"/>
  <c r="M122" i="1" s="1"/>
  <c r="H123" i="1"/>
  <c r="J123" i="1"/>
  <c r="H124" i="1"/>
  <c r="J124" i="1"/>
  <c r="H125" i="1"/>
  <c r="J125" i="1"/>
  <c r="H126" i="1"/>
  <c r="J126" i="1"/>
  <c r="H127" i="1"/>
  <c r="J127" i="1"/>
  <c r="H128" i="1"/>
  <c r="J128" i="1"/>
  <c r="M128" i="1" l="1"/>
  <c r="M127" i="1"/>
  <c r="M126" i="1"/>
  <c r="M125" i="1"/>
  <c r="M124" i="1"/>
  <c r="M123" i="1"/>
  <c r="E119" i="1" l="1"/>
  <c r="E117" i="1"/>
  <c r="E110" i="1"/>
  <c r="F115" i="1"/>
  <c r="F118" i="1" s="1"/>
  <c r="M118" i="1" s="1"/>
  <c r="E116" i="1"/>
  <c r="F114" i="1"/>
  <c r="M114" i="1" s="1"/>
  <c r="E113" i="1"/>
  <c r="F113" i="1" s="1"/>
  <c r="F112" i="1"/>
  <c r="L112" i="1" s="1"/>
  <c r="M112" i="1" s="1"/>
  <c r="F111" i="1"/>
  <c r="L111" i="1" s="1"/>
  <c r="M111" i="1" s="1"/>
  <c r="F110" i="1"/>
  <c r="J110" i="1" s="1"/>
  <c r="M110" i="1" s="1"/>
  <c r="E107" i="1"/>
  <c r="E106" i="1"/>
  <c r="E101" i="1"/>
  <c r="F100" i="1"/>
  <c r="F107" i="1" s="1"/>
  <c r="F97" i="1"/>
  <c r="F99" i="1" s="1"/>
  <c r="F96" i="1"/>
  <c r="M96" i="1" s="1"/>
  <c r="E95" i="1"/>
  <c r="F95" i="1" s="1"/>
  <c r="E94" i="1"/>
  <c r="F94" i="1" s="1"/>
  <c r="F93" i="1"/>
  <c r="L93" i="1" s="1"/>
  <c r="M93" i="1" s="1"/>
  <c r="F92" i="1"/>
  <c r="L92" i="1" s="1"/>
  <c r="M92" i="1" s="1"/>
  <c r="F91" i="1"/>
  <c r="L91" i="1" s="1"/>
  <c r="M91" i="1" s="1"/>
  <c r="F90" i="1"/>
  <c r="L90" i="1" s="1"/>
  <c r="M90" i="1" s="1"/>
  <c r="F89" i="1"/>
  <c r="L89" i="1" s="1"/>
  <c r="M89" i="1" s="1"/>
  <c r="F88" i="1"/>
  <c r="L88" i="1" s="1"/>
  <c r="M88" i="1" s="1"/>
  <c r="F87" i="1"/>
  <c r="J87" i="1" s="1"/>
  <c r="M87" i="1" s="1"/>
  <c r="F116" i="1" l="1"/>
  <c r="J116" i="1" s="1"/>
  <c r="M116" i="1" s="1"/>
  <c r="F117" i="1"/>
  <c r="H117" i="1" s="1"/>
  <c r="F119" i="1"/>
  <c r="H119" i="1" s="1"/>
  <c r="M119" i="1"/>
  <c r="M113" i="1"/>
  <c r="H113" i="1"/>
  <c r="M117" i="1"/>
  <c r="H114" i="1"/>
  <c r="H118" i="1"/>
  <c r="M107" i="1"/>
  <c r="H107" i="1"/>
  <c r="F101" i="1"/>
  <c r="J101" i="1" s="1"/>
  <c r="M101" i="1" s="1"/>
  <c r="F102" i="1"/>
  <c r="L102" i="1" s="1"/>
  <c r="M102" i="1" s="1"/>
  <c r="F103" i="1"/>
  <c r="L103" i="1" s="1"/>
  <c r="M103" i="1" s="1"/>
  <c r="F104" i="1"/>
  <c r="L104" i="1" s="1"/>
  <c r="M104" i="1" s="1"/>
  <c r="F105" i="1"/>
  <c r="F106" i="1"/>
  <c r="M94" i="1"/>
  <c r="H94" i="1"/>
  <c r="M95" i="1"/>
  <c r="H95" i="1"/>
  <c r="M99" i="1"/>
  <c r="H99" i="1"/>
  <c r="H96" i="1"/>
  <c r="F98" i="1"/>
  <c r="L98" i="1" s="1"/>
  <c r="M98" i="1" s="1"/>
  <c r="M106" i="1" l="1"/>
  <c r="H106" i="1"/>
  <c r="M105" i="1"/>
  <c r="L105" i="1"/>
  <c r="F66" i="1" l="1"/>
  <c r="F74" i="1" s="1"/>
  <c r="F76" i="1" s="1"/>
  <c r="F63" i="1"/>
  <c r="E73" i="1"/>
  <c r="E72" i="1"/>
  <c r="F71" i="1"/>
  <c r="M71" i="1" s="1"/>
  <c r="E67" i="1"/>
  <c r="F65" i="1"/>
  <c r="F70" i="1" l="1"/>
  <c r="L70" i="1" s="1"/>
  <c r="M70" i="1" s="1"/>
  <c r="F72" i="1"/>
  <c r="F67" i="1"/>
  <c r="J67" i="1" s="1"/>
  <c r="M67" i="1" s="1"/>
  <c r="F69" i="1"/>
  <c r="L69" i="1" s="1"/>
  <c r="M69" i="1" s="1"/>
  <c r="F73" i="1"/>
  <c r="H73" i="1" s="1"/>
  <c r="M73" i="1" s="1"/>
  <c r="F77" i="1"/>
  <c r="F68" i="1"/>
  <c r="L68" i="1" s="1"/>
  <c r="M68" i="1" s="1"/>
  <c r="M65" i="1"/>
  <c r="H65" i="1"/>
  <c r="M72" i="1"/>
  <c r="H72" i="1"/>
  <c r="M76" i="1"/>
  <c r="H76" i="1"/>
  <c r="F64" i="1"/>
  <c r="L64" i="1" s="1"/>
  <c r="M64" i="1" s="1"/>
  <c r="L71" i="1"/>
  <c r="F75" i="1"/>
  <c r="L75" i="1" s="1"/>
  <c r="M75" i="1" s="1"/>
  <c r="F84" i="1" l="1"/>
  <c r="F83" i="1"/>
  <c r="F82" i="1"/>
  <c r="F81" i="1"/>
  <c r="L81" i="1" s="1"/>
  <c r="M81" i="1" s="1"/>
  <c r="F80" i="1"/>
  <c r="L80" i="1" s="1"/>
  <c r="M80" i="1" s="1"/>
  <c r="F79" i="1"/>
  <c r="L79" i="1" s="1"/>
  <c r="M79" i="1" s="1"/>
  <c r="F78" i="1"/>
  <c r="J78" i="1" s="1"/>
  <c r="M78" i="1" s="1"/>
  <c r="M82" i="1" l="1"/>
  <c r="L82" i="1"/>
  <c r="M83" i="1"/>
  <c r="H83" i="1"/>
  <c r="M84" i="1"/>
  <c r="H84" i="1"/>
  <c r="F62" i="1" l="1"/>
  <c r="M62" i="1" s="1"/>
  <c r="E61" i="1"/>
  <c r="F61" i="1" s="1"/>
  <c r="E60" i="1"/>
  <c r="F60" i="1" s="1"/>
  <c r="F59" i="1"/>
  <c r="L59" i="1" s="1"/>
  <c r="M59" i="1" s="1"/>
  <c r="F58" i="1"/>
  <c r="L58" i="1" s="1"/>
  <c r="M58" i="1" s="1"/>
  <c r="F57" i="1"/>
  <c r="L57" i="1" s="1"/>
  <c r="M57" i="1" s="1"/>
  <c r="F56" i="1"/>
  <c r="L56" i="1" s="1"/>
  <c r="M56" i="1" s="1"/>
  <c r="F55" i="1"/>
  <c r="L55" i="1" s="1"/>
  <c r="M55" i="1" s="1"/>
  <c r="F54" i="1"/>
  <c r="L54" i="1" s="1"/>
  <c r="M54" i="1" s="1"/>
  <c r="F53" i="1"/>
  <c r="J53" i="1" s="1"/>
  <c r="M53" i="1" s="1"/>
  <c r="F51" i="1"/>
  <c r="M51" i="1" s="1"/>
  <c r="F50" i="1"/>
  <c r="M50" i="1" s="1"/>
  <c r="F49" i="1"/>
  <c r="M49" i="1" s="1"/>
  <c r="F48" i="1"/>
  <c r="L48" i="1" s="1"/>
  <c r="M48" i="1" s="1"/>
  <c r="F47" i="1"/>
  <c r="J47" i="1" s="1"/>
  <c r="M47" i="1" s="1"/>
  <c r="F42" i="1"/>
  <c r="F44" i="1"/>
  <c r="M44" i="1" s="1"/>
  <c r="F43" i="1"/>
  <c r="M43" i="1" s="1"/>
  <c r="M42" i="1"/>
  <c r="F41" i="1"/>
  <c r="F40" i="1"/>
  <c r="M40" i="1" s="1"/>
  <c r="F39" i="1"/>
  <c r="J39" i="1" s="1"/>
  <c r="M39" i="1" s="1"/>
  <c r="M41" i="1" l="1"/>
  <c r="M60" i="1"/>
  <c r="H60" i="1"/>
  <c r="M61" i="1"/>
  <c r="H61" i="1"/>
  <c r="L49" i="1"/>
  <c r="L50" i="1"/>
  <c r="H51" i="1"/>
  <c r="H62" i="1"/>
  <c r="L40" i="1"/>
  <c r="H41" i="1"/>
  <c r="H42" i="1"/>
  <c r="H43" i="1"/>
  <c r="H44" i="1"/>
  <c r="F35" i="1" l="1"/>
  <c r="F37" i="1" s="1"/>
  <c r="E36" i="1"/>
  <c r="F34" i="1"/>
  <c r="M34" i="1" s="1"/>
  <c r="F33" i="1"/>
  <c r="J33" i="1" s="1"/>
  <c r="M33" i="1" s="1"/>
  <c r="F31" i="1"/>
  <c r="M31" i="1"/>
  <c r="F30" i="1"/>
  <c r="M30" i="1" s="1"/>
  <c r="F29" i="1"/>
  <c r="L29" i="1" s="1"/>
  <c r="M29" i="1" s="1"/>
  <c r="F28" i="1"/>
  <c r="J28" i="1" s="1"/>
  <c r="M28" i="1" s="1"/>
  <c r="M37" i="1" l="1"/>
  <c r="L37" i="1"/>
  <c r="F36" i="1"/>
  <c r="J36" i="1" s="1"/>
  <c r="M36" i="1" s="1"/>
  <c r="L34" i="1"/>
  <c r="L31" i="1"/>
  <c r="L30" i="1"/>
  <c r="F26" i="1" l="1"/>
  <c r="J26" i="1" s="1"/>
  <c r="M26" i="1" s="1"/>
  <c r="E24" i="1"/>
  <c r="F23" i="1"/>
  <c r="M23" i="1" s="1"/>
  <c r="F22" i="1"/>
  <c r="L22" i="1" s="1"/>
  <c r="M22" i="1" s="1"/>
  <c r="F21" i="1"/>
  <c r="J21" i="1" s="1"/>
  <c r="M21" i="1" s="1"/>
  <c r="E18" i="1"/>
  <c r="F18" i="1" s="1"/>
  <c r="M18" i="1" s="1"/>
  <c r="E17" i="1"/>
  <c r="F17" i="1" s="1"/>
  <c r="M17" i="1" s="1"/>
  <c r="E16" i="1"/>
  <c r="F16" i="1" s="1"/>
  <c r="M16" i="1" s="1"/>
  <c r="F24" i="1" l="1"/>
  <c r="H24" i="1" s="1"/>
  <c r="L23" i="1"/>
  <c r="L18" i="1"/>
  <c r="L16" i="1"/>
  <c r="L17" i="1"/>
  <c r="H129" i="1" l="1"/>
  <c r="M130" i="1" s="1"/>
  <c r="L24" i="1"/>
  <c r="M24" i="1" s="1"/>
  <c r="E15" i="1"/>
  <c r="F15" i="1" s="1"/>
  <c r="J15" i="1"/>
  <c r="M15" i="1" s="1"/>
  <c r="L129" i="1" l="1"/>
  <c r="F13" i="1"/>
  <c r="J13" i="1" l="1"/>
  <c r="M13" i="1" l="1"/>
  <c r="M129" i="1" s="1"/>
  <c r="M131" i="1" s="1"/>
  <c r="J129" i="1"/>
  <c r="M132" i="1" l="1"/>
  <c r="M133" i="1" s="1"/>
  <c r="M134" i="1" l="1"/>
  <c r="M135" i="1" s="1"/>
  <c r="M136" i="1" l="1"/>
  <c r="M137" i="1" s="1"/>
  <c r="M138" i="1" l="1"/>
  <c r="M139" i="1" s="1"/>
</calcChain>
</file>

<file path=xl/sharedStrings.xml><?xml version="1.0" encoding="utf-8"?>
<sst xmlns="http://schemas.openxmlformats.org/spreadsheetml/2006/main" count="340" uniqueCount="147">
  <si>
    <t>#rigze</t>
  </si>
  <si>
    <t>normativis nomeri da Sifri</t>
  </si>
  <si>
    <t>samuSaoebis da danaxarjebis dasaxeleba, mowyobilobis daxasiaTeba</t>
  </si>
  <si>
    <t>ganzomilebis erTeuli</t>
  </si>
  <si>
    <t>raodenoba</t>
  </si>
  <si>
    <t>masala</t>
  </si>
  <si>
    <t>xelfasi</t>
  </si>
  <si>
    <t>meqanizmebi da transporti</t>
  </si>
  <si>
    <t>jami</t>
  </si>
  <si>
    <t>normati-vis erTeul- ze</t>
  </si>
  <si>
    <t>sul</t>
  </si>
  <si>
    <t>erTeu- lis fasi</t>
  </si>
  <si>
    <t>I. mosamzadebeli samuSaoebi</t>
  </si>
  <si>
    <t xml:space="preserve">kvleva-Zieb.         Kkrebuli             gv.557                cxr-17                   </t>
  </si>
  <si>
    <t>trasis aRdgena da damagreba</t>
  </si>
  <si>
    <t>km</t>
  </si>
  <si>
    <t xml:space="preserve">Sromis danaxarjebi </t>
  </si>
  <si>
    <t>kac.sT</t>
  </si>
  <si>
    <t>lokalur-resursuli xarjTaRricxva</t>
  </si>
  <si>
    <t xml:space="preserve">  qalaq gorSi, suxiSvilis quCis paraleruli Sida kvartaluri gzis savali nawilis asfaltobetonis safaris mowyobis samuSaoebis II monakveTi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</si>
  <si>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saval nawilze asfaltobetonis safaris CaWra </t>
  </si>
  <si>
    <t>m</t>
  </si>
  <si>
    <t>manq.sT</t>
  </si>
  <si>
    <t>sxva manqanebi</t>
  </si>
  <si>
    <t>lari</t>
  </si>
  <si>
    <t>27-28-1</t>
  </si>
  <si>
    <t xml:space="preserve">frezi </t>
  </si>
  <si>
    <t>gv.137 p-234</t>
  </si>
  <si>
    <t>traqtori</t>
  </si>
  <si>
    <t>gv.131 p-12</t>
  </si>
  <si>
    <t xml:space="preserve">1-22-9              s.r.f.                       </t>
  </si>
  <si>
    <t>III kategoriis gruntis da naSali masalis damuSaveba eqskavatoriT  avtoTviTmclelebze datvirTviT</t>
  </si>
  <si>
    <r>
      <t>m</t>
    </r>
    <r>
      <rPr>
        <b/>
        <vertAlign val="superscript"/>
        <sz val="11"/>
        <rFont val="AcadNusx"/>
      </rPr>
      <t>3</t>
    </r>
  </si>
  <si>
    <t>gv.134 p-119</t>
  </si>
  <si>
    <r>
      <t>eqskavatori 0.65m</t>
    </r>
    <r>
      <rPr>
        <vertAlign val="superscript"/>
        <sz val="11"/>
        <rFont val="AcadNusx"/>
      </rPr>
      <t>3</t>
    </r>
  </si>
  <si>
    <t xml:space="preserve">ღორღი </t>
  </si>
  <si>
    <r>
      <t>m</t>
    </r>
    <r>
      <rPr>
        <vertAlign val="superscript"/>
        <sz val="11"/>
        <rFont val="AcadNusx"/>
      </rPr>
      <t>3</t>
    </r>
  </si>
  <si>
    <t>გვ.32 პ.239</t>
  </si>
  <si>
    <t xml:space="preserve">1-80-3                             s.r.f.                       </t>
  </si>
  <si>
    <t xml:space="preserve">III kategoriis gruntis damuSaveba xeliT  </t>
  </si>
  <si>
    <t>ЕНиР
Е1-22
პ.1</t>
  </si>
  <si>
    <t>t</t>
  </si>
  <si>
    <t xml:space="preserve">damuSavebuli gruntis datvirTva eqskavatoriT  avtoTviTmclelebze </t>
  </si>
  <si>
    <t xml:space="preserve">1-22-8              s.r.f.                       </t>
  </si>
  <si>
    <t>310-5                                       s.r.f.</t>
  </si>
  <si>
    <t>tvirTis transportireba nayarSi 5 km manZilze                                  825 X 1,75=</t>
  </si>
  <si>
    <r>
      <t>arsebuli betonis kibis dazianebuli safexurebis daSla</t>
    </r>
    <r>
      <rPr>
        <b/>
        <sz val="12"/>
        <color indexed="8"/>
        <rFont val="AcadNusx"/>
      </rPr>
      <t xml:space="preserve"> pnevmaturi CaquCiT </t>
    </r>
  </si>
  <si>
    <t xml:space="preserve">tvirTis transportireba nayarSi 5 km manZilze                                  </t>
  </si>
  <si>
    <t xml:space="preserve">namtvrevebis datvirTva avtoTviTmclelebze xeliT                                                                                                           80 X 2,2=                                                                                               </t>
  </si>
  <si>
    <t>27-19-2                   s.r.f.</t>
  </si>
  <si>
    <t>grZ.m</t>
  </si>
  <si>
    <t>betonis bordiurebi</t>
  </si>
  <si>
    <t>betoni m-200</t>
  </si>
  <si>
    <t>sxva masalebi</t>
  </si>
  <si>
    <t xml:space="preserve"> axali betonis bordiurebis mowyoba betonis safuZvelze                 (30X15)</t>
  </si>
  <si>
    <t>gv.34 p-321</t>
  </si>
  <si>
    <t xml:space="preserve">cementis xsnari </t>
  </si>
  <si>
    <t>gv.34 p-359</t>
  </si>
  <si>
    <t>gv.31 p-181</t>
  </si>
  <si>
    <t xml:space="preserve">27-7-2              s.r.f.                       </t>
  </si>
  <si>
    <t xml:space="preserve"> gv.136 p-200            </t>
  </si>
  <si>
    <t>avtogreideri 79kvt</t>
  </si>
  <si>
    <t xml:space="preserve">gv.137 p-222           </t>
  </si>
  <si>
    <t>satkepni sagzao 18t</t>
  </si>
  <si>
    <t>sarwyavi avtomanqana 6000l</t>
  </si>
  <si>
    <t>qviSa-xreSovani narevi</t>
  </si>
  <si>
    <t xml:space="preserve">27-11-1,4                           s.r.f.                      </t>
  </si>
  <si>
    <t>safuZvlis zeda fenis mowyoba fraqciuli RorRiT (0-40mm)                           sisqiT 10sm</t>
  </si>
  <si>
    <r>
      <t>m</t>
    </r>
    <r>
      <rPr>
        <b/>
        <vertAlign val="superscript"/>
        <sz val="11"/>
        <rFont val="AcadNusx"/>
      </rPr>
      <t>2</t>
    </r>
  </si>
  <si>
    <t xml:space="preserve">gv.135 p-142            </t>
  </si>
  <si>
    <t>buldozeri 79kvt</t>
  </si>
  <si>
    <t xml:space="preserve"> gv.137 p-218            </t>
  </si>
  <si>
    <t>satkepni sagzao 5t</t>
  </si>
  <si>
    <t xml:space="preserve"> gv.137 p-219           </t>
  </si>
  <si>
    <t>satkepni sagzao 10t</t>
  </si>
  <si>
    <t xml:space="preserve">gv.137 p-229            </t>
  </si>
  <si>
    <t>qvis namtrvrevebis manawilebeli manqana</t>
  </si>
  <si>
    <t>RorRi (0-40)mm</t>
  </si>
  <si>
    <t>RorRi (10-20)mm</t>
  </si>
  <si>
    <t>wyali</t>
  </si>
  <si>
    <t xml:space="preserve">safuZvlis qveda Semasworebeli fenis mowyoba qviSa-xreSovani nareviT sisqiT 15sm </t>
  </si>
  <si>
    <t>II. miwis vakisis da bordiurebis mowyoba</t>
  </si>
  <si>
    <t>III. sagzao samosis mowyoba</t>
  </si>
  <si>
    <t xml:space="preserve">gv.137 p-229           </t>
  </si>
  <si>
    <t>gv.32 p-236</t>
  </si>
  <si>
    <t xml:space="preserve">gv.137 p-230            </t>
  </si>
  <si>
    <t>gv.32 p-238</t>
  </si>
  <si>
    <t>gv.32 p-239</t>
  </si>
  <si>
    <t>p-228</t>
  </si>
  <si>
    <t xml:space="preserve">27-63-1                                    s.r.f.                    </t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</si>
  <si>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</si>
  <si>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>gv.136 p-198</t>
  </si>
  <si>
    <t>avtogudronatori 3500l</t>
  </si>
  <si>
    <t>Txevadi bitumi</t>
  </si>
  <si>
    <t xml:space="preserve"> 27-39-1,2                                    s.r.f.</t>
  </si>
  <si>
    <t>savali nawilis qveda fenis safaris mowyoba msxvilmarcvlovani RorRovani forovani asfaltobetonis                       cxeli nareviT                                                                           sisqiT 6sm</t>
  </si>
  <si>
    <t>gv.137 p-231</t>
  </si>
  <si>
    <t>asfaltobetonis damgebi</t>
  </si>
  <si>
    <t>gv.37 p-524</t>
  </si>
  <si>
    <t>msxvilmarcvlovani asfaltobetoni</t>
  </si>
  <si>
    <r>
      <t>Txevadi bitumis mosxma                                                    0,35l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</si>
  <si>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>27-39-1                               s.r.f.</t>
  </si>
  <si>
    <t xml:space="preserve"> safaris zeda fenis  mowyoba wvrilmarcvlovani RorRovani mkvrivi asfaltobetonis                       cxeli nareviT tipi "Б"                  marka II                                     sisqiT 4sm</t>
  </si>
  <si>
    <t>gv.137 p-218</t>
  </si>
  <si>
    <t>gv.137 p-219</t>
  </si>
  <si>
    <t>wvrilmarcvlovani asfaltobetoni</t>
  </si>
  <si>
    <t>gv.39 p-507</t>
  </si>
  <si>
    <t>gv.137 p-232</t>
  </si>
  <si>
    <t>gv.38 p-484</t>
  </si>
  <si>
    <t>IV. mierTebis mowyoba</t>
  </si>
  <si>
    <t>safuZvlis  fenis mowyoba fraqciuli RorRiT (0-40mm)                           sisqiT 10sm</t>
  </si>
  <si>
    <t xml:space="preserve"> safaris zeda fenis  mowyoba wvrilmarcvlovani RorRovani mkvrivi asfaltobetonis                       cxeli nareviT tipi "Б"                  marka II                                     sisqiT 5sm</t>
  </si>
  <si>
    <t xml:space="preserve">27-43-1                       </t>
  </si>
  <si>
    <t xml:space="preserve">trotuaris safuZvlis mowyoba fraqciuli RorRiT (0-40mm)                           </t>
  </si>
  <si>
    <t xml:space="preserve">gv.137 p-228            </t>
  </si>
  <si>
    <t>27-42-1</t>
  </si>
  <si>
    <t>gv.37 p-519</t>
  </si>
  <si>
    <t>asfaltobetonis narevi</t>
  </si>
  <si>
    <t>qviSa</t>
  </si>
  <si>
    <t>IV. trotuaris mowyoba</t>
  </si>
  <si>
    <t>RorRiT (0-40mm)</t>
  </si>
  <si>
    <t>trotuaris safaris mowyoba  asfaltobetonis                       cxeli nareviT                                      sisqiT 3sm</t>
  </si>
  <si>
    <t>gv.37 p-234</t>
  </si>
  <si>
    <t>IV. Kkibis mowyoba</t>
  </si>
  <si>
    <t>kac/sT</t>
  </si>
  <si>
    <t>manqanebi</t>
  </si>
  <si>
    <t>yalibis fari 25mm.</t>
  </si>
  <si>
    <t>m2</t>
  </si>
  <si>
    <t>1.10 p.14</t>
  </si>
  <si>
    <t>sxva masala</t>
  </si>
  <si>
    <r>
      <t xml:space="preserve">monoliTuri betonis </t>
    </r>
    <r>
      <rPr>
        <b/>
        <sz val="10"/>
        <color theme="1"/>
        <rFont val="Calibri"/>
        <family val="2"/>
        <charset val="204"/>
        <scheme val="minor"/>
      </rPr>
      <t>B</t>
    </r>
    <r>
      <rPr>
        <b/>
        <sz val="10"/>
        <color theme="1"/>
        <rFont val="AcadNusx"/>
      </rPr>
      <t xml:space="preserve">-22,5 kibis safexurebis mowyoba </t>
    </r>
  </si>
  <si>
    <r>
      <t>m</t>
    </r>
    <r>
      <rPr>
        <b/>
        <vertAlign val="superscript"/>
        <sz val="10"/>
        <color theme="1"/>
        <rFont val="AcadNusx"/>
      </rPr>
      <t>3</t>
    </r>
  </si>
  <si>
    <t xml:space="preserve">sndaw
IV-2-82
6-11-1  </t>
  </si>
  <si>
    <t>ficari Camoganuli III xar. 40-60mm</t>
  </si>
  <si>
    <t>kg</t>
  </si>
  <si>
    <t>samSenebli qabCi</t>
  </si>
  <si>
    <t>4.1 p.223</t>
  </si>
  <si>
    <t>5.1 p.149</t>
  </si>
  <si>
    <t>5.1 p.22</t>
  </si>
  <si>
    <t xml:space="preserve">masalis transporti </t>
  </si>
  <si>
    <t xml:space="preserve">zednadebi xarjebi </t>
  </si>
  <si>
    <t xml:space="preserve">gegmiuri dagroveba </t>
  </si>
  <si>
    <t>gauTvaliswinebeli xarjebi 3%</t>
  </si>
  <si>
    <t>d.R.g. 18%</t>
  </si>
  <si>
    <t>sul jami:</t>
  </si>
  <si>
    <r>
      <t xml:space="preserve">betoni </t>
    </r>
    <r>
      <rPr>
        <sz val="11"/>
        <color theme="1"/>
        <rFont val="Rusuli"/>
      </rPr>
      <t>B</t>
    </r>
    <r>
      <rPr>
        <sz val="11"/>
        <color theme="1"/>
        <rFont val="Calibri"/>
        <family val="2"/>
        <charset val="204"/>
      </rPr>
      <t>-22,5</t>
    </r>
  </si>
  <si>
    <r>
      <t>m</t>
    </r>
    <r>
      <rPr>
        <vertAlign val="superscript"/>
        <sz val="11"/>
        <color theme="1"/>
        <rFont val="AcadNusx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</si>
</sst>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#,##0.0"/>
    <numFmt numFmtId="168" formatCode="#,##0.000;[Red]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cadNusx"/>
    </font>
    <font>
      <sz val="10"/>
      <name val="AcadNusx"/>
    </font>
    <font>
      <sz val="11"/>
      <name val="AcadNusx"/>
    </font>
    <font>
      <b/>
      <sz val="12"/>
      <name val="AcadNusx"/>
    </font>
    <font>
      <sz val="10"/>
      <name val="Arial"/>
      <family val="2"/>
      <charset val="204"/>
    </font>
    <font>
      <b/>
      <vertAlign val="superscript"/>
      <sz val="11"/>
      <name val="AcadNusx"/>
    </font>
    <font>
      <vertAlign val="superscript"/>
      <sz val="11"/>
      <name val="AcadNusx"/>
    </font>
    <font>
      <sz val="12"/>
      <name val="AcadNusx"/>
    </font>
    <font>
      <b/>
      <sz val="12"/>
      <color indexed="8"/>
      <name val="AcadNusx"/>
    </font>
    <font>
      <b/>
      <sz val="11"/>
      <color theme="1"/>
      <name val="AcadNusx"/>
    </font>
    <font>
      <sz val="11"/>
      <name val="Times New Roman"/>
      <family val="1"/>
      <charset val="204"/>
    </font>
    <font>
      <b/>
      <sz val="10"/>
      <color theme="1"/>
      <name val="AcadNusx"/>
    </font>
    <font>
      <b/>
      <vertAlign val="superscript"/>
      <sz val="10"/>
      <color theme="1"/>
      <name val="AcadNusx"/>
    </font>
    <font>
      <sz val="10"/>
      <color theme="1"/>
      <name val="AcadNusx"/>
    </font>
    <font>
      <i/>
      <sz val="10"/>
      <color theme="1"/>
      <name val="AcadNusx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cadNusx"/>
    </font>
    <font>
      <sz val="11"/>
      <color theme="1"/>
      <name val="Rusuli"/>
    </font>
    <font>
      <sz val="11"/>
      <color theme="1"/>
      <name val="Calibri"/>
      <family val="2"/>
      <charset val="204"/>
    </font>
    <font>
      <vertAlign val="superscript"/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3" fillId="0" borderId="0"/>
    <xf numFmtId="0" fontId="7" fillId="0" borderId="0"/>
    <xf numFmtId="0" fontId="19" fillId="0" borderId="0"/>
  </cellStyleXfs>
  <cellXfs count="106">
    <xf numFmtId="0" fontId="0" fillId="0" borderId="0" xfId="0"/>
    <xf numFmtId="0" fontId="4" fillId="0" borderId="0" xfId="0" applyNumberFormat="1" applyFont="1" applyFill="1" applyAlignment="1">
      <alignment wrapText="1"/>
    </xf>
    <xf numFmtId="0" fontId="5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5" fillId="2" borderId="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49" fontId="14" fillId="0" borderId="2" xfId="2" applyNumberFormat="1" applyFont="1" applyFill="1" applyBorder="1" applyAlignment="1">
      <alignment horizontal="center" vertical="top" wrapText="1"/>
    </xf>
    <xf numFmtId="168" fontId="14" fillId="0" borderId="2" xfId="3" applyNumberFormat="1" applyFont="1" applyBorder="1" applyAlignment="1">
      <alignment horizontal="left" vertical="top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left" vertical="top" wrapText="1"/>
    </xf>
    <xf numFmtId="0" fontId="17" fillId="2" borderId="2" xfId="2" applyFont="1" applyFill="1" applyBorder="1" applyAlignment="1">
      <alignment horizontal="left" vertical="top" wrapText="1"/>
    </xf>
    <xf numFmtId="0" fontId="16" fillId="2" borderId="2" xfId="2" applyNumberFormat="1" applyFont="1" applyFill="1" applyBorder="1" applyAlignment="1">
      <alignment horizontal="center" vertical="top" wrapText="1"/>
    </xf>
    <xf numFmtId="2" fontId="16" fillId="2" borderId="2" xfId="2" applyNumberFormat="1" applyFont="1" applyFill="1" applyBorder="1" applyAlignment="1">
      <alignment horizontal="center" vertical="top" wrapText="1"/>
    </xf>
    <xf numFmtId="49" fontId="16" fillId="0" borderId="2" xfId="2" applyNumberFormat="1" applyFont="1" applyFill="1" applyBorder="1" applyAlignment="1">
      <alignment horizontal="center" vertical="top" wrapText="1"/>
    </xf>
    <xf numFmtId="0" fontId="16" fillId="0" borderId="2" xfId="2" applyFont="1" applyBorder="1" applyAlignment="1">
      <alignment vertical="top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9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/>
    </xf>
    <xf numFmtId="0" fontId="0" fillId="2" borderId="2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6" fillId="2" borderId="2" xfId="0" applyNumberFormat="1" applyFont="1" applyFill="1" applyBorder="1" applyAlignment="1">
      <alignment vertical="center" wrapText="1"/>
    </xf>
    <xf numFmtId="0" fontId="20" fillId="0" borderId="2" xfId="2" applyFont="1" applyBorder="1" applyAlignment="1">
      <alignment vertical="top" wrapText="1"/>
    </xf>
    <xf numFmtId="0" fontId="20" fillId="0" borderId="2" xfId="2" applyFont="1" applyBorder="1" applyAlignment="1">
      <alignment horizontal="center" vertical="top" wrapText="1"/>
    </xf>
    <xf numFmtId="0" fontId="20" fillId="2" borderId="2" xfId="2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horizontal="center" vertical="top" wrapText="1"/>
    </xf>
    <xf numFmtId="0" fontId="20" fillId="0" borderId="2" xfId="2" applyFont="1" applyFill="1" applyBorder="1" applyAlignment="1">
      <alignment horizontal="center" vertical="top" wrapText="1"/>
    </xf>
    <xf numFmtId="0" fontId="20" fillId="2" borderId="2" xfId="2" applyFont="1" applyFill="1" applyBorder="1" applyAlignment="1">
      <alignment horizontal="center" vertical="top" wrapText="1"/>
    </xf>
    <xf numFmtId="0" fontId="20" fillId="0" borderId="2" xfId="2" applyFont="1" applyBorder="1" applyAlignment="1">
      <alignment horizontal="center" wrapText="1"/>
    </xf>
    <xf numFmtId="0" fontId="0" fillId="0" borderId="2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5" fontId="14" fillId="2" borderId="2" xfId="2" applyNumberFormat="1" applyFont="1" applyFill="1" applyBorder="1" applyAlignment="1">
      <alignment horizontal="center" vertical="center" wrapText="1"/>
    </xf>
    <xf numFmtId="2" fontId="20" fillId="2" borderId="2" xfId="2" applyNumberFormat="1" applyFont="1" applyFill="1" applyBorder="1" applyAlignment="1">
      <alignment horizontal="center" vertical="center" wrapText="1"/>
    </xf>
    <xf numFmtId="2" fontId="20" fillId="2" borderId="2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0" borderId="2" xfId="0" applyFont="1" applyBorder="1"/>
    <xf numFmtId="2" fontId="2" fillId="0" borderId="2" xfId="0" applyNumberFormat="1" applyFont="1" applyBorder="1"/>
    <xf numFmtId="0" fontId="3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0" fillId="0" borderId="2" xfId="0" applyFont="1" applyBorder="1" applyAlignment="1"/>
    <xf numFmtId="0" fontId="0" fillId="0" borderId="2" xfId="0" applyBorder="1" applyAlignment="1"/>
    <xf numFmtId="2" fontId="2" fillId="0" borderId="2" xfId="0" applyNumberFormat="1" applyFont="1" applyBorder="1" applyAlignment="1"/>
    <xf numFmtId="2" fontId="0" fillId="0" borderId="2" xfId="0" applyNumberFormat="1" applyBorder="1" applyAlignment="1"/>
    <xf numFmtId="0" fontId="0" fillId="0" borderId="0" xfId="0" applyAlignment="1"/>
    <xf numFmtId="0" fontId="5" fillId="2" borderId="2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167" fontId="10" fillId="2" borderId="2" xfId="0" applyNumberFormat="1" applyFont="1" applyFill="1" applyBorder="1" applyAlignment="1">
      <alignment wrapText="1"/>
    </xf>
    <xf numFmtId="2" fontId="16" fillId="2" borderId="2" xfId="2" applyNumberFormat="1" applyFont="1" applyFill="1" applyBorder="1" applyAlignment="1">
      <alignment wrapText="1"/>
    </xf>
    <xf numFmtId="2" fontId="5" fillId="0" borderId="2" xfId="2" applyNumberFormat="1" applyFont="1" applyFill="1" applyBorder="1" applyAlignment="1">
      <alignment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textRotation="90" wrapText="1"/>
    </xf>
    <xf numFmtId="0" fontId="5" fillId="2" borderId="3" xfId="0" applyNumberFormat="1" applyFont="1" applyFill="1" applyBorder="1" applyAlignment="1">
      <alignment horizontal="center" textRotation="90"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5" fillId="2" borderId="2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wrapText="1"/>
    </xf>
  </cellXfs>
  <cellStyles count="5">
    <cellStyle name="Normal" xfId="0" builtinId="0"/>
    <cellStyle name="Normal_2-1-1" xfId="3"/>
    <cellStyle name="Normal_senaki keTilmowyoba" xfId="1"/>
    <cellStyle name="Normal_stadion-1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123950" y="69151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123950" y="69151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123950" y="691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123950" y="691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123950" y="691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123950" y="691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4953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123950" y="69151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4953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123950" y="69151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4953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123950" y="69151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4953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123950" y="69151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3810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123950" y="69151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3810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123950" y="69151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3810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123950" y="69151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3810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123950" y="69151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800100</xdr:colOff>
      <xdr:row>120</xdr:row>
      <xdr:rowOff>161925</xdr:rowOff>
    </xdr:to>
    <xdr:sp macro="" textlink="">
      <xdr:nvSpPr>
        <xdr:cNvPr id="16" name="Text Box 180"/>
        <xdr:cNvSpPr txBox="1">
          <a:spLocks noChangeArrowheads="1"/>
        </xdr:cNvSpPr>
      </xdr:nvSpPr>
      <xdr:spPr bwMode="auto">
        <a:xfrm>
          <a:off x="1123950" y="69151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800100</xdr:colOff>
      <xdr:row>120</xdr:row>
      <xdr:rowOff>161925</xdr:rowOff>
    </xdr:to>
    <xdr:sp macro="" textlink="">
      <xdr:nvSpPr>
        <xdr:cNvPr id="17" name="Text Box 181"/>
        <xdr:cNvSpPr txBox="1">
          <a:spLocks noChangeArrowheads="1"/>
        </xdr:cNvSpPr>
      </xdr:nvSpPr>
      <xdr:spPr bwMode="auto">
        <a:xfrm>
          <a:off x="1123950" y="69151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800100</xdr:colOff>
      <xdr:row>120</xdr:row>
      <xdr:rowOff>161925</xdr:rowOff>
    </xdr:to>
    <xdr:sp macro="" textlink="">
      <xdr:nvSpPr>
        <xdr:cNvPr id="18" name="Text Box 182"/>
        <xdr:cNvSpPr txBox="1">
          <a:spLocks noChangeArrowheads="1"/>
        </xdr:cNvSpPr>
      </xdr:nvSpPr>
      <xdr:spPr bwMode="auto">
        <a:xfrm>
          <a:off x="1123950" y="69151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800100</xdr:colOff>
      <xdr:row>120</xdr:row>
      <xdr:rowOff>161925</xdr:rowOff>
    </xdr:to>
    <xdr:sp macro="" textlink="">
      <xdr:nvSpPr>
        <xdr:cNvPr id="19" name="Text Box 183"/>
        <xdr:cNvSpPr txBox="1">
          <a:spLocks noChangeArrowheads="1"/>
        </xdr:cNvSpPr>
      </xdr:nvSpPr>
      <xdr:spPr bwMode="auto">
        <a:xfrm>
          <a:off x="1123950" y="69151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65151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123950" y="69151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65151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123950" y="69151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1524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123950" y="691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1524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123950" y="691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1524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123950" y="691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120</xdr:row>
      <xdr:rowOff>0</xdr:rowOff>
    </xdr:from>
    <xdr:to>
      <xdr:col>2</xdr:col>
      <xdr:colOff>801243</xdr:colOff>
      <xdr:row>120</xdr:row>
      <xdr:rowOff>1524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123950" y="691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J141" sqref="J141"/>
    </sheetView>
  </sheetViews>
  <sheetFormatPr defaultRowHeight="15"/>
  <cols>
    <col min="1" max="1" width="6.42578125" style="67" customWidth="1"/>
    <col min="3" max="3" width="38.7109375" customWidth="1"/>
    <col min="6" max="6" width="9.140625" style="75"/>
    <col min="7" max="7" width="11.5703125" bestFit="1" customWidth="1"/>
    <col min="13" max="13" width="10.85546875" style="86" customWidth="1"/>
  </cols>
  <sheetData>
    <row r="1" spans="1:13" ht="41.25" customHeight="1">
      <c r="B1" s="100" t="s">
        <v>19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80"/>
    </row>
    <row r="2" spans="1:13" ht="15.75" customHeight="1">
      <c r="A2" s="11"/>
      <c r="B2" s="1"/>
      <c r="C2" s="99" t="s">
        <v>18</v>
      </c>
      <c r="D2" s="99"/>
      <c r="E2" s="99"/>
      <c r="F2" s="99"/>
      <c r="G2" s="99"/>
      <c r="H2" s="99"/>
      <c r="I2" s="99"/>
      <c r="J2" s="99"/>
      <c r="K2" s="99"/>
      <c r="L2" s="99"/>
      <c r="M2" s="1"/>
    </row>
    <row r="3" spans="1:13" ht="25.5" customHeight="1">
      <c r="A3" s="101"/>
      <c r="B3" s="101"/>
      <c r="C3" s="101"/>
      <c r="D3" s="2"/>
      <c r="E3" s="2"/>
      <c r="F3" s="102"/>
      <c r="G3" s="102"/>
      <c r="H3" s="102"/>
      <c r="I3" s="102"/>
      <c r="J3" s="102"/>
      <c r="K3" s="3"/>
      <c r="L3" s="103"/>
      <c r="M3" s="103"/>
    </row>
    <row r="4" spans="1:13">
      <c r="A4" s="97" t="s">
        <v>0</v>
      </c>
      <c r="B4" s="95" t="s">
        <v>1</v>
      </c>
      <c r="C4" s="95" t="s">
        <v>2</v>
      </c>
      <c r="D4" s="95" t="s">
        <v>3</v>
      </c>
      <c r="E4" s="95" t="s">
        <v>4</v>
      </c>
      <c r="F4" s="95"/>
      <c r="G4" s="95" t="s">
        <v>5</v>
      </c>
      <c r="H4" s="95"/>
      <c r="I4" s="95" t="s">
        <v>6</v>
      </c>
      <c r="J4" s="95"/>
      <c r="K4" s="95" t="s">
        <v>7</v>
      </c>
      <c r="L4" s="95"/>
      <c r="M4" s="104" t="s">
        <v>8</v>
      </c>
    </row>
    <row r="5" spans="1:13">
      <c r="A5" s="98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104"/>
    </row>
    <row r="6" spans="1:13">
      <c r="A6" s="98"/>
      <c r="B6" s="95"/>
      <c r="C6" s="95"/>
      <c r="D6" s="95"/>
      <c r="E6" s="95" t="s">
        <v>9</v>
      </c>
      <c r="F6" s="95" t="s">
        <v>10</v>
      </c>
      <c r="G6" s="95" t="s">
        <v>11</v>
      </c>
      <c r="H6" s="95" t="s">
        <v>10</v>
      </c>
      <c r="I6" s="95" t="s">
        <v>11</v>
      </c>
      <c r="J6" s="95" t="s">
        <v>10</v>
      </c>
      <c r="K6" s="95" t="s">
        <v>11</v>
      </c>
      <c r="L6" s="95" t="s">
        <v>10</v>
      </c>
      <c r="M6" s="104"/>
    </row>
    <row r="7" spans="1:13">
      <c r="A7" s="98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104"/>
    </row>
    <row r="8" spans="1:13">
      <c r="A8" s="98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4"/>
    </row>
    <row r="9" spans="1:13">
      <c r="A9" s="98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105"/>
    </row>
    <row r="10" spans="1:13" ht="15.75">
      <c r="A10" s="21">
        <v>1</v>
      </c>
      <c r="B10" s="4">
        <v>2</v>
      </c>
      <c r="C10" s="4">
        <v>3</v>
      </c>
      <c r="D10" s="4">
        <v>4</v>
      </c>
      <c r="E10" s="4">
        <v>5</v>
      </c>
      <c r="F10" s="22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87">
        <v>13</v>
      </c>
    </row>
    <row r="11" spans="1:13" ht="31.5" customHeight="1">
      <c r="A11" s="68"/>
      <c r="B11" s="55"/>
      <c r="C11" s="55" t="s">
        <v>12</v>
      </c>
      <c r="D11" s="55"/>
      <c r="E11" s="55"/>
      <c r="F11" s="55"/>
      <c r="G11" s="55"/>
      <c r="H11" s="55"/>
      <c r="I11" s="55"/>
      <c r="J11" s="55"/>
      <c r="K11" s="55"/>
      <c r="L11" s="55"/>
      <c r="M11" s="81"/>
    </row>
    <row r="12" spans="1:13" ht="94.5">
      <c r="A12" s="21">
        <v>1</v>
      </c>
      <c r="B12" s="6" t="s">
        <v>13</v>
      </c>
      <c r="C12" s="7" t="s">
        <v>14</v>
      </c>
      <c r="D12" s="6" t="s">
        <v>15</v>
      </c>
      <c r="E12" s="6"/>
      <c r="F12" s="8">
        <v>0.25</v>
      </c>
      <c r="G12" s="4"/>
      <c r="H12" s="6"/>
      <c r="I12" s="4"/>
      <c r="J12" s="6"/>
      <c r="K12" s="4"/>
      <c r="L12" s="6"/>
      <c r="M12" s="88"/>
    </row>
    <row r="13" spans="1:13" ht="15.75">
      <c r="A13" s="21"/>
      <c r="B13" s="4"/>
      <c r="C13" s="9" t="s">
        <v>16</v>
      </c>
      <c r="D13" s="4" t="s">
        <v>17</v>
      </c>
      <c r="E13" s="13">
        <v>93.215000000000003</v>
      </c>
      <c r="F13" s="13">
        <f>F12*E13</f>
        <v>23.303750000000001</v>
      </c>
      <c r="G13" s="4"/>
      <c r="H13" s="6"/>
      <c r="I13" s="4"/>
      <c r="J13" s="12">
        <f>F13*I13</f>
        <v>0</v>
      </c>
      <c r="K13" s="22"/>
      <c r="L13" s="22"/>
      <c r="M13" s="89">
        <f>H13+J13+L13</f>
        <v>0</v>
      </c>
    </row>
    <row r="14" spans="1:13" ht="47.25">
      <c r="A14" s="21">
        <v>2</v>
      </c>
      <c r="B14" s="17" t="s">
        <v>25</v>
      </c>
      <c r="C14" s="14" t="s">
        <v>20</v>
      </c>
      <c r="D14" s="6" t="s">
        <v>21</v>
      </c>
      <c r="E14" s="6"/>
      <c r="F14" s="18">
        <v>10</v>
      </c>
      <c r="G14" s="16"/>
      <c r="H14" s="16"/>
      <c r="I14" s="16"/>
      <c r="J14" s="66"/>
      <c r="K14" s="66"/>
      <c r="L14" s="66"/>
      <c r="M14" s="82"/>
    </row>
    <row r="15" spans="1:13" ht="15.75">
      <c r="A15" s="68"/>
      <c r="B15" s="16"/>
      <c r="C15" s="9" t="s">
        <v>16</v>
      </c>
      <c r="D15" s="4" t="s">
        <v>17</v>
      </c>
      <c r="E15" s="13">
        <f>7.7/100</f>
        <v>7.6999999999999999E-2</v>
      </c>
      <c r="F15" s="13">
        <f>F14*E15</f>
        <v>0.77</v>
      </c>
      <c r="G15" s="4"/>
      <c r="H15" s="6"/>
      <c r="I15" s="4"/>
      <c r="J15" s="12">
        <f>F15*I15</f>
        <v>0</v>
      </c>
      <c r="K15" s="22"/>
      <c r="L15" s="22"/>
      <c r="M15" s="89">
        <f>H15+J15+L15</f>
        <v>0</v>
      </c>
    </row>
    <row r="16" spans="1:13" ht="31.5">
      <c r="A16" s="68"/>
      <c r="B16" s="4" t="s">
        <v>27</v>
      </c>
      <c r="C16" s="9" t="s">
        <v>26</v>
      </c>
      <c r="D16" s="4" t="s">
        <v>22</v>
      </c>
      <c r="E16" s="4">
        <f>19.4/100</f>
        <v>0.19399999999999998</v>
      </c>
      <c r="F16" s="22">
        <f>F14*E16</f>
        <v>1.9399999999999997</v>
      </c>
      <c r="G16" s="4"/>
      <c r="H16" s="6"/>
      <c r="I16" s="4"/>
      <c r="J16" s="15"/>
      <c r="K16" s="4"/>
      <c r="L16" s="12">
        <f>F16*K16</f>
        <v>0</v>
      </c>
      <c r="M16" s="89">
        <f>K16*F16</f>
        <v>0</v>
      </c>
    </row>
    <row r="17" spans="1:13" ht="31.5">
      <c r="A17" s="68"/>
      <c r="B17" s="4" t="s">
        <v>29</v>
      </c>
      <c r="C17" s="9" t="s">
        <v>28</v>
      </c>
      <c r="D17" s="4" t="s">
        <v>22</v>
      </c>
      <c r="E17" s="4">
        <f>2.42/100</f>
        <v>2.4199999999999999E-2</v>
      </c>
      <c r="F17" s="22">
        <f>F14*E17</f>
        <v>0.24199999999999999</v>
      </c>
      <c r="G17" s="4"/>
      <c r="H17" s="6"/>
      <c r="I17" s="4"/>
      <c r="J17" s="15"/>
      <c r="K17" s="4"/>
      <c r="L17" s="12">
        <f>F17*K17</f>
        <v>0</v>
      </c>
      <c r="M17" s="89">
        <f>K17*F17</f>
        <v>0</v>
      </c>
    </row>
    <row r="18" spans="1:13" ht="15.75">
      <c r="A18" s="68"/>
      <c r="B18" s="16"/>
      <c r="C18" s="9" t="s">
        <v>23</v>
      </c>
      <c r="D18" s="4" t="s">
        <v>24</v>
      </c>
      <c r="E18" s="4">
        <f>1.78/100</f>
        <v>1.78E-2</v>
      </c>
      <c r="F18" s="22">
        <f>F14*E18</f>
        <v>0.17799999999999999</v>
      </c>
      <c r="G18" s="4"/>
      <c r="H18" s="6"/>
      <c r="I18" s="4"/>
      <c r="J18" s="15"/>
      <c r="K18" s="4"/>
      <c r="L18" s="12">
        <f>K18*F18</f>
        <v>0</v>
      </c>
      <c r="M18" s="89">
        <f>K18*F18</f>
        <v>0</v>
      </c>
    </row>
    <row r="19" spans="1:13" ht="42" customHeight="1">
      <c r="A19" s="68"/>
      <c r="B19" s="55"/>
      <c r="C19" s="55" t="s">
        <v>81</v>
      </c>
      <c r="D19" s="55"/>
      <c r="E19" s="55"/>
      <c r="F19" s="55"/>
      <c r="G19" s="55"/>
      <c r="H19" s="55"/>
      <c r="I19" s="55"/>
      <c r="J19" s="55"/>
      <c r="K19" s="55"/>
      <c r="L19" s="55"/>
      <c r="M19" s="81"/>
    </row>
    <row r="20" spans="1:13" ht="78.75">
      <c r="A20" s="69">
        <v>3</v>
      </c>
      <c r="B20" s="19" t="s">
        <v>30</v>
      </c>
      <c r="C20" s="6" t="s">
        <v>31</v>
      </c>
      <c r="D20" s="6" t="s">
        <v>32</v>
      </c>
      <c r="E20" s="4"/>
      <c r="F20" s="6">
        <v>750</v>
      </c>
      <c r="G20" s="4"/>
      <c r="H20" s="6"/>
      <c r="I20" s="4"/>
      <c r="J20" s="20"/>
      <c r="K20" s="4"/>
      <c r="L20" s="6"/>
      <c r="M20" s="90"/>
    </row>
    <row r="21" spans="1:13" ht="15.75">
      <c r="A21" s="68"/>
      <c r="B21" s="4"/>
      <c r="C21" s="9" t="s">
        <v>16</v>
      </c>
      <c r="D21" s="4" t="s">
        <v>17</v>
      </c>
      <c r="E21" s="4">
        <v>1.32E-2</v>
      </c>
      <c r="F21" s="22">
        <f>F20*E21</f>
        <v>9.9</v>
      </c>
      <c r="G21" s="4"/>
      <c r="H21" s="6"/>
      <c r="I21" s="4"/>
      <c r="J21" s="12">
        <f>F21*I21</f>
        <v>0</v>
      </c>
      <c r="K21" s="4"/>
      <c r="L21" s="4"/>
      <c r="M21" s="89">
        <f>H21+J21+L21</f>
        <v>0</v>
      </c>
    </row>
    <row r="22" spans="1:13" ht="31.5">
      <c r="A22" s="68"/>
      <c r="B22" s="4" t="s">
        <v>33</v>
      </c>
      <c r="C22" s="9" t="s">
        <v>34</v>
      </c>
      <c r="D22" s="4" t="s">
        <v>22</v>
      </c>
      <c r="E22" s="4">
        <v>2.9499999999999998E-2</v>
      </c>
      <c r="F22" s="22">
        <f>E22*F20</f>
        <v>22.125</v>
      </c>
      <c r="G22" s="4"/>
      <c r="H22" s="6"/>
      <c r="I22" s="4"/>
      <c r="J22" s="15"/>
      <c r="K22" s="4"/>
      <c r="L22" s="12">
        <f>K22*F22</f>
        <v>0</v>
      </c>
      <c r="M22" s="91">
        <f>H22+J22+L22</f>
        <v>0</v>
      </c>
    </row>
    <row r="23" spans="1:13" ht="15.75">
      <c r="A23" s="68"/>
      <c r="B23" s="4"/>
      <c r="C23" s="9" t="s">
        <v>23</v>
      </c>
      <c r="D23" s="4" t="s">
        <v>24</v>
      </c>
      <c r="E23" s="4">
        <v>2.0999999999999999E-3</v>
      </c>
      <c r="F23" s="22">
        <f>E23*F20</f>
        <v>1.575</v>
      </c>
      <c r="G23" s="4"/>
      <c r="H23" s="6"/>
      <c r="I23" s="4"/>
      <c r="J23" s="15"/>
      <c r="K23" s="4"/>
      <c r="L23" s="12">
        <f>K23*F23</f>
        <v>0</v>
      </c>
      <c r="M23" s="89">
        <f>K23*F23</f>
        <v>0</v>
      </c>
    </row>
    <row r="24" spans="1:13" ht="31.5">
      <c r="A24" s="68"/>
      <c r="B24" s="4" t="s">
        <v>37</v>
      </c>
      <c r="C24" s="9" t="s">
        <v>35</v>
      </c>
      <c r="D24" s="4" t="s">
        <v>36</v>
      </c>
      <c r="E24" s="4">
        <f>0.05*0.001</f>
        <v>5.0000000000000002E-5</v>
      </c>
      <c r="F24" s="22">
        <f>E24*F20</f>
        <v>3.7499999999999999E-2</v>
      </c>
      <c r="G24" s="4"/>
      <c r="H24" s="12">
        <f>F24*G24</f>
        <v>0</v>
      </c>
      <c r="I24" s="4"/>
      <c r="J24" s="15"/>
      <c r="K24" s="4"/>
      <c r="L24" s="12">
        <f>K24*F24</f>
        <v>0</v>
      </c>
      <c r="M24" s="91">
        <f>L24+J24+H24</f>
        <v>0</v>
      </c>
    </row>
    <row r="25" spans="1:13" ht="31.5">
      <c r="A25" s="70">
        <v>4</v>
      </c>
      <c r="B25" s="19" t="s">
        <v>38</v>
      </c>
      <c r="C25" s="6" t="s">
        <v>39</v>
      </c>
      <c r="D25" s="6" t="s">
        <v>32</v>
      </c>
      <c r="E25" s="4"/>
      <c r="F25" s="6">
        <v>75</v>
      </c>
      <c r="G25" s="4"/>
      <c r="H25" s="6"/>
      <c r="I25" s="4"/>
      <c r="J25" s="6"/>
      <c r="K25" s="4"/>
      <c r="L25" s="4"/>
      <c r="M25" s="88"/>
    </row>
    <row r="26" spans="1:13" ht="15.75">
      <c r="A26" s="68"/>
      <c r="B26" s="4"/>
      <c r="C26" s="9" t="s">
        <v>16</v>
      </c>
      <c r="D26" s="4" t="s">
        <v>17</v>
      </c>
      <c r="E26" s="4">
        <v>2.06</v>
      </c>
      <c r="F26" s="22">
        <f>F25*E26</f>
        <v>154.5</v>
      </c>
      <c r="G26" s="4"/>
      <c r="H26" s="6"/>
      <c r="I26" s="13"/>
      <c r="J26" s="4">
        <f>F26*I26</f>
        <v>0</v>
      </c>
      <c r="K26" s="4"/>
      <c r="L26" s="4"/>
      <c r="M26" s="89">
        <f>H26+J26+L26</f>
        <v>0</v>
      </c>
    </row>
    <row r="27" spans="1:13" ht="47.25">
      <c r="A27" s="70">
        <v>5</v>
      </c>
      <c r="B27" s="19" t="s">
        <v>43</v>
      </c>
      <c r="C27" s="6" t="s">
        <v>42</v>
      </c>
      <c r="D27" s="6" t="s">
        <v>32</v>
      </c>
      <c r="E27" s="4"/>
      <c r="F27" s="6">
        <v>75</v>
      </c>
      <c r="G27" s="4"/>
      <c r="H27" s="6"/>
      <c r="I27" s="4"/>
      <c r="J27" s="20"/>
      <c r="K27" s="4"/>
      <c r="L27" s="6"/>
      <c r="M27" s="90"/>
    </row>
    <row r="28" spans="1:13" ht="15.75">
      <c r="A28" s="68"/>
      <c r="B28" s="4"/>
      <c r="C28" s="9" t="s">
        <v>16</v>
      </c>
      <c r="D28" s="4" t="s">
        <v>17</v>
      </c>
      <c r="E28" s="4">
        <v>1.0200000000000001E-2</v>
      </c>
      <c r="F28" s="22">
        <f>F27*E28</f>
        <v>0.76500000000000001</v>
      </c>
      <c r="G28" s="4"/>
      <c r="H28" s="6"/>
      <c r="I28" s="4"/>
      <c r="J28" s="12">
        <f>F28*I28</f>
        <v>0</v>
      </c>
      <c r="K28" s="4"/>
      <c r="L28" s="4"/>
      <c r="M28" s="89">
        <f>H28+J28+L28</f>
        <v>0</v>
      </c>
    </row>
    <row r="29" spans="1:13" ht="31.5">
      <c r="A29" s="68"/>
      <c r="B29" s="4" t="s">
        <v>33</v>
      </c>
      <c r="C29" s="9" t="s">
        <v>34</v>
      </c>
      <c r="D29" s="4" t="s">
        <v>22</v>
      </c>
      <c r="E29" s="4">
        <v>2.2800000000000001E-2</v>
      </c>
      <c r="F29" s="22">
        <f>E29*F27</f>
        <v>1.71</v>
      </c>
      <c r="G29" s="4"/>
      <c r="H29" s="6"/>
      <c r="I29" s="4"/>
      <c r="J29" s="15"/>
      <c r="K29" s="4"/>
      <c r="L29" s="12">
        <f>K29*F29</f>
        <v>0</v>
      </c>
      <c r="M29" s="91">
        <f>H29+J29+L29</f>
        <v>0</v>
      </c>
    </row>
    <row r="30" spans="1:13" ht="15.75">
      <c r="A30" s="68"/>
      <c r="B30" s="4"/>
      <c r="C30" s="9" t="s">
        <v>23</v>
      </c>
      <c r="D30" s="4" t="s">
        <v>24</v>
      </c>
      <c r="E30" s="4">
        <v>2.0899999999999998E-3</v>
      </c>
      <c r="F30" s="12">
        <f>E30*F27</f>
        <v>0.15675</v>
      </c>
      <c r="G30" s="4"/>
      <c r="H30" s="6"/>
      <c r="I30" s="4"/>
      <c r="J30" s="15"/>
      <c r="K30" s="4"/>
      <c r="L30" s="12">
        <f>K30*F30</f>
        <v>0</v>
      </c>
      <c r="M30" s="89">
        <f>K30*F30</f>
        <v>0</v>
      </c>
    </row>
    <row r="31" spans="1:13" ht="47.25">
      <c r="A31" s="68">
        <v>6</v>
      </c>
      <c r="B31" s="6" t="s">
        <v>44</v>
      </c>
      <c r="C31" s="6" t="s">
        <v>45</v>
      </c>
      <c r="D31" s="6" t="s">
        <v>41</v>
      </c>
      <c r="E31" s="4"/>
      <c r="F31" s="20">
        <f>825*1.75</f>
        <v>1443.75</v>
      </c>
      <c r="G31" s="4"/>
      <c r="H31" s="6"/>
      <c r="I31" s="4"/>
      <c r="J31" s="6"/>
      <c r="K31" s="4"/>
      <c r="L31" s="4">
        <f>ROUND(K31*F31,2)</f>
        <v>0</v>
      </c>
      <c r="M31" s="90">
        <f>K31*F31</f>
        <v>0</v>
      </c>
    </row>
    <row r="32" spans="1:13" ht="49.5">
      <c r="A32" s="68">
        <v>7</v>
      </c>
      <c r="B32" s="30"/>
      <c r="C32" s="26" t="s">
        <v>46</v>
      </c>
      <c r="D32" s="6" t="s">
        <v>32</v>
      </c>
      <c r="E32" s="16"/>
      <c r="F32" s="71">
        <v>8</v>
      </c>
      <c r="G32" s="16"/>
      <c r="H32" s="16"/>
      <c r="I32" s="16"/>
      <c r="J32" s="16"/>
      <c r="K32" s="16"/>
      <c r="L32" s="16"/>
      <c r="M32" s="83"/>
    </row>
    <row r="33" spans="1:13" ht="15.75">
      <c r="A33" s="68"/>
      <c r="B33" s="31"/>
      <c r="C33" s="9" t="s">
        <v>16</v>
      </c>
      <c r="D33" s="4" t="s">
        <v>17</v>
      </c>
      <c r="E33" s="4">
        <v>13.2</v>
      </c>
      <c r="F33" s="22">
        <f>F32*E33</f>
        <v>105.6</v>
      </c>
      <c r="G33" s="4"/>
      <c r="H33" s="6"/>
      <c r="I33" s="4"/>
      <c r="J33" s="12">
        <f>F33*I33</f>
        <v>0</v>
      </c>
      <c r="K33" s="4"/>
      <c r="L33" s="4"/>
      <c r="M33" s="89">
        <f>H33+J33+L33</f>
        <v>0</v>
      </c>
    </row>
    <row r="34" spans="1:13" ht="15.75">
      <c r="A34" s="68"/>
      <c r="B34" s="31"/>
      <c r="C34" s="9" t="s">
        <v>23</v>
      </c>
      <c r="D34" s="4" t="s">
        <v>24</v>
      </c>
      <c r="E34" s="4">
        <v>9.6300000000000008</v>
      </c>
      <c r="F34" s="22">
        <f>E34*F32</f>
        <v>77.040000000000006</v>
      </c>
      <c r="G34" s="4"/>
      <c r="H34" s="6"/>
      <c r="I34" s="4"/>
      <c r="J34" s="15"/>
      <c r="K34" s="4"/>
      <c r="L34" s="12">
        <f>K34*F34</f>
        <v>0</v>
      </c>
      <c r="M34" s="89">
        <f>K34*F34</f>
        <v>0</v>
      </c>
    </row>
    <row r="35" spans="1:13" ht="47.25">
      <c r="A35" s="68">
        <v>8</v>
      </c>
      <c r="B35" s="32" t="s">
        <v>40</v>
      </c>
      <c r="C35" s="6" t="s">
        <v>48</v>
      </c>
      <c r="D35" s="6" t="s">
        <v>41</v>
      </c>
      <c r="E35" s="4"/>
      <c r="F35" s="18">
        <f>8*2.2</f>
        <v>17.600000000000001</v>
      </c>
      <c r="G35" s="4"/>
      <c r="H35" s="6"/>
      <c r="I35" s="4"/>
      <c r="J35" s="6"/>
      <c r="K35" s="4"/>
      <c r="L35" s="4"/>
      <c r="M35" s="88"/>
    </row>
    <row r="36" spans="1:13" ht="15.75">
      <c r="A36" s="68"/>
      <c r="B36" s="31"/>
      <c r="C36" s="9" t="s">
        <v>16</v>
      </c>
      <c r="D36" s="4" t="s">
        <v>17</v>
      </c>
      <c r="E36" s="12">
        <f>(0.53+0.44)</f>
        <v>0.97</v>
      </c>
      <c r="F36" s="22">
        <f>F35*E36</f>
        <v>17.071999999999999</v>
      </c>
      <c r="G36" s="4"/>
      <c r="H36" s="6"/>
      <c r="I36" s="4"/>
      <c r="J36" s="12">
        <f>I36*F36</f>
        <v>0</v>
      </c>
      <c r="K36" s="12"/>
      <c r="L36" s="12"/>
      <c r="M36" s="91">
        <f>H36+J36+L36</f>
        <v>0</v>
      </c>
    </row>
    <row r="37" spans="1:13" ht="31.5">
      <c r="A37" s="68">
        <v>9</v>
      </c>
      <c r="B37" s="7" t="s">
        <v>44</v>
      </c>
      <c r="C37" s="6" t="s">
        <v>47</v>
      </c>
      <c r="D37" s="6" t="s">
        <v>41</v>
      </c>
      <c r="E37" s="4"/>
      <c r="F37" s="6">
        <f>F35*1</f>
        <v>17.600000000000001</v>
      </c>
      <c r="G37" s="4"/>
      <c r="H37" s="6"/>
      <c r="I37" s="4"/>
      <c r="J37" s="6"/>
      <c r="K37" s="4"/>
      <c r="L37" s="4">
        <f>ROUND(K37*F37,2)</f>
        <v>0</v>
      </c>
      <c r="M37" s="90">
        <f>K37*F37</f>
        <v>0</v>
      </c>
    </row>
    <row r="38" spans="1:13" ht="66">
      <c r="A38" s="68">
        <v>10</v>
      </c>
      <c r="B38" s="5" t="s">
        <v>49</v>
      </c>
      <c r="C38" s="27" t="s">
        <v>54</v>
      </c>
      <c r="D38" s="27" t="s">
        <v>50</v>
      </c>
      <c r="E38" s="27"/>
      <c r="F38" s="27">
        <v>650</v>
      </c>
      <c r="G38" s="27"/>
      <c r="H38" s="27"/>
      <c r="I38" s="27"/>
      <c r="J38" s="27"/>
      <c r="K38" s="27"/>
      <c r="L38" s="27"/>
      <c r="M38" s="81"/>
    </row>
    <row r="39" spans="1:13" ht="15.75">
      <c r="A39" s="68"/>
      <c r="B39" s="31"/>
      <c r="C39" s="9" t="s">
        <v>16</v>
      </c>
      <c r="D39" s="4" t="s">
        <v>17</v>
      </c>
      <c r="E39" s="4">
        <v>0.74</v>
      </c>
      <c r="F39" s="22">
        <f>F38*E39</f>
        <v>481</v>
      </c>
      <c r="G39" s="4"/>
      <c r="H39" s="6"/>
      <c r="I39" s="4"/>
      <c r="J39" s="12">
        <f>F39*I39</f>
        <v>0</v>
      </c>
      <c r="K39" s="4"/>
      <c r="L39" s="4"/>
      <c r="M39" s="89">
        <f>H39+J39+L39</f>
        <v>0</v>
      </c>
    </row>
    <row r="40" spans="1:13" ht="15.75">
      <c r="A40" s="68"/>
      <c r="B40" s="31"/>
      <c r="C40" s="9" t="s">
        <v>23</v>
      </c>
      <c r="D40" s="4" t="s">
        <v>24</v>
      </c>
      <c r="E40" s="4">
        <v>7.1000000000000004E-3</v>
      </c>
      <c r="F40" s="22">
        <f>E40*F38</f>
        <v>4.6150000000000002</v>
      </c>
      <c r="G40" s="4"/>
      <c r="H40" s="6"/>
      <c r="I40" s="4"/>
      <c r="J40" s="15"/>
      <c r="K40" s="4"/>
      <c r="L40" s="12">
        <f>K40*F40</f>
        <v>0</v>
      </c>
      <c r="M40" s="89">
        <f>K40*F40</f>
        <v>0</v>
      </c>
    </row>
    <row r="41" spans="1:13" ht="31.5">
      <c r="A41" s="68"/>
      <c r="B41" s="31" t="s">
        <v>58</v>
      </c>
      <c r="C41" s="25" t="s">
        <v>51</v>
      </c>
      <c r="D41" s="28" t="s">
        <v>50</v>
      </c>
      <c r="E41" s="28">
        <v>1</v>
      </c>
      <c r="F41" s="28">
        <f>E41*F38</f>
        <v>650</v>
      </c>
      <c r="G41" s="29"/>
      <c r="H41" s="28">
        <f>G41*F41</f>
        <v>0</v>
      </c>
      <c r="I41" s="28"/>
      <c r="J41" s="28"/>
      <c r="K41" s="28"/>
      <c r="L41" s="28"/>
      <c r="M41" s="92">
        <f>G41*F41</f>
        <v>0</v>
      </c>
    </row>
    <row r="42" spans="1:13" ht="31.5">
      <c r="A42" s="68"/>
      <c r="B42" s="31" t="s">
        <v>55</v>
      </c>
      <c r="C42" s="9" t="s">
        <v>52</v>
      </c>
      <c r="D42" s="4" t="s">
        <v>36</v>
      </c>
      <c r="E42" s="4">
        <v>5.8999999999999997E-2</v>
      </c>
      <c r="F42" s="22">
        <f>E42*F38</f>
        <v>38.35</v>
      </c>
      <c r="G42" s="4"/>
      <c r="H42" s="4">
        <f>G42*F42</f>
        <v>0</v>
      </c>
      <c r="I42" s="4"/>
      <c r="J42" s="15"/>
      <c r="K42" s="4"/>
      <c r="L42" s="12"/>
      <c r="M42" s="89">
        <f>G42*F42</f>
        <v>0</v>
      </c>
    </row>
    <row r="43" spans="1:13" ht="31.5">
      <c r="A43" s="68"/>
      <c r="B43" s="31" t="s">
        <v>57</v>
      </c>
      <c r="C43" s="9" t="s">
        <v>56</v>
      </c>
      <c r="D43" s="4" t="s">
        <v>36</v>
      </c>
      <c r="E43" s="4">
        <v>5.9999999999999995E-4</v>
      </c>
      <c r="F43" s="22">
        <f>E43*F38</f>
        <v>0.38999999999999996</v>
      </c>
      <c r="G43" s="4"/>
      <c r="H43" s="4">
        <f>G43*F43</f>
        <v>0</v>
      </c>
      <c r="I43" s="4"/>
      <c r="J43" s="15"/>
      <c r="K43" s="4"/>
      <c r="L43" s="15"/>
      <c r="M43" s="89">
        <f>G43*F43</f>
        <v>0</v>
      </c>
    </row>
    <row r="44" spans="1:13" ht="15.75">
      <c r="A44" s="68"/>
      <c r="B44" s="31"/>
      <c r="C44" s="9" t="s">
        <v>53</v>
      </c>
      <c r="D44" s="4" t="s">
        <v>24</v>
      </c>
      <c r="E44" s="4">
        <v>9.6000000000000002E-2</v>
      </c>
      <c r="F44" s="22">
        <f>E44*F38</f>
        <v>62.4</v>
      </c>
      <c r="G44" s="4"/>
      <c r="H44" s="4">
        <f>F44*G44</f>
        <v>0</v>
      </c>
      <c r="I44" s="4"/>
      <c r="J44" s="15"/>
      <c r="K44" s="4"/>
      <c r="L44" s="15"/>
      <c r="M44" s="89">
        <f>G44*F44</f>
        <v>0</v>
      </c>
    </row>
    <row r="45" spans="1:13" ht="16.5" customHeight="1">
      <c r="A45" s="68"/>
      <c r="B45" s="55"/>
      <c r="C45" s="55" t="s">
        <v>82</v>
      </c>
      <c r="D45" s="55"/>
      <c r="E45" s="55"/>
      <c r="F45" s="55"/>
      <c r="G45" s="55"/>
      <c r="H45" s="55"/>
      <c r="I45" s="55"/>
      <c r="J45" s="55"/>
      <c r="K45" s="55"/>
      <c r="L45" s="55"/>
      <c r="M45" s="81"/>
    </row>
    <row r="46" spans="1:13" ht="63">
      <c r="A46" s="68">
        <v>11</v>
      </c>
      <c r="B46" s="19" t="s">
        <v>59</v>
      </c>
      <c r="C46" s="6" t="s">
        <v>80</v>
      </c>
      <c r="D46" s="6" t="s">
        <v>32</v>
      </c>
      <c r="E46" s="4"/>
      <c r="F46" s="33">
        <v>322</v>
      </c>
      <c r="G46" s="4"/>
      <c r="H46" s="6"/>
      <c r="I46" s="4"/>
      <c r="J46" s="20"/>
      <c r="K46" s="4"/>
      <c r="L46" s="6"/>
      <c r="M46" s="90"/>
    </row>
    <row r="47" spans="1:13" ht="15.75">
      <c r="A47" s="68"/>
      <c r="B47" s="4"/>
      <c r="C47" s="9" t="s">
        <v>16</v>
      </c>
      <c r="D47" s="4" t="s">
        <v>17</v>
      </c>
      <c r="E47" s="4">
        <v>0.15</v>
      </c>
      <c r="F47" s="22">
        <f>F46*E47</f>
        <v>48.3</v>
      </c>
      <c r="G47" s="4"/>
      <c r="H47" s="6"/>
      <c r="I47" s="4"/>
      <c r="J47" s="12">
        <f>F47*I47</f>
        <v>0</v>
      </c>
      <c r="K47" s="4"/>
      <c r="L47" s="4"/>
      <c r="M47" s="89">
        <f>H47+J47+L47</f>
        <v>0</v>
      </c>
    </row>
    <row r="48" spans="1:13" ht="31.5">
      <c r="A48" s="68"/>
      <c r="B48" s="4" t="s">
        <v>60</v>
      </c>
      <c r="C48" s="34" t="s">
        <v>61</v>
      </c>
      <c r="D48" s="4" t="s">
        <v>22</v>
      </c>
      <c r="E48" s="4">
        <v>2.1600000000000001E-2</v>
      </c>
      <c r="F48" s="22">
        <f>E48*F46</f>
        <v>6.9552000000000005</v>
      </c>
      <c r="G48" s="4"/>
      <c r="H48" s="6"/>
      <c r="I48" s="4"/>
      <c r="J48" s="15"/>
      <c r="K48" s="4"/>
      <c r="L48" s="12">
        <f>K48*F48</f>
        <v>0</v>
      </c>
      <c r="M48" s="91">
        <f>H48+J48+L48</f>
        <v>0</v>
      </c>
    </row>
    <row r="49" spans="1:13" ht="31.5">
      <c r="A49" s="68"/>
      <c r="B49" s="4" t="s">
        <v>62</v>
      </c>
      <c r="C49" s="34" t="s">
        <v>63</v>
      </c>
      <c r="D49" s="4" t="s">
        <v>22</v>
      </c>
      <c r="E49" s="4">
        <v>2.7300000000000001E-2</v>
      </c>
      <c r="F49" s="22">
        <f>F46*E49</f>
        <v>8.7906000000000013</v>
      </c>
      <c r="G49" s="4"/>
      <c r="H49" s="6"/>
      <c r="I49" s="4"/>
      <c r="J49" s="15"/>
      <c r="K49" s="4"/>
      <c r="L49" s="12">
        <f>F49*K49</f>
        <v>0</v>
      </c>
      <c r="M49" s="91">
        <f>K49*F49</f>
        <v>0</v>
      </c>
    </row>
    <row r="50" spans="1:13" ht="31.5">
      <c r="A50" s="68"/>
      <c r="B50" s="4" t="s">
        <v>83</v>
      </c>
      <c r="C50" s="34" t="s">
        <v>64</v>
      </c>
      <c r="D50" s="4" t="s">
        <v>22</v>
      </c>
      <c r="E50" s="4">
        <v>9.7000000000000003E-3</v>
      </c>
      <c r="F50" s="22">
        <f>E50*F46</f>
        <v>3.1234000000000002</v>
      </c>
      <c r="G50" s="4"/>
      <c r="H50" s="6"/>
      <c r="I50" s="4"/>
      <c r="J50" s="15"/>
      <c r="K50" s="4"/>
      <c r="L50" s="12">
        <f>K50*F50</f>
        <v>0</v>
      </c>
      <c r="M50" s="91">
        <f>K50*F50</f>
        <v>0</v>
      </c>
    </row>
    <row r="51" spans="1:13" ht="31.5">
      <c r="A51" s="68"/>
      <c r="B51" s="4" t="s">
        <v>84</v>
      </c>
      <c r="C51" s="9" t="s">
        <v>65</v>
      </c>
      <c r="D51" s="4" t="s">
        <v>36</v>
      </c>
      <c r="E51" s="4">
        <v>1.22</v>
      </c>
      <c r="F51" s="22">
        <f>E51*F46</f>
        <v>392.84</v>
      </c>
      <c r="G51" s="4"/>
      <c r="H51" s="12">
        <f>G51*F51</f>
        <v>0</v>
      </c>
      <c r="I51" s="4"/>
      <c r="J51" s="15"/>
      <c r="K51" s="4"/>
      <c r="L51" s="15"/>
      <c r="M51" s="91">
        <f>G51*F51</f>
        <v>0</v>
      </c>
    </row>
    <row r="52" spans="1:13" ht="63">
      <c r="A52" s="68">
        <v>12</v>
      </c>
      <c r="B52" s="19" t="s">
        <v>66</v>
      </c>
      <c r="C52" s="6" t="s">
        <v>67</v>
      </c>
      <c r="D52" s="6" t="s">
        <v>68</v>
      </c>
      <c r="E52" s="4"/>
      <c r="F52" s="6">
        <v>2150</v>
      </c>
      <c r="G52" s="4"/>
      <c r="H52" s="10"/>
      <c r="I52" s="4"/>
      <c r="J52" s="20"/>
      <c r="K52" s="4"/>
      <c r="L52" s="6"/>
      <c r="M52" s="90"/>
    </row>
    <row r="53" spans="1:13" ht="15.75">
      <c r="A53" s="68"/>
      <c r="B53" s="4"/>
      <c r="C53" s="9" t="s">
        <v>16</v>
      </c>
      <c r="D53" s="4" t="s">
        <v>17</v>
      </c>
      <c r="E53" s="4">
        <v>3.3000000000000002E-2</v>
      </c>
      <c r="F53" s="22">
        <f>F52*E53</f>
        <v>70.95</v>
      </c>
      <c r="G53" s="4"/>
      <c r="H53" s="10"/>
      <c r="I53" s="13"/>
      <c r="J53" s="12">
        <f>F53*I53</f>
        <v>0</v>
      </c>
      <c r="K53" s="4"/>
      <c r="L53" s="4"/>
      <c r="M53" s="89">
        <f>H53+J53+L53</f>
        <v>0</v>
      </c>
    </row>
    <row r="54" spans="1:13" ht="31.5">
      <c r="A54" s="68"/>
      <c r="B54" s="4" t="s">
        <v>60</v>
      </c>
      <c r="C54" s="9" t="s">
        <v>61</v>
      </c>
      <c r="D54" s="4" t="s">
        <v>22</v>
      </c>
      <c r="E54" s="4">
        <v>4.2000000000000002E-4</v>
      </c>
      <c r="F54" s="24">
        <f>E54*F52</f>
        <v>0.90300000000000002</v>
      </c>
      <c r="G54" s="4"/>
      <c r="H54" s="10"/>
      <c r="I54" s="4"/>
      <c r="J54" s="12"/>
      <c r="K54" s="4"/>
      <c r="L54" s="12">
        <f>K54*F54</f>
        <v>0</v>
      </c>
      <c r="M54" s="91">
        <f>H54+J54+L54</f>
        <v>0</v>
      </c>
    </row>
    <row r="55" spans="1:13" ht="31.5">
      <c r="A55" s="68"/>
      <c r="B55" s="4" t="s">
        <v>69</v>
      </c>
      <c r="C55" s="9" t="s">
        <v>70</v>
      </c>
      <c r="D55" s="4" t="s">
        <v>22</v>
      </c>
      <c r="E55" s="4">
        <v>2.5799999999999998E-3</v>
      </c>
      <c r="F55" s="24">
        <f>E55*F52</f>
        <v>5.5469999999999997</v>
      </c>
      <c r="G55" s="4"/>
      <c r="H55" s="10"/>
      <c r="I55" s="4"/>
      <c r="J55" s="12"/>
      <c r="K55" s="4"/>
      <c r="L55" s="12">
        <f>K55*F55</f>
        <v>0</v>
      </c>
      <c r="M55" s="91">
        <f>L55+J55+H55</f>
        <v>0</v>
      </c>
    </row>
    <row r="56" spans="1:13" ht="31.5">
      <c r="A56" s="68"/>
      <c r="B56" s="4" t="s">
        <v>71</v>
      </c>
      <c r="C56" s="9" t="s">
        <v>72</v>
      </c>
      <c r="D56" s="4" t="s">
        <v>22</v>
      </c>
      <c r="E56" s="4">
        <v>1.12E-2</v>
      </c>
      <c r="F56" s="22">
        <f>F52*E56</f>
        <v>24.08</v>
      </c>
      <c r="G56" s="4"/>
      <c r="H56" s="10"/>
      <c r="I56" s="4"/>
      <c r="J56" s="12"/>
      <c r="K56" s="4"/>
      <c r="L56" s="12">
        <f>F56*K56</f>
        <v>0</v>
      </c>
      <c r="M56" s="91">
        <f>L56+J56+H56</f>
        <v>0</v>
      </c>
    </row>
    <row r="57" spans="1:13" ht="31.5">
      <c r="A57" s="68"/>
      <c r="B57" s="4" t="s">
        <v>73</v>
      </c>
      <c r="C57" s="9" t="s">
        <v>74</v>
      </c>
      <c r="D57" s="4" t="s">
        <v>22</v>
      </c>
      <c r="E57" s="4">
        <v>2.4799999999999999E-2</v>
      </c>
      <c r="F57" s="22">
        <f>F52*E57</f>
        <v>53.32</v>
      </c>
      <c r="G57" s="4"/>
      <c r="H57" s="10"/>
      <c r="I57" s="4"/>
      <c r="J57" s="12"/>
      <c r="K57" s="4"/>
      <c r="L57" s="12">
        <f>F57*K57</f>
        <v>0</v>
      </c>
      <c r="M57" s="91">
        <f>L57+J57+H57</f>
        <v>0</v>
      </c>
    </row>
    <row r="58" spans="1:13" ht="31.5">
      <c r="A58" s="68"/>
      <c r="B58" s="4" t="s">
        <v>75</v>
      </c>
      <c r="C58" s="9" t="s">
        <v>64</v>
      </c>
      <c r="D58" s="4" t="s">
        <v>22</v>
      </c>
      <c r="E58" s="4">
        <v>4.1399999999999996E-3</v>
      </c>
      <c r="F58" s="24">
        <f>E58*F52</f>
        <v>8.9009999999999998</v>
      </c>
      <c r="G58" s="4"/>
      <c r="H58" s="10"/>
      <c r="I58" s="4"/>
      <c r="J58" s="12"/>
      <c r="K58" s="4"/>
      <c r="L58" s="12">
        <f>K58*F58</f>
        <v>0</v>
      </c>
      <c r="M58" s="91">
        <f>L58+J58+H58</f>
        <v>0</v>
      </c>
    </row>
    <row r="59" spans="1:13" ht="31.5">
      <c r="A59" s="68"/>
      <c r="B59" s="4" t="s">
        <v>85</v>
      </c>
      <c r="C59" s="9" t="s">
        <v>76</v>
      </c>
      <c r="D59" s="4" t="s">
        <v>22</v>
      </c>
      <c r="E59" s="4">
        <v>5.2999999999999998E-4</v>
      </c>
      <c r="F59" s="24">
        <f>E59*F52</f>
        <v>1.1395</v>
      </c>
      <c r="G59" s="4"/>
      <c r="H59" s="10"/>
      <c r="I59" s="4"/>
      <c r="J59" s="12"/>
      <c r="K59" s="4"/>
      <c r="L59" s="12">
        <f>K59*F59</f>
        <v>0</v>
      </c>
      <c r="M59" s="91">
        <f>L59+J59</f>
        <v>0</v>
      </c>
    </row>
    <row r="60" spans="1:13" ht="31.5">
      <c r="A60" s="68"/>
      <c r="B60" s="4" t="s">
        <v>86</v>
      </c>
      <c r="C60" s="9" t="s">
        <v>77</v>
      </c>
      <c r="D60" s="4" t="s">
        <v>36</v>
      </c>
      <c r="E60" s="4">
        <f>0.189-0.0126*5</f>
        <v>0.126</v>
      </c>
      <c r="F60" s="22">
        <f>E60*F52</f>
        <v>270.89999999999998</v>
      </c>
      <c r="G60" s="13"/>
      <c r="H60" s="12">
        <f>G60*F60</f>
        <v>0</v>
      </c>
      <c r="I60" s="4"/>
      <c r="J60" s="12"/>
      <c r="K60" s="4"/>
      <c r="L60" s="15"/>
      <c r="M60" s="91">
        <f>G60*F60</f>
        <v>0</v>
      </c>
    </row>
    <row r="61" spans="1:13" ht="31.5">
      <c r="A61" s="68"/>
      <c r="B61" s="4" t="s">
        <v>87</v>
      </c>
      <c r="C61" s="9" t="s">
        <v>78</v>
      </c>
      <c r="D61" s="4" t="s">
        <v>36</v>
      </c>
      <c r="E61" s="4">
        <f>15*0.001</f>
        <v>1.4999999999999999E-2</v>
      </c>
      <c r="F61" s="22">
        <f>E61*F52</f>
        <v>32.25</v>
      </c>
      <c r="G61" s="13"/>
      <c r="H61" s="12">
        <f>G61*F61</f>
        <v>0</v>
      </c>
      <c r="I61" s="4"/>
      <c r="J61" s="12"/>
      <c r="K61" s="4"/>
      <c r="L61" s="15"/>
      <c r="M61" s="91">
        <f>G61*F61</f>
        <v>0</v>
      </c>
    </row>
    <row r="62" spans="1:13" ht="18">
      <c r="A62" s="68"/>
      <c r="B62" s="4" t="s">
        <v>88</v>
      </c>
      <c r="C62" s="9" t="s">
        <v>79</v>
      </c>
      <c r="D62" s="4" t="s">
        <v>36</v>
      </c>
      <c r="E62" s="4">
        <v>0.03</v>
      </c>
      <c r="F62" s="22">
        <f>E62*F52</f>
        <v>64.5</v>
      </c>
      <c r="G62" s="4"/>
      <c r="H62" s="12">
        <f>G62*F62</f>
        <v>0</v>
      </c>
      <c r="I62" s="4"/>
      <c r="J62" s="12"/>
      <c r="K62" s="4"/>
      <c r="L62" s="15"/>
      <c r="M62" s="89">
        <f>G62*F62</f>
        <v>0</v>
      </c>
    </row>
    <row r="63" spans="1:13" ht="33.75">
      <c r="A63" s="68">
        <v>13</v>
      </c>
      <c r="B63" s="19" t="s">
        <v>89</v>
      </c>
      <c r="C63" s="6" t="s">
        <v>90</v>
      </c>
      <c r="D63" s="6" t="s">
        <v>41</v>
      </c>
      <c r="E63" s="4"/>
      <c r="F63" s="8">
        <f>F52*0.0007</f>
        <v>1.5049999999999999</v>
      </c>
      <c r="G63" s="4"/>
      <c r="H63" s="10"/>
      <c r="I63" s="4"/>
      <c r="J63" s="20"/>
      <c r="K63" s="4"/>
      <c r="L63" s="6"/>
      <c r="M63" s="90"/>
    </row>
    <row r="64" spans="1:13" ht="31.5">
      <c r="A64" s="68"/>
      <c r="B64" s="4" t="s">
        <v>91</v>
      </c>
      <c r="C64" s="9" t="s">
        <v>92</v>
      </c>
      <c r="D64" s="4" t="s">
        <v>22</v>
      </c>
      <c r="E64" s="4">
        <v>0.3</v>
      </c>
      <c r="F64" s="23">
        <f>E64*F63</f>
        <v>0.45149999999999996</v>
      </c>
      <c r="G64" s="4"/>
      <c r="H64" s="10"/>
      <c r="I64" s="4"/>
      <c r="J64" s="12"/>
      <c r="K64" s="4"/>
      <c r="L64" s="12">
        <f>K64*F64</f>
        <v>0</v>
      </c>
      <c r="M64" s="91">
        <f>H64+J64+L64</f>
        <v>0</v>
      </c>
    </row>
    <row r="65" spans="1:13" ht="31.5">
      <c r="A65" s="68"/>
      <c r="B65" s="4" t="s">
        <v>106</v>
      </c>
      <c r="C65" s="9" t="s">
        <v>93</v>
      </c>
      <c r="D65" s="4" t="s">
        <v>36</v>
      </c>
      <c r="E65" s="4">
        <v>1.03</v>
      </c>
      <c r="F65" s="22">
        <f>F63*E65</f>
        <v>1.5501499999999999</v>
      </c>
      <c r="G65" s="4"/>
      <c r="H65" s="12">
        <f>G65*F65</f>
        <v>0</v>
      </c>
      <c r="I65" s="4"/>
      <c r="J65" s="15"/>
      <c r="K65" s="4"/>
      <c r="L65" s="15"/>
      <c r="M65" s="89">
        <f>G65*F65</f>
        <v>0</v>
      </c>
    </row>
    <row r="66" spans="1:13" ht="110.25">
      <c r="A66" s="68">
        <v>14</v>
      </c>
      <c r="B66" s="19" t="s">
        <v>94</v>
      </c>
      <c r="C66" s="6" t="s">
        <v>95</v>
      </c>
      <c r="D66" s="6" t="s">
        <v>68</v>
      </c>
      <c r="E66" s="4"/>
      <c r="F66" s="6">
        <f>F52</f>
        <v>2150</v>
      </c>
      <c r="G66" s="4"/>
      <c r="H66" s="6"/>
      <c r="I66" s="4"/>
      <c r="J66" s="20"/>
      <c r="K66" s="4"/>
      <c r="L66" s="6"/>
      <c r="M66" s="90"/>
    </row>
    <row r="67" spans="1:13" ht="15.75">
      <c r="A67" s="68"/>
      <c r="B67" s="4"/>
      <c r="C67" s="9" t="s">
        <v>16</v>
      </c>
      <c r="D67" s="4" t="s">
        <v>17</v>
      </c>
      <c r="E67" s="4">
        <f>0.0375+0.00007*4</f>
        <v>3.7780000000000001E-2</v>
      </c>
      <c r="F67" s="22">
        <f>F66*E67</f>
        <v>81.227000000000004</v>
      </c>
      <c r="G67" s="4"/>
      <c r="H67" s="6"/>
      <c r="I67" s="4"/>
      <c r="J67" s="12">
        <f>F67*I67</f>
        <v>0</v>
      </c>
      <c r="K67" s="4"/>
      <c r="L67" s="4"/>
      <c r="M67" s="89">
        <f>H67+J67+L67</f>
        <v>0</v>
      </c>
    </row>
    <row r="68" spans="1:13" ht="31.5">
      <c r="A68" s="68"/>
      <c r="B68" s="4" t="s">
        <v>107</v>
      </c>
      <c r="C68" s="9" t="s">
        <v>97</v>
      </c>
      <c r="D68" s="4" t="s">
        <v>22</v>
      </c>
      <c r="E68" s="4">
        <v>3.0200000000000001E-3</v>
      </c>
      <c r="F68" s="22">
        <f>E68*F66</f>
        <v>6.4930000000000003</v>
      </c>
      <c r="G68" s="4"/>
      <c r="H68" s="6"/>
      <c r="I68" s="4"/>
      <c r="J68" s="15"/>
      <c r="K68" s="4"/>
      <c r="L68" s="12">
        <f>K68*F68</f>
        <v>0</v>
      </c>
      <c r="M68" s="91">
        <f>H68+J68+L68</f>
        <v>0</v>
      </c>
    </row>
    <row r="69" spans="1:13" ht="31.5">
      <c r="A69" s="68"/>
      <c r="B69" s="4" t="s">
        <v>71</v>
      </c>
      <c r="C69" s="9" t="s">
        <v>72</v>
      </c>
      <c r="D69" s="4" t="s">
        <v>22</v>
      </c>
      <c r="E69" s="4">
        <v>3.7000000000000002E-3</v>
      </c>
      <c r="F69" s="22">
        <f>F66*E69</f>
        <v>7.9550000000000001</v>
      </c>
      <c r="G69" s="4"/>
      <c r="H69" s="6"/>
      <c r="I69" s="4"/>
      <c r="J69" s="15"/>
      <c r="K69" s="4"/>
      <c r="L69" s="12">
        <f>F69*K69</f>
        <v>0</v>
      </c>
      <c r="M69" s="91">
        <f>L69+J69+H69</f>
        <v>0</v>
      </c>
    </row>
    <row r="70" spans="1:13" ht="31.5">
      <c r="A70" s="68"/>
      <c r="B70" s="4" t="s">
        <v>73</v>
      </c>
      <c r="C70" s="9" t="s">
        <v>74</v>
      </c>
      <c r="D70" s="4" t="s">
        <v>22</v>
      </c>
      <c r="E70" s="4">
        <v>1.11E-2</v>
      </c>
      <c r="F70" s="22">
        <f>F66*E70</f>
        <v>23.865000000000002</v>
      </c>
      <c r="G70" s="4"/>
      <c r="H70" s="6"/>
      <c r="I70" s="4"/>
      <c r="J70" s="15"/>
      <c r="K70" s="4"/>
      <c r="L70" s="12">
        <f>F70*K70</f>
        <v>0</v>
      </c>
      <c r="M70" s="91">
        <f>L70+J70+H70</f>
        <v>0</v>
      </c>
    </row>
    <row r="71" spans="1:13" ht="15.75">
      <c r="A71" s="68"/>
      <c r="B71" s="4"/>
      <c r="C71" s="9" t="s">
        <v>23</v>
      </c>
      <c r="D71" s="4" t="s">
        <v>24</v>
      </c>
      <c r="E71" s="4">
        <v>2.3E-3</v>
      </c>
      <c r="F71" s="22">
        <f>E71*F66</f>
        <v>4.9450000000000003</v>
      </c>
      <c r="G71" s="4"/>
      <c r="H71" s="6"/>
      <c r="I71" s="4"/>
      <c r="J71" s="15"/>
      <c r="K71" s="4"/>
      <c r="L71" s="12">
        <f>K71*F71</f>
        <v>0</v>
      </c>
      <c r="M71" s="89">
        <f>K71*F71</f>
        <v>0</v>
      </c>
    </row>
    <row r="72" spans="1:13" ht="15.75">
      <c r="A72" s="68"/>
      <c r="B72" s="4"/>
      <c r="C72" s="9" t="s">
        <v>53</v>
      </c>
      <c r="D72" s="4" t="s">
        <v>24</v>
      </c>
      <c r="E72" s="4">
        <f>0.0145+0.02*0.001*4</f>
        <v>1.4580000000000001E-2</v>
      </c>
      <c r="F72" s="22">
        <f>F66*E72</f>
        <v>31.347000000000001</v>
      </c>
      <c r="G72" s="4"/>
      <c r="H72" s="12">
        <f>F72*G72</f>
        <v>0</v>
      </c>
      <c r="I72" s="4"/>
      <c r="J72" s="15"/>
      <c r="K72" s="4"/>
      <c r="L72" s="12"/>
      <c r="M72" s="89">
        <f>G72*F72</f>
        <v>0</v>
      </c>
    </row>
    <row r="73" spans="1:13" ht="31.5">
      <c r="A73" s="68"/>
      <c r="B73" s="4" t="s">
        <v>108</v>
      </c>
      <c r="C73" s="9" t="s">
        <v>99</v>
      </c>
      <c r="D73" s="4" t="s">
        <v>41</v>
      </c>
      <c r="E73" s="4">
        <f>0.0968+0.0121*4</f>
        <v>0.1452</v>
      </c>
      <c r="F73" s="22">
        <f>E73*F66</f>
        <v>312.18</v>
      </c>
      <c r="G73" s="79"/>
      <c r="H73" s="12">
        <f>G73*F73</f>
        <v>0</v>
      </c>
      <c r="I73" s="4"/>
      <c r="J73" s="15"/>
      <c r="K73" s="4"/>
      <c r="L73" s="12"/>
      <c r="M73" s="89">
        <f>L73+H73</f>
        <v>0</v>
      </c>
    </row>
    <row r="74" spans="1:13" ht="33.75">
      <c r="A74" s="68">
        <v>15</v>
      </c>
      <c r="B74" s="19" t="s">
        <v>89</v>
      </c>
      <c r="C74" s="6" t="s">
        <v>100</v>
      </c>
      <c r="D74" s="6" t="s">
        <v>41</v>
      </c>
      <c r="E74" s="4"/>
      <c r="F74" s="8">
        <f>F66*0.00035</f>
        <v>0.75249999999999995</v>
      </c>
      <c r="G74" s="4"/>
      <c r="H74" s="10"/>
      <c r="I74" s="4"/>
      <c r="J74" s="20"/>
      <c r="K74" s="4"/>
      <c r="L74" s="6"/>
      <c r="M74" s="90"/>
    </row>
    <row r="75" spans="1:13" ht="31.5">
      <c r="A75" s="68"/>
      <c r="B75" s="4" t="s">
        <v>91</v>
      </c>
      <c r="C75" s="9" t="s">
        <v>92</v>
      </c>
      <c r="D75" s="4" t="s">
        <v>22</v>
      </c>
      <c r="E75" s="4">
        <v>0.3</v>
      </c>
      <c r="F75" s="23">
        <f>E75*F74</f>
        <v>0.22574999999999998</v>
      </c>
      <c r="G75" s="4"/>
      <c r="H75" s="10"/>
      <c r="I75" s="4"/>
      <c r="J75" s="12"/>
      <c r="K75" s="4"/>
      <c r="L75" s="12">
        <f>K75*F75</f>
        <v>0</v>
      </c>
      <c r="M75" s="91">
        <f>H75+J75+L75</f>
        <v>0</v>
      </c>
    </row>
    <row r="76" spans="1:13" ht="31.5">
      <c r="A76" s="68"/>
      <c r="B76" s="4" t="s">
        <v>106</v>
      </c>
      <c r="C76" s="9" t="s">
        <v>93</v>
      </c>
      <c r="D76" s="4" t="s">
        <v>36</v>
      </c>
      <c r="E76" s="4">
        <v>1.03</v>
      </c>
      <c r="F76" s="22">
        <f>F74*E76</f>
        <v>0.77507499999999996</v>
      </c>
      <c r="G76" s="4"/>
      <c r="H76" s="12">
        <f>G76*F76</f>
        <v>0</v>
      </c>
      <c r="I76" s="4"/>
      <c r="J76" s="15"/>
      <c r="K76" s="4"/>
      <c r="L76" s="15"/>
      <c r="M76" s="89">
        <f>G76*F76</f>
        <v>0</v>
      </c>
    </row>
    <row r="77" spans="1:13" ht="110.25">
      <c r="A77" s="68">
        <v>16</v>
      </c>
      <c r="B77" s="19" t="s">
        <v>101</v>
      </c>
      <c r="C77" s="6" t="s">
        <v>102</v>
      </c>
      <c r="D77" s="6" t="s">
        <v>68</v>
      </c>
      <c r="E77" s="4"/>
      <c r="F77" s="6">
        <f>F66</f>
        <v>2150</v>
      </c>
      <c r="G77" s="4"/>
      <c r="H77" s="10"/>
      <c r="I77" s="4"/>
      <c r="J77" s="20"/>
      <c r="K77" s="4"/>
      <c r="L77" s="6"/>
      <c r="M77" s="90"/>
    </row>
    <row r="78" spans="1:13" ht="15.75">
      <c r="A78" s="68"/>
      <c r="B78" s="4"/>
      <c r="C78" s="9" t="s">
        <v>16</v>
      </c>
      <c r="D78" s="4" t="s">
        <v>17</v>
      </c>
      <c r="E78" s="4">
        <v>3.7499999999999999E-2</v>
      </c>
      <c r="F78" s="24">
        <f>F77*E78</f>
        <v>80.625</v>
      </c>
      <c r="G78" s="4"/>
      <c r="H78" s="10"/>
      <c r="I78" s="15"/>
      <c r="J78" s="12">
        <f>F78*I78</f>
        <v>0</v>
      </c>
      <c r="K78" s="4"/>
      <c r="L78" s="4"/>
      <c r="M78" s="89">
        <f>H78+J78+L78</f>
        <v>0</v>
      </c>
    </row>
    <row r="79" spans="1:13" ht="31.5">
      <c r="A79" s="68"/>
      <c r="B79" s="4" t="s">
        <v>96</v>
      </c>
      <c r="C79" s="9" t="s">
        <v>97</v>
      </c>
      <c r="D79" s="4" t="s">
        <v>22</v>
      </c>
      <c r="E79" s="4">
        <v>3.0200000000000001E-3</v>
      </c>
      <c r="F79" s="24">
        <f>E79*F77</f>
        <v>6.4930000000000003</v>
      </c>
      <c r="G79" s="4"/>
      <c r="H79" s="10"/>
      <c r="I79" s="4"/>
      <c r="J79" s="12"/>
      <c r="K79" s="4"/>
      <c r="L79" s="12">
        <f>K79*F79</f>
        <v>0</v>
      </c>
      <c r="M79" s="91">
        <f>H79+J79+L79</f>
        <v>0</v>
      </c>
    </row>
    <row r="80" spans="1:13" ht="31.5">
      <c r="A80" s="68"/>
      <c r="B80" s="4" t="s">
        <v>103</v>
      </c>
      <c r="C80" s="9" t="s">
        <v>72</v>
      </c>
      <c r="D80" s="4" t="s">
        <v>22</v>
      </c>
      <c r="E80" s="4">
        <v>3.7000000000000002E-3</v>
      </c>
      <c r="F80" s="24">
        <f>F77*E80</f>
        <v>7.9550000000000001</v>
      </c>
      <c r="G80" s="4"/>
      <c r="H80" s="10"/>
      <c r="I80" s="4"/>
      <c r="J80" s="12"/>
      <c r="K80" s="4"/>
      <c r="L80" s="12">
        <f>F80*K80</f>
        <v>0</v>
      </c>
      <c r="M80" s="91">
        <f>L80+J80+H80</f>
        <v>0</v>
      </c>
    </row>
    <row r="81" spans="1:13" ht="31.5">
      <c r="A81" s="68"/>
      <c r="B81" s="4" t="s">
        <v>104</v>
      </c>
      <c r="C81" s="9" t="s">
        <v>74</v>
      </c>
      <c r="D81" s="4" t="s">
        <v>22</v>
      </c>
      <c r="E81" s="4">
        <v>1.11E-2</v>
      </c>
      <c r="F81" s="24">
        <f>F77*E81</f>
        <v>23.865000000000002</v>
      </c>
      <c r="G81" s="4"/>
      <c r="H81" s="10"/>
      <c r="I81" s="4"/>
      <c r="J81" s="12"/>
      <c r="K81" s="4"/>
      <c r="L81" s="12">
        <f>F81*K81</f>
        <v>0</v>
      </c>
      <c r="M81" s="91">
        <f>L81+J81+H81</f>
        <v>0</v>
      </c>
    </row>
    <row r="82" spans="1:13" ht="15.75">
      <c r="A82" s="68"/>
      <c r="B82" s="4"/>
      <c r="C82" s="9" t="s">
        <v>23</v>
      </c>
      <c r="D82" s="4" t="s">
        <v>24</v>
      </c>
      <c r="E82" s="4">
        <v>2.3E-3</v>
      </c>
      <c r="F82" s="24">
        <f>E82*F77</f>
        <v>4.9450000000000003</v>
      </c>
      <c r="G82" s="4"/>
      <c r="H82" s="10"/>
      <c r="I82" s="4"/>
      <c r="J82" s="12"/>
      <c r="K82" s="4"/>
      <c r="L82" s="12">
        <f>K82*F82</f>
        <v>0</v>
      </c>
      <c r="M82" s="89">
        <f>K82*F82</f>
        <v>0</v>
      </c>
    </row>
    <row r="83" spans="1:13" ht="15.75">
      <c r="A83" s="68"/>
      <c r="B83" s="4"/>
      <c r="C83" s="9" t="s">
        <v>53</v>
      </c>
      <c r="D83" s="4" t="s">
        <v>24</v>
      </c>
      <c r="E83" s="4">
        <v>1.4500000000000001E-2</v>
      </c>
      <c r="F83" s="24">
        <f>E83*F77</f>
        <v>31.175000000000001</v>
      </c>
      <c r="G83" s="4"/>
      <c r="H83" s="12">
        <f>F83*G83</f>
        <v>0</v>
      </c>
      <c r="I83" s="4"/>
      <c r="J83" s="12"/>
      <c r="K83" s="4"/>
      <c r="L83" s="12"/>
      <c r="M83" s="89">
        <f>G83*F83</f>
        <v>0</v>
      </c>
    </row>
    <row r="84" spans="1:13" ht="31.5">
      <c r="A84" s="68"/>
      <c r="B84" s="4" t="s">
        <v>98</v>
      </c>
      <c r="C84" s="9" t="s">
        <v>105</v>
      </c>
      <c r="D84" s="4" t="s">
        <v>41</v>
      </c>
      <c r="E84" s="4">
        <v>9.7699999999999995E-2</v>
      </c>
      <c r="F84" s="24">
        <f>E84*F77</f>
        <v>210.05499999999998</v>
      </c>
      <c r="G84" s="79"/>
      <c r="H84" s="12">
        <f>G84*F84</f>
        <v>0</v>
      </c>
      <c r="I84" s="4"/>
      <c r="J84" s="12"/>
      <c r="K84" s="4"/>
      <c r="L84" s="15"/>
      <c r="M84" s="89">
        <f>G84*F84</f>
        <v>0</v>
      </c>
    </row>
    <row r="85" spans="1:13" ht="16.5" customHeight="1">
      <c r="A85" s="68"/>
      <c r="B85" s="55"/>
      <c r="C85" s="78" t="s">
        <v>109</v>
      </c>
      <c r="D85" s="55"/>
      <c r="E85" s="55"/>
      <c r="F85" s="55"/>
      <c r="G85" s="55"/>
      <c r="H85" s="55"/>
      <c r="I85" s="55"/>
      <c r="J85" s="55"/>
      <c r="K85" s="55"/>
      <c r="L85" s="55"/>
      <c r="M85" s="81"/>
    </row>
    <row r="86" spans="1:13" ht="47.25">
      <c r="A86" s="68">
        <v>17</v>
      </c>
      <c r="B86" s="45" t="s">
        <v>66</v>
      </c>
      <c r="C86" s="6" t="s">
        <v>110</v>
      </c>
      <c r="D86" s="6" t="s">
        <v>68</v>
      </c>
      <c r="E86" s="22"/>
      <c r="F86" s="6">
        <v>60</v>
      </c>
      <c r="G86" s="22"/>
      <c r="H86" s="10"/>
      <c r="I86" s="22"/>
      <c r="J86" s="20"/>
      <c r="K86" s="22"/>
      <c r="L86" s="6"/>
      <c r="M86" s="90"/>
    </row>
    <row r="87" spans="1:13" ht="15.75">
      <c r="A87" s="68"/>
      <c r="B87" s="22"/>
      <c r="C87" s="9" t="s">
        <v>16</v>
      </c>
      <c r="D87" s="22" t="s">
        <v>17</v>
      </c>
      <c r="E87" s="22">
        <v>3.3000000000000002E-2</v>
      </c>
      <c r="F87" s="22">
        <f>F86*E87</f>
        <v>1.98</v>
      </c>
      <c r="G87" s="22"/>
      <c r="H87" s="10"/>
      <c r="I87" s="13"/>
      <c r="J87" s="12">
        <f>F87*I87</f>
        <v>0</v>
      </c>
      <c r="K87" s="22"/>
      <c r="L87" s="22"/>
      <c r="M87" s="89">
        <f>H87+J87+L87</f>
        <v>0</v>
      </c>
    </row>
    <row r="88" spans="1:13" ht="31.5">
      <c r="A88" s="68"/>
      <c r="B88" s="22" t="s">
        <v>60</v>
      </c>
      <c r="C88" s="9" t="s">
        <v>61</v>
      </c>
      <c r="D88" s="22" t="s">
        <v>22</v>
      </c>
      <c r="E88" s="22">
        <v>4.2000000000000002E-4</v>
      </c>
      <c r="F88" s="24">
        <f>E88*F86</f>
        <v>2.52E-2</v>
      </c>
      <c r="G88" s="22"/>
      <c r="H88" s="10"/>
      <c r="I88" s="22"/>
      <c r="J88" s="12"/>
      <c r="K88" s="22"/>
      <c r="L88" s="12">
        <f>K88*F88</f>
        <v>0</v>
      </c>
      <c r="M88" s="91">
        <f>H88+J88+L88</f>
        <v>0</v>
      </c>
    </row>
    <row r="89" spans="1:13" ht="31.5">
      <c r="A89" s="68"/>
      <c r="B89" s="22" t="s">
        <v>69</v>
      </c>
      <c r="C89" s="9" t="s">
        <v>70</v>
      </c>
      <c r="D89" s="22" t="s">
        <v>22</v>
      </c>
      <c r="E89" s="22">
        <v>2.5799999999999998E-3</v>
      </c>
      <c r="F89" s="24">
        <f>E89*F86</f>
        <v>0.15479999999999999</v>
      </c>
      <c r="G89" s="22"/>
      <c r="H89" s="10"/>
      <c r="I89" s="22"/>
      <c r="J89" s="12"/>
      <c r="K89" s="22"/>
      <c r="L89" s="12">
        <f>K89*F89</f>
        <v>0</v>
      </c>
      <c r="M89" s="91">
        <f>L89+J89+H89</f>
        <v>0</v>
      </c>
    </row>
    <row r="90" spans="1:13" ht="31.5">
      <c r="A90" s="68"/>
      <c r="B90" s="22" t="s">
        <v>71</v>
      </c>
      <c r="C90" s="9" t="s">
        <v>72</v>
      </c>
      <c r="D90" s="22" t="s">
        <v>22</v>
      </c>
      <c r="E90" s="22">
        <v>1.12E-2</v>
      </c>
      <c r="F90" s="22">
        <f>F86*E90</f>
        <v>0.67200000000000004</v>
      </c>
      <c r="G90" s="22"/>
      <c r="H90" s="10"/>
      <c r="I90" s="22"/>
      <c r="J90" s="12"/>
      <c r="K90" s="22"/>
      <c r="L90" s="12">
        <f>F90*K90</f>
        <v>0</v>
      </c>
      <c r="M90" s="91">
        <f>L90+J90+H90</f>
        <v>0</v>
      </c>
    </row>
    <row r="91" spans="1:13" ht="31.5">
      <c r="A91" s="68"/>
      <c r="B91" s="22" t="s">
        <v>73</v>
      </c>
      <c r="C91" s="9" t="s">
        <v>74</v>
      </c>
      <c r="D91" s="22" t="s">
        <v>22</v>
      </c>
      <c r="E91" s="22">
        <v>2.4799999999999999E-2</v>
      </c>
      <c r="F91" s="22">
        <f>F86*E91</f>
        <v>1.488</v>
      </c>
      <c r="G91" s="22"/>
      <c r="H91" s="10"/>
      <c r="I91" s="22"/>
      <c r="J91" s="12"/>
      <c r="K91" s="22"/>
      <c r="L91" s="12">
        <f>F91*K91</f>
        <v>0</v>
      </c>
      <c r="M91" s="91">
        <f>L91+J91+H91</f>
        <v>0</v>
      </c>
    </row>
    <row r="92" spans="1:13" ht="31.5">
      <c r="A92" s="68"/>
      <c r="B92" s="22" t="s">
        <v>75</v>
      </c>
      <c r="C92" s="9" t="s">
        <v>64</v>
      </c>
      <c r="D92" s="22" t="s">
        <v>22</v>
      </c>
      <c r="E92" s="22">
        <v>4.1399999999999996E-3</v>
      </c>
      <c r="F92" s="24">
        <f>E92*F86</f>
        <v>0.24839999999999998</v>
      </c>
      <c r="G92" s="22"/>
      <c r="H92" s="10"/>
      <c r="I92" s="22"/>
      <c r="J92" s="12"/>
      <c r="K92" s="22"/>
      <c r="L92" s="12">
        <f>K92*F92</f>
        <v>0</v>
      </c>
      <c r="M92" s="91">
        <f>L92+J92+H92</f>
        <v>0</v>
      </c>
    </row>
    <row r="93" spans="1:13" ht="31.5">
      <c r="A93" s="68"/>
      <c r="B93" s="22" t="s">
        <v>85</v>
      </c>
      <c r="C93" s="9" t="s">
        <v>76</v>
      </c>
      <c r="D93" s="22" t="s">
        <v>22</v>
      </c>
      <c r="E93" s="22">
        <v>5.2999999999999998E-4</v>
      </c>
      <c r="F93" s="24">
        <f>E93*F86</f>
        <v>3.1800000000000002E-2</v>
      </c>
      <c r="G93" s="22"/>
      <c r="H93" s="10"/>
      <c r="I93" s="22"/>
      <c r="J93" s="12"/>
      <c r="K93" s="22"/>
      <c r="L93" s="12">
        <f>K93*F93</f>
        <v>0</v>
      </c>
      <c r="M93" s="91">
        <f>L93+J93</f>
        <v>0</v>
      </c>
    </row>
    <row r="94" spans="1:13" ht="31.5">
      <c r="A94" s="68"/>
      <c r="B94" s="22" t="s">
        <v>86</v>
      </c>
      <c r="C94" s="9" t="s">
        <v>77</v>
      </c>
      <c r="D94" s="22" t="s">
        <v>36</v>
      </c>
      <c r="E94" s="22">
        <f>0.189-0.0126*5</f>
        <v>0.126</v>
      </c>
      <c r="F94" s="22">
        <f>E94*F86</f>
        <v>7.5600000000000005</v>
      </c>
      <c r="G94" s="13"/>
      <c r="H94" s="12">
        <f>G94*F94</f>
        <v>0</v>
      </c>
      <c r="I94" s="22"/>
      <c r="J94" s="12"/>
      <c r="K94" s="22"/>
      <c r="L94" s="15"/>
      <c r="M94" s="91">
        <f>G94*F94</f>
        <v>0</v>
      </c>
    </row>
    <row r="95" spans="1:13" ht="31.5">
      <c r="A95" s="68"/>
      <c r="B95" s="22" t="s">
        <v>87</v>
      </c>
      <c r="C95" s="9" t="s">
        <v>78</v>
      </c>
      <c r="D95" s="22" t="s">
        <v>36</v>
      </c>
      <c r="E95" s="22">
        <f>15*0.001</f>
        <v>1.4999999999999999E-2</v>
      </c>
      <c r="F95" s="22">
        <f>E95*F86</f>
        <v>0.89999999999999991</v>
      </c>
      <c r="G95" s="13"/>
      <c r="H95" s="12">
        <f>G95*F95</f>
        <v>0</v>
      </c>
      <c r="I95" s="22"/>
      <c r="J95" s="12"/>
      <c r="K95" s="22"/>
      <c r="L95" s="15"/>
      <c r="M95" s="91">
        <f>G95*F95</f>
        <v>0</v>
      </c>
    </row>
    <row r="96" spans="1:13" ht="18">
      <c r="A96" s="68"/>
      <c r="B96" s="22" t="s">
        <v>88</v>
      </c>
      <c r="C96" s="9" t="s">
        <v>79</v>
      </c>
      <c r="D96" s="22" t="s">
        <v>36</v>
      </c>
      <c r="E96" s="22">
        <v>0.03</v>
      </c>
      <c r="F96" s="22">
        <f>E96*F86</f>
        <v>1.7999999999999998</v>
      </c>
      <c r="G96" s="22"/>
      <c r="H96" s="12">
        <f>G96*F96</f>
        <v>0</v>
      </c>
      <c r="I96" s="22"/>
      <c r="J96" s="12"/>
      <c r="K96" s="22"/>
      <c r="L96" s="15"/>
      <c r="M96" s="89">
        <f>G96*F96</f>
        <v>0</v>
      </c>
    </row>
    <row r="97" spans="1:13" ht="33.75">
      <c r="A97" s="68">
        <v>18</v>
      </c>
      <c r="B97" s="45" t="s">
        <v>89</v>
      </c>
      <c r="C97" s="6" t="s">
        <v>90</v>
      </c>
      <c r="D97" s="6" t="s">
        <v>41</v>
      </c>
      <c r="E97" s="22"/>
      <c r="F97" s="8">
        <f>F86*0.0007</f>
        <v>4.2000000000000003E-2</v>
      </c>
      <c r="G97" s="22"/>
      <c r="H97" s="10"/>
      <c r="I97" s="22"/>
      <c r="J97" s="20"/>
      <c r="K97" s="22"/>
      <c r="L97" s="6"/>
      <c r="M97" s="90"/>
    </row>
    <row r="98" spans="1:13" ht="31.5">
      <c r="A98" s="68"/>
      <c r="B98" s="22" t="s">
        <v>91</v>
      </c>
      <c r="C98" s="9" t="s">
        <v>92</v>
      </c>
      <c r="D98" s="22" t="s">
        <v>22</v>
      </c>
      <c r="E98" s="22">
        <v>0.3</v>
      </c>
      <c r="F98" s="23">
        <f>E98*F97</f>
        <v>1.26E-2</v>
      </c>
      <c r="G98" s="22"/>
      <c r="H98" s="10"/>
      <c r="I98" s="22"/>
      <c r="J98" s="12"/>
      <c r="K98" s="22"/>
      <c r="L98" s="12">
        <f>K98*F98</f>
        <v>0</v>
      </c>
      <c r="M98" s="91">
        <f>H98+J98+L98</f>
        <v>0</v>
      </c>
    </row>
    <row r="99" spans="1:13" ht="31.5">
      <c r="A99" s="68"/>
      <c r="B99" s="22" t="s">
        <v>106</v>
      </c>
      <c r="C99" s="9" t="s">
        <v>93</v>
      </c>
      <c r="D99" s="22" t="s">
        <v>36</v>
      </c>
      <c r="E99" s="22">
        <v>1.03</v>
      </c>
      <c r="F99" s="22">
        <f>F97*E99</f>
        <v>4.3260000000000007E-2</v>
      </c>
      <c r="G99" s="22"/>
      <c r="H99" s="12">
        <f>G99*F99</f>
        <v>0</v>
      </c>
      <c r="I99" s="22"/>
      <c r="J99" s="15"/>
      <c r="K99" s="22"/>
      <c r="L99" s="15"/>
      <c r="M99" s="89">
        <f>G99*F99</f>
        <v>0</v>
      </c>
    </row>
    <row r="100" spans="1:13" ht="110.25">
      <c r="A100" s="68">
        <v>19</v>
      </c>
      <c r="B100" s="45" t="s">
        <v>101</v>
      </c>
      <c r="C100" s="6" t="s">
        <v>111</v>
      </c>
      <c r="D100" s="6" t="s">
        <v>68</v>
      </c>
      <c r="E100" s="22"/>
      <c r="F100" s="6">
        <f>F86</f>
        <v>60</v>
      </c>
      <c r="G100" s="22"/>
      <c r="H100" s="10"/>
      <c r="I100" s="22"/>
      <c r="J100" s="20"/>
      <c r="K100" s="22"/>
      <c r="L100" s="6"/>
      <c r="M100" s="90"/>
    </row>
    <row r="101" spans="1:13" ht="15.75">
      <c r="A101" s="68"/>
      <c r="B101" s="22"/>
      <c r="C101" s="9" t="s">
        <v>16</v>
      </c>
      <c r="D101" s="22" t="s">
        <v>17</v>
      </c>
      <c r="E101" s="22">
        <f>0.0375+0.0007*2</f>
        <v>3.8899999999999997E-2</v>
      </c>
      <c r="F101" s="24">
        <f>F100*E101</f>
        <v>2.3339999999999996</v>
      </c>
      <c r="G101" s="22"/>
      <c r="H101" s="10"/>
      <c r="I101" s="15"/>
      <c r="J101" s="12">
        <f>F101*I101</f>
        <v>0</v>
      </c>
      <c r="K101" s="22"/>
      <c r="L101" s="22"/>
      <c r="M101" s="89">
        <f>H101+J101+L101</f>
        <v>0</v>
      </c>
    </row>
    <row r="102" spans="1:13" ht="31.5">
      <c r="A102" s="68"/>
      <c r="B102" s="22" t="s">
        <v>96</v>
      </c>
      <c r="C102" s="9" t="s">
        <v>97</v>
      </c>
      <c r="D102" s="22" t="s">
        <v>22</v>
      </c>
      <c r="E102" s="22">
        <v>3.0200000000000001E-3</v>
      </c>
      <c r="F102" s="24">
        <f>E102*F100</f>
        <v>0.1812</v>
      </c>
      <c r="G102" s="22"/>
      <c r="H102" s="10"/>
      <c r="I102" s="22"/>
      <c r="J102" s="12"/>
      <c r="K102" s="22"/>
      <c r="L102" s="12">
        <f>K102*F102</f>
        <v>0</v>
      </c>
      <c r="M102" s="91">
        <f>H102+J102+L102</f>
        <v>0</v>
      </c>
    </row>
    <row r="103" spans="1:13" ht="31.5">
      <c r="A103" s="68"/>
      <c r="B103" s="22" t="s">
        <v>103</v>
      </c>
      <c r="C103" s="9" t="s">
        <v>72</v>
      </c>
      <c r="D103" s="22" t="s">
        <v>22</v>
      </c>
      <c r="E103" s="22">
        <v>3.7000000000000002E-3</v>
      </c>
      <c r="F103" s="24">
        <f>F100*E103</f>
        <v>0.222</v>
      </c>
      <c r="G103" s="22"/>
      <c r="H103" s="10"/>
      <c r="I103" s="22"/>
      <c r="J103" s="12"/>
      <c r="K103" s="22"/>
      <c r="L103" s="12">
        <f>F103*K103</f>
        <v>0</v>
      </c>
      <c r="M103" s="91">
        <f>L103+J103+H103</f>
        <v>0</v>
      </c>
    </row>
    <row r="104" spans="1:13" ht="31.5">
      <c r="A104" s="68"/>
      <c r="B104" s="22" t="s">
        <v>104</v>
      </c>
      <c r="C104" s="9" t="s">
        <v>74</v>
      </c>
      <c r="D104" s="22" t="s">
        <v>22</v>
      </c>
      <c r="E104" s="22">
        <v>1.11E-2</v>
      </c>
      <c r="F104" s="24">
        <f>F100*E104</f>
        <v>0.66600000000000004</v>
      </c>
      <c r="G104" s="22"/>
      <c r="H104" s="10"/>
      <c r="I104" s="22"/>
      <c r="J104" s="12"/>
      <c r="K104" s="22"/>
      <c r="L104" s="12">
        <f>F104*K104</f>
        <v>0</v>
      </c>
      <c r="M104" s="91">
        <f>L104+J104+H104</f>
        <v>0</v>
      </c>
    </row>
    <row r="105" spans="1:13" ht="15.75">
      <c r="A105" s="68"/>
      <c r="B105" s="22"/>
      <c r="C105" s="9" t="s">
        <v>23</v>
      </c>
      <c r="D105" s="22" t="s">
        <v>24</v>
      </c>
      <c r="E105" s="22">
        <v>2.3E-3</v>
      </c>
      <c r="F105" s="24">
        <f>E105*F100</f>
        <v>0.13800000000000001</v>
      </c>
      <c r="G105" s="22"/>
      <c r="H105" s="10"/>
      <c r="I105" s="22"/>
      <c r="J105" s="12"/>
      <c r="K105" s="22"/>
      <c r="L105" s="12">
        <f>K105*F105</f>
        <v>0</v>
      </c>
      <c r="M105" s="89">
        <f>K105*F105</f>
        <v>0</v>
      </c>
    </row>
    <row r="106" spans="1:13" ht="15.75">
      <c r="A106" s="68"/>
      <c r="B106" s="22"/>
      <c r="C106" s="9" t="s">
        <v>53</v>
      </c>
      <c r="D106" s="22" t="s">
        <v>24</v>
      </c>
      <c r="E106" s="22">
        <f>0.0145+0.0002*2</f>
        <v>1.49E-2</v>
      </c>
      <c r="F106" s="24">
        <f>E106*F100</f>
        <v>0.89400000000000002</v>
      </c>
      <c r="G106" s="22"/>
      <c r="H106" s="12">
        <f>F106*G106</f>
        <v>0</v>
      </c>
      <c r="I106" s="22"/>
      <c r="J106" s="12"/>
      <c r="K106" s="22"/>
      <c r="L106" s="12"/>
      <c r="M106" s="89">
        <f>G106*F106</f>
        <v>0</v>
      </c>
    </row>
    <row r="107" spans="1:13" ht="31.5">
      <c r="A107" s="68"/>
      <c r="B107" s="22" t="s">
        <v>98</v>
      </c>
      <c r="C107" s="9" t="s">
        <v>105</v>
      </c>
      <c r="D107" s="22" t="s">
        <v>41</v>
      </c>
      <c r="E107" s="22">
        <f>0.0977+0.0121*2</f>
        <v>0.12189999999999999</v>
      </c>
      <c r="F107" s="24">
        <f>E107*F100</f>
        <v>7.3140000000000001</v>
      </c>
      <c r="G107" s="79"/>
      <c r="H107" s="12">
        <f>G107*F107</f>
        <v>0</v>
      </c>
      <c r="I107" s="22"/>
      <c r="J107" s="12"/>
      <c r="K107" s="22"/>
      <c r="L107" s="15"/>
      <c r="M107" s="89">
        <f>G107*F107</f>
        <v>0</v>
      </c>
    </row>
    <row r="108" spans="1:13" ht="16.5" customHeight="1">
      <c r="A108" s="68"/>
      <c r="B108" s="55"/>
      <c r="C108" s="55" t="s">
        <v>119</v>
      </c>
      <c r="D108" s="55"/>
      <c r="E108" s="55"/>
      <c r="F108" s="55"/>
      <c r="G108" s="55"/>
      <c r="H108" s="55"/>
      <c r="I108" s="55"/>
      <c r="J108" s="55"/>
      <c r="K108" s="55"/>
      <c r="L108" s="55"/>
      <c r="M108" s="81"/>
    </row>
    <row r="109" spans="1:13" ht="47.25">
      <c r="A109" s="68">
        <v>20</v>
      </c>
      <c r="B109" s="45" t="s">
        <v>112</v>
      </c>
      <c r="C109" s="6" t="s">
        <v>113</v>
      </c>
      <c r="D109" s="6" t="s">
        <v>68</v>
      </c>
      <c r="E109" s="22"/>
      <c r="F109" s="6">
        <v>300</v>
      </c>
      <c r="G109" s="22"/>
      <c r="H109" s="6"/>
      <c r="I109" s="22"/>
      <c r="J109" s="20"/>
      <c r="K109" s="22"/>
      <c r="L109" s="6"/>
      <c r="M109" s="90"/>
    </row>
    <row r="110" spans="1:13" ht="15.75">
      <c r="A110" s="68"/>
      <c r="B110" s="22"/>
      <c r="C110" s="9" t="s">
        <v>16</v>
      </c>
      <c r="D110" s="22" t="s">
        <v>17</v>
      </c>
      <c r="E110" s="22">
        <f>0.256-0.0057*2</f>
        <v>0.24460000000000001</v>
      </c>
      <c r="F110" s="22">
        <f>F109*E110</f>
        <v>73.38000000000001</v>
      </c>
      <c r="G110" s="22"/>
      <c r="H110" s="6"/>
      <c r="I110" s="22"/>
      <c r="J110" s="12">
        <f>F110*I110</f>
        <v>0</v>
      </c>
      <c r="K110" s="22"/>
      <c r="L110" s="22"/>
      <c r="M110" s="89">
        <f>H110+J110+L110</f>
        <v>0</v>
      </c>
    </row>
    <row r="111" spans="1:13" ht="31.5">
      <c r="A111" s="68"/>
      <c r="B111" s="22" t="s">
        <v>103</v>
      </c>
      <c r="C111" s="9" t="s">
        <v>72</v>
      </c>
      <c r="D111" s="22" t="s">
        <v>22</v>
      </c>
      <c r="E111" s="22">
        <v>1.46E-2</v>
      </c>
      <c r="F111" s="22">
        <f>F109*E111</f>
        <v>4.38</v>
      </c>
      <c r="G111" s="22"/>
      <c r="H111" s="6"/>
      <c r="I111" s="22"/>
      <c r="J111" s="15"/>
      <c r="K111" s="22"/>
      <c r="L111" s="12">
        <f>F111*K111</f>
        <v>0</v>
      </c>
      <c r="M111" s="91">
        <f>L111+J111+H111</f>
        <v>0</v>
      </c>
    </row>
    <row r="112" spans="1:13" ht="31.5">
      <c r="A112" s="68"/>
      <c r="B112" s="22" t="s">
        <v>114</v>
      </c>
      <c r="C112" s="9" t="s">
        <v>64</v>
      </c>
      <c r="D112" s="22" t="s">
        <v>22</v>
      </c>
      <c r="E112" s="22">
        <v>5.4999999999999997E-3</v>
      </c>
      <c r="F112" s="22">
        <f>E112*F109</f>
        <v>1.65</v>
      </c>
      <c r="G112" s="22"/>
      <c r="H112" s="6"/>
      <c r="I112" s="22"/>
      <c r="J112" s="15"/>
      <c r="K112" s="22"/>
      <c r="L112" s="12">
        <f>K112*F112</f>
        <v>0</v>
      </c>
      <c r="M112" s="91">
        <f>L112+J112+H112</f>
        <v>0</v>
      </c>
    </row>
    <row r="113" spans="1:13" ht="31.5">
      <c r="A113" s="68"/>
      <c r="B113" s="22" t="s">
        <v>87</v>
      </c>
      <c r="C113" s="9" t="s">
        <v>120</v>
      </c>
      <c r="D113" s="22" t="s">
        <v>36</v>
      </c>
      <c r="E113" s="22">
        <f>0.174-0.0135*2</f>
        <v>0.14699999999999999</v>
      </c>
      <c r="F113" s="12">
        <f>E113*F109</f>
        <v>44.099999999999994</v>
      </c>
      <c r="G113" s="13"/>
      <c r="H113" s="12">
        <f>G113*F113</f>
        <v>0</v>
      </c>
      <c r="I113" s="22"/>
      <c r="J113" s="15"/>
      <c r="K113" s="22"/>
      <c r="L113" s="15"/>
      <c r="M113" s="89">
        <f>G113*F113</f>
        <v>0</v>
      </c>
    </row>
    <row r="114" spans="1:13" ht="18">
      <c r="A114" s="68"/>
      <c r="B114" s="22" t="s">
        <v>88</v>
      </c>
      <c r="C114" s="9" t="s">
        <v>79</v>
      </c>
      <c r="D114" s="22" t="s">
        <v>36</v>
      </c>
      <c r="E114" s="22">
        <v>0.02</v>
      </c>
      <c r="F114" s="22">
        <f>E114*F109</f>
        <v>6</v>
      </c>
      <c r="G114" s="22"/>
      <c r="H114" s="12">
        <f>G114*F114</f>
        <v>0</v>
      </c>
      <c r="I114" s="22"/>
      <c r="J114" s="15"/>
      <c r="K114" s="22"/>
      <c r="L114" s="15"/>
      <c r="M114" s="89">
        <f>G114*F114</f>
        <v>0</v>
      </c>
    </row>
    <row r="115" spans="1:13" ht="63">
      <c r="A115" s="68">
        <v>21</v>
      </c>
      <c r="B115" s="45" t="s">
        <v>115</v>
      </c>
      <c r="C115" s="6" t="s">
        <v>121</v>
      </c>
      <c r="D115" s="6" t="s">
        <v>68</v>
      </c>
      <c r="E115" s="22"/>
      <c r="F115" s="6">
        <f>F109</f>
        <v>300</v>
      </c>
      <c r="G115" s="22"/>
      <c r="H115" s="6"/>
      <c r="I115" s="22"/>
      <c r="J115" s="20"/>
      <c r="K115" s="22"/>
      <c r="L115" s="6"/>
      <c r="M115" s="90"/>
    </row>
    <row r="116" spans="1:13" ht="15.75">
      <c r="A116" s="68"/>
      <c r="B116" s="22"/>
      <c r="C116" s="9" t="s">
        <v>16</v>
      </c>
      <c r="D116" s="22" t="s">
        <v>17</v>
      </c>
      <c r="E116" s="22">
        <f>0.144+0.0232*4</f>
        <v>0.23679999999999998</v>
      </c>
      <c r="F116" s="22">
        <f>F115*E116</f>
        <v>71.039999999999992</v>
      </c>
      <c r="G116" s="22"/>
      <c r="H116" s="6"/>
      <c r="I116" s="22"/>
      <c r="J116" s="12">
        <f>F116*I116</f>
        <v>0</v>
      </c>
      <c r="K116" s="22"/>
      <c r="L116" s="22"/>
      <c r="M116" s="89">
        <f>H116+J116+L116</f>
        <v>0</v>
      </c>
    </row>
    <row r="117" spans="1:13" ht="31.5">
      <c r="A117" s="68"/>
      <c r="B117" s="22" t="s">
        <v>116</v>
      </c>
      <c r="C117" s="9" t="s">
        <v>117</v>
      </c>
      <c r="D117" s="22" t="s">
        <v>41</v>
      </c>
      <c r="E117" s="22">
        <f>0.0714</f>
        <v>7.1400000000000005E-2</v>
      </c>
      <c r="F117" s="22">
        <f>E117*F115</f>
        <v>21.42</v>
      </c>
      <c r="G117" s="79"/>
      <c r="H117" s="12">
        <f>G117*F117</f>
        <v>0</v>
      </c>
      <c r="I117" s="22"/>
      <c r="J117" s="15"/>
      <c r="K117" s="22"/>
      <c r="L117" s="15"/>
      <c r="M117" s="89">
        <f>G117*F117</f>
        <v>0</v>
      </c>
    </row>
    <row r="118" spans="1:13" ht="31.5">
      <c r="A118" s="68"/>
      <c r="B118" s="22" t="s">
        <v>106</v>
      </c>
      <c r="C118" s="9" t="s">
        <v>93</v>
      </c>
      <c r="D118" s="22" t="s">
        <v>41</v>
      </c>
      <c r="E118" s="22">
        <v>5.9999999999999995E-4</v>
      </c>
      <c r="F118" s="22">
        <f>F115*E118</f>
        <v>0.18</v>
      </c>
      <c r="G118" s="22"/>
      <c r="H118" s="12">
        <f>G118*F118</f>
        <v>0</v>
      </c>
      <c r="I118" s="22"/>
      <c r="J118" s="15"/>
      <c r="K118" s="22"/>
      <c r="L118" s="15"/>
      <c r="M118" s="89">
        <f>G118*F118</f>
        <v>0</v>
      </c>
    </row>
    <row r="119" spans="1:13" ht="31.5">
      <c r="A119" s="68"/>
      <c r="B119" s="22" t="s">
        <v>122</v>
      </c>
      <c r="C119" s="9" t="s">
        <v>118</v>
      </c>
      <c r="D119" s="22" t="s">
        <v>41</v>
      </c>
      <c r="E119" s="22">
        <f>0.5/100</f>
        <v>5.0000000000000001E-3</v>
      </c>
      <c r="F119" s="24">
        <f>E119*F112</f>
        <v>8.2500000000000004E-3</v>
      </c>
      <c r="G119" s="22"/>
      <c r="H119" s="12">
        <f>G119*F119</f>
        <v>0</v>
      </c>
      <c r="I119" s="22"/>
      <c r="J119" s="12"/>
      <c r="K119" s="22"/>
      <c r="L119" s="15"/>
      <c r="M119" s="89">
        <f>G119*F119</f>
        <v>0</v>
      </c>
    </row>
    <row r="120" spans="1:13" ht="16.5" customHeight="1">
      <c r="A120" s="68"/>
      <c r="B120" s="55"/>
      <c r="C120" s="55" t="s">
        <v>123</v>
      </c>
      <c r="D120" s="55"/>
      <c r="E120" s="55"/>
      <c r="F120" s="55"/>
      <c r="G120" s="55"/>
      <c r="H120" s="55"/>
      <c r="I120" s="55"/>
      <c r="J120" s="55"/>
      <c r="K120" s="55"/>
      <c r="L120" s="55"/>
      <c r="M120" s="81"/>
    </row>
    <row r="121" spans="1:13" ht="40.5">
      <c r="A121" s="68">
        <v>22</v>
      </c>
      <c r="B121" s="35" t="s">
        <v>132</v>
      </c>
      <c r="C121" s="36" t="s">
        <v>130</v>
      </c>
      <c r="D121" s="37" t="s">
        <v>131</v>
      </c>
      <c r="E121" s="38"/>
      <c r="F121" s="72">
        <v>8</v>
      </c>
      <c r="G121" s="39"/>
      <c r="H121" s="40"/>
      <c r="I121" s="41"/>
      <c r="J121" s="42"/>
      <c r="K121" s="41"/>
      <c r="L121" s="42"/>
      <c r="M121" s="93"/>
    </row>
    <row r="122" spans="1:13" ht="15.75">
      <c r="A122" s="68"/>
      <c r="B122" s="43"/>
      <c r="C122" s="56" t="s">
        <v>16</v>
      </c>
      <c r="D122" s="57" t="s">
        <v>124</v>
      </c>
      <c r="E122" s="58">
        <v>2.81</v>
      </c>
      <c r="F122" s="73">
        <f>E122*F121</f>
        <v>22.48</v>
      </c>
      <c r="G122" s="59"/>
      <c r="H122" s="60">
        <f>F122*G122</f>
        <v>0</v>
      </c>
      <c r="I122" s="61"/>
      <c r="J122" s="60">
        <f>F122*I122</f>
        <v>0</v>
      </c>
      <c r="K122" s="62"/>
      <c r="L122" s="60">
        <f>F122*K122</f>
        <v>0</v>
      </c>
      <c r="M122" s="94">
        <f>H122+J122+L122</f>
        <v>0</v>
      </c>
    </row>
    <row r="123" spans="1:13" ht="15.75">
      <c r="A123" s="68"/>
      <c r="B123" s="44"/>
      <c r="C123" s="56" t="s">
        <v>125</v>
      </c>
      <c r="D123" s="63" t="s">
        <v>24</v>
      </c>
      <c r="E123" s="64">
        <v>0.33</v>
      </c>
      <c r="F123" s="74">
        <f>E123*F121</f>
        <v>2.64</v>
      </c>
      <c r="G123" s="61"/>
      <c r="H123" s="60">
        <f t="shared" ref="H123:H125" si="0">F123*G123</f>
        <v>0</v>
      </c>
      <c r="I123" s="61"/>
      <c r="J123" s="60">
        <f t="shared" ref="J123:J125" si="1">F123*I123</f>
        <v>0</v>
      </c>
      <c r="K123" s="62"/>
      <c r="L123" s="60">
        <f t="shared" ref="L123:L125" si="2">F123*K123</f>
        <v>0</v>
      </c>
      <c r="M123" s="94">
        <f t="shared" ref="M123:M125" si="3">H123+J123+L123</f>
        <v>0</v>
      </c>
    </row>
    <row r="124" spans="1:13" ht="18">
      <c r="A124" s="68"/>
      <c r="B124" s="43" t="s">
        <v>136</v>
      </c>
      <c r="C124" s="56" t="s">
        <v>145</v>
      </c>
      <c r="D124" s="65" t="s">
        <v>146</v>
      </c>
      <c r="E124" s="58">
        <v>1.02</v>
      </c>
      <c r="F124" s="73">
        <f>E124*F121</f>
        <v>8.16</v>
      </c>
      <c r="G124" s="61"/>
      <c r="H124" s="60">
        <f t="shared" si="0"/>
        <v>0</v>
      </c>
      <c r="I124" s="61"/>
      <c r="J124" s="60">
        <f t="shared" si="1"/>
        <v>0</v>
      </c>
      <c r="K124" s="62"/>
      <c r="L124" s="60">
        <f t="shared" si="2"/>
        <v>0</v>
      </c>
      <c r="M124" s="94">
        <f t="shared" si="3"/>
        <v>0</v>
      </c>
    </row>
    <row r="125" spans="1:13" ht="15.75">
      <c r="A125" s="68"/>
      <c r="B125" s="43" t="s">
        <v>137</v>
      </c>
      <c r="C125" s="56" t="s">
        <v>126</v>
      </c>
      <c r="D125" s="65" t="s">
        <v>127</v>
      </c>
      <c r="E125" s="58">
        <v>0.71699999999999997</v>
      </c>
      <c r="F125" s="73">
        <f>E125*F121</f>
        <v>5.7359999999999998</v>
      </c>
      <c r="G125" s="61"/>
      <c r="H125" s="60">
        <f t="shared" si="0"/>
        <v>0</v>
      </c>
      <c r="I125" s="61"/>
      <c r="J125" s="60">
        <f t="shared" si="1"/>
        <v>0</v>
      </c>
      <c r="K125" s="62"/>
      <c r="L125" s="60">
        <f t="shared" si="2"/>
        <v>0</v>
      </c>
      <c r="M125" s="94">
        <f t="shared" si="3"/>
        <v>0</v>
      </c>
    </row>
    <row r="126" spans="1:13" ht="31.5">
      <c r="A126" s="68"/>
      <c r="B126" s="43" t="s">
        <v>138</v>
      </c>
      <c r="C126" s="56" t="s">
        <v>133</v>
      </c>
      <c r="D126" s="65" t="s">
        <v>146</v>
      </c>
      <c r="E126" s="58">
        <f>(0.13+1.52)/100</f>
        <v>1.6500000000000001E-2</v>
      </c>
      <c r="F126" s="73">
        <f>E126*F121</f>
        <v>0.13200000000000001</v>
      </c>
      <c r="G126" s="61"/>
      <c r="H126" s="60">
        <f t="shared" ref="H126:H128" si="4">F126*G126</f>
        <v>0</v>
      </c>
      <c r="I126" s="61"/>
      <c r="J126" s="60">
        <f t="shared" ref="J126:J128" si="5">F126*I126</f>
        <v>0</v>
      </c>
      <c r="K126" s="62"/>
      <c r="L126" s="60">
        <f t="shared" ref="L126:L128" si="6">F126*K126</f>
        <v>0</v>
      </c>
      <c r="M126" s="94">
        <f t="shared" ref="M126:M128" si="7">H126+J126+L126</f>
        <v>0</v>
      </c>
    </row>
    <row r="127" spans="1:13" ht="15.75">
      <c r="A127" s="68"/>
      <c r="B127" s="43" t="s">
        <v>128</v>
      </c>
      <c r="C127" s="56" t="s">
        <v>135</v>
      </c>
      <c r="D127" s="65" t="s">
        <v>134</v>
      </c>
      <c r="E127" s="58">
        <v>0.9</v>
      </c>
      <c r="F127" s="73">
        <f>E127*F121</f>
        <v>7.2</v>
      </c>
      <c r="G127" s="61"/>
      <c r="H127" s="60">
        <f t="shared" si="4"/>
        <v>0</v>
      </c>
      <c r="I127" s="61"/>
      <c r="J127" s="60">
        <f t="shared" si="5"/>
        <v>0</v>
      </c>
      <c r="K127" s="62"/>
      <c r="L127" s="60">
        <f t="shared" si="6"/>
        <v>0</v>
      </c>
      <c r="M127" s="94">
        <f t="shared" si="7"/>
        <v>0</v>
      </c>
    </row>
    <row r="128" spans="1:13" ht="15.75">
      <c r="A128" s="68"/>
      <c r="B128" s="43"/>
      <c r="C128" s="56" t="s">
        <v>129</v>
      </c>
      <c r="D128" s="65" t="s">
        <v>24</v>
      </c>
      <c r="E128" s="58">
        <v>0.16</v>
      </c>
      <c r="F128" s="73">
        <f>E128*F121</f>
        <v>1.28</v>
      </c>
      <c r="G128" s="61"/>
      <c r="H128" s="60">
        <f t="shared" si="4"/>
        <v>0</v>
      </c>
      <c r="I128" s="61"/>
      <c r="J128" s="60">
        <f t="shared" si="5"/>
        <v>0</v>
      </c>
      <c r="K128" s="62"/>
      <c r="L128" s="60">
        <f t="shared" si="6"/>
        <v>0</v>
      </c>
      <c r="M128" s="94">
        <f t="shared" si="7"/>
        <v>0</v>
      </c>
    </row>
    <row r="129" spans="1:13" ht="15.75">
      <c r="A129" s="68"/>
      <c r="B129" s="16"/>
      <c r="C129" s="53" t="s">
        <v>8</v>
      </c>
      <c r="D129" s="46"/>
      <c r="E129" s="16"/>
      <c r="F129" s="77"/>
      <c r="G129" s="16"/>
      <c r="H129" s="77">
        <f>SUM(H13:H128)</f>
        <v>0</v>
      </c>
      <c r="I129" s="16"/>
      <c r="J129" s="77">
        <f>SUM(J13:J128)</f>
        <v>0</v>
      </c>
      <c r="K129" s="16"/>
      <c r="L129" s="76">
        <f>SUM(L13:L128)</f>
        <v>0</v>
      </c>
      <c r="M129" s="84">
        <f>SUM(M13:M128)</f>
        <v>0</v>
      </c>
    </row>
    <row r="130" spans="1:13" ht="15.75">
      <c r="A130" s="68"/>
      <c r="B130" s="16"/>
      <c r="C130" s="47" t="s">
        <v>139</v>
      </c>
      <c r="D130" s="48"/>
      <c r="E130" s="16"/>
      <c r="F130" s="52"/>
      <c r="G130" s="16"/>
      <c r="H130" s="16"/>
      <c r="I130" s="16"/>
      <c r="J130" s="16"/>
      <c r="K130" s="16"/>
      <c r="L130" s="16"/>
      <c r="M130" s="85">
        <f>H129*D130</f>
        <v>0</v>
      </c>
    </row>
    <row r="131" spans="1:13" ht="15.75">
      <c r="A131" s="68"/>
      <c r="B131" s="16"/>
      <c r="C131" s="47" t="s">
        <v>8</v>
      </c>
      <c r="D131" s="49"/>
      <c r="E131" s="16"/>
      <c r="F131" s="52"/>
      <c r="G131" s="16"/>
      <c r="H131" s="16"/>
      <c r="I131" s="16"/>
      <c r="J131" s="16"/>
      <c r="K131" s="16"/>
      <c r="L131" s="16"/>
      <c r="M131" s="84">
        <f>M129+M130</f>
        <v>0</v>
      </c>
    </row>
    <row r="132" spans="1:13" ht="15.75">
      <c r="A132" s="68"/>
      <c r="B132" s="16"/>
      <c r="C132" s="47" t="s">
        <v>140</v>
      </c>
      <c r="D132" s="48"/>
      <c r="E132" s="16"/>
      <c r="F132" s="52"/>
      <c r="G132" s="16"/>
      <c r="H132" s="16"/>
      <c r="I132" s="16"/>
      <c r="J132" s="16"/>
      <c r="K132" s="16"/>
      <c r="L132" s="16"/>
      <c r="M132" s="85">
        <f>M131*D132</f>
        <v>0</v>
      </c>
    </row>
    <row r="133" spans="1:13" ht="15.75">
      <c r="A133" s="68"/>
      <c r="B133" s="16"/>
      <c r="C133" s="47" t="s">
        <v>8</v>
      </c>
      <c r="D133" s="49"/>
      <c r="E133" s="16"/>
      <c r="F133" s="52"/>
      <c r="G133" s="16"/>
      <c r="H133" s="16"/>
      <c r="I133" s="16"/>
      <c r="J133" s="16"/>
      <c r="K133" s="16"/>
      <c r="L133" s="16"/>
      <c r="M133" s="84">
        <f>M131+M132</f>
        <v>0</v>
      </c>
    </row>
    <row r="134" spans="1:13" ht="15.75">
      <c r="A134" s="68"/>
      <c r="B134" s="16"/>
      <c r="C134" s="47" t="s">
        <v>141</v>
      </c>
      <c r="D134" s="48"/>
      <c r="E134" s="16"/>
      <c r="F134" s="52"/>
      <c r="G134" s="16"/>
      <c r="H134" s="16"/>
      <c r="I134" s="16"/>
      <c r="J134" s="16"/>
      <c r="K134" s="16"/>
      <c r="L134" s="16"/>
      <c r="M134" s="85">
        <f>M133*D134</f>
        <v>0</v>
      </c>
    </row>
    <row r="135" spans="1:13" ht="15.75">
      <c r="A135" s="68"/>
      <c r="B135" s="16"/>
      <c r="C135" s="47" t="s">
        <v>8</v>
      </c>
      <c r="D135" s="46"/>
      <c r="E135" s="16"/>
      <c r="F135" s="52"/>
      <c r="G135" s="16"/>
      <c r="H135" s="16"/>
      <c r="I135" s="16"/>
      <c r="J135" s="16"/>
      <c r="K135" s="16"/>
      <c r="L135" s="16"/>
      <c r="M135" s="84">
        <f>M133+M134</f>
        <v>0</v>
      </c>
    </row>
    <row r="136" spans="1:13" ht="15.75">
      <c r="A136" s="68"/>
      <c r="B136" s="16"/>
      <c r="C136" s="54" t="s">
        <v>142</v>
      </c>
      <c r="D136" s="48">
        <v>0.03</v>
      </c>
      <c r="E136" s="16"/>
      <c r="F136" s="52"/>
      <c r="G136" s="16"/>
      <c r="H136" s="16"/>
      <c r="I136" s="16"/>
      <c r="J136" s="16"/>
      <c r="K136" s="16"/>
      <c r="L136" s="16"/>
      <c r="M136" s="85">
        <f>M135*D136</f>
        <v>0</v>
      </c>
    </row>
    <row r="137" spans="1:13" ht="15.75">
      <c r="A137" s="68"/>
      <c r="B137" s="16"/>
      <c r="C137" s="47" t="s">
        <v>8</v>
      </c>
      <c r="D137" s="50"/>
      <c r="E137" s="16"/>
      <c r="F137" s="52"/>
      <c r="G137" s="16"/>
      <c r="H137" s="16"/>
      <c r="I137" s="16"/>
      <c r="J137" s="16"/>
      <c r="K137" s="16"/>
      <c r="L137" s="16"/>
      <c r="M137" s="84">
        <f>M135+M136</f>
        <v>0</v>
      </c>
    </row>
    <row r="138" spans="1:13" ht="15.75">
      <c r="A138" s="68"/>
      <c r="B138" s="16"/>
      <c r="C138" s="54" t="s">
        <v>143</v>
      </c>
      <c r="D138" s="48">
        <v>0.18</v>
      </c>
      <c r="E138" s="16"/>
      <c r="F138" s="52"/>
      <c r="G138" s="16"/>
      <c r="H138" s="16"/>
      <c r="I138" s="16"/>
      <c r="J138" s="16"/>
      <c r="K138" s="16"/>
      <c r="L138" s="16"/>
      <c r="M138" s="85">
        <f>M137*D138</f>
        <v>0</v>
      </c>
    </row>
    <row r="139" spans="1:13" ht="15.75">
      <c r="A139" s="68"/>
      <c r="B139" s="16"/>
      <c r="C139" s="51" t="s">
        <v>144</v>
      </c>
      <c r="D139" s="52"/>
      <c r="E139" s="16"/>
      <c r="F139" s="52"/>
      <c r="G139" s="16"/>
      <c r="H139" s="16"/>
      <c r="I139" s="16"/>
      <c r="J139" s="16"/>
      <c r="K139" s="16"/>
      <c r="L139" s="16"/>
      <c r="M139" s="84">
        <f>M137+M138</f>
        <v>0</v>
      </c>
    </row>
  </sheetData>
  <mergeCells count="22">
    <mergeCell ref="B1:L1"/>
    <mergeCell ref="A3:C3"/>
    <mergeCell ref="I4:J5"/>
    <mergeCell ref="K4:L5"/>
    <mergeCell ref="F3:J3"/>
    <mergeCell ref="L3:M3"/>
    <mergeCell ref="B4:B9"/>
    <mergeCell ref="C4:C9"/>
    <mergeCell ref="D4:D9"/>
    <mergeCell ref="E4:F5"/>
    <mergeCell ref="G4:H5"/>
    <mergeCell ref="L6:L9"/>
    <mergeCell ref="M4:M9"/>
    <mergeCell ref="E6:E9"/>
    <mergeCell ref="F6:F9"/>
    <mergeCell ref="G6:G9"/>
    <mergeCell ref="I6:I9"/>
    <mergeCell ref="J6:J9"/>
    <mergeCell ref="K6:K9"/>
    <mergeCell ref="A4:A9"/>
    <mergeCell ref="C2:L2"/>
    <mergeCell ref="H6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2020-02-19T13:26:35Z</dcterms:modified>
</cp:coreProperties>
</file>