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li.tavadze\Desktop\ზემო ფარცხმის წყალი ამონაკრები I ეტაპი\"/>
    </mc:Choice>
  </mc:AlternateContent>
  <bookViews>
    <workbookView xWindow="45" yWindow="6015" windowWidth="15600" windowHeight="6060" tabRatio="878"/>
  </bookViews>
  <sheets>
    <sheet name="AAA" sheetId="87" r:id="rId1"/>
    <sheet name="300 მ3 რეზერვუარი" sheetId="88" r:id="rId2"/>
    <sheet name="შიდა ქსელი" sheetId="95" r:id="rId3"/>
  </sheets>
  <calcPr calcId="162913"/>
</workbook>
</file>

<file path=xl/calcChain.xml><?xml version="1.0" encoding="utf-8"?>
<calcChain xmlns="http://schemas.openxmlformats.org/spreadsheetml/2006/main">
  <c r="F369" i="95" l="1"/>
  <c r="F379" i="95" l="1"/>
  <c r="F417" i="95" l="1"/>
  <c r="F416" i="95"/>
  <c r="F415" i="95"/>
  <c r="F413" i="95"/>
  <c r="F412" i="95"/>
  <c r="F411" i="95"/>
  <c r="F410" i="95"/>
  <c r="F408" i="95"/>
  <c r="F407" i="95"/>
  <c r="F405" i="95"/>
  <c r="F404" i="95"/>
  <c r="F403" i="95"/>
  <c r="F402" i="95"/>
  <c r="F396" i="95"/>
  <c r="F400" i="95" s="1"/>
  <c r="F393" i="95"/>
  <c r="F391" i="95"/>
  <c r="F387" i="95"/>
  <c r="F385" i="95"/>
  <c r="F380" i="95"/>
  <c r="F374" i="95"/>
  <c r="F378" i="95" s="1"/>
  <c r="F364" i="95"/>
  <c r="F368" i="95" s="1"/>
  <c r="F359" i="95"/>
  <c r="F360" i="95" s="1"/>
  <c r="F354" i="95"/>
  <c r="F358" i="95" s="1"/>
  <c r="F345" i="95"/>
  <c r="F334" i="95"/>
  <c r="F319" i="95"/>
  <c r="F321" i="95" s="1"/>
  <c r="F308" i="95"/>
  <c r="F318" i="95" s="1"/>
  <c r="F294" i="95"/>
  <c r="F307" i="95" s="1"/>
  <c r="F293" i="95"/>
  <c r="F292" i="95"/>
  <c r="F290" i="95"/>
  <c r="F289" i="95"/>
  <c r="F263" i="95"/>
  <c r="F252" i="95"/>
  <c r="F262" i="95" s="1"/>
  <c r="F251" i="95"/>
  <c r="F250" i="95"/>
  <c r="F248" i="95"/>
  <c r="F247" i="95"/>
  <c r="F245" i="95"/>
  <c r="F244" i="95"/>
  <c r="F242" i="95"/>
  <c r="F241" i="95"/>
  <c r="F239" i="95"/>
  <c r="F238" i="95"/>
  <c r="F236" i="95"/>
  <c r="F235" i="95"/>
  <c r="F233" i="95"/>
  <c r="F227" i="95"/>
  <c r="F226" i="95"/>
  <c r="F224" i="95"/>
  <c r="F223" i="95"/>
  <c r="F221" i="95"/>
  <c r="F220" i="95"/>
  <c r="F218" i="95"/>
  <c r="F217" i="95"/>
  <c r="F215" i="95"/>
  <c r="F214" i="95"/>
  <c r="F212" i="95"/>
  <c r="F211" i="95"/>
  <c r="F209" i="95"/>
  <c r="F208" i="95"/>
  <c r="F206" i="95"/>
  <c r="F205" i="95"/>
  <c r="F203" i="95"/>
  <c r="F202" i="95"/>
  <c r="F200" i="95"/>
  <c r="F199" i="95"/>
  <c r="F197" i="95"/>
  <c r="F196" i="95"/>
  <c r="F194" i="95"/>
  <c r="F193" i="95"/>
  <c r="F191" i="95"/>
  <c r="F190" i="95"/>
  <c r="F188" i="95"/>
  <c r="F187" i="95"/>
  <c r="F185" i="95"/>
  <c r="F184" i="95"/>
  <c r="F182" i="95"/>
  <c r="F181" i="95"/>
  <c r="F179" i="95"/>
  <c r="F178" i="95"/>
  <c r="F171" i="95"/>
  <c r="F175" i="95" s="1"/>
  <c r="F169" i="95"/>
  <c r="F168" i="95"/>
  <c r="F163" i="95"/>
  <c r="F164" i="95" s="1"/>
  <c r="F161" i="95"/>
  <c r="F160" i="95"/>
  <c r="F155" i="95"/>
  <c r="F162" i="95" s="1"/>
  <c r="F154" i="95"/>
  <c r="F153" i="95"/>
  <c r="F151" i="95"/>
  <c r="F150" i="95"/>
  <c r="F148" i="95"/>
  <c r="F147" i="95"/>
  <c r="F145" i="95"/>
  <c r="F144" i="95"/>
  <c r="F142" i="95"/>
  <c r="F141" i="95"/>
  <c r="F139" i="95"/>
  <c r="F138" i="95"/>
  <c r="F136" i="95"/>
  <c r="F135" i="95"/>
  <c r="F133" i="95"/>
  <c r="F132" i="95"/>
  <c r="F130" i="95"/>
  <c r="F129" i="95"/>
  <c r="F127" i="95"/>
  <c r="F126" i="95"/>
  <c r="F124" i="95"/>
  <c r="F123" i="95"/>
  <c r="F121" i="95"/>
  <c r="F120" i="95"/>
  <c r="F118" i="95"/>
  <c r="F117" i="95"/>
  <c r="F115" i="95"/>
  <c r="F114" i="95"/>
  <c r="F112" i="95"/>
  <c r="F111" i="95"/>
  <c r="F109" i="95"/>
  <c r="F108" i="95"/>
  <c r="F106" i="95"/>
  <c r="F105" i="95"/>
  <c r="F103" i="95"/>
  <c r="F102" i="95"/>
  <c r="F100" i="95"/>
  <c r="F99" i="95"/>
  <c r="F97" i="95"/>
  <c r="F96" i="95"/>
  <c r="F94" i="95"/>
  <c r="F93" i="95"/>
  <c r="F91" i="95"/>
  <c r="F90" i="95"/>
  <c r="F88" i="95"/>
  <c r="F87" i="95"/>
  <c r="F85" i="95"/>
  <c r="F84" i="95"/>
  <c r="F82" i="95"/>
  <c r="F81" i="95"/>
  <c r="F80" i="95"/>
  <c r="F78" i="95"/>
  <c r="F77" i="95"/>
  <c r="F76" i="95"/>
  <c r="F75" i="95"/>
  <c r="F74" i="95"/>
  <c r="F73" i="95"/>
  <c r="F72" i="95"/>
  <c r="F70" i="95"/>
  <c r="F69" i="95"/>
  <c r="F67" i="95"/>
  <c r="F66" i="95"/>
  <c r="F64" i="95"/>
  <c r="F63" i="95"/>
  <c r="F61" i="95"/>
  <c r="F60" i="95"/>
  <c r="F58" i="95"/>
  <c r="F57" i="95"/>
  <c r="F55" i="95"/>
  <c r="F54" i="95"/>
  <c r="F52" i="95"/>
  <c r="F51" i="95"/>
  <c r="F50" i="95"/>
  <c r="F49" i="95"/>
  <c r="F47" i="95"/>
  <c r="F46" i="95"/>
  <c r="F44" i="95"/>
  <c r="F43" i="95"/>
  <c r="F42" i="95"/>
  <c r="F39" i="95"/>
  <c r="F38" i="95"/>
  <c r="F36" i="95"/>
  <c r="F32" i="95"/>
  <c r="F24" i="95"/>
  <c r="F23" i="95"/>
  <c r="F22" i="95"/>
  <c r="F21" i="95"/>
  <c r="F20" i="95"/>
  <c r="F19" i="95"/>
  <c r="F17" i="95"/>
  <c r="F16" i="95"/>
  <c r="F15" i="95"/>
  <c r="F14" i="95"/>
  <c r="F13" i="95"/>
  <c r="F275" i="95" l="1"/>
  <c r="F280" i="95"/>
  <c r="F398" i="95"/>
  <c r="F382" i="95"/>
  <c r="F265" i="95"/>
  <c r="F254" i="95"/>
  <c r="F165" i="95"/>
  <c r="F176" i="95"/>
  <c r="F172" i="95"/>
  <c r="F173" i="95"/>
  <c r="F362" i="95"/>
  <c r="F367" i="95"/>
  <c r="F365" i="95"/>
  <c r="F346" i="95"/>
  <c r="F353" i="95"/>
  <c r="F347" i="95"/>
  <c r="F335" i="95"/>
  <c r="F344" i="95"/>
  <c r="F336" i="95"/>
  <c r="F370" i="95"/>
  <c r="F373" i="95"/>
  <c r="F372" i="95"/>
  <c r="F25" i="95"/>
  <c r="F27" i="95"/>
  <c r="F26" i="95"/>
  <c r="F33" i="95"/>
  <c r="F34" i="95" s="1"/>
  <c r="F30" i="95"/>
  <c r="F388" i="95"/>
  <c r="F29" i="95"/>
  <c r="F156" i="95"/>
  <c r="F170" i="95"/>
  <c r="F295" i="95"/>
  <c r="F309" i="95"/>
  <c r="F320" i="95"/>
  <c r="F355" i="95"/>
  <c r="F363" i="95"/>
  <c r="F375" i="95"/>
  <c r="F383" i="95"/>
  <c r="F399" i="95"/>
  <c r="F253" i="95"/>
  <c r="F264" i="95"/>
  <c r="F333" i="95"/>
  <c r="F397" i="95"/>
  <c r="F157" i="95"/>
  <c r="F296" i="95"/>
  <c r="F310" i="95"/>
  <c r="F357" i="95"/>
  <c r="F377" i="95"/>
  <c r="F276" i="95" l="1"/>
  <c r="F286" i="95"/>
  <c r="F389" i="95"/>
  <c r="F394" i="95"/>
  <c r="F395" i="95" s="1"/>
  <c r="F278" i="95" l="1"/>
  <c r="F277" i="95"/>
  <c r="F281" i="95"/>
  <c r="F282" i="95"/>
  <c r="F283" i="95" l="1"/>
  <c r="F284" i="95"/>
  <c r="F287" i="95"/>
  <c r="L7" i="95" l="1"/>
  <c r="D11" i="87" l="1"/>
  <c r="L6" i="95" l="1"/>
  <c r="F319" i="88" l="1"/>
  <c r="E287" i="88"/>
  <c r="F287" i="88" s="1"/>
  <c r="E286" i="88"/>
  <c r="F286" i="88" s="1"/>
  <c r="E285" i="88"/>
  <c r="F285" i="88" s="1"/>
  <c r="E284" i="88"/>
  <c r="F284" i="88" s="1"/>
  <c r="E282" i="88"/>
  <c r="F282" i="88" s="1"/>
  <c r="E281" i="88"/>
  <c r="F281" i="88" s="1"/>
  <c r="F279" i="88"/>
  <c r="F278" i="88"/>
  <c r="F277" i="88"/>
  <c r="F274" i="88"/>
  <c r="F273" i="88"/>
  <c r="F272" i="88"/>
  <c r="F220" i="88" l="1"/>
  <c r="F221" i="88"/>
  <c r="F218" i="88"/>
  <c r="F217" i="88"/>
  <c r="F198" i="88" l="1"/>
  <c r="F196" i="88"/>
  <c r="F195" i="88"/>
  <c r="F190" i="88"/>
  <c r="F191" i="88" s="1"/>
  <c r="F189" i="88"/>
  <c r="F188" i="88"/>
  <c r="F186" i="88"/>
  <c r="F185" i="88"/>
  <c r="F200" i="88" l="1"/>
  <c r="F192" i="88"/>
  <c r="F197" i="88"/>
  <c r="F262" i="88"/>
  <c r="F263" i="88" s="1"/>
  <c r="F251" i="88"/>
  <c r="F250" i="88"/>
  <c r="F248" i="88"/>
  <c r="F247" i="88"/>
  <c r="F245" i="88"/>
  <c r="F244" i="88"/>
  <c r="F242" i="88"/>
  <c r="F241" i="88"/>
  <c r="F252" i="88"/>
  <c r="F199" i="88" l="1"/>
  <c r="F202" i="88"/>
  <c r="F203" i="88"/>
  <c r="F265" i="88"/>
  <c r="F266" i="88"/>
  <c r="F215" i="88" l="1"/>
  <c r="F214" i="88"/>
  <c r="F212" i="88"/>
  <c r="F211" i="88"/>
  <c r="F177" i="88"/>
  <c r="F176" i="88"/>
  <c r="F174" i="88"/>
  <c r="F173" i="88"/>
  <c r="F146" i="88"/>
  <c r="F148" i="88" s="1"/>
  <c r="F153" i="88"/>
  <c r="F152" i="88"/>
  <c r="F151" i="88"/>
  <c r="F150" i="88"/>
  <c r="F102" i="88"/>
  <c r="F104" i="88" s="1"/>
  <c r="F20" i="88"/>
  <c r="F17" i="88"/>
  <c r="F311" i="88"/>
  <c r="F310" i="88"/>
  <c r="F308" i="88"/>
  <c r="F307" i="88"/>
  <c r="F304" i="88"/>
  <c r="F305" i="88" s="1"/>
  <c r="F303" i="88"/>
  <c r="F302" i="88"/>
  <c r="F301" i="88"/>
  <c r="E300" i="88"/>
  <c r="F300" i="88" s="1"/>
  <c r="F299" i="88"/>
  <c r="F293" i="88"/>
  <c r="F292" i="88"/>
  <c r="F290" i="88"/>
  <c r="F267" i="88"/>
  <c r="F268" i="88" s="1"/>
  <c r="F257" i="88"/>
  <c r="F260" i="88" s="1"/>
  <c r="F256" i="88"/>
  <c r="F239" i="88"/>
  <c r="F238" i="88"/>
  <c r="F236" i="88"/>
  <c r="F235" i="88"/>
  <c r="F233" i="88"/>
  <c r="F224" i="88"/>
  <c r="F223" i="88"/>
  <c r="F209" i="88"/>
  <c r="F208" i="88"/>
  <c r="F206" i="88"/>
  <c r="F205" i="88"/>
  <c r="F183" i="88"/>
  <c r="F182" i="88"/>
  <c r="F180" i="88"/>
  <c r="F179" i="88"/>
  <c r="F171" i="88"/>
  <c r="F170" i="88"/>
  <c r="F168" i="88"/>
  <c r="F167" i="88"/>
  <c r="F165" i="88"/>
  <c r="F164" i="88"/>
  <c r="F162" i="88"/>
  <c r="F161" i="88"/>
  <c r="F158" i="88"/>
  <c r="F159" i="88" s="1"/>
  <c r="F157" i="88"/>
  <c r="F156" i="88"/>
  <c r="F145" i="88"/>
  <c r="F144" i="88"/>
  <c r="F143" i="88"/>
  <c r="F142" i="88"/>
  <c r="F141" i="88"/>
  <c r="F139" i="88"/>
  <c r="F138" i="88"/>
  <c r="F137" i="88"/>
  <c r="E135" i="88"/>
  <c r="F135" i="88" s="1"/>
  <c r="E134" i="88"/>
  <c r="F134" i="88" s="1"/>
  <c r="F132" i="88"/>
  <c r="F131" i="88"/>
  <c r="F129" i="88"/>
  <c r="F127" i="88"/>
  <c r="F126" i="88"/>
  <c r="F125" i="88"/>
  <c r="F121" i="88"/>
  <c r="F120" i="88"/>
  <c r="F118" i="88"/>
  <c r="F117" i="88"/>
  <c r="F115" i="88"/>
  <c r="F114" i="88"/>
  <c r="F112" i="88"/>
  <c r="F110" i="88"/>
  <c r="F109" i="88"/>
  <c r="F101" i="88"/>
  <c r="F100" i="88"/>
  <c r="F98" i="88"/>
  <c r="F96" i="88"/>
  <c r="F95" i="88"/>
  <c r="F94" i="88"/>
  <c r="F93" i="88"/>
  <c r="F91" i="88"/>
  <c r="F90" i="88"/>
  <c r="F88" i="88"/>
  <c r="F87" i="88"/>
  <c r="F86" i="88"/>
  <c r="F85" i="88"/>
  <c r="F84" i="88"/>
  <c r="F82" i="88"/>
  <c r="F81" i="88"/>
  <c r="F80" i="88"/>
  <c r="E78" i="88"/>
  <c r="F78" i="88" s="1"/>
  <c r="E77" i="88"/>
  <c r="F77" i="88" s="1"/>
  <c r="F75" i="88"/>
  <c r="F74" i="88"/>
  <c r="F72" i="88"/>
  <c r="F71" i="88"/>
  <c r="F70" i="88"/>
  <c r="F68" i="88"/>
  <c r="F67" i="88"/>
  <c r="F65" i="88"/>
  <c r="F64" i="88"/>
  <c r="F63" i="88"/>
  <c r="F61" i="88"/>
  <c r="F60" i="88"/>
  <c r="F59" i="88"/>
  <c r="F58" i="88"/>
  <c r="F57" i="88"/>
  <c r="F55" i="88"/>
  <c r="F54" i="88"/>
  <c r="F50" i="88"/>
  <c r="F49" i="88"/>
  <c r="F47" i="88"/>
  <c r="F46" i="88"/>
  <c r="F45" i="88"/>
  <c r="F42" i="88"/>
  <c r="F40" i="88"/>
  <c r="F39" i="88"/>
  <c r="F37" i="88"/>
  <c r="F36" i="88"/>
  <c r="F34" i="88"/>
  <c r="F33" i="88"/>
  <c r="F31" i="88"/>
  <c r="F30" i="88"/>
  <c r="F28" i="88"/>
  <c r="F27" i="88"/>
  <c r="F25" i="88"/>
  <c r="F23" i="88"/>
  <c r="F22" i="88"/>
  <c r="F15" i="88"/>
  <c r="F147" i="88" l="1"/>
  <c r="F105" i="88"/>
  <c r="F106" i="88"/>
  <c r="F103" i="88"/>
  <c r="F261" i="88"/>
  <c r="F16" i="88"/>
  <c r="F18" i="88"/>
  <c r="F253" i="88"/>
  <c r="F255" i="88"/>
  <c r="F269" i="88"/>
  <c r="F270" i="88" s="1"/>
  <c r="F258" i="88"/>
  <c r="L7" i="88" l="1"/>
  <c r="D10" i="87" l="1"/>
  <c r="D12" i="87" l="1"/>
  <c r="D6" i="87"/>
  <c r="L6" i="88"/>
</calcChain>
</file>

<file path=xl/sharedStrings.xml><?xml version="1.0" encoding="utf-8"?>
<sst xmlns="http://schemas.openxmlformats.org/spreadsheetml/2006/main" count="1643" uniqueCount="422">
  <si>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</si>
  <si>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</si>
  <si>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</si>
  <si>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</si>
  <si>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</si>
  <si>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</si>
  <si>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</si>
  <si>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</si>
  <si>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</si>
  <si>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</si>
  <si>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</si>
  <si>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</si>
  <si>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</si>
  <si>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</si>
  <si>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manqanebi</t>
  </si>
  <si>
    <t>kac/sT</t>
  </si>
  <si>
    <t xml:space="preserve">masalis transporti </t>
  </si>
  <si>
    <t>masalebi</t>
  </si>
  <si>
    <t>sxva masala</t>
  </si>
  <si>
    <t xml:space="preserve">gegmiuri dagroveba </t>
  </si>
  <si>
    <t>m</t>
  </si>
  <si>
    <t xml:space="preserve">   jami</t>
  </si>
  <si>
    <t>man/sT</t>
  </si>
  <si>
    <t>r e s u r s e b i</t>
  </si>
  <si>
    <t>c</t>
  </si>
  <si>
    <t>sxva manqanebi</t>
  </si>
  <si>
    <t>sn da w
1-81-4</t>
  </si>
  <si>
    <t>dRg</t>
  </si>
  <si>
    <t xml:space="preserve">zednadebi xarjebi </t>
  </si>
  <si>
    <t>tn.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</si>
  <si>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</si>
  <si>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</si>
  <si>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grZ.m.</t>
  </si>
  <si>
    <t>gauTvaliswinebeli xarji</t>
  </si>
  <si>
    <t>safuZveli</t>
  </si>
  <si>
    <t>aT.lari</t>
  </si>
  <si>
    <t>saxarjTaRricxvo Rirebuleba</t>
  </si>
  <si>
    <t>m.S. xelfasi</t>
  </si>
  <si>
    <t>proeqt</t>
  </si>
  <si>
    <t>sn da w
8-4-7</t>
  </si>
  <si>
    <t>sn da w
22-30-1</t>
  </si>
  <si>
    <t>betonis saxuravi fila, polimeruli xufiT</t>
  </si>
  <si>
    <t>rk/betonis Wis kedlebis gare zedapiris damuSaveba 2 fena cxeli bitumiT (hidroizoliacia)</t>
  </si>
  <si>
    <r>
      <t>m</t>
    </r>
    <r>
      <rPr>
        <vertAlign val="superscript"/>
        <sz val="12"/>
        <rFont val="AcadMtavr"/>
      </rPr>
      <t>3</t>
    </r>
  </si>
  <si>
    <t>milebis garSemo qviSis damcavi fenis mowyoba</t>
  </si>
  <si>
    <t>sn da w
23-1-1</t>
  </si>
  <si>
    <t>sn da w
1-31-3</t>
  </si>
  <si>
    <t xml:space="preserve">sn da w
22-25-2 </t>
  </si>
  <si>
    <t>sn da w
1-11-16</t>
  </si>
  <si>
    <t>tranSeis Zirisa da kedlebis damuSaveba xeliT IV kategoriis gruntebSi</t>
  </si>
  <si>
    <t xml:space="preserve">sn da w
1-80-4 </t>
  </si>
  <si>
    <t>gruntis mosworeba xeliT</t>
  </si>
  <si>
    <r>
      <t>eqskavatori pnevmoTvlian svlaze 0.5 m</t>
    </r>
    <r>
      <rPr>
        <vertAlign val="superscript"/>
        <sz val="10"/>
        <rFont val="AcadMtavr"/>
      </rPr>
      <t>3</t>
    </r>
  </si>
  <si>
    <t>tranSeis Sevseba adgilobrivi gruntiT datkepniT</t>
  </si>
  <si>
    <t>bitumis emulsia</t>
  </si>
  <si>
    <r>
      <t>m</t>
    </r>
    <r>
      <rPr>
        <vertAlign val="superscript"/>
        <sz val="10"/>
        <rFont val="AcadMtavr"/>
      </rPr>
      <t>3</t>
    </r>
  </si>
  <si>
    <t>kompl</t>
  </si>
  <si>
    <t xml:space="preserve">sn da w
22-23-2 </t>
  </si>
  <si>
    <t xml:space="preserve">sn da w
22-23-1 </t>
  </si>
  <si>
    <r>
      <t>10 m</t>
    </r>
    <r>
      <rPr>
        <b/>
        <vertAlign val="superscript"/>
        <sz val="10"/>
        <rFont val="AcadMtavr"/>
      </rPr>
      <t>3</t>
    </r>
  </si>
  <si>
    <r>
      <t>m</t>
    </r>
    <r>
      <rPr>
        <b/>
        <vertAlign val="superscript"/>
        <sz val="10"/>
        <rFont val="AcadMtavr"/>
      </rPr>
      <t>3</t>
    </r>
  </si>
  <si>
    <t>wyali</t>
  </si>
  <si>
    <t xml:space="preserve">sn da w
22-20-4 </t>
  </si>
  <si>
    <t>rk/b Wa d=1000mm h=1000 mm</t>
  </si>
  <si>
    <t xml:space="preserve">sn da w
22-20-3 </t>
  </si>
  <si>
    <t>buldozeri 59 kvt</t>
  </si>
  <si>
    <r>
      <t>IV kategoriis gruntis damuSaveba tranSeaSi eqskavatoris kovSiT 0.5-m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</t>
    </r>
  </si>
  <si>
    <t>IV kategoriis gruntis damuSaveba xeliT meqanizmisTvis miudgomel adgilebSi</t>
  </si>
  <si>
    <t xml:space="preserve">sn da w
22-8-3   </t>
  </si>
  <si>
    <t xml:space="preserve">sn da w
8-3-2  </t>
  </si>
  <si>
    <t>Wis Zirze qviSa-xreSovani safuZvlis mowyoba</t>
  </si>
  <si>
    <t>qviSa-xreSovani narevi</t>
  </si>
  <si>
    <t>qviSa</t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</si>
  <si>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-90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</si>
  <si>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foladis urduli </t>
    </r>
    <r>
      <rPr>
        <b/>
        <sz val="10"/>
        <rFont val="Arial"/>
        <family val="2"/>
        <charset val="204"/>
      </rPr>
      <t>PN-</t>
    </r>
    <r>
      <rPr>
        <b/>
        <sz val="10"/>
        <rFont val="AcadMtavr"/>
      </rPr>
      <t>16. d=80 mm montaJi</t>
    </r>
  </si>
  <si>
    <t>wnevis regulatori d=80 mm pn 16 montaJi</t>
  </si>
  <si>
    <t>elfuzuri quro 90 mm</t>
  </si>
  <si>
    <t xml:space="preserve">sn da w
22-8-4   </t>
  </si>
  <si>
    <r>
      <t xml:space="preserve">polieTilenis milis montaJi d-110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-110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</si>
  <si>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-110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</si>
  <si>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 xml:space="preserve">sn da w
22-8-2   </t>
  </si>
  <si>
    <r>
      <t xml:space="preserve">polieTilenis milis montaJi d-63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-63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</si>
  <si>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-63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</si>
  <si>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 xml:space="preserve">sn da w
22-8-1   </t>
  </si>
  <si>
    <r>
      <t xml:space="preserve">polieTilenis milis montaJi d-50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-50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</si>
  <si>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-50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</si>
  <si>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d-32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-32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-16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</si>
  <si>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-32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-16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</si>
  <si>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d-20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-20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-16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</si>
  <si>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-20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-16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</si>
  <si>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>rk/b Wa d=1500mm h=1000 mm</t>
  </si>
  <si>
    <t>rk/betonis Wis Ziri (1,70X1,70 m)</t>
  </si>
  <si>
    <r>
      <t xml:space="preserve">foladis urdulis </t>
    </r>
    <r>
      <rPr>
        <b/>
        <sz val="10"/>
        <rFont val="Arial"/>
        <family val="2"/>
        <charset val="204"/>
      </rPr>
      <t>PN-16</t>
    </r>
    <r>
      <rPr>
        <b/>
        <sz val="10"/>
        <rFont val="AcadMtavr"/>
      </rPr>
      <t>. d=100 mm montaJi</t>
    </r>
  </si>
  <si>
    <r>
      <t xml:space="preserve">foladis urduli </t>
    </r>
    <r>
      <rPr>
        <b/>
        <sz val="10"/>
        <rFont val="Arial"/>
        <family val="2"/>
        <charset val="204"/>
      </rPr>
      <t>PN-</t>
    </r>
    <r>
      <rPr>
        <b/>
        <sz val="10"/>
        <rFont val="AcadMtavr"/>
      </rPr>
      <t>16. d=65 mm montaJi</t>
    </r>
  </si>
  <si>
    <t>polieTilenis miltuCa adaftorebis momtaJi</t>
  </si>
  <si>
    <t>polieTilenis miltuCa adaftori 110 mm</t>
  </si>
  <si>
    <t>polieTilenis miltuCa adaftori 63 mm</t>
  </si>
  <si>
    <t>polieTilinis uRel-unagirebis montaJi</t>
  </si>
  <si>
    <t>polieTil. uRel-unagiri 63X1/2"</t>
  </si>
  <si>
    <t>polieTil. uRel-unagiri 50X1/2"</t>
  </si>
  <si>
    <t>polieTil. uRel-unagiri 32X1/2"</t>
  </si>
  <si>
    <r>
      <t xml:space="preserve">kompr. adaftori g/x 20X1/2"  </t>
    </r>
    <r>
      <rPr>
        <sz val="10"/>
        <rFont val="Times New Roman"/>
        <family val="1"/>
        <charset val="204"/>
      </rPr>
      <t>PN-16</t>
    </r>
  </si>
  <si>
    <t xml:space="preserve">sn da w
22-26-3 </t>
  </si>
  <si>
    <t>saxanZro hidrantis montaJi</t>
  </si>
  <si>
    <t>saxanZro hidranti</t>
  </si>
  <si>
    <t>polieTilenis samkapis mowyoba</t>
  </si>
  <si>
    <t>polieTilenis gadamyvanis mowyoba</t>
  </si>
  <si>
    <t xml:space="preserve">polieTilenis elfuzuri quroebis mowyoba </t>
  </si>
  <si>
    <t>elfuzuri quro 110 mm</t>
  </si>
  <si>
    <t>elfuzuri quro 63 mm</t>
  </si>
  <si>
    <t xml:space="preserve">polieTilenis el.gadamyvanis mowyoba </t>
  </si>
  <si>
    <t>el. gadamyvani 63X50 mm</t>
  </si>
  <si>
    <t>el. gadamyvani 63X32 mm</t>
  </si>
  <si>
    <t>plastmasis kompresiuli (meqanikuri gadabmiT) sacobis mowyoba</t>
  </si>
  <si>
    <r>
      <t xml:space="preserve">kompresiuli sacobi d-50 mm </t>
    </r>
    <r>
      <rPr>
        <sz val="10"/>
        <rFont val="Times New Roman"/>
        <family val="1"/>
        <charset val="204"/>
      </rPr>
      <t>PN-16</t>
    </r>
  </si>
  <si>
    <r>
      <t xml:space="preserve">kompresiuli sacobi d-40 mm </t>
    </r>
    <r>
      <rPr>
        <sz val="10"/>
        <rFont val="Times New Roman"/>
        <family val="1"/>
        <charset val="204"/>
      </rPr>
      <t>PN-16</t>
    </r>
  </si>
  <si>
    <r>
      <t xml:space="preserve">kompresiuli sacobi d-32 mm </t>
    </r>
    <r>
      <rPr>
        <sz val="10"/>
        <rFont val="Times New Roman"/>
        <family val="1"/>
        <charset val="204"/>
      </rPr>
      <t>PN-16</t>
    </r>
  </si>
  <si>
    <t xml:space="preserve">sn da w
22-20-1 </t>
  </si>
  <si>
    <t>tranSeis Sevseba meqanizmiT datkepniT qviSa-xreSovani nareviT (balasti 0-40 mm.)</t>
  </si>
  <si>
    <t>qviSa-xreSovani narevi (0-40 mm.)</t>
  </si>
  <si>
    <t>sn da w
1-22-16</t>
  </si>
  <si>
    <t>zedmeti gruntis datvirTva avtoTviTmclelze eqskavatoriT</t>
  </si>
  <si>
    <t>elfuzuri quro 50 mm</t>
  </si>
  <si>
    <t>elfuzuri quro 32 mm</t>
  </si>
  <si>
    <t>rk/betonis Wis Ziri (2,20X2,20 m)</t>
  </si>
  <si>
    <t xml:space="preserve">sn da w
22-8-6   </t>
  </si>
  <si>
    <r>
      <t xml:space="preserve">polieTilenis milis montaJi d-160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-160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</si>
  <si>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-160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</si>
  <si>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d-90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-90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</si>
  <si>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milis montaJi d-75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-75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</si>
  <si>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-75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</si>
  <si>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d-40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-40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</si>
  <si>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-40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</si>
  <si>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 xml:space="preserve">sn da w
22-20-2 </t>
  </si>
  <si>
    <t xml:space="preserve">sn da w
22-20-6 </t>
  </si>
  <si>
    <t>polieTil. uRel-unagiri 160X1/2"</t>
  </si>
  <si>
    <t>polieTil. uRel-unagiri 90X1/2"</t>
  </si>
  <si>
    <t>polieTil. uRel-unagiri 75X1/2"</t>
  </si>
  <si>
    <t>polieTil. uRel-unagiri 40X1/2"</t>
  </si>
  <si>
    <t>polieTilenis miltuCa adaftori 160 mm</t>
  </si>
  <si>
    <t>polieTilenis miltuCa adaftori 75 mm</t>
  </si>
  <si>
    <t>polieTilenis samkapi 160X110X160 mm</t>
  </si>
  <si>
    <t>polieTilenis samkapi 160X63X160 mm</t>
  </si>
  <si>
    <t>polieTilenis samkapi 75X63X75 mm</t>
  </si>
  <si>
    <t>polieTilenis samkapi 40X32X40 mm</t>
  </si>
  <si>
    <t>polieTil. gadamyvani 75X63 mm</t>
  </si>
  <si>
    <t>polieTil. gadamyvani 160X63 mm</t>
  </si>
  <si>
    <t>elfuzuri quro 160 mm</t>
  </si>
  <si>
    <t>elfuzuri quro 75 mm</t>
  </si>
  <si>
    <t>elfuzuri quro 40 mm</t>
  </si>
  <si>
    <t>el. gadamyvani 50X40 mm</t>
  </si>
  <si>
    <t>el. gadamyvani 63X40 mm</t>
  </si>
  <si>
    <t>el. gadamyvani 75X63 mm</t>
  </si>
  <si>
    <t xml:space="preserve">sn da w
22-25-3 </t>
  </si>
  <si>
    <r>
      <t xml:space="preserve">foladis urdulis </t>
    </r>
    <r>
      <rPr>
        <b/>
        <sz val="10"/>
        <rFont val="Arial"/>
        <family val="2"/>
        <charset val="204"/>
      </rPr>
      <t>PN-16</t>
    </r>
    <r>
      <rPr>
        <b/>
        <sz val="10"/>
        <rFont val="AcadMtavr"/>
      </rPr>
      <t>. d=125 mm montaJi</t>
    </r>
  </si>
  <si>
    <r>
      <t xml:space="preserve">foladis urduli </t>
    </r>
    <r>
      <rPr>
        <b/>
        <sz val="10"/>
        <rFont val="Arial"/>
        <family val="2"/>
        <charset val="204"/>
      </rPr>
      <t>PN-16</t>
    </r>
    <r>
      <rPr>
        <b/>
        <sz val="10"/>
        <rFont val="AcadMtavr"/>
      </rPr>
      <t>. d=150 mm montaJi</t>
    </r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</si>
  <si>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=150</t>
    </r>
  </si>
  <si>
    <t>wnevis regulatori d=65 mm pn 16 montaJi</t>
  </si>
  <si>
    <t>gruntis transportireba nayarSi saSualod 3 km-ze</t>
  </si>
  <si>
    <t>Coxatauris municipaliteti   sofeli zemo farcxma</t>
  </si>
  <si>
    <t>sasmeli wylis sistemis mowyobis samuSaoebi</t>
  </si>
  <si>
    <t>obieqturi xarjTaRricxva</t>
  </si>
  <si>
    <t>saxarjTaRicxvo Rirebuleba:</t>
  </si>
  <si>
    <t>xarjTaRricxva</t>
  </si>
  <si>
    <t>dasaxeleba</t>
  </si>
  <si>
    <t>xarjTaRricxva #1</t>
  </si>
  <si>
    <t>xarjTaRricxva #2</t>
  </si>
  <si>
    <r>
      <t xml:space="preserve">polieTilenis milis montaJi d-25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-25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-16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</si>
  <si>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-25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-16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</si>
  <si>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>polieTil. uRel-unagiri 25X1/2"</t>
  </si>
  <si>
    <t>polieTilenis samkapi 125X63X125 mm</t>
  </si>
  <si>
    <t>polieTilenis samkapi 40X25X40 mm</t>
  </si>
  <si>
    <t>elfuzuri quro 125 mm</t>
  </si>
  <si>
    <t>elfuzuri quro 25 mm</t>
  </si>
  <si>
    <t>el. gadamyvani 63X25 mm</t>
  </si>
  <si>
    <r>
      <t xml:space="preserve">kompresiuli sacobi d-25 mm </t>
    </r>
    <r>
      <rPr>
        <sz val="10"/>
        <rFont val="Times New Roman"/>
        <family val="1"/>
        <charset val="204"/>
      </rPr>
      <t>PN-16</t>
    </r>
  </si>
  <si>
    <t>plastmasis kompresiuli adaftorebis (gare xraxniT) mowyoba</t>
  </si>
  <si>
    <r>
      <t xml:space="preserve">sn da w
16-12-1                      </t>
    </r>
    <r>
      <rPr>
        <sz val="7"/>
        <rFont val="AcadMtavr"/>
      </rPr>
      <t>miyenebiT</t>
    </r>
    <r>
      <rPr>
        <sz val="8"/>
        <rFont val="AcadMtavr"/>
      </rPr>
      <t xml:space="preserve"> </t>
    </r>
  </si>
  <si>
    <t xml:space="preserve">plastmasis burTuliani ventili d-20 mm.  </t>
  </si>
  <si>
    <t>plastmasis burTuliani ventilis (meqanikuri gadabmiT) montaJi</t>
  </si>
  <si>
    <r>
      <t>V=300 m</t>
    </r>
    <r>
      <rPr>
        <vertAlign val="superscript"/>
        <sz val="11"/>
        <rFont val="AcadMtavr"/>
      </rPr>
      <t>3</t>
    </r>
    <r>
      <rPr>
        <sz val="11"/>
        <rFont val="AcadMtavr"/>
      </rPr>
      <t xml:space="preserve"> rk/betonis rezervuaris mowyoba</t>
    </r>
  </si>
  <si>
    <t>srf                                    2019-III
14.2-2</t>
  </si>
  <si>
    <t>gruntis gatana nayarSi transportireba saSualod 2 km-ze</t>
  </si>
  <si>
    <r>
      <t>IV kategoriis gruntis damuSaveba  eqskavatoriT qvabulSi adgilze dayriT kovSiT 0.5-m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</t>
    </r>
  </si>
  <si>
    <t>sn da w
1-80-4</t>
  </si>
  <si>
    <t>qvabulis Zirisa da kedlebis damuSaveba xeliT IV kategoriis gruntebSi</t>
  </si>
  <si>
    <t>sn da w
8-3-2</t>
  </si>
  <si>
    <t>RorRis baliSis mowyoba rezervuaris fundamentSi</t>
  </si>
  <si>
    <t>RorRi</t>
  </si>
  <si>
    <t>sn da w
6-1-1</t>
  </si>
  <si>
    <r>
      <t xml:space="preserve">betonis mosamzadebeli filis mowyoba </t>
    </r>
    <r>
      <rPr>
        <b/>
        <sz val="10"/>
        <rFont val="Times New Roman"/>
        <family val="1"/>
        <charset val="204"/>
      </rPr>
      <t>B</t>
    </r>
    <r>
      <rPr>
        <b/>
        <sz val="10"/>
        <rFont val="AcadMtavr"/>
      </rPr>
      <t xml:space="preserve">-15 </t>
    </r>
    <r>
      <rPr>
        <b/>
        <sz val="10"/>
        <rFont val="Times New Roman"/>
        <family val="1"/>
        <charset val="204"/>
      </rPr>
      <t>(M-200)</t>
    </r>
    <r>
      <rPr>
        <b/>
        <sz val="10"/>
        <rFont val="AcadMtavr"/>
      </rPr>
      <t xml:space="preserve"> sisqiT 15 sm</t>
    </r>
  </si>
  <si>
    <r>
      <t xml:space="preserve">betoni </t>
    </r>
    <r>
      <rPr>
        <sz val="10"/>
        <rFont val="Times New Roman"/>
        <family val="1"/>
        <charset val="204"/>
      </rPr>
      <t>B</t>
    </r>
    <r>
      <rPr>
        <sz val="10"/>
        <rFont val="AcadMtavr"/>
      </rPr>
      <t xml:space="preserve">-15 </t>
    </r>
    <r>
      <rPr>
        <sz val="10"/>
        <rFont val="Times New Roman"/>
        <family val="1"/>
        <charset val="204"/>
      </rPr>
      <t>(M-200)</t>
    </r>
  </si>
  <si>
    <t>sn da w
6-26-4</t>
  </si>
  <si>
    <r>
      <t xml:space="preserve">r/betonis monoliTuri rezervuaris konstruqciebis mowyoba nax. specifikaciis mixedviT betoniT </t>
    </r>
    <r>
      <rPr>
        <b/>
        <sz val="10"/>
        <rFont val="Sylfaen"/>
        <family val="1"/>
      </rPr>
      <t>B-22,5  W-6</t>
    </r>
  </si>
  <si>
    <t>SromiTi resursebi</t>
  </si>
  <si>
    <r>
      <t xml:space="preserve">betoni </t>
    </r>
    <r>
      <rPr>
        <sz val="10"/>
        <rFont val="Times New Roman"/>
        <family val="1"/>
        <charset val="204"/>
      </rPr>
      <t>B</t>
    </r>
    <r>
      <rPr>
        <sz val="10"/>
        <rFont val="AcadMtavr"/>
      </rPr>
      <t>-22,5</t>
    </r>
  </si>
  <si>
    <t>armatura a-I klasis</t>
  </si>
  <si>
    <t>armatura a-III klasis</t>
  </si>
  <si>
    <t>yalibis fari</t>
  </si>
  <si>
    <r>
      <t>m</t>
    </r>
    <r>
      <rPr>
        <vertAlign val="superscript"/>
        <sz val="10"/>
        <rFont val="AcadMtavr"/>
      </rPr>
      <t>2</t>
    </r>
  </si>
  <si>
    <t>daxerxili xis masala</t>
  </si>
  <si>
    <t>sn da w
6-9-1</t>
  </si>
  <si>
    <t>ankerebis montaJi</t>
  </si>
  <si>
    <t>ankeri</t>
  </si>
  <si>
    <t>sn da w
9-24-1</t>
  </si>
  <si>
    <r>
      <t>rezervuaris savintiliacio liTonis milis d219X5 mm (</t>
    </r>
    <r>
      <rPr>
        <b/>
        <sz val="10"/>
        <rFont val="Calibri"/>
        <family val="2"/>
        <charset val="204"/>
        <scheme val="minor"/>
      </rPr>
      <t>L</t>
    </r>
    <r>
      <rPr>
        <b/>
        <sz val="10"/>
        <rFont val="AcadMtavr"/>
      </rPr>
      <t>-1,5m) montaJi</t>
    </r>
  </si>
  <si>
    <t>liTonis konstruqciebi</t>
  </si>
  <si>
    <t>liTonis samontaJo detalebi</t>
  </si>
  <si>
    <t>kg</t>
  </si>
  <si>
    <t>eleqtrodi</t>
  </si>
  <si>
    <t>qanCi</t>
  </si>
  <si>
    <t>11</t>
  </si>
  <si>
    <t>sn da w
11-1-11</t>
  </si>
  <si>
    <r>
      <t xml:space="preserve">qanobiani fenis mowyoba gadaxurvis filaze, saS.sisqiT 4sm. betoniT </t>
    </r>
    <r>
      <rPr>
        <b/>
        <sz val="10"/>
        <rFont val="Times New Roman"/>
        <family val="1"/>
        <charset val="204"/>
      </rPr>
      <t>M</t>
    </r>
    <r>
      <rPr>
        <b/>
        <sz val="10"/>
        <rFont val="AcadMtavr"/>
      </rPr>
      <t>-150</t>
    </r>
  </si>
  <si>
    <t>kac./sT.</t>
  </si>
  <si>
    <r>
      <t>betoni M</t>
    </r>
    <r>
      <rPr>
        <sz val="10"/>
        <rFont val="Times New Roman"/>
        <family val="1"/>
        <charset val="204"/>
      </rPr>
      <t>M</t>
    </r>
    <r>
      <rPr>
        <sz val="10"/>
        <rFont val="AcadMtavr"/>
      </rPr>
      <t>-150</t>
    </r>
  </si>
  <si>
    <t>sxva masalebi</t>
  </si>
  <si>
    <t>man.</t>
  </si>
  <si>
    <t>sn da w
8-4-5</t>
  </si>
  <si>
    <t>rezervuaris gadaxurvis izolacia rulonuri masaliT 2 fena</t>
  </si>
  <si>
    <t>resursebi</t>
  </si>
  <si>
    <t>saizolacio rulonuri masala</t>
  </si>
  <si>
    <t>mastika saxuravis</t>
  </si>
  <si>
    <t>rezeruaris gare kedlebis izolacia 2 fenad cxeli bitumiT</t>
  </si>
  <si>
    <t>bitumis mastika</t>
  </si>
  <si>
    <t>sn da w
9-7-1</t>
  </si>
  <si>
    <t>rezervuarSi Casasvleli liTonis kibis mowyoba</t>
  </si>
  <si>
    <t>amwe 16t,</t>
  </si>
  <si>
    <t>sn da w
9-17-1</t>
  </si>
  <si>
    <t>rezervuarSi Casasvleli liTonis luqis mowyoba</t>
  </si>
  <si>
    <t>qvabulis darCenili sivrcis Sevseba adgilobrivi gruntiT</t>
  </si>
  <si>
    <t>17</t>
  </si>
  <si>
    <r>
      <t>rezervuaris mozvinva arsebuli gruntiT eqskavatoris kovSiT 0.5-m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</t>
    </r>
  </si>
  <si>
    <t>saSibero kamera mSenebloba</t>
  </si>
  <si>
    <t>IV kategoriis gruntis damuSaveba xeliT</t>
  </si>
  <si>
    <t xml:space="preserve">sn da w
1-22-14 </t>
  </si>
  <si>
    <t xml:space="preserve">sn da w
8-3-2 </t>
  </si>
  <si>
    <t>qviSa-xreSovani baliSis mowyoba saSibero kameris fundamentSi</t>
  </si>
  <si>
    <r>
      <t>m</t>
    </r>
    <r>
      <rPr>
        <vertAlign val="superscript"/>
        <sz val="11"/>
        <rFont val="AcadMtavr"/>
      </rPr>
      <t>3</t>
    </r>
  </si>
  <si>
    <t xml:space="preserve">sn da w
6-26-4 </t>
  </si>
  <si>
    <r>
      <t>r/b monoliTuri saSibero kameris konstruqciebis mowyoba nax. specifikaciis mixedviT</t>
    </r>
    <r>
      <rPr>
        <b/>
        <sz val="10"/>
        <rFont val="Sylfaen"/>
        <family val="1"/>
      </rPr>
      <t xml:space="preserve"> B-22,5</t>
    </r>
  </si>
  <si>
    <r>
      <t>betoni b-22,5 B(</t>
    </r>
    <r>
      <rPr>
        <sz val="10"/>
        <rFont val="Arial"/>
        <family val="2"/>
        <charset val="204"/>
      </rPr>
      <t>M-300)</t>
    </r>
  </si>
  <si>
    <r>
      <t>m</t>
    </r>
    <r>
      <rPr>
        <vertAlign val="superscript"/>
        <sz val="11"/>
        <rFont val="AcadMtavr"/>
      </rPr>
      <t>2</t>
    </r>
  </si>
  <si>
    <t>CarCo polimeruli xufiT</t>
  </si>
  <si>
    <t xml:space="preserve">sn da w
8-4-7 </t>
  </si>
  <si>
    <t>saSibero kameris gare kedlebis izolacia 2 fenad cxeli bitumiT</t>
  </si>
  <si>
    <t xml:space="preserve">sn da w
9-7-1 </t>
  </si>
  <si>
    <t>saSibero kameraSi Casasvleli liTonis kibis mowyoba</t>
  </si>
  <si>
    <t>rezervuaris teqnologia</t>
  </si>
  <si>
    <r>
      <t>IV kategoriis gruntis damuSaveba eqskavatoris kovSiT 0.5-m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</t>
    </r>
  </si>
  <si>
    <t>sn da w
22-5-6</t>
  </si>
  <si>
    <t>foladis wyalsadeni milebis mowyoba 159X5 mm</t>
  </si>
  <si>
    <t>foladis mili d=159X5 mm</t>
  </si>
  <si>
    <t>grZ.m</t>
  </si>
  <si>
    <t>sn da w
22-5-4</t>
  </si>
  <si>
    <t>foladis wyalsadeni milebis mowyoba 108X4,5 mm</t>
  </si>
  <si>
    <t>foladis mili d=108X4,5 mm</t>
  </si>
  <si>
    <t>sn da w
15-164-7</t>
  </si>
  <si>
    <t>foladis milsadenis SeRebva antikoroziuli saRebaviT 2-jer</t>
  </si>
  <si>
    <r>
      <t>m</t>
    </r>
    <r>
      <rPr>
        <b/>
        <vertAlign val="superscript"/>
        <sz val="11"/>
        <rFont val="AcadMtavr"/>
      </rPr>
      <t>2</t>
    </r>
  </si>
  <si>
    <t>antikoroziuli saRebavi</t>
  </si>
  <si>
    <t>sn da w
22-22-5</t>
  </si>
  <si>
    <t>foladis fasonuri nawilebis montaJi</t>
  </si>
  <si>
    <t>foladis samkapi d-159X159X159 mm</t>
  </si>
  <si>
    <r>
      <t>foladis muxli 90</t>
    </r>
    <r>
      <rPr>
        <vertAlign val="superscript"/>
        <sz val="10"/>
        <rFont val="AcadMtavr"/>
      </rPr>
      <t>0</t>
    </r>
    <r>
      <rPr>
        <sz val="10"/>
        <rFont val="AcadMtavr"/>
      </rPr>
      <t xml:space="preserve"> d-159 mm</t>
    </r>
  </si>
  <si>
    <r>
      <t>foladis muxli 45</t>
    </r>
    <r>
      <rPr>
        <vertAlign val="superscript"/>
        <sz val="10"/>
        <rFont val="AcadMtavr"/>
      </rPr>
      <t>0</t>
    </r>
    <r>
      <rPr>
        <sz val="10"/>
        <rFont val="AcadMtavr"/>
      </rPr>
      <t xml:space="preserve"> d-159 mm</t>
    </r>
  </si>
  <si>
    <t>sn da w
22-29-5</t>
  </si>
  <si>
    <t>liTonis miltuCa adaftori d-159 mm</t>
  </si>
  <si>
    <t>foladis 159-mm milebis gamorecxva dezinfeqciiT</t>
  </si>
  <si>
    <t>foladis 108-mm milebis gamorecxva dezinfeqciiT</t>
  </si>
  <si>
    <t>buldozeri 80 cx.Z.</t>
  </si>
  <si>
    <t>rezervuaris sanitaruli zona</t>
  </si>
  <si>
    <t>gruntis damuSaveba xeliT boZebis dasabetoneblad</t>
  </si>
  <si>
    <t xml:space="preserve">sn da w
7-21,4      </t>
  </si>
  <si>
    <t>sanitariuli Robis mowyoba kutikariT</t>
  </si>
  <si>
    <t>liTonis kutikari 150X90 sm</t>
  </si>
  <si>
    <t>proeqti</t>
  </si>
  <si>
    <t>liTonis WiSkari 150X160 sm</t>
  </si>
  <si>
    <t>liTonis mili d=76X3,5mm</t>
  </si>
  <si>
    <t>grZ/m</t>
  </si>
  <si>
    <t>liTonis mili d=57X3mm</t>
  </si>
  <si>
    <r>
      <t xml:space="preserve">betoni </t>
    </r>
    <r>
      <rPr>
        <sz val="10"/>
        <rFont val="Calibri"/>
        <family val="2"/>
        <charset val="204"/>
        <scheme val="minor"/>
      </rPr>
      <t>B</t>
    </r>
    <r>
      <rPr>
        <sz val="10"/>
        <rFont val="AcadMtavr"/>
      </rPr>
      <t>-15 B(</t>
    </r>
    <r>
      <rPr>
        <sz val="10"/>
        <rFont val="Arial"/>
        <family val="2"/>
        <charset val="204"/>
      </rPr>
      <t>M-200)</t>
    </r>
  </si>
  <si>
    <t>samontaJo detalebi</t>
  </si>
  <si>
    <t>moTuTiebuli mavTuli d2,5 mm</t>
  </si>
  <si>
    <t>moTuTiebuli mavTul bade-2,5 mm. 50X50 mm</t>
  </si>
  <si>
    <t>m2</t>
  </si>
  <si>
    <t>foladis boZebisa da WiSkris SeRebva zeTovani saRebaviT 2-jer</t>
  </si>
  <si>
    <t>zeTovani saRebavi</t>
  </si>
  <si>
    <r>
      <t>saproeqto teritoriaze zedmeti gruntis moxsna eqskavatoris kovSiT 0.5-m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a/TviTmclelze datvirTviT</t>
    </r>
  </si>
  <si>
    <t>sn da w
1-32-1</t>
  </si>
  <si>
    <t>saproeqto teritoriis mosworeba buldozeriT</t>
  </si>
  <si>
    <t>zedmeti gruntis datvirTva avtoTviTmclelze eqskavatoriT da gatana nayarSi</t>
  </si>
  <si>
    <t>gruntis transportireba nayarSi saSualod 2 km-ze</t>
  </si>
  <si>
    <t>qvabulis darCenili sivrcis Sevseba arsebuli gruntiT</t>
  </si>
  <si>
    <t>foladis wyalsadeni milebis mowyoba 57X3,5 mm</t>
  </si>
  <si>
    <t>foladis mili d=57X3,5 mm</t>
  </si>
  <si>
    <t>sn da w
22-5-2</t>
  </si>
  <si>
    <t xml:space="preserve">sn da w
22-25-1 </t>
  </si>
  <si>
    <r>
      <t xml:space="preserve">foladis urduli </t>
    </r>
    <r>
      <rPr>
        <b/>
        <sz val="10"/>
        <rFont val="Arial"/>
        <family val="2"/>
        <charset val="204"/>
      </rPr>
      <t>PN</t>
    </r>
    <r>
      <rPr>
        <b/>
        <sz val="10"/>
        <rFont val="AcadMtavr"/>
      </rPr>
      <t>-16. d=50 mm montaJi</t>
    </r>
  </si>
  <si>
    <r>
      <t>foladis urduli</t>
    </r>
    <r>
      <rPr>
        <sz val="10"/>
        <rFont val="Arial"/>
        <family val="2"/>
        <charset val="204"/>
      </rPr>
      <t xml:space="preserve"> 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>PN-16</t>
    </r>
    <r>
      <rPr>
        <sz val="10"/>
        <rFont val="AcadMtavr"/>
      </rPr>
      <t>.</t>
    </r>
    <r>
      <rPr>
        <sz val="10"/>
        <rFont val="Arial"/>
        <family val="2"/>
        <charset val="204"/>
      </rPr>
      <t xml:space="preserve"> D</t>
    </r>
    <r>
      <rPr>
        <sz val="10"/>
        <rFont val="AcadMtavr"/>
      </rPr>
      <t>=50 mm.</t>
    </r>
  </si>
  <si>
    <r>
      <t>foladis muxli 90</t>
    </r>
    <r>
      <rPr>
        <vertAlign val="superscript"/>
        <sz val="10"/>
        <rFont val="AcadMtavr"/>
      </rPr>
      <t>0</t>
    </r>
    <r>
      <rPr>
        <sz val="10"/>
        <rFont val="AcadMtavr"/>
      </rPr>
      <t xml:space="preserve"> d-108 mm</t>
    </r>
  </si>
  <si>
    <t>foladis samkapi d-57X57X57 mm</t>
  </si>
  <si>
    <r>
      <t>foladis muxli 90</t>
    </r>
    <r>
      <rPr>
        <vertAlign val="superscript"/>
        <sz val="10"/>
        <rFont val="AcadMtavr"/>
      </rPr>
      <t>0</t>
    </r>
    <r>
      <rPr>
        <sz val="10"/>
        <rFont val="AcadMtavr"/>
      </rPr>
      <t xml:space="preserve"> d-57 mm</t>
    </r>
  </si>
  <si>
    <t>foladis gadamyvani d-57X42 mm</t>
  </si>
  <si>
    <t xml:space="preserve">sn da w
22-29-3 </t>
  </si>
  <si>
    <t>liTonis miltuCa adaftori d-108 mm</t>
  </si>
  <si>
    <r>
      <t xml:space="preserve">liTonis miltuCis mowyoba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>-100</t>
    </r>
  </si>
  <si>
    <r>
      <t xml:space="preserve">liTonis miltuCis mowyoba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>-150</t>
    </r>
  </si>
  <si>
    <t xml:space="preserve">sn da w
22-29-1 </t>
  </si>
  <si>
    <r>
      <t xml:space="preserve">liTonis miltuCis mowyoba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>-50</t>
    </r>
  </si>
  <si>
    <t>liTonis miltuCa adaftori d-57 mm</t>
  </si>
  <si>
    <t>foladis 57-mm milebis gamorecxva dezinfeqciiT</t>
  </si>
  <si>
    <t>wyalsadenis anakrebi rk/b Wis mowyoba d=1000mm 1-kompl. simaRliT 1.m. polimeruli xufiT</t>
  </si>
  <si>
    <t>18</t>
  </si>
  <si>
    <r>
      <t xml:space="preserve">foladis ukusarqvelis </t>
    </r>
    <r>
      <rPr>
        <b/>
        <sz val="10"/>
        <rFont val="Arial"/>
        <family val="2"/>
        <charset val="204"/>
      </rPr>
      <t>D</t>
    </r>
    <r>
      <rPr>
        <b/>
        <sz val="10"/>
        <rFont val="AcadMtavr"/>
      </rPr>
      <t>=50 mm.</t>
    </r>
    <r>
      <rPr>
        <b/>
        <sz val="10"/>
        <rFont val="Arial"/>
        <family val="2"/>
        <charset val="204"/>
      </rPr>
      <t xml:space="preserve"> PN-16. </t>
    </r>
    <r>
      <rPr>
        <b/>
        <sz val="10"/>
        <rFont val="AcadMtavr"/>
      </rPr>
      <t>montaJi</t>
    </r>
  </si>
  <si>
    <r>
      <t xml:space="preserve">orfrTiani ukusarqveli </t>
    </r>
    <r>
      <rPr>
        <sz val="10"/>
        <rFont val="Arial"/>
        <family val="2"/>
        <charset val="204"/>
      </rPr>
      <t>D=50</t>
    </r>
    <r>
      <rPr>
        <sz val="10"/>
        <rFont val="AcadMtavr"/>
      </rPr>
      <t xml:space="preserve"> mm. </t>
    </r>
    <r>
      <rPr>
        <sz val="10"/>
        <rFont val="Arial"/>
        <family val="2"/>
        <charset val="204"/>
      </rPr>
      <t>PN-16</t>
    </r>
    <r>
      <rPr>
        <sz val="10"/>
        <rFont val="AcadMtavr"/>
      </rPr>
      <t xml:space="preserve"> </t>
    </r>
  </si>
  <si>
    <t xml:space="preserve">sn da w
9-24-4 </t>
  </si>
  <si>
    <t>marTvis faris dasamontaJeblad sayrdenis damzadeba da mowyoba foladis miliT d-76X3,5 mm</t>
  </si>
  <si>
    <t>amwe saavtomobilo svlaze 5 t</t>
  </si>
  <si>
    <r>
      <t xml:space="preserve">foladis sayrdeni mili d=76X3,5 mm </t>
    </r>
    <r>
      <rPr>
        <sz val="10"/>
        <rFont val="Calibri"/>
        <family val="2"/>
        <charset val="204"/>
        <scheme val="minor"/>
      </rPr>
      <t>H</t>
    </r>
    <r>
      <rPr>
        <sz val="10"/>
        <rFont val="AcadMtavr"/>
      </rPr>
      <t>=2 m. (1 cali)</t>
    </r>
  </si>
  <si>
    <t>eleqttrodi</t>
  </si>
  <si>
    <t>WanWiki</t>
  </si>
  <si>
    <t>sn da w
6-1-2
მიყენ.</t>
  </si>
  <si>
    <r>
      <t>betoni b-15 B(</t>
    </r>
    <r>
      <rPr>
        <sz val="10"/>
        <rFont val="Arial"/>
        <family val="2"/>
        <charset val="204"/>
      </rPr>
      <t>M-200)</t>
    </r>
  </si>
  <si>
    <t>walibis fari</t>
  </si>
  <si>
    <r>
      <t xml:space="preserve">dgaris dabetoneba </t>
    </r>
    <r>
      <rPr>
        <b/>
        <sz val="10"/>
        <rFont val="Arial"/>
        <family val="2"/>
        <charset val="204"/>
      </rPr>
      <t>B</t>
    </r>
    <r>
      <rPr>
        <b/>
        <sz val="10"/>
        <rFont val="AcadMtavr"/>
      </rPr>
      <t>-15</t>
    </r>
  </si>
  <si>
    <t>1. samSeneblo samuSaoebi</t>
  </si>
  <si>
    <t>zednadebi xarjebi samSeneblo samuSaoebze</t>
  </si>
  <si>
    <t>jami Tavi I</t>
  </si>
  <si>
    <t>sabazro</t>
  </si>
  <si>
    <t>marTvis fari, avtomatika+sixSiruli regulatoriT</t>
  </si>
  <si>
    <r>
      <t xml:space="preserve">WaburRilis tumbos SeZena-montaJi, warmadobiT </t>
    </r>
    <r>
      <rPr>
        <b/>
        <sz val="10"/>
        <rFont val="Arial"/>
        <family val="2"/>
        <charset val="204"/>
      </rPr>
      <t>Q=1,1 m3/h, H=47m. N=0,37 kvt.</t>
    </r>
    <r>
      <rPr>
        <b/>
        <sz val="10"/>
        <rFont val="AcadMtavr"/>
      </rPr>
      <t xml:space="preserve"> (erTi muSa erTi saTadarigo) gamagrilebeli garsacmiT</t>
    </r>
  </si>
  <si>
    <r>
      <t xml:space="preserve">WaburRilis tumbo, warmadobiT </t>
    </r>
    <r>
      <rPr>
        <sz val="10"/>
        <rFont val="Arial"/>
        <family val="2"/>
        <charset val="204"/>
      </rPr>
      <t>Q=1,1 m3/h, H=47m. N=0,37 kvt.</t>
    </r>
  </si>
  <si>
    <t>spilenZis kabeli ormagi izolaciiT  3X2,5</t>
  </si>
  <si>
    <r>
      <t xml:space="preserve">tumbos gamagrilebeli garcmis mili samagrebiT foladi d-159X4,5 mm. </t>
    </r>
    <r>
      <rPr>
        <sz val="10"/>
        <rFont val="Times New Roman"/>
        <family val="1"/>
        <charset val="204"/>
      </rPr>
      <t>L</t>
    </r>
    <r>
      <rPr>
        <sz val="10"/>
        <rFont val="AcadMtavr"/>
      </rPr>
      <t>=0,8 m)</t>
    </r>
  </si>
  <si>
    <t>zednadebi xarjebi teqnologiur nawilze samontaJo samuSaoebis xelfasidan</t>
  </si>
  <si>
    <t>jami Tavi II</t>
  </si>
  <si>
    <t>jami Tavi I+Tavi II</t>
  </si>
  <si>
    <t>2. teqnologiuri mowyobiloba</t>
  </si>
  <si>
    <r>
      <t>foladis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=150</t>
    </r>
  </si>
  <si>
    <t xml:space="preserve"> Sedgenilia 1984 w. s.n.w. sabaziso normebiT.  s.r.f. 2019 wlis IV kvartlis donenze</t>
  </si>
  <si>
    <t xml:space="preserve">    Sedgenilia 1984 w. s.n.w. sabaziso normebiT. s.r.f. 2019 wlis IV kvartlis doneze</t>
  </si>
  <si>
    <t>polieTilenis 125 mm-mde milebis gamorecxva dezinfeqciiT</t>
  </si>
  <si>
    <t>polieTilenis 160 mm-mde milebis gamorecxva dezinfeqciiT</t>
  </si>
  <si>
    <t>polieTilenis 90 mm-mde milebis gamorecxva dezinfeqciiT</t>
  </si>
  <si>
    <t>polieTilenis 75 mm-mde milebis gamorecxva dezinfeqciiT</t>
  </si>
  <si>
    <t>polieTilenis 63 mm-mde milebis gamorecxva dezinfeqciiT</t>
  </si>
  <si>
    <r>
      <t xml:space="preserve">wnevis regulatori </t>
    </r>
    <r>
      <rPr>
        <sz val="10"/>
        <rFont val="Arial"/>
        <family val="2"/>
        <charset val="204"/>
      </rPr>
      <t xml:space="preserve"> DN-65</t>
    </r>
    <r>
      <rPr>
        <sz val="10"/>
        <rFont val="AcadMtavr"/>
      </rPr>
      <t xml:space="preserve"> pn 16.</t>
    </r>
  </si>
  <si>
    <r>
      <t xml:space="preserve">wnevis regulatori </t>
    </r>
    <r>
      <rPr>
        <sz val="10"/>
        <rFont val="Arial"/>
        <family val="2"/>
        <charset val="204"/>
      </rPr>
      <t xml:space="preserve"> DN-</t>
    </r>
    <r>
      <rPr>
        <sz val="10"/>
        <rFont val="AcadMtavr"/>
      </rPr>
      <t>80 pn 16.</t>
    </r>
  </si>
  <si>
    <t>polieTilenis miltuCa adaftori 125 mm</t>
  </si>
  <si>
    <t>polieTilenis miltuCa adaftori 50 mm</t>
  </si>
  <si>
    <t>polieTilenis samkapi 160X160X160 mm</t>
  </si>
  <si>
    <t>polieTilenis samkapi 160X125X160 mm</t>
  </si>
  <si>
    <t>polieTilenis samkapi 90X75X90 mm</t>
  </si>
  <si>
    <t>polieTil. gadamyvani 160X90 mm</t>
  </si>
  <si>
    <t>polieTil. gadamyvani 90X75 mm</t>
  </si>
  <si>
    <t>polieTil. gadamyvani 75X50 mm</t>
  </si>
  <si>
    <t>polieTil. gadamyvani 50X40 mm</t>
  </si>
  <si>
    <t>dgarebis dasayeneblad  IV kategoriis gruntis damuSaveba (ormoebis amoReba)</t>
  </si>
  <si>
    <t>foladis sayrdeni mili d=76X3,5 mm</t>
  </si>
  <si>
    <t xml:space="preserve">sn da w
6-1-2 </t>
  </si>
  <si>
    <r>
      <t xml:space="preserve">dgarebis dabetoneba </t>
    </r>
    <r>
      <rPr>
        <b/>
        <sz val="10"/>
        <rFont val="Arial"/>
        <family val="2"/>
        <charset val="204"/>
      </rPr>
      <t>B</t>
    </r>
    <r>
      <rPr>
        <b/>
        <sz val="10"/>
        <rFont val="AcadMtavr"/>
      </rPr>
      <t>-15</t>
    </r>
  </si>
  <si>
    <t>daxerxili xe masala</t>
  </si>
  <si>
    <t>sn da w
22-5-3</t>
  </si>
  <si>
    <t>foladis wyalsadeni milebis mowyoba 76X3,5 mm hidravlikuri SemowmebiT</t>
  </si>
  <si>
    <t>liTonis mili d=76X3,5 mm</t>
  </si>
  <si>
    <t>foladis sayrdenebisa da milsadenis SeRebva antikoroziuli saRebaviT 2-jer</t>
  </si>
  <si>
    <r>
      <t xml:space="preserve">sn da w
25-10-1  </t>
    </r>
    <r>
      <rPr>
        <sz val="7"/>
        <rFont val="AcadMtavr"/>
      </rPr>
      <t>miyenebiT</t>
    </r>
  </si>
  <si>
    <t>foladis garcmis milis mowyoba horizontaluri burRvis meTodiT  d=250 mm gzis gadakveTaze</t>
  </si>
  <si>
    <t>amwe milCamwyobi</t>
  </si>
  <si>
    <t>buldozeri 130 cx.Z</t>
  </si>
  <si>
    <r>
      <t>eqskavatori pnevmoTvlian svlaze 0.65 m</t>
    </r>
    <r>
      <rPr>
        <vertAlign val="superscript"/>
        <sz val="10"/>
        <rFont val="AcadMtavr"/>
      </rPr>
      <t>3</t>
    </r>
  </si>
  <si>
    <t>SemduRebeli agregati orpostiani avtomisabmelze</t>
  </si>
  <si>
    <t>horizontaluri burRvis danadgari</t>
  </si>
  <si>
    <t>xis masala</t>
  </si>
  <si>
    <t>foladis mili d=245X8 mm</t>
  </si>
  <si>
    <r>
      <t>foladis muxli 90</t>
    </r>
    <r>
      <rPr>
        <vertAlign val="superscript"/>
        <sz val="10"/>
        <rFont val="AcadMtavr"/>
      </rPr>
      <t>0</t>
    </r>
    <r>
      <rPr>
        <sz val="10"/>
        <rFont val="AcadMtavr"/>
      </rPr>
      <t xml:space="preserve"> d-76 mm</t>
    </r>
  </si>
  <si>
    <t xml:space="preserve">sn da w
22-29-2 </t>
  </si>
  <si>
    <r>
      <t xml:space="preserve">foladis miltuCis mowyoba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>-65</t>
    </r>
  </si>
  <si>
    <t>foladis miltuCa adaftori d-76 mm</t>
  </si>
  <si>
    <r>
      <t xml:space="preserve">foladis miltuCis mowyoba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>-50</t>
    </r>
  </si>
  <si>
    <t>foladis miltuCa adaftori d-57 mm</t>
  </si>
  <si>
    <r>
      <t xml:space="preserve">wyalsadenis Sida qselis mowyoba </t>
    </r>
    <r>
      <rPr>
        <b/>
        <sz val="10"/>
        <rFont val="AcadMtavr"/>
      </rPr>
      <t>(centraluri ubani)</t>
    </r>
  </si>
  <si>
    <t>wyalsadenis Sida qselis mowyoba (centraluri ubani)</t>
  </si>
  <si>
    <r>
      <t xml:space="preserve">foladis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 65-mde milebis gamorecxva dezinfeqciiT</t>
    </r>
  </si>
  <si>
    <t>sn da w
27-28-1</t>
  </si>
  <si>
    <t>nakerebis CamWreli meqanizmi</t>
  </si>
  <si>
    <t>nakerebis Camsxmeli</t>
  </si>
  <si>
    <t>sarwyavi manqana 6000 litri</t>
  </si>
  <si>
    <t>sn da w
27-9-4</t>
  </si>
  <si>
    <t>avtogreideri 108 c.Z.</t>
  </si>
  <si>
    <t>sangrevi CaquCi</t>
  </si>
  <si>
    <t>asfaltisa da betonis safaris Caxerxva xeliT da nawiburebis damuSaveba bitumis emulsiiT</t>
  </si>
  <si>
    <t>asfaltisa da betonis safaris demontaJi sangrevi CaquCiT</t>
  </si>
  <si>
    <t>sn da w
27-7-2</t>
  </si>
  <si>
    <t>safuZvlis fenis mowyoba RorRiT fraqcia (0-40 mm)</t>
  </si>
  <si>
    <t>sagzao satkepni 18t</t>
  </si>
  <si>
    <t>fraqciuli RorRi (0-40 mm)</t>
  </si>
  <si>
    <t>sn da w
27-24-4,25</t>
  </si>
  <si>
    <t>c/betonis damgebi</t>
  </si>
  <si>
    <t>avtoamwe 5t</t>
  </si>
  <si>
    <r>
      <rPr>
        <b/>
        <sz val="10"/>
        <rFont val="Calibri"/>
        <family val="2"/>
        <charset val="204"/>
        <scheme val="minor"/>
      </rPr>
      <t xml:space="preserve">B-35 </t>
    </r>
    <r>
      <rPr>
        <b/>
        <sz val="10"/>
        <rFont val="AcadMtavr"/>
      </rPr>
      <t>cementobetonis safaris mowyoba sisqiT 20 sm</t>
    </r>
  </si>
  <si>
    <r>
      <rPr>
        <sz val="10"/>
        <rFont val="Calibri"/>
        <family val="2"/>
        <charset val="204"/>
        <scheme val="minor"/>
      </rPr>
      <t xml:space="preserve">B-35 </t>
    </r>
    <r>
      <rPr>
        <sz val="10"/>
        <rFont val="AcadMtavr"/>
      </rPr>
      <t xml:space="preserve"> c/betonis narevi</t>
    </r>
  </si>
  <si>
    <t>lokaluri xarjTaRricxva #2</t>
  </si>
  <si>
    <t>srf                                    2019-IV
14.2-2</t>
  </si>
  <si>
    <t>srf                                    2019-IV
14.2-3</t>
  </si>
  <si>
    <t>lokaluri xarjTaRricxva #1</t>
  </si>
  <si>
    <r>
      <rPr>
        <b/>
        <sz val="13"/>
        <rFont val="Calibri"/>
        <family val="2"/>
        <charset val="204"/>
        <scheme val="minor"/>
      </rPr>
      <t>V=</t>
    </r>
    <r>
      <rPr>
        <b/>
        <sz val="13"/>
        <rFont val="AcadMtavr"/>
      </rPr>
      <t>300</t>
    </r>
    <r>
      <rPr>
        <b/>
        <sz val="12"/>
        <rFont val="AcadMtavr"/>
      </rPr>
      <t xml:space="preserve"> m</t>
    </r>
    <r>
      <rPr>
        <b/>
        <vertAlign val="superscript"/>
        <sz val="12"/>
        <rFont val="AcadMtavr"/>
      </rPr>
      <t>3</t>
    </r>
    <r>
      <rPr>
        <b/>
        <sz val="12"/>
        <rFont val="AcadMtavr"/>
      </rPr>
      <t xml:space="preserve"> rk/betonis rezervuaris mowyoba</t>
    </r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</si>
  <si>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=125</t>
    </r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</si>
  <si>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=100</t>
    </r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</si>
  <si>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=80</t>
    </r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</si>
  <si>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=65</t>
    </r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</si>
  <si>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=50</t>
    </r>
  </si>
  <si>
    <r>
      <t xml:space="preserve">foladis miltuCis mowyoba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>-100</t>
    </r>
  </si>
  <si>
    <t>foladis miltuCa adaftori d-108 mm</t>
  </si>
  <si>
    <t>foladis samkapi d-108X108X108 mm.</t>
  </si>
  <si>
    <r>
      <t xml:space="preserve">magistraluri polieTilenis milis montaJi d-110 mm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-110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-12,5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</si>
  <si>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-110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-12,5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</si>
  <si>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>wyalsadenis anakrebi rk/b Wis mowyoba d=1500mm 1-kompl. simaRliT 1.m. polimeruli xufiT</t>
  </si>
  <si>
    <t>tranSeis Sevseba adgilobrivi gruntiT</t>
  </si>
  <si>
    <t>sayrdenebis damzadeba da mowyoba foladis miliT d-76X3,5 mm. (20 cali)</t>
  </si>
  <si>
    <t>wyalsadenis anakrebi rk/b Wis mowyoba d=1000mm 6-kompl. simaRliT 1.m. polimeruli xufiT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</si>
</sst>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0.0000"/>
    <numFmt numFmtId="168" formatCode="0.0"/>
    <numFmt numFmtId="169" formatCode="_-* #,##0.000_р_._-;\-* #,##0.000_р_._-;_-* &quot;-&quot;???_р_._-;_-@_-"/>
    <numFmt numFmtId="170" formatCode="_-* #,##0.00_р_._-;\-* #,##0.00_р_._-;_-* &quot;-&quot;???_р_._-;_-@_-"/>
    <numFmt numFmtId="171" formatCode="0.00000"/>
  </numFmts>
  <fonts count="4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2"/>
      <name val="AcadMtavr"/>
    </font>
    <font>
      <b/>
      <sz val="11"/>
      <name val="AcadMtavr"/>
    </font>
    <font>
      <sz val="10"/>
      <name val="AcadNusx"/>
    </font>
    <font>
      <vertAlign val="superscript"/>
      <sz val="12"/>
      <name val="AcadMtavr"/>
    </font>
    <font>
      <b/>
      <sz val="8"/>
      <name val="AcadMtavr"/>
    </font>
    <font>
      <sz val="11"/>
      <name val="AcadMtavr"/>
    </font>
    <font>
      <u/>
      <sz val="9"/>
      <name val="AcadMtavr"/>
    </font>
    <font>
      <b/>
      <sz val="10"/>
      <name val="Arial"/>
      <family val="2"/>
      <charset val="204"/>
    </font>
    <font>
      <b/>
      <sz val="9"/>
      <name val="AcadMtavr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cadMtavr"/>
    </font>
    <font>
      <b/>
      <u/>
      <sz val="14"/>
      <name val="AcadMtavr"/>
    </font>
    <font>
      <sz val="11"/>
      <color rgb="FFFF0000"/>
      <name val="AcadMtavr"/>
    </font>
    <font>
      <sz val="14"/>
      <color rgb="FFFF0000"/>
      <name val="Arial"/>
      <family val="2"/>
      <charset val="204"/>
    </font>
    <font>
      <sz val="11"/>
      <name val="AcadNusx"/>
    </font>
    <font>
      <vertAlign val="superscript"/>
      <sz val="11"/>
      <name val="AcadMtavr"/>
    </font>
    <font>
      <b/>
      <sz val="10"/>
      <color rgb="FFFF0000"/>
      <name val="AcadMtavr"/>
    </font>
    <font>
      <u/>
      <sz val="8"/>
      <name val="AcadMtavr"/>
    </font>
    <font>
      <b/>
      <sz val="10"/>
      <name val="Sylfaen"/>
      <family val="1"/>
    </font>
    <font>
      <b/>
      <sz val="10"/>
      <name val="Calibri"/>
      <family val="2"/>
      <charset val="204"/>
      <scheme val="minor"/>
    </font>
    <font>
      <b/>
      <sz val="11"/>
      <color rgb="FFFF0000"/>
      <name val="AcadMtavr"/>
    </font>
    <font>
      <b/>
      <vertAlign val="superscript"/>
      <sz val="11"/>
      <name val="AcadMtavr"/>
    </font>
    <font>
      <b/>
      <u/>
      <sz val="10"/>
      <color rgb="FFFF0000"/>
      <name val="AcadMtavr"/>
    </font>
    <font>
      <sz val="8"/>
      <color theme="1" tint="4.9989318521683403E-2"/>
      <name val="AcadMtavr"/>
    </font>
    <font>
      <b/>
      <sz val="10"/>
      <color theme="1" tint="4.9989318521683403E-2"/>
      <name val="AcadMtavr"/>
    </font>
    <font>
      <sz val="10"/>
      <color theme="1" tint="4.9989318521683403E-2"/>
      <name val="AcadNusx"/>
    </font>
    <font>
      <sz val="10"/>
      <color theme="1" tint="4.9989318521683403E-2"/>
      <name val="AcadMtavr"/>
    </font>
    <font>
      <sz val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3"/>
      <name val="Calibri"/>
      <family val="2"/>
      <charset val="204"/>
      <scheme val="minor"/>
    </font>
    <font>
      <b/>
      <sz val="13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</cellStyleXfs>
  <cellXfs count="331">
    <xf numFmtId="0" fontId="0" fillId="0" borderId="0" xfId="0"/>
    <xf numFmtId="0" fontId="1" fillId="0" borderId="0" xfId="0" applyFont="1"/>
    <xf numFmtId="0" fontId="14" fillId="0" borderId="0" xfId="1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/>
    </xf>
    <xf numFmtId="0" fontId="5" fillId="0" borderId="0" xfId="7" applyFont="1" applyBorder="1" applyAlignment="1">
      <alignment horizontal="left"/>
    </xf>
    <xf numFmtId="0" fontId="2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7" applyFont="1" applyBorder="1" applyAlignment="1">
      <alignment horizontal="right" vertical="center"/>
    </xf>
    <xf numFmtId="2" fontId="28" fillId="0" borderId="0" xfId="0" applyNumberFormat="1" applyFont="1" applyFill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19" fillId="0" borderId="0" xfId="7" applyFont="1" applyBorder="1" applyAlignment="1">
      <alignment horizontal="right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4" fillId="3" borderId="1" xfId="12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2" fontId="5" fillId="0" borderId="1" xfId="12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66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9" applyNumberFormat="1" applyFont="1" applyFill="1" applyBorder="1" applyAlignment="1" applyProtection="1">
      <alignment horizontal="center" vertical="center"/>
      <protection locked="0"/>
    </xf>
    <xf numFmtId="168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9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1" xfId="7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7" applyFont="1" applyFill="1" applyBorder="1" applyAlignment="1" applyProtection="1">
      <alignment horizontal="center" vertical="center" wrapText="1"/>
      <protection locked="0"/>
    </xf>
    <xf numFmtId="0" fontId="5" fillId="0" borderId="1" xfId="7" applyFont="1" applyFill="1" applyBorder="1" applyAlignment="1" applyProtection="1">
      <alignment horizontal="left" vertical="center" wrapText="1"/>
      <protection locked="0"/>
    </xf>
    <xf numFmtId="0" fontId="6" fillId="0" borderId="1" xfId="7" applyFont="1" applyFill="1" applyBorder="1" applyAlignment="1" applyProtection="1">
      <alignment horizontal="left" vertical="center" wrapText="1"/>
      <protection locked="0"/>
    </xf>
    <xf numFmtId="0" fontId="6" fillId="0" borderId="1" xfId="4" applyFont="1" applyFill="1" applyBorder="1" applyAlignment="1" applyProtection="1">
      <alignment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166" fontId="5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9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6" fontId="16" fillId="0" borderId="1" xfId="7" applyNumberFormat="1" applyFon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18" fillId="0" borderId="1" xfId="4" applyFont="1" applyFill="1" applyBorder="1" applyAlignment="1" applyProtection="1">
      <alignment horizontal="center" vertical="center"/>
      <protection locked="0"/>
    </xf>
    <xf numFmtId="2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8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NumberFormat="1" applyFont="1" applyFill="1" applyBorder="1" applyAlignment="1" applyProtection="1">
      <alignment horizontal="center" vertical="top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11" applyFont="1" applyFill="1" applyBorder="1" applyAlignment="1" applyProtection="1">
      <alignment horizontal="center" vertical="center"/>
      <protection locked="0"/>
    </xf>
    <xf numFmtId="0" fontId="6" fillId="3" borderId="3" xfId="1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3" xfId="12" applyFont="1" applyFill="1" applyBorder="1" applyAlignment="1" applyProtection="1">
      <alignment horizontal="center" vertical="center"/>
      <protection locked="0"/>
    </xf>
    <xf numFmtId="43" fontId="6" fillId="3" borderId="3" xfId="12" applyFont="1" applyFill="1" applyBorder="1" applyAlignment="1" applyProtection="1">
      <alignment horizontal="center" vertical="center" wrapText="1"/>
      <protection locked="0"/>
    </xf>
    <xf numFmtId="43" fontId="9" fillId="3" borderId="8" xfId="12" applyFont="1" applyFill="1" applyBorder="1" applyAlignment="1" applyProtection="1">
      <alignment horizontal="center" vertical="center"/>
      <protection locked="0"/>
    </xf>
    <xf numFmtId="0" fontId="6" fillId="0" borderId="2" xfId="11" applyFont="1" applyFill="1" applyBorder="1" applyAlignment="1" applyProtection="1">
      <alignment horizontal="center" vertical="center"/>
      <protection locked="0"/>
    </xf>
    <xf numFmtId="0" fontId="5" fillId="0" borderId="2" xfId="1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2" xfId="12" applyFont="1" applyFill="1" applyBorder="1" applyAlignment="1" applyProtection="1">
      <alignment horizontal="center" vertical="center"/>
      <protection locked="0"/>
    </xf>
    <xf numFmtId="0" fontId="6" fillId="3" borderId="1" xfId="1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1" xfId="12" applyFont="1" applyFill="1" applyBorder="1" applyAlignment="1" applyProtection="1">
      <alignment horizontal="center" vertical="center"/>
      <protection locked="0"/>
    </xf>
    <xf numFmtId="0" fontId="6" fillId="0" borderId="1" xfId="11" applyFont="1" applyFill="1" applyBorder="1" applyAlignment="1" applyProtection="1">
      <alignment horizontal="center" vertical="center"/>
      <protection locked="0"/>
    </xf>
    <xf numFmtId="0" fontId="5" fillId="0" borderId="1" xfId="11" applyFont="1" applyFill="1" applyBorder="1" applyAlignment="1" applyProtection="1">
      <alignment horizontal="center" vertical="center"/>
      <protection locked="0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2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2" borderId="1" xfId="1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4" fillId="0" borderId="0" xfId="11" applyFont="1" applyFill="1" applyBorder="1" applyAlignment="1" applyProtection="1">
      <alignment horizontal="center" vertical="center" shrinkToFit="1"/>
      <protection locked="0"/>
    </xf>
    <xf numFmtId="0" fontId="6" fillId="0" borderId="0" xfId="11" applyFont="1" applyFill="1" applyBorder="1" applyAlignment="1" applyProtection="1">
      <alignment horizontal="center" vertical="center" shrinkToFit="1"/>
      <protection locked="0"/>
    </xf>
    <xf numFmtId="43" fontId="6" fillId="0" borderId="0" xfId="1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1" applyFont="1" applyFill="1" applyBorder="1" applyAlignment="1" applyProtection="1">
      <alignment horizontal="left" vertical="center" shrinkToFit="1"/>
      <protection locked="0"/>
    </xf>
    <xf numFmtId="43" fontId="15" fillId="0" borderId="9" xfId="11" applyNumberFormat="1" applyFont="1" applyFill="1" applyBorder="1" applyAlignment="1" applyProtection="1">
      <alignment horizontal="center" vertical="center" shrinkToFit="1"/>
      <protection locked="0"/>
    </xf>
    <xf numFmtId="2" fontId="1" fillId="0" borderId="0" xfId="0" applyNumberFormat="1" applyFont="1" applyProtection="1">
      <protection locked="0"/>
    </xf>
    <xf numFmtId="165" fontId="15" fillId="0" borderId="10" xfId="1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1" applyFont="1" applyFill="1" applyBorder="1" applyAlignment="1" applyProtection="1">
      <alignment horizontal="center" vertical="center" shrinkToFit="1"/>
      <protection locked="0"/>
    </xf>
    <xf numFmtId="0" fontId="4" fillId="0" borderId="0" xfId="11" applyFont="1" applyFill="1" applyBorder="1" applyAlignment="1" applyProtection="1">
      <alignment vertical="center" shrinkToFit="1"/>
      <protection locked="0"/>
    </xf>
    <xf numFmtId="165" fontId="6" fillId="0" borderId="0" xfId="11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1" xfId="4" applyFont="1" applyFill="1" applyBorder="1" applyAlignment="1" applyProtection="1">
      <alignment horizontal="center" vertical="center"/>
      <protection locked="0"/>
    </xf>
    <xf numFmtId="0" fontId="18" fillId="2" borderId="1" xfId="4" applyFont="1" applyFill="1" applyBorder="1" applyAlignment="1" applyProtection="1">
      <alignment horizontal="center" vertical="center"/>
      <protection locked="0"/>
    </xf>
    <xf numFmtId="168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6" fillId="2" borderId="1" xfId="4" applyFont="1" applyFill="1" applyBorder="1" applyAlignment="1" applyProtection="1">
      <alignment wrapText="1"/>
      <protection locked="0"/>
    </xf>
    <xf numFmtId="0" fontId="5" fillId="2" borderId="1" xfId="9" applyFont="1" applyFill="1" applyBorder="1" applyAlignment="1" applyProtection="1">
      <alignment horizontal="center" vertical="center"/>
      <protection locked="0"/>
    </xf>
    <xf numFmtId="166" fontId="5" fillId="2" borderId="1" xfId="9" applyNumberFormat="1" applyFont="1" applyFill="1" applyBorder="1" applyAlignment="1" applyProtection="1">
      <alignment horizontal="center" vertical="center"/>
      <protection locked="0"/>
    </xf>
    <xf numFmtId="0" fontId="5" fillId="2" borderId="1" xfId="0" quotePrefix="1" applyFont="1" applyFill="1" applyBorder="1" applyAlignment="1" applyProtection="1">
      <alignment horizontal="center" wrapText="1"/>
      <protection locked="0"/>
    </xf>
    <xf numFmtId="0" fontId="5" fillId="2" borderId="1" xfId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2" fontId="5" fillId="2" borderId="1" xfId="9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6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wrapTex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66" fontId="5" fillId="2" borderId="1" xfId="1" applyNumberFormat="1" applyFont="1" applyFill="1" applyBorder="1" applyAlignment="1" applyProtection="1">
      <alignment horizontal="center" vertical="center"/>
      <protection locked="0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6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2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4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168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22" fillId="2" borderId="1" xfId="0" applyNumberFormat="1" applyFont="1" applyFill="1" applyBorder="1" applyAlignment="1" applyProtection="1">
      <alignment horizontal="center" vertical="center"/>
      <protection locked="0"/>
    </xf>
    <xf numFmtId="2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0" fontId="37" fillId="2" borderId="1" xfId="0" applyFont="1" applyFill="1" applyBorder="1" applyAlignment="1" applyProtection="1">
      <alignment horizontal="center" wrapText="1"/>
      <protection locked="0"/>
    </xf>
    <xf numFmtId="2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 applyProtection="1">
      <alignment horizontal="center" wrapText="1"/>
      <protection locked="0"/>
    </xf>
    <xf numFmtId="0" fontId="5" fillId="2" borderId="1" xfId="4" applyFont="1" applyFill="1" applyBorder="1" applyAlignment="1" applyProtection="1">
      <alignment wrapText="1"/>
      <protection locked="0"/>
    </xf>
    <xf numFmtId="0" fontId="5" fillId="2" borderId="1" xfId="4" applyFont="1" applyFill="1" applyBorder="1" applyAlignment="1" applyProtection="1">
      <alignment horizontal="center" vertical="center"/>
      <protection locked="0"/>
    </xf>
    <xf numFmtId="2" fontId="5" fillId="2" borderId="1" xfId="4" applyNumberFormat="1" applyFont="1" applyFill="1" applyBorder="1" applyAlignment="1" applyProtection="1">
      <alignment horizontal="center" vertical="center"/>
      <protection locked="0"/>
    </xf>
    <xf numFmtId="2" fontId="6" fillId="0" borderId="1" xfId="12" applyNumberFormat="1" applyFont="1" applyFill="1" applyBorder="1" applyAlignment="1" applyProtection="1">
      <alignment horizontal="center" vertical="center"/>
      <protection locked="0"/>
    </xf>
    <xf numFmtId="2" fontId="6" fillId="0" borderId="1" xfId="12" applyNumberFormat="1" applyFont="1" applyFill="1" applyBorder="1" applyAlignment="1" applyProtection="1">
      <alignment horizontal="center" vertical="top" wrapText="1"/>
      <protection locked="0"/>
    </xf>
    <xf numFmtId="2" fontId="5" fillId="0" borderId="1" xfId="12" applyNumberFormat="1" applyFont="1" applyFill="1" applyBorder="1" applyAlignment="1" applyProtection="1">
      <alignment horizontal="left" vertical="center" wrapText="1"/>
      <protection locked="0"/>
    </xf>
    <xf numFmtId="2" fontId="8" fillId="0" borderId="1" xfId="12" applyNumberFormat="1" applyFont="1" applyFill="1" applyBorder="1" applyAlignment="1" applyProtection="1">
      <alignment horizontal="left" vertical="center" wrapText="1"/>
      <protection locked="0"/>
    </xf>
    <xf numFmtId="2" fontId="5" fillId="0" borderId="1" xfId="1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12" applyNumberFormat="1" applyFont="1" applyFill="1" applyBorder="1" applyAlignment="1" applyProtection="1">
      <alignment horizontal="center" vertical="center"/>
      <protection locked="0"/>
    </xf>
    <xf numFmtId="17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4" borderId="1" xfId="7" applyFont="1" applyFill="1" applyBorder="1" applyAlignment="1" applyProtection="1">
      <alignment horizontal="left" vertical="center" wrapText="1"/>
      <protection locked="0"/>
    </xf>
    <xf numFmtId="0" fontId="42" fillId="0" borderId="1" xfId="7" applyFont="1" applyFill="1" applyBorder="1" applyAlignment="1" applyProtection="1">
      <alignment horizontal="center" vertical="center" wrapText="1"/>
      <protection locked="0"/>
    </xf>
    <xf numFmtId="0" fontId="43" fillId="0" borderId="1" xfId="7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3" borderId="12" xfId="11" applyFont="1" applyFill="1" applyBorder="1" applyAlignment="1" applyProtection="1">
      <alignment horizontal="center" vertical="center"/>
      <protection locked="0"/>
    </xf>
    <xf numFmtId="0" fontId="6" fillId="3" borderId="13" xfId="11" applyFont="1" applyFill="1" applyBorder="1" applyAlignment="1" applyProtection="1">
      <alignment horizontal="center" vertical="center"/>
      <protection locked="0"/>
    </xf>
    <xf numFmtId="0" fontId="6" fillId="3" borderId="14" xfId="11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14" xfId="12" applyFont="1" applyFill="1" applyBorder="1" applyAlignment="1" applyProtection="1">
      <alignment horizontal="center" vertical="center"/>
      <protection locked="0"/>
    </xf>
    <xf numFmtId="0" fontId="6" fillId="0" borderId="6" xfId="11" applyFont="1" applyFill="1" applyBorder="1" applyAlignment="1" applyProtection="1">
      <alignment horizontal="center" vertical="center"/>
      <protection locked="0"/>
    </xf>
    <xf numFmtId="0" fontId="6" fillId="0" borderId="4" xfId="11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4" xfId="12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3" borderId="15" xfId="11" applyFont="1" applyFill="1" applyBorder="1" applyAlignment="1" applyProtection="1">
      <alignment horizontal="center" vertical="center"/>
      <protection locked="0"/>
    </xf>
    <xf numFmtId="0" fontId="6" fillId="3" borderId="4" xfId="1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4" xfId="12" applyFont="1" applyFill="1" applyBorder="1" applyAlignment="1" applyProtection="1">
      <alignment horizontal="center" vertical="center"/>
      <protection locked="0"/>
    </xf>
    <xf numFmtId="2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" xfId="12" applyNumberFormat="1" applyFont="1" applyFill="1" applyBorder="1" applyAlignment="1" applyProtection="1">
      <alignment horizontal="center" vertical="center" wrapText="1"/>
      <protection locked="0"/>
    </xf>
    <xf numFmtId="2" fontId="9" fillId="3" borderId="3" xfId="12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3" fontId="5" fillId="0" borderId="2" xfId="12" applyFont="1" applyFill="1" applyBorder="1" applyAlignment="1" applyProtection="1">
      <alignment horizontal="center" vertical="center" wrapText="1"/>
      <protection locked="0"/>
    </xf>
    <xf numFmtId="43" fontId="6" fillId="3" borderId="1" xfId="12" applyFont="1" applyFill="1" applyBorder="1" applyAlignment="1" applyProtection="1">
      <alignment horizontal="center" vertical="center" wrapText="1"/>
      <protection locked="0"/>
    </xf>
    <xf numFmtId="43" fontId="6" fillId="2" borderId="1" xfId="12" applyFont="1" applyFill="1" applyBorder="1" applyAlignment="1" applyProtection="1">
      <alignment horizontal="center" vertical="center" wrapText="1"/>
      <protection locked="0"/>
    </xf>
    <xf numFmtId="43" fontId="9" fillId="0" borderId="1" xfId="12" applyFont="1" applyFill="1" applyBorder="1" applyAlignment="1" applyProtection="1">
      <alignment horizontal="center" vertical="center"/>
      <protection locked="0"/>
    </xf>
    <xf numFmtId="43" fontId="5" fillId="2" borderId="1" xfId="12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3" fontId="5" fillId="3" borderId="1" xfId="12" applyFont="1" applyFill="1" applyBorder="1" applyProtection="1">
      <protection locked="0"/>
    </xf>
    <xf numFmtId="164" fontId="45" fillId="0" borderId="0" xfId="0" applyNumberFormat="1" applyFont="1" applyProtection="1">
      <protection locked="0"/>
    </xf>
    <xf numFmtId="2" fontId="0" fillId="0" borderId="0" xfId="0" applyNumberFormat="1" applyAlignment="1">
      <alignment horizontal="center" vertical="center"/>
    </xf>
    <xf numFmtId="0" fontId="27" fillId="0" borderId="0" xfId="11" applyFont="1" applyFill="1" applyBorder="1" applyAlignment="1">
      <alignment horizontal="center" vertical="center" wrapText="1" shrinkToFit="1"/>
    </xf>
    <xf numFmtId="0" fontId="28" fillId="0" borderId="0" xfId="7" applyFont="1" applyAlignment="1">
      <alignment horizont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1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11" applyFont="1" applyFill="1" applyBorder="1" applyAlignment="1" applyProtection="1">
      <alignment horizontal="center" vertical="center" shrinkToFit="1"/>
      <protection locked="0"/>
    </xf>
    <xf numFmtId="0" fontId="4" fillId="0" borderId="0" xfId="11" applyFont="1" applyFill="1" applyBorder="1" applyAlignment="1" applyProtection="1">
      <alignment horizontal="right" vertical="center" shrinkToFit="1"/>
      <protection locked="0"/>
    </xf>
    <xf numFmtId="0" fontId="34" fillId="0" borderId="0" xfId="1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0" borderId="0" xfId="11" applyFont="1" applyFill="1" applyBorder="1" applyAlignment="1" applyProtection="1">
      <alignment horizontal="center" vertical="center" shrinkToFit="1"/>
      <protection locked="0"/>
    </xf>
    <xf numFmtId="0" fontId="15" fillId="0" borderId="0" xfId="11" applyFont="1" applyFill="1" applyBorder="1" applyAlignment="1" applyProtection="1">
      <alignment horizontal="center" vertical="center" shrinkToFit="1"/>
      <protection locked="0"/>
    </xf>
    <xf numFmtId="0" fontId="19" fillId="0" borderId="0" xfId="11" applyFont="1" applyFill="1" applyBorder="1" applyAlignment="1" applyProtection="1">
      <alignment horizontal="center" vertical="center" shrinkToFit="1"/>
      <protection locked="0"/>
    </xf>
    <xf numFmtId="0" fontId="6" fillId="2" borderId="1" xfId="4" applyFont="1" applyFill="1" applyBorder="1" applyAlignment="1" applyProtection="1">
      <alignment horizontal="center" vertical="center" wrapText="1"/>
      <protection locked="0"/>
    </xf>
    <xf numFmtId="0" fontId="6" fillId="2" borderId="1" xfId="1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" xfId="11" applyFont="1" applyFill="1" applyBorder="1" applyAlignment="1" applyProtection="1">
      <alignment horizontal="center" vertical="center"/>
      <protection locked="0"/>
    </xf>
    <xf numFmtId="0" fontId="6" fillId="2" borderId="2" xfId="1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0" xfId="11" applyFont="1" applyFill="1" applyBorder="1" applyAlignment="1" applyProtection="1">
      <alignment horizontal="left" vertical="top" shrinkToFi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</cellXfs>
  <cellStyles count="20">
    <cellStyle name="Comma" xfId="12" builtinId="3"/>
    <cellStyle name="Comma 10" xfId="14"/>
    <cellStyle name="Comma 2" xfId="15"/>
    <cellStyle name="Comma 6" xfId="18"/>
    <cellStyle name="Comma 7" xfId="17"/>
    <cellStyle name="Normal" xfId="0" builtinId="0"/>
    <cellStyle name="Normal 10" xfId="1"/>
    <cellStyle name="Normal 14" xfId="2"/>
    <cellStyle name="Normal 15" xfId="19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3 2" xfId="16"/>
    <cellStyle name="Normal 4" xfId="13"/>
    <cellStyle name="Normal 8" xfId="8"/>
    <cellStyle name="Normal_gare wyalsadfenigagarini 2 2" xfId="9"/>
    <cellStyle name="Обычный 2" xfId="10"/>
    <cellStyle name="Обычный_Лист1" xfId="11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tabSelected="1" workbookViewId="0">
      <selection activeCell="B15" sqref="B15:C18"/>
    </sheetView>
  </sheetViews>
  <sheetFormatPr defaultRowHeight="12.75" x14ac:dyDescent="0.2"/>
  <cols>
    <col min="1" max="1" width="6" customWidth="1"/>
    <col min="2" max="2" width="28.85546875" customWidth="1"/>
    <col min="3" max="3" width="67" customWidth="1"/>
    <col min="4" max="4" width="23.7109375" customWidth="1"/>
    <col min="5" max="5" width="17.28515625" customWidth="1"/>
    <col min="6" max="6" width="18.140625" customWidth="1"/>
  </cols>
  <sheetData>
    <row r="1" spans="1:8" ht="19.5" x14ac:dyDescent="0.2">
      <c r="A1" s="290" t="s">
        <v>159</v>
      </c>
      <c r="B1" s="290"/>
      <c r="C1" s="290"/>
      <c r="D1" s="290"/>
    </row>
    <row r="2" spans="1:8" ht="19.5" x14ac:dyDescent="0.2">
      <c r="A2" s="290" t="s">
        <v>160</v>
      </c>
      <c r="B2" s="290"/>
      <c r="C2" s="290"/>
      <c r="D2" s="290"/>
    </row>
    <row r="3" spans="1:8" ht="9" customHeight="1" x14ac:dyDescent="0.2">
      <c r="A3" s="2"/>
      <c r="B3" s="2"/>
      <c r="C3" s="2"/>
      <c r="D3" s="2"/>
    </row>
    <row r="4" spans="1:8" ht="19.5" x14ac:dyDescent="0.3">
      <c r="A4" s="291" t="s">
        <v>161</v>
      </c>
      <c r="B4" s="291"/>
      <c r="C4" s="291"/>
      <c r="D4" s="291"/>
    </row>
    <row r="5" spans="1:8" ht="9" customHeight="1" x14ac:dyDescent="0.2">
      <c r="A5" s="3"/>
      <c r="B5" s="3"/>
      <c r="C5" s="4"/>
      <c r="D5" s="5"/>
    </row>
    <row r="6" spans="1:8" ht="19.5" x14ac:dyDescent="0.2">
      <c r="A6" s="6"/>
      <c r="B6" s="6"/>
      <c r="C6" s="7" t="s">
        <v>162</v>
      </c>
      <c r="D6" s="8">
        <f>D10+D11</f>
        <v>0</v>
      </c>
      <c r="E6" s="9"/>
    </row>
    <row r="7" spans="1:8" ht="5.25" customHeight="1" x14ac:dyDescent="0.2">
      <c r="A7" s="6"/>
      <c r="B7" s="6"/>
      <c r="C7" s="10"/>
      <c r="D7" s="11"/>
    </row>
    <row r="8" spans="1:8" ht="28.5" x14ac:dyDescent="0.2">
      <c r="A8" s="12" t="s">
        <v>1</v>
      </c>
      <c r="B8" s="12" t="s">
        <v>163</v>
      </c>
      <c r="C8" s="13" t="s">
        <v>164</v>
      </c>
      <c r="D8" s="13" t="s">
        <v>36</v>
      </c>
      <c r="E8" s="14"/>
      <c r="F8" s="14"/>
    </row>
    <row r="9" spans="1:8" x14ac:dyDescent="0.2">
      <c r="A9" s="15">
        <v>1</v>
      </c>
      <c r="B9" s="15">
        <v>2</v>
      </c>
      <c r="C9" s="15">
        <v>3</v>
      </c>
      <c r="D9" s="16">
        <v>4</v>
      </c>
      <c r="F9" s="14"/>
    </row>
    <row r="10" spans="1:8" ht="16.5" x14ac:dyDescent="0.2">
      <c r="A10" s="17">
        <v>1</v>
      </c>
      <c r="B10" s="12" t="s">
        <v>165</v>
      </c>
      <c r="C10" s="18" t="s">
        <v>180</v>
      </c>
      <c r="D10" s="19">
        <f>'300 მ3 რეზერვუარი'!M336</f>
        <v>0</v>
      </c>
    </row>
    <row r="11" spans="1:8" ht="15.75" x14ac:dyDescent="0.2">
      <c r="A11" s="17">
        <v>2</v>
      </c>
      <c r="B11" s="12" t="s">
        <v>166</v>
      </c>
      <c r="C11" s="18" t="s">
        <v>383</v>
      </c>
      <c r="D11" s="19">
        <f>'შიდა ქსელი'!M428</f>
        <v>0</v>
      </c>
      <c r="E11" s="14"/>
    </row>
    <row r="12" spans="1:8" x14ac:dyDescent="0.2">
      <c r="D12" s="289">
        <f>SUM(D10:D11)</f>
        <v>0</v>
      </c>
    </row>
    <row r="15" spans="1:8" x14ac:dyDescent="0.2">
      <c r="B15" s="1"/>
      <c r="C15" s="1"/>
      <c r="D15" s="1"/>
      <c r="E15" s="1"/>
      <c r="F15" s="1"/>
      <c r="G15" s="1"/>
      <c r="H15" s="1"/>
    </row>
    <row r="16" spans="1:8" x14ac:dyDescent="0.2">
      <c r="B16" s="1"/>
      <c r="C16" s="1"/>
      <c r="D16" s="1"/>
      <c r="E16" s="20"/>
      <c r="F16" s="1"/>
      <c r="G16" s="1"/>
      <c r="H16" s="1"/>
    </row>
    <row r="17" spans="2:6" x14ac:dyDescent="0.2">
      <c r="B17" s="1"/>
      <c r="C17" s="21"/>
      <c r="D17" s="1"/>
      <c r="E17" s="1"/>
      <c r="F17" s="1"/>
    </row>
  </sheetData>
  <mergeCells count="3">
    <mergeCell ref="A1:D1"/>
    <mergeCell ref="A2:D2"/>
    <mergeCell ref="A4:D4"/>
  </mergeCells>
  <pageMargins left="0.89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39"/>
  <sheetViews>
    <sheetView topLeftCell="A334" workbookViewId="0">
      <selection activeCell="C340" sqref="C340:H345"/>
    </sheetView>
  </sheetViews>
  <sheetFormatPr defaultRowHeight="12.75" x14ac:dyDescent="0.2"/>
  <cols>
    <col min="1" max="1" width="2.7109375" style="155" customWidth="1"/>
    <col min="2" max="2" width="8.7109375" style="155" customWidth="1"/>
    <col min="3" max="3" width="36.7109375" style="155" customWidth="1"/>
    <col min="4" max="4" width="7.7109375" style="155" customWidth="1"/>
    <col min="5" max="5" width="7.5703125" style="155" customWidth="1"/>
    <col min="6" max="6" width="10.85546875" style="155" customWidth="1"/>
    <col min="7" max="7" width="9.140625" style="155"/>
    <col min="8" max="8" width="12.140625" style="155" customWidth="1"/>
    <col min="9" max="9" width="9.140625" style="155"/>
    <col min="10" max="10" width="11.28515625" style="155" customWidth="1"/>
    <col min="11" max="11" width="9.7109375" style="155" customWidth="1"/>
    <col min="12" max="12" width="11.140625" style="155" customWidth="1"/>
    <col min="13" max="13" width="12.85546875" style="155" customWidth="1"/>
    <col min="14" max="14" width="16.28515625" style="155" customWidth="1"/>
    <col min="15" max="15" width="15.28515625" style="155" customWidth="1"/>
    <col min="16" max="16384" width="9.140625" style="155"/>
  </cols>
  <sheetData>
    <row r="1" spans="1:14" ht="6.75" customHeight="1" x14ac:dyDescent="0.2"/>
    <row r="2" spans="1:14" ht="15" x14ac:dyDescent="0.2">
      <c r="A2" s="306" t="s">
        <v>159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4" ht="14.25" x14ac:dyDescent="0.2">
      <c r="A3" s="307" t="s">
        <v>160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4" ht="14.25" x14ac:dyDescent="0.2">
      <c r="A4" s="308" t="s">
        <v>406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4" ht="18.75" x14ac:dyDescent="0.2">
      <c r="A5" s="306" t="s">
        <v>407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4" ht="15.75" thickBot="1" x14ac:dyDescent="0.25">
      <c r="A6" s="156"/>
      <c r="B6" s="156"/>
      <c r="C6" s="156"/>
      <c r="D6" s="156"/>
      <c r="E6" s="156"/>
      <c r="F6" s="156"/>
      <c r="G6" s="156"/>
      <c r="H6" s="298" t="s">
        <v>36</v>
      </c>
      <c r="I6" s="298"/>
      <c r="J6" s="298"/>
      <c r="K6" s="298"/>
      <c r="L6" s="160">
        <f>M336/1000</f>
        <v>0</v>
      </c>
      <c r="M6" s="159" t="s">
        <v>35</v>
      </c>
      <c r="N6" s="161"/>
    </row>
    <row r="7" spans="1:14" ht="15.75" thickBot="1" x14ac:dyDescent="0.25">
      <c r="A7" s="297"/>
      <c r="B7" s="297"/>
      <c r="C7" s="297"/>
      <c r="D7" s="297"/>
      <c r="E7" s="156"/>
      <c r="F7" s="156"/>
      <c r="G7" s="156"/>
      <c r="H7" s="298" t="s">
        <v>37</v>
      </c>
      <c r="I7" s="298"/>
      <c r="J7" s="298"/>
      <c r="K7" s="298"/>
      <c r="L7" s="162">
        <f>J312/1000</f>
        <v>0</v>
      </c>
      <c r="M7" s="159" t="s">
        <v>35</v>
      </c>
    </row>
    <row r="8" spans="1:14" x14ac:dyDescent="0.2">
      <c r="A8" s="163"/>
      <c r="B8" s="299" t="s">
        <v>341</v>
      </c>
      <c r="C8" s="299"/>
      <c r="D8" s="299"/>
      <c r="E8" s="299"/>
      <c r="F8" s="299"/>
      <c r="G8" s="164"/>
      <c r="H8" s="164"/>
      <c r="I8" s="164"/>
      <c r="J8" s="164"/>
      <c r="K8" s="164"/>
      <c r="L8" s="165"/>
      <c r="M8" s="159"/>
    </row>
    <row r="9" spans="1:14" ht="3.75" customHeight="1" x14ac:dyDescent="0.2"/>
    <row r="10" spans="1:14" x14ac:dyDescent="0.2">
      <c r="A10" s="300" t="s">
        <v>1</v>
      </c>
      <c r="B10" s="301" t="s">
        <v>34</v>
      </c>
      <c r="C10" s="303" t="s">
        <v>2</v>
      </c>
      <c r="D10" s="300" t="s">
        <v>3</v>
      </c>
      <c r="E10" s="300" t="s">
        <v>11</v>
      </c>
      <c r="F10" s="300" t="s">
        <v>4</v>
      </c>
      <c r="G10" s="305" t="s">
        <v>17</v>
      </c>
      <c r="H10" s="305"/>
      <c r="I10" s="305" t="s">
        <v>5</v>
      </c>
      <c r="J10" s="305"/>
      <c r="K10" s="300" t="s">
        <v>6</v>
      </c>
      <c r="L10" s="300"/>
      <c r="M10" s="166" t="s">
        <v>21</v>
      </c>
    </row>
    <row r="11" spans="1:14" x14ac:dyDescent="0.2">
      <c r="A11" s="300"/>
      <c r="B11" s="302"/>
      <c r="C11" s="303"/>
      <c r="D11" s="300"/>
      <c r="E11" s="300"/>
      <c r="F11" s="300"/>
      <c r="G11" s="167" t="s">
        <v>7</v>
      </c>
      <c r="H11" s="168" t="s">
        <v>8</v>
      </c>
      <c r="I11" s="167" t="s">
        <v>7</v>
      </c>
      <c r="J11" s="168" t="s">
        <v>8</v>
      </c>
      <c r="K11" s="167" t="s">
        <v>7</v>
      </c>
      <c r="L11" s="168" t="s">
        <v>9</v>
      </c>
      <c r="M11" s="167" t="s">
        <v>10</v>
      </c>
    </row>
    <row r="12" spans="1:14" x14ac:dyDescent="0.2">
      <c r="A12" s="169">
        <v>1</v>
      </c>
      <c r="B12" s="169">
        <v>2</v>
      </c>
      <c r="C12" s="169">
        <v>3</v>
      </c>
      <c r="D12" s="169">
        <v>4</v>
      </c>
      <c r="E12" s="169">
        <v>5</v>
      </c>
      <c r="F12" s="169">
        <v>6</v>
      </c>
      <c r="G12" s="167">
        <v>7</v>
      </c>
      <c r="H12" s="170">
        <v>8</v>
      </c>
      <c r="I12" s="167">
        <v>9</v>
      </c>
      <c r="J12" s="170">
        <v>10</v>
      </c>
      <c r="K12" s="167">
        <v>11</v>
      </c>
      <c r="L12" s="170">
        <v>12</v>
      </c>
      <c r="M12" s="167">
        <v>13</v>
      </c>
    </row>
    <row r="13" spans="1:14" x14ac:dyDescent="0.2">
      <c r="A13" s="171"/>
      <c r="B13" s="169"/>
      <c r="C13" s="172" t="s">
        <v>326</v>
      </c>
      <c r="D13" s="169"/>
      <c r="E13" s="169"/>
      <c r="F13" s="169"/>
      <c r="G13" s="167"/>
      <c r="H13" s="170"/>
      <c r="I13" s="167"/>
      <c r="J13" s="170"/>
      <c r="K13" s="167"/>
      <c r="L13" s="170"/>
      <c r="M13" s="167"/>
    </row>
    <row r="14" spans="1:14" ht="53.25" x14ac:dyDescent="0.2">
      <c r="A14" s="292">
        <v>1</v>
      </c>
      <c r="B14" s="29" t="s">
        <v>120</v>
      </c>
      <c r="C14" s="30" t="s">
        <v>288</v>
      </c>
      <c r="D14" s="52" t="s">
        <v>30</v>
      </c>
      <c r="E14" s="37"/>
      <c r="F14" s="31">
        <v>140</v>
      </c>
      <c r="G14" s="36"/>
      <c r="H14" s="53"/>
      <c r="I14" s="36"/>
      <c r="J14" s="53"/>
      <c r="K14" s="36"/>
      <c r="L14" s="53"/>
      <c r="M14" s="53"/>
    </row>
    <row r="15" spans="1:14" x14ac:dyDescent="0.2">
      <c r="A15" s="293"/>
      <c r="B15" s="37"/>
      <c r="C15" s="45" t="s">
        <v>12</v>
      </c>
      <c r="D15" s="36" t="s">
        <v>15</v>
      </c>
      <c r="E15" s="54">
        <v>2.7E-2</v>
      </c>
      <c r="F15" s="39">
        <f>E15*F14</f>
        <v>3.78</v>
      </c>
      <c r="G15" s="36"/>
      <c r="H15" s="53"/>
      <c r="I15" s="53"/>
      <c r="J15" s="53"/>
      <c r="K15" s="36"/>
      <c r="L15" s="53"/>
      <c r="M15" s="53"/>
    </row>
    <row r="16" spans="1:14" ht="27.75" x14ac:dyDescent="0.2">
      <c r="A16" s="293"/>
      <c r="B16" s="37"/>
      <c r="C16" s="45" t="s">
        <v>52</v>
      </c>
      <c r="D16" s="37" t="s">
        <v>22</v>
      </c>
      <c r="E16" s="54">
        <v>6.0499999999999998E-2</v>
      </c>
      <c r="F16" s="39">
        <f>E16*F14</f>
        <v>8.4699999999999989</v>
      </c>
      <c r="G16" s="36"/>
      <c r="H16" s="53"/>
      <c r="I16" s="36"/>
      <c r="J16" s="53"/>
      <c r="K16" s="36"/>
      <c r="L16" s="53"/>
      <c r="M16" s="53"/>
    </row>
    <row r="17" spans="1:14" x14ac:dyDescent="0.2">
      <c r="A17" s="294"/>
      <c r="B17" s="37"/>
      <c r="C17" s="173" t="s">
        <v>25</v>
      </c>
      <c r="D17" s="79" t="s">
        <v>0</v>
      </c>
      <c r="E17" s="81">
        <v>2.2100000000000002E-3</v>
      </c>
      <c r="F17" s="96">
        <f>E17*F14</f>
        <v>0.30940000000000001</v>
      </c>
      <c r="G17" s="81"/>
      <c r="H17" s="81"/>
      <c r="I17" s="81"/>
      <c r="J17" s="81"/>
      <c r="K17" s="96"/>
      <c r="L17" s="96"/>
      <c r="M17" s="96"/>
    </row>
    <row r="18" spans="1:14" ht="38.25" x14ac:dyDescent="0.2">
      <c r="A18" s="91">
        <v>2</v>
      </c>
      <c r="B18" s="115" t="s">
        <v>181</v>
      </c>
      <c r="C18" s="74" t="s">
        <v>182</v>
      </c>
      <c r="D18" s="52" t="s">
        <v>13</v>
      </c>
      <c r="E18" s="39">
        <v>1.95</v>
      </c>
      <c r="F18" s="31">
        <f>E18*F14</f>
        <v>273</v>
      </c>
      <c r="G18" s="36"/>
      <c r="H18" s="53"/>
      <c r="I18" s="36"/>
      <c r="J18" s="53"/>
      <c r="K18" s="53"/>
      <c r="L18" s="53"/>
      <c r="M18" s="53"/>
    </row>
    <row r="19" spans="1:14" ht="25.5" x14ac:dyDescent="0.2">
      <c r="A19" s="292">
        <v>3</v>
      </c>
      <c r="B19" s="29" t="s">
        <v>289</v>
      </c>
      <c r="C19" s="61" t="s">
        <v>290</v>
      </c>
      <c r="D19" s="84" t="s">
        <v>31</v>
      </c>
      <c r="E19" s="85"/>
      <c r="F19" s="86">
        <v>1400</v>
      </c>
      <c r="G19" s="84"/>
      <c r="H19" s="87"/>
      <c r="I19" s="84"/>
      <c r="J19" s="88"/>
      <c r="K19" s="84"/>
      <c r="L19" s="87"/>
      <c r="M19" s="88"/>
    </row>
    <row r="20" spans="1:14" x14ac:dyDescent="0.2">
      <c r="A20" s="294"/>
      <c r="B20" s="29"/>
      <c r="C20" s="45" t="s">
        <v>65</v>
      </c>
      <c r="D20" s="37" t="s">
        <v>22</v>
      </c>
      <c r="E20" s="37">
        <v>3.4000000000000002E-4</v>
      </c>
      <c r="F20" s="39">
        <f>E20*F19</f>
        <v>0.47600000000000003</v>
      </c>
      <c r="G20" s="37"/>
      <c r="H20" s="39"/>
      <c r="I20" s="37"/>
      <c r="J20" s="39"/>
      <c r="K20" s="39"/>
      <c r="L20" s="39"/>
      <c r="M20" s="39"/>
    </row>
    <row r="21" spans="1:14" ht="53.25" x14ac:dyDescent="0.2">
      <c r="A21" s="292">
        <v>4</v>
      </c>
      <c r="B21" s="29" t="s">
        <v>48</v>
      </c>
      <c r="C21" s="174" t="s">
        <v>183</v>
      </c>
      <c r="D21" s="175" t="s">
        <v>60</v>
      </c>
      <c r="E21" s="175"/>
      <c r="F21" s="83">
        <v>765</v>
      </c>
      <c r="G21" s="175"/>
      <c r="H21" s="176"/>
      <c r="I21" s="175"/>
      <c r="J21" s="176"/>
      <c r="K21" s="175"/>
      <c r="L21" s="176"/>
      <c r="M21" s="176"/>
    </row>
    <row r="22" spans="1:14" x14ac:dyDescent="0.2">
      <c r="A22" s="293"/>
      <c r="B22" s="177"/>
      <c r="C22" s="178" t="s">
        <v>12</v>
      </c>
      <c r="D22" s="79" t="s">
        <v>15</v>
      </c>
      <c r="E22" s="79">
        <v>2.1499999999999998E-2</v>
      </c>
      <c r="F22" s="179">
        <f>F21*E22</f>
        <v>16.447499999999998</v>
      </c>
      <c r="G22" s="79"/>
      <c r="H22" s="80"/>
      <c r="I22" s="80"/>
      <c r="J22" s="179"/>
      <c r="K22" s="79"/>
      <c r="L22" s="80"/>
      <c r="M22" s="179"/>
    </row>
    <row r="23" spans="1:14" ht="27.75" x14ac:dyDescent="0.2">
      <c r="A23" s="294"/>
      <c r="B23" s="180"/>
      <c r="C23" s="45" t="s">
        <v>52</v>
      </c>
      <c r="D23" s="81" t="s">
        <v>22</v>
      </c>
      <c r="E23" s="79">
        <v>4.82E-2</v>
      </c>
      <c r="F23" s="80">
        <f>E23*F21</f>
        <v>36.872999999999998</v>
      </c>
      <c r="G23" s="80"/>
      <c r="H23" s="80"/>
      <c r="I23" s="80"/>
      <c r="J23" s="80"/>
      <c r="K23" s="79"/>
      <c r="L23" s="80"/>
      <c r="M23" s="80"/>
    </row>
    <row r="24" spans="1:14" ht="38.25" x14ac:dyDescent="0.2">
      <c r="A24" s="309">
        <v>5</v>
      </c>
      <c r="B24" s="29" t="s">
        <v>184</v>
      </c>
      <c r="C24" s="60" t="s">
        <v>185</v>
      </c>
      <c r="D24" s="181" t="s">
        <v>60</v>
      </c>
      <c r="E24" s="182"/>
      <c r="F24" s="183">
        <v>32</v>
      </c>
      <c r="G24" s="181"/>
      <c r="H24" s="184"/>
      <c r="I24" s="181"/>
      <c r="J24" s="104"/>
      <c r="K24" s="181"/>
      <c r="L24" s="184"/>
      <c r="M24" s="104"/>
      <c r="N24" s="161"/>
    </row>
    <row r="25" spans="1:14" x14ac:dyDescent="0.2">
      <c r="A25" s="309"/>
      <c r="B25" s="185"/>
      <c r="C25" s="178" t="s">
        <v>12</v>
      </c>
      <c r="D25" s="79" t="s">
        <v>15</v>
      </c>
      <c r="E25" s="79">
        <v>2.99</v>
      </c>
      <c r="F25" s="80">
        <f>F24*E25</f>
        <v>95.68</v>
      </c>
      <c r="G25" s="79"/>
      <c r="H25" s="80"/>
      <c r="I25" s="80"/>
      <c r="J25" s="80"/>
      <c r="K25" s="79"/>
      <c r="L25" s="80"/>
      <c r="M25" s="80"/>
    </row>
    <row r="26" spans="1:14" ht="25.5" x14ac:dyDescent="0.2">
      <c r="A26" s="309">
        <v>6</v>
      </c>
      <c r="B26" s="29" t="s">
        <v>186</v>
      </c>
      <c r="C26" s="186" t="s">
        <v>187</v>
      </c>
      <c r="D26" s="181" t="s">
        <v>60</v>
      </c>
      <c r="E26" s="182"/>
      <c r="F26" s="183">
        <v>28</v>
      </c>
      <c r="G26" s="181"/>
      <c r="H26" s="184"/>
      <c r="I26" s="181"/>
      <c r="J26" s="104"/>
      <c r="K26" s="181"/>
      <c r="L26" s="184"/>
      <c r="M26" s="104"/>
    </row>
    <row r="27" spans="1:14" x14ac:dyDescent="0.2">
      <c r="A27" s="309"/>
      <c r="B27" s="177"/>
      <c r="C27" s="178" t="s">
        <v>12</v>
      </c>
      <c r="D27" s="187" t="s">
        <v>15</v>
      </c>
      <c r="E27" s="187">
        <v>0.89</v>
      </c>
      <c r="F27" s="188">
        <f>F26*E27</f>
        <v>24.92</v>
      </c>
      <c r="G27" s="187"/>
      <c r="H27" s="187"/>
      <c r="I27" s="80"/>
      <c r="J27" s="80"/>
      <c r="K27" s="79"/>
      <c r="L27" s="80"/>
      <c r="M27" s="80"/>
    </row>
    <row r="28" spans="1:14" x14ac:dyDescent="0.2">
      <c r="A28" s="309"/>
      <c r="B28" s="177"/>
      <c r="C28" s="178" t="s">
        <v>14</v>
      </c>
      <c r="D28" s="187" t="s">
        <v>0</v>
      </c>
      <c r="E28" s="187">
        <v>0.37</v>
      </c>
      <c r="F28" s="188">
        <f>E28*F26</f>
        <v>10.36</v>
      </c>
      <c r="G28" s="187"/>
      <c r="H28" s="187"/>
      <c r="I28" s="79"/>
      <c r="J28" s="80"/>
      <c r="K28" s="80"/>
      <c r="L28" s="80"/>
      <c r="M28" s="80"/>
    </row>
    <row r="29" spans="1:14" x14ac:dyDescent="0.2">
      <c r="A29" s="309"/>
      <c r="B29" s="189"/>
      <c r="C29" s="190" t="s">
        <v>23</v>
      </c>
      <c r="D29" s="187"/>
      <c r="E29" s="187"/>
      <c r="F29" s="188"/>
      <c r="G29" s="187"/>
      <c r="H29" s="187"/>
      <c r="I29" s="79"/>
      <c r="J29" s="96"/>
      <c r="K29" s="99"/>
      <c r="L29" s="96"/>
      <c r="M29" s="96"/>
    </row>
    <row r="30" spans="1:14" ht="15" x14ac:dyDescent="0.2">
      <c r="A30" s="309"/>
      <c r="B30" s="189"/>
      <c r="C30" s="191" t="s">
        <v>188</v>
      </c>
      <c r="D30" s="187" t="s">
        <v>55</v>
      </c>
      <c r="E30" s="187">
        <v>1.1499999999999999</v>
      </c>
      <c r="F30" s="188">
        <f>E30*F26</f>
        <v>32.199999999999996</v>
      </c>
      <c r="G30" s="192"/>
      <c r="H30" s="192"/>
      <c r="I30" s="79"/>
      <c r="J30" s="96"/>
      <c r="K30" s="99"/>
      <c r="L30" s="96"/>
      <c r="M30" s="96"/>
    </row>
    <row r="31" spans="1:14" x14ac:dyDescent="0.2">
      <c r="A31" s="309"/>
      <c r="B31" s="189"/>
      <c r="C31" s="178" t="s">
        <v>18</v>
      </c>
      <c r="D31" s="187" t="s">
        <v>0</v>
      </c>
      <c r="E31" s="187">
        <v>0.02</v>
      </c>
      <c r="F31" s="188">
        <f>E31*F26</f>
        <v>0.56000000000000005</v>
      </c>
      <c r="G31" s="192"/>
      <c r="H31" s="188"/>
      <c r="I31" s="79"/>
      <c r="J31" s="96"/>
      <c r="K31" s="99"/>
      <c r="L31" s="96"/>
      <c r="M31" s="96"/>
    </row>
    <row r="32" spans="1:14" ht="38.25" x14ac:dyDescent="0.2">
      <c r="A32" s="304">
        <v>7</v>
      </c>
      <c r="B32" s="29" t="s">
        <v>189</v>
      </c>
      <c r="C32" s="193" t="s">
        <v>190</v>
      </c>
      <c r="D32" s="175" t="s">
        <v>60</v>
      </c>
      <c r="E32" s="175"/>
      <c r="F32" s="111">
        <v>18</v>
      </c>
      <c r="G32" s="194"/>
      <c r="H32" s="176"/>
      <c r="I32" s="175"/>
      <c r="J32" s="176"/>
      <c r="K32" s="175"/>
      <c r="L32" s="176"/>
      <c r="M32" s="176"/>
    </row>
    <row r="33" spans="1:13" x14ac:dyDescent="0.2">
      <c r="A33" s="304"/>
      <c r="B33" s="195"/>
      <c r="C33" s="196" t="s">
        <v>12</v>
      </c>
      <c r="D33" s="197" t="s">
        <v>15</v>
      </c>
      <c r="E33" s="197">
        <v>1.37</v>
      </c>
      <c r="F33" s="198">
        <f>F32*E33</f>
        <v>24.660000000000004</v>
      </c>
      <c r="G33" s="197"/>
      <c r="H33" s="198"/>
      <c r="I33" s="80"/>
      <c r="J33" s="198"/>
      <c r="K33" s="197"/>
      <c r="L33" s="198"/>
      <c r="M33" s="198"/>
    </row>
    <row r="34" spans="1:13" x14ac:dyDescent="0.2">
      <c r="A34" s="304"/>
      <c r="B34" s="195"/>
      <c r="C34" s="196" t="s">
        <v>14</v>
      </c>
      <c r="D34" s="199" t="s">
        <v>0</v>
      </c>
      <c r="E34" s="197">
        <v>0.28299999999999997</v>
      </c>
      <c r="F34" s="200">
        <f>E34*F32</f>
        <v>5.0939999999999994</v>
      </c>
      <c r="G34" s="197"/>
      <c r="H34" s="198"/>
      <c r="I34" s="197"/>
      <c r="J34" s="198"/>
      <c r="K34" s="198"/>
      <c r="L34" s="198"/>
      <c r="M34" s="198"/>
    </row>
    <row r="35" spans="1:13" x14ac:dyDescent="0.2">
      <c r="A35" s="304"/>
      <c r="B35" s="195"/>
      <c r="C35" s="190" t="s">
        <v>23</v>
      </c>
      <c r="D35" s="197"/>
      <c r="E35" s="197"/>
      <c r="F35" s="198"/>
      <c r="G35" s="197"/>
      <c r="H35" s="198"/>
      <c r="I35" s="197"/>
      <c r="J35" s="198"/>
      <c r="K35" s="197"/>
      <c r="L35" s="198"/>
      <c r="M35" s="198"/>
    </row>
    <row r="36" spans="1:13" ht="15" x14ac:dyDescent="0.2">
      <c r="A36" s="304"/>
      <c r="B36" s="195"/>
      <c r="C36" s="196" t="s">
        <v>191</v>
      </c>
      <c r="D36" s="197" t="s">
        <v>55</v>
      </c>
      <c r="E36" s="197">
        <v>1.02</v>
      </c>
      <c r="F36" s="198">
        <f>F32*E36</f>
        <v>18.36</v>
      </c>
      <c r="G36" s="201"/>
      <c r="H36" s="201"/>
      <c r="I36" s="197"/>
      <c r="J36" s="201"/>
      <c r="K36" s="202"/>
      <c r="L36" s="201"/>
      <c r="M36" s="201"/>
    </row>
    <row r="37" spans="1:13" x14ac:dyDescent="0.2">
      <c r="A37" s="304"/>
      <c r="B37" s="195"/>
      <c r="C37" s="196" t="s">
        <v>18</v>
      </c>
      <c r="D37" s="199" t="s">
        <v>0</v>
      </c>
      <c r="E37" s="201">
        <v>0.62</v>
      </c>
      <c r="F37" s="201">
        <f>E37*F32</f>
        <v>11.16</v>
      </c>
      <c r="G37" s="201"/>
      <c r="H37" s="201"/>
      <c r="I37" s="197"/>
      <c r="J37" s="201"/>
      <c r="K37" s="202"/>
      <c r="L37" s="201"/>
      <c r="M37" s="201"/>
    </row>
    <row r="38" spans="1:13" ht="53.25" x14ac:dyDescent="0.3">
      <c r="A38" s="310">
        <v>8</v>
      </c>
      <c r="B38" s="29" t="s">
        <v>192</v>
      </c>
      <c r="C38" s="174" t="s">
        <v>193</v>
      </c>
      <c r="D38" s="175" t="s">
        <v>60</v>
      </c>
      <c r="E38" s="111"/>
      <c r="F38" s="111">
        <v>115.44</v>
      </c>
      <c r="G38" s="111"/>
      <c r="H38" s="111"/>
      <c r="I38" s="111"/>
      <c r="J38" s="111"/>
      <c r="K38" s="111"/>
      <c r="L38" s="111"/>
      <c r="M38" s="111"/>
    </row>
    <row r="39" spans="1:13" x14ac:dyDescent="0.2">
      <c r="A39" s="310"/>
      <c r="B39" s="185"/>
      <c r="C39" s="173" t="s">
        <v>194</v>
      </c>
      <c r="D39" s="79" t="s">
        <v>15</v>
      </c>
      <c r="E39" s="80">
        <v>8.01</v>
      </c>
      <c r="F39" s="80">
        <f>F38*E39</f>
        <v>924.67439999999999</v>
      </c>
      <c r="G39" s="81"/>
      <c r="H39" s="96"/>
      <c r="I39" s="80"/>
      <c r="J39" s="96"/>
      <c r="K39" s="81"/>
      <c r="L39" s="81"/>
      <c r="M39" s="96"/>
    </row>
    <row r="40" spans="1:13" x14ac:dyDescent="0.2">
      <c r="A40" s="310"/>
      <c r="B40" s="185"/>
      <c r="C40" s="173" t="s">
        <v>25</v>
      </c>
      <c r="D40" s="79" t="s">
        <v>0</v>
      </c>
      <c r="E40" s="81">
        <v>1.23</v>
      </c>
      <c r="F40" s="96">
        <f>E40*F38</f>
        <v>141.99119999999999</v>
      </c>
      <c r="G40" s="81"/>
      <c r="H40" s="81"/>
      <c r="I40" s="81"/>
      <c r="J40" s="81"/>
      <c r="K40" s="96"/>
      <c r="L40" s="96"/>
      <c r="M40" s="96"/>
    </row>
    <row r="41" spans="1:13" x14ac:dyDescent="0.2">
      <c r="A41" s="310"/>
      <c r="B41" s="185"/>
      <c r="C41" s="177" t="s">
        <v>23</v>
      </c>
      <c r="D41" s="81"/>
      <c r="E41" s="112"/>
      <c r="F41" s="96"/>
      <c r="G41" s="79"/>
      <c r="H41" s="203"/>
      <c r="I41" s="79"/>
      <c r="J41" s="80"/>
      <c r="K41" s="79"/>
      <c r="L41" s="203"/>
      <c r="M41" s="96"/>
    </row>
    <row r="42" spans="1:13" ht="15" x14ac:dyDescent="0.2">
      <c r="A42" s="310"/>
      <c r="B42" s="185"/>
      <c r="C42" s="173" t="s">
        <v>195</v>
      </c>
      <c r="D42" s="81" t="s">
        <v>55</v>
      </c>
      <c r="E42" s="79">
        <v>1.0149999999999999</v>
      </c>
      <c r="F42" s="204">
        <f>E42*F38</f>
        <v>117.17159999999998</v>
      </c>
      <c r="G42" s="192"/>
      <c r="H42" s="192"/>
      <c r="I42" s="205"/>
      <c r="J42" s="197"/>
      <c r="K42" s="81"/>
      <c r="L42" s="96"/>
      <c r="M42" s="96"/>
    </row>
    <row r="43" spans="1:13" x14ac:dyDescent="0.2">
      <c r="A43" s="310"/>
      <c r="B43" s="206"/>
      <c r="C43" s="173" t="s">
        <v>196</v>
      </c>
      <c r="D43" s="81" t="s">
        <v>13</v>
      </c>
      <c r="E43" s="79" t="s">
        <v>38</v>
      </c>
      <c r="F43" s="112">
        <v>0.11</v>
      </c>
      <c r="G43" s="192"/>
      <c r="H43" s="192"/>
      <c r="I43" s="205"/>
      <c r="J43" s="197"/>
      <c r="K43" s="187"/>
      <c r="L43" s="187"/>
      <c r="M43" s="96"/>
    </row>
    <row r="44" spans="1:13" x14ac:dyDescent="0.2">
      <c r="A44" s="310"/>
      <c r="B44" s="206"/>
      <c r="C44" s="173" t="s">
        <v>197</v>
      </c>
      <c r="D44" s="79" t="s">
        <v>13</v>
      </c>
      <c r="E44" s="80" t="s">
        <v>38</v>
      </c>
      <c r="F44" s="179">
        <v>10.51</v>
      </c>
      <c r="G44" s="192"/>
      <c r="H44" s="192"/>
      <c r="I44" s="205"/>
      <c r="J44" s="197"/>
      <c r="K44" s="187"/>
      <c r="L44" s="187"/>
      <c r="M44" s="96"/>
    </row>
    <row r="45" spans="1:13" ht="15" x14ac:dyDescent="0.2">
      <c r="A45" s="310"/>
      <c r="B45" s="195"/>
      <c r="C45" s="207" t="s">
        <v>198</v>
      </c>
      <c r="D45" s="79" t="s">
        <v>199</v>
      </c>
      <c r="E45" s="80">
        <v>1.28</v>
      </c>
      <c r="F45" s="80">
        <f>E45*F38</f>
        <v>147.76320000000001</v>
      </c>
      <c r="G45" s="201"/>
      <c r="H45" s="192"/>
      <c r="I45" s="205"/>
      <c r="J45" s="197"/>
      <c r="K45" s="187"/>
      <c r="L45" s="187"/>
      <c r="M45" s="96"/>
    </row>
    <row r="46" spans="1:13" ht="15" x14ac:dyDescent="0.2">
      <c r="A46" s="310"/>
      <c r="B46" s="195"/>
      <c r="C46" s="173" t="s">
        <v>200</v>
      </c>
      <c r="D46" s="79" t="s">
        <v>55</v>
      </c>
      <c r="E46" s="208">
        <v>3.9600000000000003E-2</v>
      </c>
      <c r="F46" s="80">
        <f>E46*F38</f>
        <v>4.5714240000000004</v>
      </c>
      <c r="G46" s="201"/>
      <c r="H46" s="192"/>
      <c r="I46" s="205"/>
      <c r="J46" s="197"/>
      <c r="K46" s="187"/>
      <c r="L46" s="187"/>
      <c r="M46" s="96"/>
    </row>
    <row r="47" spans="1:13" x14ac:dyDescent="0.2">
      <c r="A47" s="310"/>
      <c r="B47" s="206"/>
      <c r="C47" s="196" t="s">
        <v>18</v>
      </c>
      <c r="D47" s="79" t="s">
        <v>0</v>
      </c>
      <c r="E47" s="80">
        <v>2.09</v>
      </c>
      <c r="F47" s="80">
        <f>F38*E47</f>
        <v>241.26959999999997</v>
      </c>
      <c r="G47" s="192"/>
      <c r="H47" s="192"/>
      <c r="I47" s="205"/>
      <c r="J47" s="197"/>
      <c r="K47" s="187"/>
      <c r="L47" s="187"/>
      <c r="M47" s="96"/>
    </row>
    <row r="48" spans="1:13" ht="21" x14ac:dyDescent="0.2">
      <c r="A48" s="304">
        <v>9</v>
      </c>
      <c r="B48" s="29" t="s">
        <v>201</v>
      </c>
      <c r="C48" s="209" t="s">
        <v>202</v>
      </c>
      <c r="D48" s="175" t="s">
        <v>13</v>
      </c>
      <c r="E48" s="175"/>
      <c r="F48" s="210">
        <v>3.5999999999999997E-2</v>
      </c>
      <c r="G48" s="194"/>
      <c r="H48" s="176"/>
      <c r="I48" s="175"/>
      <c r="J48" s="176"/>
      <c r="K48" s="175"/>
      <c r="L48" s="176"/>
      <c r="M48" s="176"/>
    </row>
    <row r="49" spans="1:13" x14ac:dyDescent="0.2">
      <c r="A49" s="304"/>
      <c r="B49" s="211"/>
      <c r="C49" s="173" t="s">
        <v>194</v>
      </c>
      <c r="D49" s="79" t="s">
        <v>15</v>
      </c>
      <c r="E49" s="81">
        <v>303</v>
      </c>
      <c r="F49" s="96">
        <f>E49*F48</f>
        <v>10.907999999999999</v>
      </c>
      <c r="G49" s="81"/>
      <c r="H49" s="96"/>
      <c r="I49" s="80"/>
      <c r="J49" s="96"/>
      <c r="K49" s="81"/>
      <c r="L49" s="81"/>
      <c r="M49" s="96"/>
    </row>
    <row r="50" spans="1:13" x14ac:dyDescent="0.2">
      <c r="A50" s="304"/>
      <c r="B50" s="177"/>
      <c r="C50" s="173" t="s">
        <v>25</v>
      </c>
      <c r="D50" s="79" t="s">
        <v>0</v>
      </c>
      <c r="E50" s="81">
        <v>2.1</v>
      </c>
      <c r="F50" s="96">
        <f>E50*F48</f>
        <v>7.5600000000000001E-2</v>
      </c>
      <c r="G50" s="81"/>
      <c r="H50" s="81"/>
      <c r="I50" s="81"/>
      <c r="J50" s="81"/>
      <c r="K50" s="96"/>
      <c r="L50" s="96"/>
      <c r="M50" s="96"/>
    </row>
    <row r="51" spans="1:13" x14ac:dyDescent="0.2">
      <c r="A51" s="304"/>
      <c r="B51" s="211"/>
      <c r="C51" s="177" t="s">
        <v>23</v>
      </c>
      <c r="D51" s="81"/>
      <c r="E51" s="79"/>
      <c r="F51" s="204"/>
      <c r="G51" s="81"/>
      <c r="H51" s="81"/>
      <c r="I51" s="81"/>
      <c r="J51" s="81"/>
      <c r="K51" s="81"/>
      <c r="L51" s="96"/>
      <c r="M51" s="96"/>
    </row>
    <row r="52" spans="1:13" x14ac:dyDescent="0.2">
      <c r="A52" s="304"/>
      <c r="B52" s="211"/>
      <c r="C52" s="173" t="s">
        <v>203</v>
      </c>
      <c r="D52" s="81" t="s">
        <v>24</v>
      </c>
      <c r="E52" s="79"/>
      <c r="F52" s="112">
        <v>36</v>
      </c>
      <c r="G52" s="192"/>
      <c r="H52" s="192"/>
      <c r="I52" s="205"/>
      <c r="J52" s="197"/>
      <c r="K52" s="187"/>
      <c r="L52" s="187"/>
      <c r="M52" s="96"/>
    </row>
    <row r="53" spans="1:13" ht="38.25" x14ac:dyDescent="0.2">
      <c r="A53" s="304">
        <v>10</v>
      </c>
      <c r="B53" s="29" t="s">
        <v>204</v>
      </c>
      <c r="C53" s="186" t="s">
        <v>205</v>
      </c>
      <c r="D53" s="181" t="s">
        <v>13</v>
      </c>
      <c r="E53" s="182"/>
      <c r="F53" s="212">
        <v>0.15</v>
      </c>
      <c r="G53" s="181"/>
      <c r="H53" s="184"/>
      <c r="I53" s="181"/>
      <c r="J53" s="104"/>
      <c r="K53" s="213"/>
      <c r="L53" s="184"/>
      <c r="M53" s="104"/>
    </row>
    <row r="54" spans="1:13" x14ac:dyDescent="0.2">
      <c r="A54" s="304"/>
      <c r="B54" s="185"/>
      <c r="C54" s="173" t="s">
        <v>194</v>
      </c>
      <c r="D54" s="79" t="s">
        <v>15</v>
      </c>
      <c r="E54" s="80">
        <v>52.2</v>
      </c>
      <c r="F54" s="80">
        <f>F53*E54</f>
        <v>7.83</v>
      </c>
      <c r="G54" s="81"/>
      <c r="H54" s="96"/>
      <c r="I54" s="80"/>
      <c r="J54" s="96"/>
      <c r="K54" s="96"/>
      <c r="L54" s="81"/>
      <c r="M54" s="96"/>
    </row>
    <row r="55" spans="1:13" x14ac:dyDescent="0.2">
      <c r="A55" s="304"/>
      <c r="B55" s="185"/>
      <c r="C55" s="173" t="s">
        <v>25</v>
      </c>
      <c r="D55" s="79" t="s">
        <v>0</v>
      </c>
      <c r="E55" s="81">
        <v>8.2899999999999991</v>
      </c>
      <c r="F55" s="96">
        <f>E55*F53</f>
        <v>1.2434999999999998</v>
      </c>
      <c r="G55" s="81"/>
      <c r="H55" s="81"/>
      <c r="I55" s="81"/>
      <c r="J55" s="81"/>
      <c r="K55" s="96"/>
      <c r="L55" s="96"/>
      <c r="M55" s="96"/>
    </row>
    <row r="56" spans="1:13" x14ac:dyDescent="0.2">
      <c r="A56" s="304"/>
      <c r="B56" s="185"/>
      <c r="C56" s="177" t="s">
        <v>23</v>
      </c>
      <c r="D56" s="81"/>
      <c r="E56" s="112"/>
      <c r="F56" s="96"/>
      <c r="G56" s="79"/>
      <c r="H56" s="203"/>
      <c r="I56" s="79"/>
      <c r="J56" s="80"/>
      <c r="K56" s="79"/>
      <c r="L56" s="203"/>
      <c r="M56" s="96"/>
    </row>
    <row r="57" spans="1:13" x14ac:dyDescent="0.2">
      <c r="A57" s="304"/>
      <c r="B57" s="206"/>
      <c r="C57" s="173" t="s">
        <v>206</v>
      </c>
      <c r="D57" s="81" t="s">
        <v>13</v>
      </c>
      <c r="E57" s="80">
        <v>1</v>
      </c>
      <c r="F57" s="96">
        <f>E57*F53</f>
        <v>0.15</v>
      </c>
      <c r="G57" s="192"/>
      <c r="H57" s="192"/>
      <c r="I57" s="205"/>
      <c r="J57" s="197"/>
      <c r="K57" s="187"/>
      <c r="L57" s="187"/>
      <c r="M57" s="96"/>
    </row>
    <row r="58" spans="1:13" x14ac:dyDescent="0.2">
      <c r="A58" s="304"/>
      <c r="B58" s="206"/>
      <c r="C58" s="173" t="s">
        <v>207</v>
      </c>
      <c r="D58" s="81" t="s">
        <v>208</v>
      </c>
      <c r="E58" s="80">
        <v>10.5</v>
      </c>
      <c r="F58" s="96">
        <f>E58*F53</f>
        <v>1.575</v>
      </c>
      <c r="G58" s="192"/>
      <c r="H58" s="192"/>
      <c r="I58" s="205"/>
      <c r="J58" s="197"/>
      <c r="K58" s="187"/>
      <c r="L58" s="187"/>
      <c r="M58" s="96"/>
    </row>
    <row r="59" spans="1:13" x14ac:dyDescent="0.2">
      <c r="A59" s="304"/>
      <c r="B59" s="206"/>
      <c r="C59" s="173" t="s">
        <v>209</v>
      </c>
      <c r="D59" s="81" t="s">
        <v>208</v>
      </c>
      <c r="E59" s="80">
        <v>20.7</v>
      </c>
      <c r="F59" s="96">
        <f>E59*F53</f>
        <v>3.105</v>
      </c>
      <c r="G59" s="192"/>
      <c r="H59" s="192"/>
      <c r="I59" s="205"/>
      <c r="J59" s="197"/>
      <c r="K59" s="187"/>
      <c r="L59" s="187"/>
      <c r="M59" s="96"/>
    </row>
    <row r="60" spans="1:13" x14ac:dyDescent="0.2">
      <c r="A60" s="304"/>
      <c r="B60" s="206"/>
      <c r="C60" s="173" t="s">
        <v>210</v>
      </c>
      <c r="D60" s="81" t="s">
        <v>208</v>
      </c>
      <c r="E60" s="80">
        <v>2.5299999999999998</v>
      </c>
      <c r="F60" s="96">
        <f>E60*F53</f>
        <v>0.37949999999999995</v>
      </c>
      <c r="G60" s="192"/>
      <c r="H60" s="192"/>
      <c r="I60" s="205"/>
      <c r="J60" s="197"/>
      <c r="K60" s="187"/>
      <c r="L60" s="187"/>
      <c r="M60" s="96"/>
    </row>
    <row r="61" spans="1:13" x14ac:dyDescent="0.2">
      <c r="A61" s="304"/>
      <c r="B61" s="206"/>
      <c r="C61" s="178" t="s">
        <v>18</v>
      </c>
      <c r="D61" s="81" t="s">
        <v>0</v>
      </c>
      <c r="E61" s="81">
        <v>2.78</v>
      </c>
      <c r="F61" s="96">
        <f>E61*F53</f>
        <v>0.41699999999999998</v>
      </c>
      <c r="G61" s="96"/>
      <c r="H61" s="96"/>
      <c r="I61" s="79"/>
      <c r="J61" s="96"/>
      <c r="K61" s="99"/>
      <c r="L61" s="96"/>
      <c r="M61" s="96"/>
    </row>
    <row r="62" spans="1:13" ht="38.25" x14ac:dyDescent="0.2">
      <c r="A62" s="311" t="s">
        <v>211</v>
      </c>
      <c r="B62" s="29" t="s">
        <v>212</v>
      </c>
      <c r="C62" s="209" t="s">
        <v>213</v>
      </c>
      <c r="D62" s="175" t="s">
        <v>60</v>
      </c>
      <c r="E62" s="175"/>
      <c r="F62" s="176">
        <v>3.7</v>
      </c>
      <c r="G62" s="91"/>
      <c r="H62" s="214"/>
      <c r="I62" s="214"/>
      <c r="J62" s="175"/>
      <c r="K62" s="175"/>
      <c r="L62" s="175"/>
      <c r="M62" s="175"/>
    </row>
    <row r="63" spans="1:13" ht="14.25" x14ac:dyDescent="0.2">
      <c r="A63" s="311"/>
      <c r="B63" s="215"/>
      <c r="C63" s="173" t="s">
        <v>12</v>
      </c>
      <c r="D63" s="79" t="s">
        <v>214</v>
      </c>
      <c r="E63" s="80">
        <v>2.9</v>
      </c>
      <c r="F63" s="79">
        <f>E63*F62</f>
        <v>10.73</v>
      </c>
      <c r="G63" s="81"/>
      <c r="H63" s="80"/>
      <c r="I63" s="80"/>
      <c r="J63" s="216"/>
      <c r="K63" s="216"/>
      <c r="L63" s="216"/>
      <c r="M63" s="217"/>
    </row>
    <row r="64" spans="1:13" ht="15" x14ac:dyDescent="0.2">
      <c r="A64" s="311"/>
      <c r="B64" s="177"/>
      <c r="C64" s="173" t="s">
        <v>215</v>
      </c>
      <c r="D64" s="79" t="s">
        <v>55</v>
      </c>
      <c r="E64" s="80">
        <v>1.02</v>
      </c>
      <c r="F64" s="79">
        <f>E64*F62</f>
        <v>3.7740000000000005</v>
      </c>
      <c r="G64" s="96"/>
      <c r="H64" s="218"/>
      <c r="I64" s="219"/>
      <c r="J64" s="79"/>
      <c r="K64" s="79"/>
      <c r="L64" s="79"/>
      <c r="M64" s="80"/>
    </row>
    <row r="65" spans="1:13" x14ac:dyDescent="0.2">
      <c r="A65" s="311"/>
      <c r="B65" s="177"/>
      <c r="C65" s="173" t="s">
        <v>216</v>
      </c>
      <c r="D65" s="79" t="s">
        <v>217</v>
      </c>
      <c r="E65" s="80">
        <v>0.88</v>
      </c>
      <c r="F65" s="79">
        <f>E65*F62</f>
        <v>3.2560000000000002</v>
      </c>
      <c r="G65" s="96"/>
      <c r="H65" s="218"/>
      <c r="I65" s="219"/>
      <c r="J65" s="79"/>
      <c r="K65" s="79"/>
      <c r="L65" s="79"/>
      <c r="M65" s="80"/>
    </row>
    <row r="66" spans="1:13" ht="38.25" x14ac:dyDescent="0.2">
      <c r="A66" s="309">
        <v>12</v>
      </c>
      <c r="B66" s="29" t="s">
        <v>218</v>
      </c>
      <c r="C66" s="186" t="s">
        <v>219</v>
      </c>
      <c r="D66" s="181" t="s">
        <v>31</v>
      </c>
      <c r="E66" s="182"/>
      <c r="F66" s="183">
        <v>110</v>
      </c>
      <c r="G66" s="181"/>
      <c r="H66" s="184"/>
      <c r="I66" s="181"/>
      <c r="J66" s="104"/>
      <c r="K66" s="181"/>
      <c r="L66" s="184"/>
      <c r="M66" s="104"/>
    </row>
    <row r="67" spans="1:13" x14ac:dyDescent="0.2">
      <c r="A67" s="309"/>
      <c r="B67" s="177"/>
      <c r="C67" s="178" t="s">
        <v>12</v>
      </c>
      <c r="D67" s="187" t="s">
        <v>15</v>
      </c>
      <c r="E67" s="187">
        <v>0.47799999999999998</v>
      </c>
      <c r="F67" s="188">
        <f>F66*E67</f>
        <v>52.58</v>
      </c>
      <c r="G67" s="187"/>
      <c r="H67" s="187"/>
      <c r="I67" s="80"/>
      <c r="J67" s="80"/>
      <c r="K67" s="79"/>
      <c r="L67" s="80"/>
      <c r="M67" s="80"/>
    </row>
    <row r="68" spans="1:13" x14ac:dyDescent="0.2">
      <c r="A68" s="309"/>
      <c r="B68" s="177"/>
      <c r="C68" s="178" t="s">
        <v>14</v>
      </c>
      <c r="D68" s="187" t="s">
        <v>0</v>
      </c>
      <c r="E68" s="187">
        <v>3.3300000000000003E-2</v>
      </c>
      <c r="F68" s="188">
        <f>E68*F66</f>
        <v>3.6630000000000003</v>
      </c>
      <c r="G68" s="187"/>
      <c r="H68" s="187"/>
      <c r="I68" s="79"/>
      <c r="J68" s="80"/>
      <c r="K68" s="80"/>
      <c r="L68" s="80"/>
      <c r="M68" s="80"/>
    </row>
    <row r="69" spans="1:13" x14ac:dyDescent="0.2">
      <c r="A69" s="309"/>
      <c r="B69" s="189"/>
      <c r="C69" s="177" t="s">
        <v>220</v>
      </c>
      <c r="D69" s="187"/>
      <c r="E69" s="187"/>
      <c r="F69" s="188"/>
      <c r="G69" s="187"/>
      <c r="H69" s="187"/>
      <c r="I69" s="79"/>
      <c r="J69" s="96"/>
      <c r="K69" s="96"/>
      <c r="L69" s="96"/>
      <c r="M69" s="96"/>
    </row>
    <row r="70" spans="1:13" ht="15" x14ac:dyDescent="0.2">
      <c r="A70" s="309"/>
      <c r="B70" s="189"/>
      <c r="C70" s="191" t="s">
        <v>221</v>
      </c>
      <c r="D70" s="187" t="s">
        <v>199</v>
      </c>
      <c r="E70" s="192">
        <v>2.2999999999999998</v>
      </c>
      <c r="F70" s="188">
        <f>E70*F66</f>
        <v>252.99999999999997</v>
      </c>
      <c r="G70" s="192"/>
      <c r="H70" s="188"/>
      <c r="I70" s="79"/>
      <c r="J70" s="96"/>
      <c r="K70" s="96"/>
      <c r="L70" s="96"/>
      <c r="M70" s="96"/>
    </row>
    <row r="71" spans="1:13" x14ac:dyDescent="0.2">
      <c r="A71" s="309"/>
      <c r="B71" s="189"/>
      <c r="C71" s="191" t="s">
        <v>222</v>
      </c>
      <c r="D71" s="187" t="s">
        <v>13</v>
      </c>
      <c r="E71" s="187">
        <v>4.4000000000000003E-3</v>
      </c>
      <c r="F71" s="188">
        <f>E71*F66</f>
        <v>0.48400000000000004</v>
      </c>
      <c r="G71" s="96"/>
      <c r="H71" s="188"/>
      <c r="I71" s="79"/>
      <c r="J71" s="96"/>
      <c r="K71" s="96"/>
      <c r="L71" s="96"/>
      <c r="M71" s="96"/>
    </row>
    <row r="72" spans="1:13" x14ac:dyDescent="0.2">
      <c r="A72" s="309"/>
      <c r="B72" s="189"/>
      <c r="C72" s="178" t="s">
        <v>18</v>
      </c>
      <c r="D72" s="187" t="s">
        <v>0</v>
      </c>
      <c r="E72" s="187">
        <v>7.6799999999999993E-2</v>
      </c>
      <c r="F72" s="188">
        <f>E72*F66</f>
        <v>8.4479999999999986</v>
      </c>
      <c r="G72" s="192"/>
      <c r="H72" s="188"/>
      <c r="I72" s="79"/>
      <c r="J72" s="96"/>
      <c r="K72" s="96"/>
      <c r="L72" s="96"/>
      <c r="M72" s="96"/>
    </row>
    <row r="73" spans="1:13" ht="38.25" x14ac:dyDescent="0.2">
      <c r="A73" s="304">
        <v>13</v>
      </c>
      <c r="B73" s="29" t="s">
        <v>39</v>
      </c>
      <c r="C73" s="186" t="s">
        <v>223</v>
      </c>
      <c r="D73" s="181" t="s">
        <v>31</v>
      </c>
      <c r="E73" s="220"/>
      <c r="F73" s="221">
        <v>175</v>
      </c>
      <c r="G73" s="222"/>
      <c r="H73" s="223"/>
      <c r="I73" s="220"/>
      <c r="J73" s="223"/>
      <c r="K73" s="220"/>
      <c r="L73" s="223"/>
      <c r="M73" s="223"/>
    </row>
    <row r="74" spans="1:13" x14ac:dyDescent="0.2">
      <c r="A74" s="304"/>
      <c r="B74" s="185"/>
      <c r="C74" s="178" t="s">
        <v>12</v>
      </c>
      <c r="D74" s="79" t="s">
        <v>15</v>
      </c>
      <c r="E74" s="79">
        <v>0.33600000000000002</v>
      </c>
      <c r="F74" s="80">
        <f>F73*E74</f>
        <v>58.800000000000004</v>
      </c>
      <c r="G74" s="79"/>
      <c r="H74" s="80"/>
      <c r="I74" s="80"/>
      <c r="J74" s="80"/>
      <c r="K74" s="79"/>
      <c r="L74" s="80"/>
      <c r="M74" s="80"/>
    </row>
    <row r="75" spans="1:13" x14ac:dyDescent="0.2">
      <c r="A75" s="304"/>
      <c r="B75" s="185"/>
      <c r="C75" s="178" t="s">
        <v>14</v>
      </c>
      <c r="D75" s="81" t="s">
        <v>0</v>
      </c>
      <c r="E75" s="208">
        <v>1.4999999999999999E-2</v>
      </c>
      <c r="F75" s="179">
        <f>E75*F73</f>
        <v>2.625</v>
      </c>
      <c r="G75" s="79"/>
      <c r="H75" s="80"/>
      <c r="I75" s="79"/>
      <c r="J75" s="80"/>
      <c r="K75" s="80"/>
      <c r="L75" s="80"/>
      <c r="M75" s="80"/>
    </row>
    <row r="76" spans="1:13" x14ac:dyDescent="0.2">
      <c r="A76" s="304"/>
      <c r="B76" s="224"/>
      <c r="C76" s="177" t="s">
        <v>23</v>
      </c>
      <c r="D76" s="81"/>
      <c r="E76" s="81"/>
      <c r="F76" s="96"/>
      <c r="G76" s="81"/>
      <c r="H76" s="96"/>
      <c r="I76" s="79"/>
      <c r="J76" s="96"/>
      <c r="K76" s="99"/>
      <c r="L76" s="96"/>
      <c r="M76" s="96"/>
    </row>
    <row r="77" spans="1:13" x14ac:dyDescent="0.2">
      <c r="A77" s="304"/>
      <c r="B77" s="224"/>
      <c r="C77" s="191" t="s">
        <v>224</v>
      </c>
      <c r="D77" s="81" t="s">
        <v>13</v>
      </c>
      <c r="E77" s="81">
        <f>0.24/100</f>
        <v>2.3999999999999998E-3</v>
      </c>
      <c r="F77" s="96">
        <f>E77*F73</f>
        <v>0.42</v>
      </c>
      <c r="G77" s="96"/>
      <c r="H77" s="96"/>
      <c r="I77" s="79"/>
      <c r="J77" s="96"/>
      <c r="K77" s="99"/>
      <c r="L77" s="96"/>
      <c r="M77" s="96"/>
    </row>
    <row r="78" spans="1:13" x14ac:dyDescent="0.2">
      <c r="A78" s="304"/>
      <c r="B78" s="224"/>
      <c r="C78" s="178" t="s">
        <v>18</v>
      </c>
      <c r="D78" s="81" t="s">
        <v>0</v>
      </c>
      <c r="E78" s="81">
        <f>2.28/100</f>
        <v>2.2799999999999997E-2</v>
      </c>
      <c r="F78" s="96">
        <f>E78*F73</f>
        <v>3.9899999999999993</v>
      </c>
      <c r="G78" s="96"/>
      <c r="H78" s="96"/>
      <c r="I78" s="79"/>
      <c r="J78" s="96"/>
      <c r="K78" s="99"/>
      <c r="L78" s="96"/>
      <c r="M78" s="96"/>
    </row>
    <row r="79" spans="1:13" ht="25.5" x14ac:dyDescent="0.2">
      <c r="A79" s="304">
        <v>14</v>
      </c>
      <c r="B79" s="29" t="s">
        <v>225</v>
      </c>
      <c r="C79" s="225" t="s">
        <v>226</v>
      </c>
      <c r="D79" s="91" t="s">
        <v>13</v>
      </c>
      <c r="E79" s="91"/>
      <c r="F79" s="210">
        <v>8.2000000000000003E-2</v>
      </c>
      <c r="G79" s="91"/>
      <c r="H79" s="111"/>
      <c r="I79" s="145"/>
      <c r="J79" s="111"/>
      <c r="K79" s="145"/>
      <c r="L79" s="111"/>
      <c r="M79" s="111"/>
    </row>
    <row r="80" spans="1:13" x14ac:dyDescent="0.2">
      <c r="A80" s="304"/>
      <c r="B80" s="177"/>
      <c r="C80" s="173" t="s">
        <v>194</v>
      </c>
      <c r="D80" s="79" t="s">
        <v>15</v>
      </c>
      <c r="E80" s="81">
        <v>22.6</v>
      </c>
      <c r="F80" s="112">
        <f>E80*F79</f>
        <v>1.8532000000000002</v>
      </c>
      <c r="G80" s="81"/>
      <c r="H80" s="96"/>
      <c r="I80" s="80"/>
      <c r="J80" s="96"/>
      <c r="K80" s="81"/>
      <c r="L80" s="81"/>
      <c r="M80" s="96"/>
    </row>
    <row r="81" spans="1:13" x14ac:dyDescent="0.2">
      <c r="A81" s="304"/>
      <c r="B81" s="177"/>
      <c r="C81" s="173" t="s">
        <v>227</v>
      </c>
      <c r="D81" s="79" t="s">
        <v>0</v>
      </c>
      <c r="E81" s="81">
        <v>5.45</v>
      </c>
      <c r="F81" s="112">
        <f>E81*F79</f>
        <v>0.44690000000000002</v>
      </c>
      <c r="G81" s="81"/>
      <c r="H81" s="81"/>
      <c r="I81" s="81"/>
      <c r="J81" s="81"/>
      <c r="K81" s="81"/>
      <c r="L81" s="96"/>
      <c r="M81" s="96"/>
    </row>
    <row r="82" spans="1:13" x14ac:dyDescent="0.2">
      <c r="A82" s="304"/>
      <c r="B82" s="177"/>
      <c r="C82" s="173" t="s">
        <v>25</v>
      </c>
      <c r="D82" s="79" t="s">
        <v>0</v>
      </c>
      <c r="E82" s="81">
        <v>1.33</v>
      </c>
      <c r="F82" s="112">
        <f>E82*F79</f>
        <v>0.10906</v>
      </c>
      <c r="G82" s="81"/>
      <c r="H82" s="81"/>
      <c r="I82" s="81"/>
      <c r="J82" s="81"/>
      <c r="K82" s="96"/>
      <c r="L82" s="96"/>
      <c r="M82" s="96"/>
    </row>
    <row r="83" spans="1:13" x14ac:dyDescent="0.2">
      <c r="A83" s="304"/>
      <c r="B83" s="211"/>
      <c r="C83" s="177" t="s">
        <v>23</v>
      </c>
      <c r="D83" s="81"/>
      <c r="E83" s="79"/>
      <c r="F83" s="112"/>
      <c r="G83" s="81"/>
      <c r="H83" s="81"/>
      <c r="I83" s="81"/>
      <c r="J83" s="81"/>
      <c r="K83" s="81"/>
      <c r="L83" s="96"/>
      <c r="M83" s="96"/>
    </row>
    <row r="84" spans="1:13" x14ac:dyDescent="0.2">
      <c r="A84" s="304"/>
      <c r="B84" s="211"/>
      <c r="C84" s="173" t="s">
        <v>206</v>
      </c>
      <c r="D84" s="81" t="s">
        <v>13</v>
      </c>
      <c r="E84" s="80">
        <v>1</v>
      </c>
      <c r="F84" s="112">
        <f>E84*F79</f>
        <v>8.2000000000000003E-2</v>
      </c>
      <c r="G84" s="192"/>
      <c r="H84" s="192"/>
      <c r="I84" s="205"/>
      <c r="J84" s="197"/>
      <c r="K84" s="187"/>
      <c r="L84" s="187"/>
      <c r="M84" s="96"/>
    </row>
    <row r="85" spans="1:13" x14ac:dyDescent="0.2">
      <c r="A85" s="304"/>
      <c r="B85" s="211"/>
      <c r="C85" s="173" t="s">
        <v>207</v>
      </c>
      <c r="D85" s="81" t="s">
        <v>208</v>
      </c>
      <c r="E85" s="80">
        <v>1</v>
      </c>
      <c r="F85" s="112">
        <f>E85*F79</f>
        <v>8.2000000000000003E-2</v>
      </c>
      <c r="G85" s="192"/>
      <c r="H85" s="192"/>
      <c r="I85" s="205"/>
      <c r="J85" s="197"/>
      <c r="K85" s="187"/>
      <c r="L85" s="187"/>
      <c r="M85" s="96"/>
    </row>
    <row r="86" spans="1:13" x14ac:dyDescent="0.2">
      <c r="A86" s="304"/>
      <c r="B86" s="211"/>
      <c r="C86" s="173" t="s">
        <v>210</v>
      </c>
      <c r="D86" s="81" t="s">
        <v>208</v>
      </c>
      <c r="E86" s="80">
        <v>13.4</v>
      </c>
      <c r="F86" s="112">
        <f>E86*F79</f>
        <v>1.0988</v>
      </c>
      <c r="G86" s="192"/>
      <c r="H86" s="192"/>
      <c r="I86" s="205"/>
      <c r="J86" s="197"/>
      <c r="K86" s="187"/>
      <c r="L86" s="187"/>
      <c r="M86" s="96"/>
    </row>
    <row r="87" spans="1:13" x14ac:dyDescent="0.2">
      <c r="A87" s="304"/>
      <c r="B87" s="211"/>
      <c r="C87" s="173" t="s">
        <v>209</v>
      </c>
      <c r="D87" s="81" t="s">
        <v>208</v>
      </c>
      <c r="E87" s="80">
        <v>2.4</v>
      </c>
      <c r="F87" s="112">
        <f>E87*F79</f>
        <v>0.1968</v>
      </c>
      <c r="G87" s="192"/>
      <c r="H87" s="192"/>
      <c r="I87" s="205"/>
      <c r="J87" s="197"/>
      <c r="K87" s="187"/>
      <c r="L87" s="187"/>
      <c r="M87" s="96"/>
    </row>
    <row r="88" spans="1:13" x14ac:dyDescent="0.2">
      <c r="A88" s="304"/>
      <c r="B88" s="226"/>
      <c r="C88" s="173" t="s">
        <v>216</v>
      </c>
      <c r="D88" s="79" t="s">
        <v>0</v>
      </c>
      <c r="E88" s="96">
        <v>2.78</v>
      </c>
      <c r="F88" s="112">
        <f>E88*F79</f>
        <v>0.22796</v>
      </c>
      <c r="G88" s="192"/>
      <c r="H88" s="192"/>
      <c r="I88" s="205"/>
      <c r="J88" s="197"/>
      <c r="K88" s="187"/>
      <c r="L88" s="187"/>
      <c r="M88" s="96"/>
    </row>
    <row r="89" spans="1:13" ht="25.5" x14ac:dyDescent="0.2">
      <c r="A89" s="310">
        <v>15</v>
      </c>
      <c r="B89" s="29" t="s">
        <v>228</v>
      </c>
      <c r="C89" s="225" t="s">
        <v>229</v>
      </c>
      <c r="D89" s="91" t="s">
        <v>13</v>
      </c>
      <c r="E89" s="91"/>
      <c r="F89" s="210">
        <v>2.7E-2</v>
      </c>
      <c r="G89" s="91"/>
      <c r="H89" s="111"/>
      <c r="I89" s="145"/>
      <c r="J89" s="111"/>
      <c r="K89" s="145"/>
      <c r="L89" s="111"/>
      <c r="M89" s="111"/>
    </row>
    <row r="90" spans="1:13" x14ac:dyDescent="0.2">
      <c r="A90" s="310"/>
      <c r="B90" s="177"/>
      <c r="C90" s="173" t="s">
        <v>194</v>
      </c>
      <c r="D90" s="79" t="s">
        <v>15</v>
      </c>
      <c r="E90" s="81">
        <v>63.4</v>
      </c>
      <c r="F90" s="112">
        <f>E90*F89</f>
        <v>1.7118</v>
      </c>
      <c r="G90" s="81"/>
      <c r="H90" s="96"/>
      <c r="I90" s="80"/>
      <c r="J90" s="96"/>
      <c r="K90" s="81"/>
      <c r="L90" s="81"/>
      <c r="M90" s="96"/>
    </row>
    <row r="91" spans="1:13" x14ac:dyDescent="0.2">
      <c r="A91" s="310"/>
      <c r="B91" s="177"/>
      <c r="C91" s="173" t="s">
        <v>14</v>
      </c>
      <c r="D91" s="79" t="s">
        <v>0</v>
      </c>
      <c r="E91" s="81">
        <v>0.17</v>
      </c>
      <c r="F91" s="112">
        <f>E91*F89</f>
        <v>4.5900000000000003E-3</v>
      </c>
      <c r="G91" s="81"/>
      <c r="H91" s="81"/>
      <c r="I91" s="81"/>
      <c r="J91" s="81"/>
      <c r="K91" s="96"/>
      <c r="L91" s="96"/>
      <c r="M91" s="96"/>
    </row>
    <row r="92" spans="1:13" x14ac:dyDescent="0.2">
      <c r="A92" s="310"/>
      <c r="B92" s="211"/>
      <c r="C92" s="177" t="s">
        <v>23</v>
      </c>
      <c r="D92" s="81"/>
      <c r="E92" s="79"/>
      <c r="F92" s="112"/>
      <c r="G92" s="81"/>
      <c r="H92" s="81"/>
      <c r="I92" s="81"/>
      <c r="J92" s="81"/>
      <c r="K92" s="81"/>
      <c r="L92" s="96"/>
      <c r="M92" s="96"/>
    </row>
    <row r="93" spans="1:13" x14ac:dyDescent="0.2">
      <c r="A93" s="310"/>
      <c r="B93" s="211"/>
      <c r="C93" s="173" t="s">
        <v>206</v>
      </c>
      <c r="D93" s="81" t="s">
        <v>13</v>
      </c>
      <c r="E93" s="80">
        <v>1</v>
      </c>
      <c r="F93" s="112">
        <f>E93*F89</f>
        <v>2.7E-2</v>
      </c>
      <c r="G93" s="192"/>
      <c r="H93" s="192"/>
      <c r="I93" s="205"/>
      <c r="J93" s="197"/>
      <c r="K93" s="187"/>
      <c r="L93" s="187"/>
      <c r="M93" s="96"/>
    </row>
    <row r="94" spans="1:13" x14ac:dyDescent="0.2">
      <c r="A94" s="310"/>
      <c r="B94" s="211"/>
      <c r="C94" s="173" t="s">
        <v>207</v>
      </c>
      <c r="D94" s="81" t="s">
        <v>208</v>
      </c>
      <c r="E94" s="80">
        <v>5</v>
      </c>
      <c r="F94" s="112">
        <f>E94*F89</f>
        <v>0.13500000000000001</v>
      </c>
      <c r="G94" s="192"/>
      <c r="H94" s="192"/>
      <c r="I94" s="205"/>
      <c r="J94" s="197"/>
      <c r="K94" s="187"/>
      <c r="L94" s="187"/>
      <c r="M94" s="96"/>
    </row>
    <row r="95" spans="1:13" x14ac:dyDescent="0.2">
      <c r="A95" s="310"/>
      <c r="B95" s="211"/>
      <c r="C95" s="173" t="s">
        <v>209</v>
      </c>
      <c r="D95" s="81" t="s">
        <v>208</v>
      </c>
      <c r="E95" s="80">
        <v>0.12</v>
      </c>
      <c r="F95" s="112">
        <f>E95*F89</f>
        <v>3.2399999999999998E-3</v>
      </c>
      <c r="G95" s="192"/>
      <c r="H95" s="192"/>
      <c r="I95" s="205"/>
      <c r="J95" s="197"/>
      <c r="K95" s="187"/>
      <c r="L95" s="187"/>
      <c r="M95" s="96"/>
    </row>
    <row r="96" spans="1:13" x14ac:dyDescent="0.2">
      <c r="A96" s="310"/>
      <c r="B96" s="226"/>
      <c r="C96" s="173" t="s">
        <v>216</v>
      </c>
      <c r="D96" s="79" t="s">
        <v>0</v>
      </c>
      <c r="E96" s="96">
        <v>2.78</v>
      </c>
      <c r="F96" s="112">
        <f>E96*F89</f>
        <v>7.5059999999999988E-2</v>
      </c>
      <c r="G96" s="192"/>
      <c r="H96" s="192"/>
      <c r="I96" s="205"/>
      <c r="J96" s="197"/>
      <c r="K96" s="187"/>
      <c r="L96" s="187"/>
      <c r="M96" s="96"/>
    </row>
    <row r="97" spans="1:13" ht="25.5" x14ac:dyDescent="0.2">
      <c r="A97" s="312">
        <v>16</v>
      </c>
      <c r="B97" s="29" t="s">
        <v>46</v>
      </c>
      <c r="C97" s="61" t="s">
        <v>230</v>
      </c>
      <c r="D97" s="84" t="s">
        <v>60</v>
      </c>
      <c r="E97" s="85"/>
      <c r="F97" s="86">
        <v>447</v>
      </c>
      <c r="G97" s="84"/>
      <c r="H97" s="87"/>
      <c r="I97" s="84"/>
      <c r="J97" s="88"/>
      <c r="K97" s="84"/>
      <c r="L97" s="87"/>
      <c r="M97" s="88"/>
    </row>
    <row r="98" spans="1:13" x14ac:dyDescent="0.2">
      <c r="A98" s="313"/>
      <c r="B98" s="29"/>
      <c r="C98" s="45" t="s">
        <v>65</v>
      </c>
      <c r="D98" s="37" t="s">
        <v>22</v>
      </c>
      <c r="E98" s="37">
        <v>9.2099999999999994E-3</v>
      </c>
      <c r="F98" s="39">
        <f>E98*F97</f>
        <v>4.1168699999999996</v>
      </c>
      <c r="G98" s="37"/>
      <c r="H98" s="39"/>
      <c r="I98" s="37"/>
      <c r="J98" s="39"/>
      <c r="K98" s="39"/>
      <c r="L98" s="39"/>
      <c r="M98" s="39"/>
    </row>
    <row r="99" spans="1:13" ht="40.5" x14ac:dyDescent="0.2">
      <c r="A99" s="311" t="s">
        <v>231</v>
      </c>
      <c r="B99" s="29" t="s">
        <v>48</v>
      </c>
      <c r="C99" s="30" t="s">
        <v>232</v>
      </c>
      <c r="D99" s="52" t="s">
        <v>30</v>
      </c>
      <c r="E99" s="37"/>
      <c r="F99" s="31">
        <v>145</v>
      </c>
      <c r="G99" s="36"/>
      <c r="H99" s="53"/>
      <c r="I99" s="36"/>
      <c r="J99" s="53"/>
      <c r="K99" s="36"/>
      <c r="L99" s="53"/>
      <c r="M99" s="53"/>
    </row>
    <row r="100" spans="1:13" x14ac:dyDescent="0.2">
      <c r="A100" s="311"/>
      <c r="B100" s="37"/>
      <c r="C100" s="45" t="s">
        <v>12</v>
      </c>
      <c r="D100" s="36" t="s">
        <v>15</v>
      </c>
      <c r="E100" s="54">
        <v>2.1499999999999998E-2</v>
      </c>
      <c r="F100" s="39">
        <f>E100*F99</f>
        <v>3.1174999999999997</v>
      </c>
      <c r="G100" s="36"/>
      <c r="H100" s="53"/>
      <c r="I100" s="53"/>
      <c r="J100" s="53"/>
      <c r="K100" s="36"/>
      <c r="L100" s="53"/>
      <c r="M100" s="53"/>
    </row>
    <row r="101" spans="1:13" ht="27.75" x14ac:dyDescent="0.2">
      <c r="A101" s="311"/>
      <c r="B101" s="37"/>
      <c r="C101" s="45" t="s">
        <v>52</v>
      </c>
      <c r="D101" s="37" t="s">
        <v>22</v>
      </c>
      <c r="E101" s="54">
        <v>4.8500000000000001E-2</v>
      </c>
      <c r="F101" s="39">
        <f>E101*F99</f>
        <v>7.0325000000000006</v>
      </c>
      <c r="G101" s="36"/>
      <c r="H101" s="53"/>
      <c r="I101" s="36"/>
      <c r="J101" s="53"/>
      <c r="K101" s="36"/>
      <c r="L101" s="53"/>
      <c r="M101" s="53"/>
    </row>
    <row r="102" spans="1:13" ht="51" x14ac:dyDescent="0.2">
      <c r="A102" s="314" t="s">
        <v>313</v>
      </c>
      <c r="B102" s="29" t="s">
        <v>120</v>
      </c>
      <c r="C102" s="30" t="s">
        <v>291</v>
      </c>
      <c r="D102" s="52" t="s">
        <v>30</v>
      </c>
      <c r="E102" s="68"/>
      <c r="F102" s="31">
        <f>F21-F97-F99</f>
        <v>173</v>
      </c>
      <c r="G102" s="68"/>
      <c r="H102" s="70"/>
      <c r="I102" s="68"/>
      <c r="J102" s="70"/>
      <c r="K102" s="68"/>
      <c r="L102" s="70"/>
      <c r="M102" s="70"/>
    </row>
    <row r="103" spans="1:13" x14ac:dyDescent="0.2">
      <c r="A103" s="315"/>
      <c r="B103" s="52"/>
      <c r="C103" s="35" t="s">
        <v>12</v>
      </c>
      <c r="D103" s="37" t="s">
        <v>15</v>
      </c>
      <c r="E103" s="37">
        <v>2.7E-2</v>
      </c>
      <c r="F103" s="39">
        <f>E103*F102</f>
        <v>4.6710000000000003</v>
      </c>
      <c r="G103" s="45"/>
      <c r="H103" s="106"/>
      <c r="I103" s="39"/>
      <c r="J103" s="39"/>
      <c r="K103" s="46"/>
      <c r="L103" s="39"/>
      <c r="M103" s="39"/>
    </row>
    <row r="104" spans="1:13" ht="27.75" x14ac:dyDescent="0.2">
      <c r="A104" s="315"/>
      <c r="B104" s="52"/>
      <c r="C104" s="45" t="s">
        <v>52</v>
      </c>
      <c r="D104" s="37" t="s">
        <v>22</v>
      </c>
      <c r="E104" s="37">
        <v>6.0499999999999998E-2</v>
      </c>
      <c r="F104" s="38">
        <f>E104*F102</f>
        <v>10.4665</v>
      </c>
      <c r="G104" s="36"/>
      <c r="H104" s="53"/>
      <c r="I104" s="36"/>
      <c r="J104" s="53"/>
      <c r="K104" s="36"/>
      <c r="L104" s="53"/>
      <c r="M104" s="53"/>
    </row>
    <row r="105" spans="1:13" x14ac:dyDescent="0.2">
      <c r="A105" s="315"/>
      <c r="B105" s="52"/>
      <c r="C105" s="40" t="s">
        <v>25</v>
      </c>
      <c r="D105" s="41" t="s">
        <v>0</v>
      </c>
      <c r="E105" s="37">
        <v>2.2100000000000002E-3</v>
      </c>
      <c r="F105" s="42">
        <f>E105*F102</f>
        <v>0.38233</v>
      </c>
      <c r="G105" s="41"/>
      <c r="H105" s="43"/>
      <c r="I105" s="44"/>
      <c r="J105" s="43"/>
      <c r="K105" s="43"/>
      <c r="L105" s="43"/>
      <c r="M105" s="43"/>
    </row>
    <row r="106" spans="1:13" ht="31.5" x14ac:dyDescent="0.2">
      <c r="A106" s="316"/>
      <c r="B106" s="29" t="s">
        <v>404</v>
      </c>
      <c r="C106" s="45" t="s">
        <v>292</v>
      </c>
      <c r="D106" s="37" t="s">
        <v>13</v>
      </c>
      <c r="E106" s="37">
        <v>1.95</v>
      </c>
      <c r="F106" s="31">
        <f>E106*F102</f>
        <v>337.34999999999997</v>
      </c>
      <c r="G106" s="36"/>
      <c r="H106" s="53"/>
      <c r="I106" s="36"/>
      <c r="J106" s="53"/>
      <c r="K106" s="53"/>
      <c r="L106" s="53"/>
      <c r="M106" s="53"/>
    </row>
    <row r="107" spans="1:13" ht="28.5" x14ac:dyDescent="0.2">
      <c r="A107" s="91"/>
      <c r="B107" s="227"/>
      <c r="C107" s="228" t="s">
        <v>233</v>
      </c>
      <c r="D107" s="91"/>
      <c r="E107" s="91"/>
      <c r="F107" s="146"/>
      <c r="G107" s="93"/>
      <c r="H107" s="111"/>
      <c r="I107" s="145"/>
      <c r="J107" s="111"/>
      <c r="K107" s="145"/>
      <c r="L107" s="111"/>
      <c r="M107" s="111"/>
    </row>
    <row r="108" spans="1:13" ht="53.25" x14ac:dyDescent="0.2">
      <c r="A108" s="292">
        <v>19</v>
      </c>
      <c r="B108" s="29" t="s">
        <v>48</v>
      </c>
      <c r="C108" s="174" t="s">
        <v>183</v>
      </c>
      <c r="D108" s="175" t="s">
        <v>60</v>
      </c>
      <c r="E108" s="175"/>
      <c r="F108" s="31">
        <v>58</v>
      </c>
      <c r="G108" s="175"/>
      <c r="H108" s="176"/>
      <c r="I108" s="175"/>
      <c r="J108" s="176"/>
      <c r="K108" s="175"/>
      <c r="L108" s="176"/>
      <c r="M108" s="176"/>
    </row>
    <row r="109" spans="1:13" x14ac:dyDescent="0.2">
      <c r="A109" s="293"/>
      <c r="B109" s="177"/>
      <c r="C109" s="178" t="s">
        <v>12</v>
      </c>
      <c r="D109" s="79" t="s">
        <v>15</v>
      </c>
      <c r="E109" s="79">
        <v>2.1499999999999998E-2</v>
      </c>
      <c r="F109" s="179">
        <f>F108*E109</f>
        <v>1.2469999999999999</v>
      </c>
      <c r="G109" s="79"/>
      <c r="H109" s="80"/>
      <c r="I109" s="80"/>
      <c r="J109" s="80"/>
      <c r="K109" s="79"/>
      <c r="L109" s="80"/>
      <c r="M109" s="80"/>
    </row>
    <row r="110" spans="1:13" ht="27.75" x14ac:dyDescent="0.2">
      <c r="A110" s="294"/>
      <c r="B110" s="180"/>
      <c r="C110" s="45" t="s">
        <v>52</v>
      </c>
      <c r="D110" s="81" t="s">
        <v>22</v>
      </c>
      <c r="E110" s="79">
        <v>4.82E-2</v>
      </c>
      <c r="F110" s="80">
        <f>E110*F108</f>
        <v>2.7955999999999999</v>
      </c>
      <c r="G110" s="80"/>
      <c r="H110" s="80"/>
      <c r="I110" s="80"/>
      <c r="J110" s="80"/>
      <c r="K110" s="79"/>
      <c r="L110" s="80"/>
      <c r="M110" s="80"/>
    </row>
    <row r="111" spans="1:13" ht="25.5" x14ac:dyDescent="0.2">
      <c r="A111" s="292">
        <v>20</v>
      </c>
      <c r="B111" s="78" t="s">
        <v>50</v>
      </c>
      <c r="C111" s="186" t="s">
        <v>234</v>
      </c>
      <c r="D111" s="181" t="s">
        <v>60</v>
      </c>
      <c r="E111" s="182"/>
      <c r="F111" s="212">
        <v>12</v>
      </c>
      <c r="G111" s="181"/>
      <c r="H111" s="184"/>
      <c r="I111" s="181"/>
      <c r="J111" s="104"/>
      <c r="K111" s="181"/>
      <c r="L111" s="184"/>
      <c r="M111" s="104"/>
    </row>
    <row r="112" spans="1:13" x14ac:dyDescent="0.2">
      <c r="A112" s="294"/>
      <c r="B112" s="185"/>
      <c r="C112" s="178" t="s">
        <v>12</v>
      </c>
      <c r="D112" s="79" t="s">
        <v>15</v>
      </c>
      <c r="E112" s="79">
        <v>2.99</v>
      </c>
      <c r="F112" s="80">
        <f>F111*E112</f>
        <v>35.880000000000003</v>
      </c>
      <c r="G112" s="79"/>
      <c r="H112" s="80"/>
      <c r="I112" s="80"/>
      <c r="J112" s="80"/>
      <c r="K112" s="79"/>
      <c r="L112" s="80"/>
      <c r="M112" s="80"/>
    </row>
    <row r="113" spans="1:13" ht="38.25" x14ac:dyDescent="0.2">
      <c r="A113" s="292">
        <v>21</v>
      </c>
      <c r="B113" s="78" t="s">
        <v>236</v>
      </c>
      <c r="C113" s="186" t="s">
        <v>237</v>
      </c>
      <c r="D113" s="181" t="s">
        <v>60</v>
      </c>
      <c r="E113" s="182"/>
      <c r="F113" s="212">
        <v>1.92</v>
      </c>
      <c r="G113" s="181"/>
      <c r="H113" s="184"/>
      <c r="I113" s="181"/>
      <c r="J113" s="104"/>
      <c r="K113" s="181"/>
      <c r="L113" s="184"/>
      <c r="M113" s="104"/>
    </row>
    <row r="114" spans="1:13" x14ac:dyDescent="0.2">
      <c r="A114" s="293"/>
      <c r="B114" s="177"/>
      <c r="C114" s="178" t="s">
        <v>12</v>
      </c>
      <c r="D114" s="187" t="s">
        <v>15</v>
      </c>
      <c r="E114" s="187">
        <v>0.89</v>
      </c>
      <c r="F114" s="188">
        <f>F113*E114</f>
        <v>1.7087999999999999</v>
      </c>
      <c r="G114" s="187"/>
      <c r="H114" s="187"/>
      <c r="I114" s="80"/>
      <c r="J114" s="80"/>
      <c r="K114" s="79"/>
      <c r="L114" s="80"/>
      <c r="M114" s="80"/>
    </row>
    <row r="115" spans="1:13" x14ac:dyDescent="0.2">
      <c r="A115" s="293"/>
      <c r="B115" s="177"/>
      <c r="C115" s="178" t="s">
        <v>14</v>
      </c>
      <c r="D115" s="187" t="s">
        <v>0</v>
      </c>
      <c r="E115" s="187">
        <v>0.37</v>
      </c>
      <c r="F115" s="188">
        <f>E115*F113</f>
        <v>0.71039999999999992</v>
      </c>
      <c r="G115" s="187"/>
      <c r="H115" s="187"/>
      <c r="I115" s="79"/>
      <c r="J115" s="80"/>
      <c r="K115" s="80"/>
      <c r="L115" s="80"/>
      <c r="M115" s="80"/>
    </row>
    <row r="116" spans="1:13" x14ac:dyDescent="0.2">
      <c r="A116" s="293"/>
      <c r="B116" s="189"/>
      <c r="C116" s="190" t="s">
        <v>23</v>
      </c>
      <c r="D116" s="187"/>
      <c r="E116" s="187"/>
      <c r="F116" s="188"/>
      <c r="G116" s="187"/>
      <c r="H116" s="187"/>
      <c r="I116" s="79"/>
      <c r="J116" s="96"/>
      <c r="K116" s="99"/>
      <c r="L116" s="96"/>
      <c r="M116" s="96"/>
    </row>
    <row r="117" spans="1:13" ht="16.5" x14ac:dyDescent="0.2">
      <c r="A117" s="293"/>
      <c r="B117" s="189"/>
      <c r="C117" s="191" t="s">
        <v>71</v>
      </c>
      <c r="D117" s="37" t="s">
        <v>238</v>
      </c>
      <c r="E117" s="187">
        <v>1.1499999999999999</v>
      </c>
      <c r="F117" s="188">
        <f>E117*F113</f>
        <v>2.2079999999999997</v>
      </c>
      <c r="G117" s="192"/>
      <c r="H117" s="192"/>
      <c r="I117" s="79"/>
      <c r="J117" s="96"/>
      <c r="K117" s="99"/>
      <c r="L117" s="96"/>
      <c r="M117" s="96"/>
    </row>
    <row r="118" spans="1:13" x14ac:dyDescent="0.2">
      <c r="A118" s="294"/>
      <c r="B118" s="189"/>
      <c r="C118" s="178" t="s">
        <v>18</v>
      </c>
      <c r="D118" s="187" t="s">
        <v>0</v>
      </c>
      <c r="E118" s="187">
        <v>0.02</v>
      </c>
      <c r="F118" s="188">
        <f>E118*F113</f>
        <v>3.8399999999999997E-2</v>
      </c>
      <c r="G118" s="192"/>
      <c r="H118" s="188"/>
      <c r="I118" s="79"/>
      <c r="J118" s="96"/>
      <c r="K118" s="99"/>
      <c r="L118" s="96"/>
      <c r="M118" s="96"/>
    </row>
    <row r="119" spans="1:13" ht="53.25" x14ac:dyDescent="0.3">
      <c r="A119" s="292">
        <v>22</v>
      </c>
      <c r="B119" s="78" t="s">
        <v>239</v>
      </c>
      <c r="C119" s="174" t="s">
        <v>240</v>
      </c>
      <c r="D119" s="91" t="s">
        <v>60</v>
      </c>
      <c r="E119" s="111"/>
      <c r="F119" s="111">
        <v>10.33</v>
      </c>
      <c r="G119" s="111"/>
      <c r="H119" s="111"/>
      <c r="I119" s="111"/>
      <c r="J119" s="111"/>
      <c r="K119" s="111"/>
      <c r="L119" s="111"/>
      <c r="M119" s="111"/>
    </row>
    <row r="120" spans="1:13" x14ac:dyDescent="0.2">
      <c r="A120" s="293"/>
      <c r="B120" s="185"/>
      <c r="C120" s="173" t="s">
        <v>194</v>
      </c>
      <c r="D120" s="79" t="s">
        <v>15</v>
      </c>
      <c r="E120" s="80">
        <v>8.01</v>
      </c>
      <c r="F120" s="80">
        <f>F119*E120</f>
        <v>82.743300000000005</v>
      </c>
      <c r="G120" s="81"/>
      <c r="H120" s="96"/>
      <c r="I120" s="80"/>
      <c r="J120" s="96"/>
      <c r="K120" s="81"/>
      <c r="L120" s="81"/>
      <c r="M120" s="96"/>
    </row>
    <row r="121" spans="1:13" x14ac:dyDescent="0.2">
      <c r="A121" s="293"/>
      <c r="B121" s="185"/>
      <c r="C121" s="173" t="s">
        <v>25</v>
      </c>
      <c r="D121" s="79" t="s">
        <v>0</v>
      </c>
      <c r="E121" s="96">
        <v>1.23</v>
      </c>
      <c r="F121" s="96">
        <f>E121*F119</f>
        <v>12.7059</v>
      </c>
      <c r="G121" s="81"/>
      <c r="H121" s="81"/>
      <c r="I121" s="81"/>
      <c r="J121" s="81"/>
      <c r="K121" s="96"/>
      <c r="L121" s="96"/>
      <c r="M121" s="96"/>
    </row>
    <row r="122" spans="1:13" x14ac:dyDescent="0.2">
      <c r="A122" s="293"/>
      <c r="B122" s="185"/>
      <c r="C122" s="177" t="s">
        <v>23</v>
      </c>
      <c r="D122" s="81"/>
      <c r="E122" s="112"/>
      <c r="F122" s="96"/>
      <c r="G122" s="79"/>
      <c r="H122" s="203"/>
      <c r="I122" s="79"/>
      <c r="J122" s="80"/>
      <c r="K122" s="79"/>
      <c r="L122" s="203"/>
      <c r="M122" s="96"/>
    </row>
    <row r="123" spans="1:13" x14ac:dyDescent="0.2">
      <c r="A123" s="293"/>
      <c r="B123" s="206"/>
      <c r="C123" s="173" t="s">
        <v>196</v>
      </c>
      <c r="D123" s="81" t="s">
        <v>13</v>
      </c>
      <c r="E123" s="79" t="s">
        <v>38</v>
      </c>
      <c r="F123" s="112">
        <v>2.1000000000000001E-2</v>
      </c>
      <c r="G123" s="192"/>
      <c r="H123" s="192"/>
      <c r="I123" s="205"/>
      <c r="J123" s="197"/>
      <c r="K123" s="187"/>
      <c r="L123" s="187"/>
      <c r="M123" s="96"/>
    </row>
    <row r="124" spans="1:13" x14ac:dyDescent="0.2">
      <c r="A124" s="293"/>
      <c r="B124" s="206"/>
      <c r="C124" s="173" t="s">
        <v>197</v>
      </c>
      <c r="D124" s="79" t="s">
        <v>13</v>
      </c>
      <c r="E124" s="80" t="s">
        <v>38</v>
      </c>
      <c r="F124" s="179">
        <v>1.08</v>
      </c>
      <c r="G124" s="192"/>
      <c r="H124" s="192"/>
      <c r="I124" s="205"/>
      <c r="J124" s="197"/>
      <c r="K124" s="187"/>
      <c r="L124" s="187"/>
      <c r="M124" s="96"/>
    </row>
    <row r="125" spans="1:13" ht="16.5" x14ac:dyDescent="0.2">
      <c r="A125" s="293"/>
      <c r="B125" s="206"/>
      <c r="C125" s="45" t="s">
        <v>241</v>
      </c>
      <c r="D125" s="37" t="s">
        <v>238</v>
      </c>
      <c r="E125" s="79">
        <v>1.0149999999999999</v>
      </c>
      <c r="F125" s="96">
        <f>E125*F119</f>
        <v>10.48495</v>
      </c>
      <c r="G125" s="192"/>
      <c r="H125" s="192"/>
      <c r="I125" s="205"/>
      <c r="J125" s="197"/>
      <c r="K125" s="81"/>
      <c r="L125" s="96"/>
      <c r="M125" s="96"/>
    </row>
    <row r="126" spans="1:13" ht="16.5" x14ac:dyDescent="0.2">
      <c r="A126" s="293"/>
      <c r="B126" s="195"/>
      <c r="C126" s="45" t="s">
        <v>198</v>
      </c>
      <c r="D126" s="37" t="s">
        <v>242</v>
      </c>
      <c r="E126" s="80">
        <v>1.28</v>
      </c>
      <c r="F126" s="80">
        <f>E126*F119</f>
        <v>13.2224</v>
      </c>
      <c r="G126" s="201"/>
      <c r="H126" s="192"/>
      <c r="I126" s="205"/>
      <c r="J126" s="197"/>
      <c r="K126" s="187"/>
      <c r="L126" s="187"/>
      <c r="M126" s="96"/>
    </row>
    <row r="127" spans="1:13" ht="16.5" x14ac:dyDescent="0.2">
      <c r="A127" s="293"/>
      <c r="B127" s="195"/>
      <c r="C127" s="173" t="s">
        <v>200</v>
      </c>
      <c r="D127" s="37" t="s">
        <v>238</v>
      </c>
      <c r="E127" s="208">
        <v>3.9600000000000003E-2</v>
      </c>
      <c r="F127" s="80">
        <f>E127*F119</f>
        <v>0.40906800000000004</v>
      </c>
      <c r="G127" s="201"/>
      <c r="H127" s="192"/>
      <c r="I127" s="205"/>
      <c r="J127" s="197"/>
      <c r="K127" s="187"/>
      <c r="L127" s="187"/>
      <c r="M127" s="96"/>
    </row>
    <row r="128" spans="1:13" x14ac:dyDescent="0.2">
      <c r="A128" s="293"/>
      <c r="B128" s="195"/>
      <c r="C128" s="45" t="s">
        <v>243</v>
      </c>
      <c r="D128" s="37" t="s">
        <v>24</v>
      </c>
      <c r="E128" s="67" t="s">
        <v>38</v>
      </c>
      <c r="F128" s="39">
        <v>1</v>
      </c>
      <c r="G128" s="80"/>
      <c r="H128" s="80"/>
      <c r="I128" s="79"/>
      <c r="J128" s="80"/>
      <c r="K128" s="79"/>
      <c r="L128" s="80"/>
      <c r="M128" s="80"/>
    </row>
    <row r="129" spans="1:13" x14ac:dyDescent="0.2">
      <c r="A129" s="294"/>
      <c r="B129" s="206"/>
      <c r="C129" s="178" t="s">
        <v>18</v>
      </c>
      <c r="D129" s="79" t="s">
        <v>0</v>
      </c>
      <c r="E129" s="80">
        <v>2.09</v>
      </c>
      <c r="F129" s="80">
        <f>F119*E129</f>
        <v>21.589699999999997</v>
      </c>
      <c r="G129" s="192"/>
      <c r="H129" s="192"/>
      <c r="I129" s="205"/>
      <c r="J129" s="197"/>
      <c r="K129" s="187"/>
      <c r="L129" s="187"/>
      <c r="M129" s="96"/>
    </row>
    <row r="130" spans="1:13" ht="38.25" x14ac:dyDescent="0.2">
      <c r="A130" s="292">
        <v>23</v>
      </c>
      <c r="B130" s="78" t="s">
        <v>244</v>
      </c>
      <c r="C130" s="186" t="s">
        <v>245</v>
      </c>
      <c r="D130" s="181" t="s">
        <v>31</v>
      </c>
      <c r="E130" s="220"/>
      <c r="F130" s="229">
        <v>49</v>
      </c>
      <c r="G130" s="222"/>
      <c r="H130" s="223"/>
      <c r="I130" s="220"/>
      <c r="J130" s="223"/>
      <c r="K130" s="220"/>
      <c r="L130" s="223"/>
      <c r="M130" s="223"/>
    </row>
    <row r="131" spans="1:13" x14ac:dyDescent="0.2">
      <c r="A131" s="293"/>
      <c r="B131" s="185"/>
      <c r="C131" s="178" t="s">
        <v>12</v>
      </c>
      <c r="D131" s="79" t="s">
        <v>15</v>
      </c>
      <c r="E131" s="79">
        <v>0.33600000000000002</v>
      </c>
      <c r="F131" s="80">
        <f>F130*E131</f>
        <v>16.464000000000002</v>
      </c>
      <c r="G131" s="79"/>
      <c r="H131" s="80"/>
      <c r="I131" s="80"/>
      <c r="J131" s="80"/>
      <c r="K131" s="79"/>
      <c r="L131" s="80"/>
      <c r="M131" s="80"/>
    </row>
    <row r="132" spans="1:13" x14ac:dyDescent="0.2">
      <c r="A132" s="293"/>
      <c r="B132" s="185"/>
      <c r="C132" s="178" t="s">
        <v>14</v>
      </c>
      <c r="D132" s="81" t="s">
        <v>0</v>
      </c>
      <c r="E132" s="79">
        <v>1.4999999999999999E-2</v>
      </c>
      <c r="F132" s="179">
        <f>E132*F130</f>
        <v>0.73499999999999999</v>
      </c>
      <c r="G132" s="79"/>
      <c r="H132" s="80"/>
      <c r="I132" s="79"/>
      <c r="J132" s="80"/>
      <c r="K132" s="80"/>
      <c r="L132" s="80"/>
      <c r="M132" s="80"/>
    </row>
    <row r="133" spans="1:13" x14ac:dyDescent="0.2">
      <c r="A133" s="293"/>
      <c r="B133" s="224"/>
      <c r="C133" s="190" t="s">
        <v>23</v>
      </c>
      <c r="D133" s="81"/>
      <c r="E133" s="81"/>
      <c r="F133" s="96"/>
      <c r="G133" s="81"/>
      <c r="H133" s="96"/>
      <c r="I133" s="79"/>
      <c r="J133" s="96"/>
      <c r="K133" s="99"/>
      <c r="L133" s="96"/>
      <c r="M133" s="96"/>
    </row>
    <row r="134" spans="1:13" x14ac:dyDescent="0.2">
      <c r="A134" s="293"/>
      <c r="B134" s="224"/>
      <c r="C134" s="207" t="s">
        <v>54</v>
      </c>
      <c r="D134" s="81" t="s">
        <v>13</v>
      </c>
      <c r="E134" s="81">
        <f>0.24/100</f>
        <v>2.3999999999999998E-3</v>
      </c>
      <c r="F134" s="96">
        <f>E134*F130</f>
        <v>0.1176</v>
      </c>
      <c r="G134" s="96"/>
      <c r="H134" s="96"/>
      <c r="I134" s="79"/>
      <c r="J134" s="96"/>
      <c r="K134" s="99"/>
      <c r="L134" s="96"/>
      <c r="M134" s="96"/>
    </row>
    <row r="135" spans="1:13" x14ac:dyDescent="0.2">
      <c r="A135" s="294"/>
      <c r="B135" s="224"/>
      <c r="C135" s="178" t="s">
        <v>18</v>
      </c>
      <c r="D135" s="81" t="s">
        <v>0</v>
      </c>
      <c r="E135" s="81">
        <f>2.28/100</f>
        <v>2.2799999999999997E-2</v>
      </c>
      <c r="F135" s="96">
        <f>E135*F130</f>
        <v>1.1172</v>
      </c>
      <c r="G135" s="96"/>
      <c r="H135" s="96"/>
      <c r="I135" s="79"/>
      <c r="J135" s="96"/>
      <c r="K135" s="99"/>
      <c r="L135" s="96"/>
      <c r="M135" s="96"/>
    </row>
    <row r="136" spans="1:13" ht="25.5" x14ac:dyDescent="0.2">
      <c r="A136" s="292">
        <v>24</v>
      </c>
      <c r="B136" s="78" t="s">
        <v>246</v>
      </c>
      <c r="C136" s="225" t="s">
        <v>247</v>
      </c>
      <c r="D136" s="91" t="s">
        <v>13</v>
      </c>
      <c r="E136" s="91"/>
      <c r="F136" s="111">
        <v>0.12</v>
      </c>
      <c r="G136" s="91"/>
      <c r="H136" s="111"/>
      <c r="I136" s="145"/>
      <c r="J136" s="111"/>
      <c r="K136" s="145"/>
      <c r="L136" s="111"/>
      <c r="M136" s="111"/>
    </row>
    <row r="137" spans="1:13" x14ac:dyDescent="0.2">
      <c r="A137" s="293"/>
      <c r="B137" s="177"/>
      <c r="C137" s="173" t="s">
        <v>194</v>
      </c>
      <c r="D137" s="79" t="s">
        <v>15</v>
      </c>
      <c r="E137" s="81">
        <v>22.6</v>
      </c>
      <c r="F137" s="96">
        <f>E137*F136</f>
        <v>2.7120000000000002</v>
      </c>
      <c r="G137" s="81"/>
      <c r="H137" s="96"/>
      <c r="I137" s="80"/>
      <c r="J137" s="96"/>
      <c r="K137" s="81"/>
      <c r="L137" s="81"/>
      <c r="M137" s="96"/>
    </row>
    <row r="138" spans="1:13" x14ac:dyDescent="0.2">
      <c r="A138" s="293"/>
      <c r="B138" s="177"/>
      <c r="C138" s="173" t="s">
        <v>227</v>
      </c>
      <c r="D138" s="79" t="s">
        <v>0</v>
      </c>
      <c r="E138" s="81">
        <v>5.45</v>
      </c>
      <c r="F138" s="96">
        <f>E138*F136</f>
        <v>0.65400000000000003</v>
      </c>
      <c r="G138" s="81"/>
      <c r="H138" s="81"/>
      <c r="I138" s="81"/>
      <c r="J138" s="81"/>
      <c r="K138" s="81"/>
      <c r="L138" s="96"/>
      <c r="M138" s="96"/>
    </row>
    <row r="139" spans="1:13" x14ac:dyDescent="0.2">
      <c r="A139" s="293"/>
      <c r="B139" s="177"/>
      <c r="C139" s="173" t="s">
        <v>25</v>
      </c>
      <c r="D139" s="79" t="s">
        <v>0</v>
      </c>
      <c r="E139" s="81">
        <v>1.33</v>
      </c>
      <c r="F139" s="96">
        <f>E139*F136</f>
        <v>0.15959999999999999</v>
      </c>
      <c r="G139" s="81"/>
      <c r="H139" s="81"/>
      <c r="I139" s="81"/>
      <c r="J139" s="81"/>
      <c r="K139" s="96"/>
      <c r="L139" s="96"/>
      <c r="M139" s="96"/>
    </row>
    <row r="140" spans="1:13" x14ac:dyDescent="0.2">
      <c r="A140" s="293"/>
      <c r="B140" s="211"/>
      <c r="C140" s="177" t="s">
        <v>23</v>
      </c>
      <c r="D140" s="81"/>
      <c r="E140" s="79"/>
      <c r="F140" s="204"/>
      <c r="G140" s="81"/>
      <c r="H140" s="81"/>
      <c r="I140" s="81"/>
      <c r="J140" s="81"/>
      <c r="K140" s="81"/>
      <c r="L140" s="96"/>
      <c r="M140" s="96"/>
    </row>
    <row r="141" spans="1:13" x14ac:dyDescent="0.2">
      <c r="A141" s="293"/>
      <c r="B141" s="211"/>
      <c r="C141" s="173" t="s">
        <v>206</v>
      </c>
      <c r="D141" s="81" t="s">
        <v>13</v>
      </c>
      <c r="E141" s="80">
        <v>1</v>
      </c>
      <c r="F141" s="96">
        <f>E141*F136</f>
        <v>0.12</v>
      </c>
      <c r="G141" s="192"/>
      <c r="H141" s="192"/>
      <c r="I141" s="205"/>
      <c r="J141" s="197"/>
      <c r="K141" s="187"/>
      <c r="L141" s="187"/>
      <c r="M141" s="96"/>
    </row>
    <row r="142" spans="1:13" x14ac:dyDescent="0.2">
      <c r="A142" s="293"/>
      <c r="B142" s="211"/>
      <c r="C142" s="173" t="s">
        <v>207</v>
      </c>
      <c r="D142" s="81" t="s">
        <v>208</v>
      </c>
      <c r="E142" s="80">
        <v>1</v>
      </c>
      <c r="F142" s="96">
        <f>E142*F136</f>
        <v>0.12</v>
      </c>
      <c r="G142" s="192"/>
      <c r="H142" s="192"/>
      <c r="I142" s="205"/>
      <c r="J142" s="197"/>
      <c r="K142" s="187"/>
      <c r="L142" s="187"/>
      <c r="M142" s="96"/>
    </row>
    <row r="143" spans="1:13" x14ac:dyDescent="0.2">
      <c r="A143" s="293"/>
      <c r="B143" s="211"/>
      <c r="C143" s="173" t="s">
        <v>210</v>
      </c>
      <c r="D143" s="81" t="s">
        <v>208</v>
      </c>
      <c r="E143" s="80">
        <v>13.4</v>
      </c>
      <c r="F143" s="96">
        <f>E143*F136</f>
        <v>1.6079999999999999</v>
      </c>
      <c r="G143" s="192"/>
      <c r="H143" s="192"/>
      <c r="I143" s="205"/>
      <c r="J143" s="197"/>
      <c r="K143" s="187"/>
      <c r="L143" s="187"/>
      <c r="M143" s="96"/>
    </row>
    <row r="144" spans="1:13" x14ac:dyDescent="0.2">
      <c r="A144" s="293"/>
      <c r="B144" s="211"/>
      <c r="C144" s="173" t="s">
        <v>209</v>
      </c>
      <c r="D144" s="81" t="s">
        <v>208</v>
      </c>
      <c r="E144" s="80">
        <v>2.4</v>
      </c>
      <c r="F144" s="96">
        <f>E144*F136</f>
        <v>0.28799999999999998</v>
      </c>
      <c r="G144" s="192"/>
      <c r="H144" s="192"/>
      <c r="I144" s="205"/>
      <c r="J144" s="197"/>
      <c r="K144" s="187"/>
      <c r="L144" s="187"/>
      <c r="M144" s="96"/>
    </row>
    <row r="145" spans="1:13" x14ac:dyDescent="0.2">
      <c r="A145" s="294"/>
      <c r="B145" s="226"/>
      <c r="C145" s="173" t="s">
        <v>216</v>
      </c>
      <c r="D145" s="79" t="s">
        <v>0</v>
      </c>
      <c r="E145" s="96">
        <v>2.78</v>
      </c>
      <c r="F145" s="96">
        <f>E145*F136</f>
        <v>0.33359999999999995</v>
      </c>
      <c r="G145" s="192"/>
      <c r="H145" s="192"/>
      <c r="I145" s="205"/>
      <c r="J145" s="197"/>
      <c r="K145" s="187"/>
      <c r="L145" s="187"/>
      <c r="M145" s="96"/>
    </row>
    <row r="146" spans="1:13" ht="25.5" x14ac:dyDescent="0.2">
      <c r="A146" s="292">
        <v>25</v>
      </c>
      <c r="B146" s="78" t="s">
        <v>235</v>
      </c>
      <c r="C146" s="186" t="s">
        <v>293</v>
      </c>
      <c r="D146" s="181" t="s">
        <v>60</v>
      </c>
      <c r="E146" s="181"/>
      <c r="F146" s="212">
        <f>F108-F149</f>
        <v>31</v>
      </c>
      <c r="G146" s="181"/>
      <c r="H146" s="96"/>
      <c r="I146" s="181"/>
      <c r="J146" s="80"/>
      <c r="K146" s="181"/>
      <c r="L146" s="96"/>
      <c r="M146" s="80"/>
    </row>
    <row r="147" spans="1:13" x14ac:dyDescent="0.2">
      <c r="A147" s="293"/>
      <c r="B147" s="230"/>
      <c r="C147" s="231" t="s">
        <v>12</v>
      </c>
      <c r="D147" s="232" t="s">
        <v>15</v>
      </c>
      <c r="E147" s="79">
        <v>1.55E-2</v>
      </c>
      <c r="F147" s="233">
        <f>E147*F146</f>
        <v>0.48049999999999998</v>
      </c>
      <c r="G147" s="232"/>
      <c r="H147" s="96"/>
      <c r="I147" s="80"/>
      <c r="J147" s="80"/>
      <c r="K147" s="232"/>
      <c r="L147" s="96"/>
      <c r="M147" s="80"/>
    </row>
    <row r="148" spans="1:13" ht="27.75" x14ac:dyDescent="0.2">
      <c r="A148" s="294"/>
      <c r="B148" s="180"/>
      <c r="C148" s="45" t="s">
        <v>52</v>
      </c>
      <c r="D148" s="81" t="s">
        <v>22</v>
      </c>
      <c r="E148" s="79">
        <v>3.4700000000000002E-2</v>
      </c>
      <c r="F148" s="80">
        <f>E148*F146</f>
        <v>1.0757000000000001</v>
      </c>
      <c r="G148" s="79"/>
      <c r="H148" s="80"/>
      <c r="I148" s="79"/>
      <c r="J148" s="80"/>
      <c r="K148" s="79"/>
      <c r="L148" s="96"/>
      <c r="M148" s="80"/>
    </row>
    <row r="149" spans="1:13" ht="51" x14ac:dyDescent="0.2">
      <c r="A149" s="292">
        <v>26</v>
      </c>
      <c r="B149" s="29" t="s">
        <v>120</v>
      </c>
      <c r="C149" s="30" t="s">
        <v>291</v>
      </c>
      <c r="D149" s="52" t="s">
        <v>30</v>
      </c>
      <c r="E149" s="68"/>
      <c r="F149" s="31">
        <v>27</v>
      </c>
      <c r="G149" s="68"/>
      <c r="H149" s="70"/>
      <c r="I149" s="68"/>
      <c r="J149" s="70"/>
      <c r="K149" s="68"/>
      <c r="L149" s="70"/>
      <c r="M149" s="70"/>
    </row>
    <row r="150" spans="1:13" x14ac:dyDescent="0.2">
      <c r="A150" s="293"/>
      <c r="B150" s="52"/>
      <c r="C150" s="35" t="s">
        <v>12</v>
      </c>
      <c r="D150" s="37" t="s">
        <v>15</v>
      </c>
      <c r="E150" s="37">
        <v>2.7E-2</v>
      </c>
      <c r="F150" s="39">
        <f>E150*F149</f>
        <v>0.72899999999999998</v>
      </c>
      <c r="G150" s="45"/>
      <c r="H150" s="106"/>
      <c r="I150" s="39"/>
      <c r="J150" s="39"/>
      <c r="K150" s="46"/>
      <c r="L150" s="39"/>
      <c r="M150" s="39"/>
    </row>
    <row r="151" spans="1:13" ht="27.75" x14ac:dyDescent="0.2">
      <c r="A151" s="293"/>
      <c r="B151" s="52"/>
      <c r="C151" s="45" t="s">
        <v>52</v>
      </c>
      <c r="D151" s="37" t="s">
        <v>22</v>
      </c>
      <c r="E151" s="37">
        <v>6.0499999999999998E-2</v>
      </c>
      <c r="F151" s="38">
        <f>E151*F149</f>
        <v>1.6335</v>
      </c>
      <c r="G151" s="36"/>
      <c r="H151" s="53"/>
      <c r="I151" s="36"/>
      <c r="J151" s="53"/>
      <c r="K151" s="36"/>
      <c r="L151" s="53"/>
      <c r="M151" s="53"/>
    </row>
    <row r="152" spans="1:13" x14ac:dyDescent="0.2">
      <c r="A152" s="293"/>
      <c r="B152" s="52"/>
      <c r="C152" s="40" t="s">
        <v>25</v>
      </c>
      <c r="D152" s="41" t="s">
        <v>0</v>
      </c>
      <c r="E152" s="37">
        <v>2.2100000000000002E-3</v>
      </c>
      <c r="F152" s="42">
        <f>E152*F149</f>
        <v>5.9670000000000001E-2</v>
      </c>
      <c r="G152" s="41"/>
      <c r="H152" s="43"/>
      <c r="I152" s="44"/>
      <c r="J152" s="43"/>
      <c r="K152" s="43"/>
      <c r="L152" s="43"/>
      <c r="M152" s="43"/>
    </row>
    <row r="153" spans="1:13" ht="31.5" x14ac:dyDescent="0.2">
      <c r="A153" s="294"/>
      <c r="B153" s="29" t="s">
        <v>181</v>
      </c>
      <c r="C153" s="45" t="s">
        <v>292</v>
      </c>
      <c r="D153" s="37" t="s">
        <v>13</v>
      </c>
      <c r="E153" s="37">
        <v>1.95</v>
      </c>
      <c r="F153" s="31">
        <f>E153*F149</f>
        <v>52.65</v>
      </c>
      <c r="G153" s="36"/>
      <c r="H153" s="53"/>
      <c r="I153" s="36"/>
      <c r="J153" s="53"/>
      <c r="K153" s="53"/>
      <c r="L153" s="53"/>
      <c r="M153" s="53"/>
    </row>
    <row r="154" spans="1:13" x14ac:dyDescent="0.2">
      <c r="A154" s="91"/>
      <c r="B154" s="37"/>
      <c r="C154" s="172" t="s">
        <v>248</v>
      </c>
      <c r="D154" s="37"/>
      <c r="E154" s="37"/>
      <c r="F154" s="38"/>
      <c r="G154" s="53"/>
      <c r="H154" s="53"/>
      <c r="I154" s="36"/>
      <c r="J154" s="53"/>
      <c r="K154" s="36"/>
      <c r="L154" s="53"/>
      <c r="M154" s="53"/>
    </row>
    <row r="155" spans="1:13" ht="40.5" x14ac:dyDescent="0.2">
      <c r="A155" s="292">
        <v>27</v>
      </c>
      <c r="B155" s="29" t="s">
        <v>48</v>
      </c>
      <c r="C155" s="30" t="s">
        <v>249</v>
      </c>
      <c r="D155" s="52" t="s">
        <v>30</v>
      </c>
      <c r="E155" s="37"/>
      <c r="F155" s="31">
        <v>61</v>
      </c>
      <c r="G155" s="37"/>
      <c r="H155" s="53"/>
      <c r="I155" s="36"/>
      <c r="J155" s="53"/>
      <c r="K155" s="36"/>
      <c r="L155" s="53"/>
      <c r="M155" s="53"/>
    </row>
    <row r="156" spans="1:13" x14ac:dyDescent="0.2">
      <c r="A156" s="293"/>
      <c r="B156" s="37"/>
      <c r="C156" s="45" t="s">
        <v>12</v>
      </c>
      <c r="D156" s="36" t="s">
        <v>15</v>
      </c>
      <c r="E156" s="54">
        <v>2.1499999999999998E-2</v>
      </c>
      <c r="F156" s="39">
        <f>E156*F155</f>
        <v>1.3114999999999999</v>
      </c>
      <c r="G156" s="36"/>
      <c r="H156" s="53"/>
      <c r="I156" s="53"/>
      <c r="J156" s="53"/>
      <c r="K156" s="36"/>
      <c r="L156" s="53"/>
      <c r="M156" s="53"/>
    </row>
    <row r="157" spans="1:13" ht="27.75" x14ac:dyDescent="0.2">
      <c r="A157" s="294"/>
      <c r="B157" s="37"/>
      <c r="C157" s="207" t="s">
        <v>52</v>
      </c>
      <c r="D157" s="37" t="s">
        <v>22</v>
      </c>
      <c r="E157" s="54">
        <v>4.8500000000000001E-2</v>
      </c>
      <c r="F157" s="39">
        <f>E157*F155</f>
        <v>2.9584999999999999</v>
      </c>
      <c r="G157" s="36"/>
      <c r="H157" s="53"/>
      <c r="I157" s="36"/>
      <c r="J157" s="53"/>
      <c r="K157" s="36"/>
      <c r="L157" s="53"/>
      <c r="M157" s="53"/>
    </row>
    <row r="158" spans="1:13" ht="38.25" x14ac:dyDescent="0.2">
      <c r="A158" s="292">
        <v>28</v>
      </c>
      <c r="B158" s="29" t="s">
        <v>50</v>
      </c>
      <c r="C158" s="60" t="s">
        <v>49</v>
      </c>
      <c r="D158" s="52" t="s">
        <v>30</v>
      </c>
      <c r="E158" s="56"/>
      <c r="F158" s="31">
        <f>F155/10</f>
        <v>6.1</v>
      </c>
      <c r="G158" s="36"/>
      <c r="H158" s="53"/>
      <c r="I158" s="36"/>
      <c r="J158" s="53"/>
      <c r="K158" s="36"/>
      <c r="L158" s="53"/>
      <c r="M158" s="53"/>
    </row>
    <row r="159" spans="1:13" ht="13.5" x14ac:dyDescent="0.2">
      <c r="A159" s="294"/>
      <c r="B159" s="58"/>
      <c r="C159" s="59" t="s">
        <v>12</v>
      </c>
      <c r="D159" s="36" t="s">
        <v>15</v>
      </c>
      <c r="E159" s="56">
        <v>2.99</v>
      </c>
      <c r="F159" s="38">
        <f>E159*F158</f>
        <v>18.239000000000001</v>
      </c>
      <c r="G159" s="36"/>
      <c r="H159" s="53"/>
      <c r="I159" s="53"/>
      <c r="J159" s="53"/>
      <c r="K159" s="36"/>
      <c r="L159" s="53"/>
      <c r="M159" s="53"/>
    </row>
    <row r="160" spans="1:13" ht="25.5" x14ac:dyDescent="0.2">
      <c r="A160" s="304">
        <v>29</v>
      </c>
      <c r="B160" s="29" t="s">
        <v>250</v>
      </c>
      <c r="C160" s="74" t="s">
        <v>251</v>
      </c>
      <c r="D160" s="52" t="s">
        <v>32</v>
      </c>
      <c r="E160" s="37"/>
      <c r="F160" s="31">
        <v>47</v>
      </c>
      <c r="G160" s="36"/>
      <c r="H160" s="53"/>
      <c r="I160" s="36"/>
      <c r="J160" s="53"/>
      <c r="K160" s="36"/>
      <c r="L160" s="53"/>
      <c r="M160" s="53"/>
    </row>
    <row r="161" spans="1:13" x14ac:dyDescent="0.2">
      <c r="A161" s="304"/>
      <c r="B161" s="37"/>
      <c r="C161" s="35" t="s">
        <v>12</v>
      </c>
      <c r="D161" s="67" t="s">
        <v>15</v>
      </c>
      <c r="E161" s="37">
        <v>0.42599999999999999</v>
      </c>
      <c r="F161" s="39">
        <f>E161*F160</f>
        <v>20.021999999999998</v>
      </c>
      <c r="G161" s="36"/>
      <c r="H161" s="53"/>
      <c r="I161" s="53"/>
      <c r="J161" s="53"/>
      <c r="K161" s="36"/>
      <c r="L161" s="53"/>
      <c r="M161" s="53"/>
    </row>
    <row r="162" spans="1:13" x14ac:dyDescent="0.2">
      <c r="A162" s="304"/>
      <c r="B162" s="37"/>
      <c r="C162" s="45" t="s">
        <v>25</v>
      </c>
      <c r="D162" s="37" t="s">
        <v>0</v>
      </c>
      <c r="E162" s="37">
        <v>0.217</v>
      </c>
      <c r="F162" s="38">
        <f>E162*F160</f>
        <v>10.199</v>
      </c>
      <c r="G162" s="36"/>
      <c r="H162" s="53"/>
      <c r="I162" s="36"/>
      <c r="J162" s="53"/>
      <c r="K162" s="53"/>
      <c r="L162" s="53"/>
      <c r="M162" s="53"/>
    </row>
    <row r="163" spans="1:13" x14ac:dyDescent="0.2">
      <c r="A163" s="304"/>
      <c r="B163" s="37"/>
      <c r="C163" s="37" t="s">
        <v>23</v>
      </c>
      <c r="D163" s="37"/>
      <c r="E163" s="37"/>
      <c r="F163" s="38"/>
      <c r="G163" s="36"/>
      <c r="H163" s="53"/>
      <c r="I163" s="36"/>
      <c r="J163" s="53"/>
      <c r="K163" s="36"/>
      <c r="L163" s="53"/>
      <c r="M163" s="53"/>
    </row>
    <row r="164" spans="1:13" x14ac:dyDescent="0.2">
      <c r="A164" s="304"/>
      <c r="B164" s="37"/>
      <c r="C164" s="45" t="s">
        <v>252</v>
      </c>
      <c r="D164" s="37" t="s">
        <v>253</v>
      </c>
      <c r="E164" s="37">
        <v>0.999</v>
      </c>
      <c r="F164" s="38">
        <f>E164*F160</f>
        <v>46.953000000000003</v>
      </c>
      <c r="G164" s="53"/>
      <c r="H164" s="53"/>
      <c r="I164" s="36"/>
      <c r="J164" s="53"/>
      <c r="K164" s="36"/>
      <c r="L164" s="53"/>
      <c r="M164" s="53"/>
    </row>
    <row r="165" spans="1:13" x14ac:dyDescent="0.2">
      <c r="A165" s="304"/>
      <c r="B165" s="37"/>
      <c r="C165" s="45" t="s">
        <v>216</v>
      </c>
      <c r="D165" s="37" t="s">
        <v>0</v>
      </c>
      <c r="E165" s="54">
        <v>0.108</v>
      </c>
      <c r="F165" s="38">
        <f>E165*F160</f>
        <v>5.0759999999999996</v>
      </c>
      <c r="G165" s="53"/>
      <c r="H165" s="53"/>
      <c r="I165" s="36"/>
      <c r="J165" s="53"/>
      <c r="K165" s="36"/>
      <c r="L165" s="53"/>
      <c r="M165" s="53"/>
    </row>
    <row r="166" spans="1:13" ht="25.5" x14ac:dyDescent="0.2">
      <c r="A166" s="304">
        <v>30</v>
      </c>
      <c r="B166" s="29" t="s">
        <v>254</v>
      </c>
      <c r="C166" s="74" t="s">
        <v>255</v>
      </c>
      <c r="D166" s="52" t="s">
        <v>32</v>
      </c>
      <c r="E166" s="37"/>
      <c r="F166" s="31">
        <v>3</v>
      </c>
      <c r="G166" s="36"/>
      <c r="H166" s="53"/>
      <c r="I166" s="36"/>
      <c r="J166" s="53"/>
      <c r="K166" s="36"/>
      <c r="L166" s="53"/>
      <c r="M166" s="53"/>
    </row>
    <row r="167" spans="1:13" x14ac:dyDescent="0.2">
      <c r="A167" s="304"/>
      <c r="B167" s="37"/>
      <c r="C167" s="35" t="s">
        <v>12</v>
      </c>
      <c r="D167" s="67" t="s">
        <v>15</v>
      </c>
      <c r="E167" s="37">
        <v>0.42599999999999999</v>
      </c>
      <c r="F167" s="39">
        <f>E167*F166</f>
        <v>1.278</v>
      </c>
      <c r="G167" s="36"/>
      <c r="H167" s="53"/>
      <c r="I167" s="53"/>
      <c r="J167" s="53"/>
      <c r="K167" s="36"/>
      <c r="L167" s="53"/>
      <c r="M167" s="53"/>
    </row>
    <row r="168" spans="1:13" x14ac:dyDescent="0.2">
      <c r="A168" s="304"/>
      <c r="B168" s="37"/>
      <c r="C168" s="45" t="s">
        <v>25</v>
      </c>
      <c r="D168" s="37" t="s">
        <v>0</v>
      </c>
      <c r="E168" s="37">
        <v>4.1099999999999998E-2</v>
      </c>
      <c r="F168" s="38">
        <f>E168*F166</f>
        <v>0.12329999999999999</v>
      </c>
      <c r="G168" s="36"/>
      <c r="H168" s="53"/>
      <c r="I168" s="36"/>
      <c r="J168" s="53"/>
      <c r="K168" s="53"/>
      <c r="L168" s="53"/>
      <c r="M168" s="53"/>
    </row>
    <row r="169" spans="1:13" x14ac:dyDescent="0.2">
      <c r="A169" s="304"/>
      <c r="B169" s="37"/>
      <c r="C169" s="37" t="s">
        <v>23</v>
      </c>
      <c r="D169" s="37"/>
      <c r="E169" s="37"/>
      <c r="F169" s="38"/>
      <c r="G169" s="36"/>
      <c r="H169" s="53"/>
      <c r="I169" s="36"/>
      <c r="J169" s="53"/>
      <c r="K169" s="36"/>
      <c r="L169" s="53"/>
      <c r="M169" s="53"/>
    </row>
    <row r="170" spans="1:13" x14ac:dyDescent="0.2">
      <c r="A170" s="304"/>
      <c r="B170" s="37"/>
      <c r="C170" s="45" t="s">
        <v>256</v>
      </c>
      <c r="D170" s="37" t="s">
        <v>253</v>
      </c>
      <c r="E170" s="37">
        <v>0.998</v>
      </c>
      <c r="F170" s="38">
        <f>E170*F166</f>
        <v>2.9939999999999998</v>
      </c>
      <c r="G170" s="53"/>
      <c r="H170" s="53"/>
      <c r="I170" s="36"/>
      <c r="J170" s="53"/>
      <c r="K170" s="36"/>
      <c r="L170" s="53"/>
      <c r="M170" s="53"/>
    </row>
    <row r="171" spans="1:13" x14ac:dyDescent="0.2">
      <c r="A171" s="304"/>
      <c r="B171" s="37"/>
      <c r="C171" s="45" t="s">
        <v>216</v>
      </c>
      <c r="D171" s="37" t="s">
        <v>0</v>
      </c>
      <c r="E171" s="54">
        <v>6.1800000000000001E-2</v>
      </c>
      <c r="F171" s="38">
        <f>E171*F166</f>
        <v>0.18540000000000001</v>
      </c>
      <c r="G171" s="53"/>
      <c r="H171" s="53"/>
      <c r="I171" s="36"/>
      <c r="J171" s="53"/>
      <c r="K171" s="36"/>
      <c r="L171" s="53"/>
      <c r="M171" s="53"/>
    </row>
    <row r="172" spans="1:13" ht="25.5" x14ac:dyDescent="0.2">
      <c r="A172" s="292">
        <v>31</v>
      </c>
      <c r="B172" s="29" t="s">
        <v>296</v>
      </c>
      <c r="C172" s="74" t="s">
        <v>294</v>
      </c>
      <c r="D172" s="52" t="s">
        <v>32</v>
      </c>
      <c r="E172" s="37"/>
      <c r="F172" s="31">
        <v>33</v>
      </c>
      <c r="G172" s="36"/>
      <c r="H172" s="53"/>
      <c r="I172" s="36"/>
      <c r="J172" s="53"/>
      <c r="K172" s="36"/>
      <c r="L172" s="53"/>
      <c r="M172" s="53"/>
    </row>
    <row r="173" spans="1:13" x14ac:dyDescent="0.2">
      <c r="A173" s="293"/>
      <c r="B173" s="37"/>
      <c r="C173" s="35" t="s">
        <v>12</v>
      </c>
      <c r="D173" s="67" t="s">
        <v>15</v>
      </c>
      <c r="E173" s="37">
        <v>0.34499999999999997</v>
      </c>
      <c r="F173" s="39">
        <f>E173*F172</f>
        <v>11.385</v>
      </c>
      <c r="G173" s="36"/>
      <c r="H173" s="53"/>
      <c r="I173" s="53"/>
      <c r="J173" s="53"/>
      <c r="K173" s="36"/>
      <c r="L173" s="53"/>
      <c r="M173" s="53"/>
    </row>
    <row r="174" spans="1:13" x14ac:dyDescent="0.2">
      <c r="A174" s="293"/>
      <c r="B174" s="37"/>
      <c r="C174" s="45" t="s">
        <v>25</v>
      </c>
      <c r="D174" s="37" t="s">
        <v>0</v>
      </c>
      <c r="E174" s="37">
        <v>2.6700000000000002E-2</v>
      </c>
      <c r="F174" s="38">
        <f>E174*F172</f>
        <v>0.88109999999999999</v>
      </c>
      <c r="G174" s="36"/>
      <c r="H174" s="53"/>
      <c r="I174" s="36"/>
      <c r="J174" s="53"/>
      <c r="K174" s="53"/>
      <c r="L174" s="53"/>
      <c r="M174" s="53"/>
    </row>
    <row r="175" spans="1:13" x14ac:dyDescent="0.2">
      <c r="A175" s="293"/>
      <c r="B175" s="37"/>
      <c r="C175" s="37" t="s">
        <v>23</v>
      </c>
      <c r="D175" s="37"/>
      <c r="E175" s="37"/>
      <c r="F175" s="38"/>
      <c r="G175" s="36"/>
      <c r="H175" s="53"/>
      <c r="I175" s="36"/>
      <c r="J175" s="53"/>
      <c r="K175" s="36"/>
      <c r="L175" s="53"/>
      <c r="M175" s="53"/>
    </row>
    <row r="176" spans="1:13" x14ac:dyDescent="0.2">
      <c r="A176" s="293"/>
      <c r="B176" s="37"/>
      <c r="C176" s="45" t="s">
        <v>295</v>
      </c>
      <c r="D176" s="37" t="s">
        <v>253</v>
      </c>
      <c r="E176" s="37">
        <v>0.998</v>
      </c>
      <c r="F176" s="38">
        <f>E176*F172</f>
        <v>32.933999999999997</v>
      </c>
      <c r="G176" s="53"/>
      <c r="H176" s="53"/>
      <c r="I176" s="36"/>
      <c r="J176" s="53"/>
      <c r="K176" s="36"/>
      <c r="L176" s="53"/>
      <c r="M176" s="53"/>
    </row>
    <row r="177" spans="1:13" x14ac:dyDescent="0.2">
      <c r="A177" s="294"/>
      <c r="B177" s="37"/>
      <c r="C177" s="45" t="s">
        <v>216</v>
      </c>
      <c r="D177" s="37" t="s">
        <v>0</v>
      </c>
      <c r="E177" s="54">
        <v>5.62E-2</v>
      </c>
      <c r="F177" s="38">
        <f>E177*F172</f>
        <v>1.8546</v>
      </c>
      <c r="G177" s="53"/>
      <c r="H177" s="53"/>
      <c r="I177" s="36"/>
      <c r="J177" s="53"/>
      <c r="K177" s="36"/>
      <c r="L177" s="53"/>
      <c r="M177" s="53"/>
    </row>
    <row r="178" spans="1:13" ht="38.25" x14ac:dyDescent="0.2">
      <c r="A178" s="304">
        <v>32</v>
      </c>
      <c r="B178" s="29" t="s">
        <v>257</v>
      </c>
      <c r="C178" s="75" t="s">
        <v>258</v>
      </c>
      <c r="D178" s="52" t="s">
        <v>259</v>
      </c>
      <c r="E178" s="68"/>
      <c r="F178" s="31">
        <v>30.4</v>
      </c>
      <c r="G178" s="76"/>
      <c r="H178" s="70"/>
      <c r="I178" s="68"/>
      <c r="J178" s="70"/>
      <c r="K178" s="68"/>
      <c r="L178" s="70"/>
      <c r="M178" s="31"/>
    </row>
    <row r="179" spans="1:13" x14ac:dyDescent="0.2">
      <c r="A179" s="304"/>
      <c r="B179" s="37"/>
      <c r="C179" s="35" t="s">
        <v>12</v>
      </c>
      <c r="D179" s="36" t="s">
        <v>15</v>
      </c>
      <c r="E179" s="36">
        <v>0.38800000000000001</v>
      </c>
      <c r="F179" s="53">
        <f>F178*E179</f>
        <v>11.795199999999999</v>
      </c>
      <c r="G179" s="36"/>
      <c r="H179" s="53"/>
      <c r="I179" s="53"/>
      <c r="J179" s="53"/>
      <c r="K179" s="36"/>
      <c r="L179" s="53"/>
      <c r="M179" s="53"/>
    </row>
    <row r="180" spans="1:13" x14ac:dyDescent="0.2">
      <c r="A180" s="304"/>
      <c r="B180" s="37"/>
      <c r="C180" s="35" t="s">
        <v>14</v>
      </c>
      <c r="D180" s="37" t="s">
        <v>0</v>
      </c>
      <c r="E180" s="36">
        <v>2.9999999999999997E-4</v>
      </c>
      <c r="F180" s="77">
        <f>E180*F178</f>
        <v>9.1199999999999996E-3</v>
      </c>
      <c r="G180" s="36"/>
      <c r="H180" s="53"/>
      <c r="I180" s="36"/>
      <c r="J180" s="53"/>
      <c r="K180" s="53"/>
      <c r="L180" s="53"/>
      <c r="M180" s="53"/>
    </row>
    <row r="181" spans="1:13" x14ac:dyDescent="0.2">
      <c r="A181" s="304"/>
      <c r="B181" s="37"/>
      <c r="C181" s="37" t="s">
        <v>23</v>
      </c>
      <c r="D181" s="37"/>
      <c r="E181" s="37"/>
      <c r="F181" s="39"/>
      <c r="G181" s="37"/>
      <c r="H181" s="39"/>
      <c r="I181" s="36"/>
      <c r="J181" s="39"/>
      <c r="K181" s="46"/>
      <c r="L181" s="39"/>
      <c r="M181" s="39"/>
    </row>
    <row r="182" spans="1:13" x14ac:dyDescent="0.2">
      <c r="A182" s="304"/>
      <c r="B182" s="37"/>
      <c r="C182" s="45" t="s">
        <v>260</v>
      </c>
      <c r="D182" s="37" t="s">
        <v>208</v>
      </c>
      <c r="E182" s="37">
        <v>0.253</v>
      </c>
      <c r="F182" s="39">
        <f>E182*F178</f>
        <v>7.6911999999999994</v>
      </c>
      <c r="G182" s="39"/>
      <c r="H182" s="39"/>
      <c r="I182" s="36"/>
      <c r="J182" s="39"/>
      <c r="K182" s="46"/>
      <c r="L182" s="39"/>
      <c r="M182" s="39"/>
    </row>
    <row r="183" spans="1:13" x14ac:dyDescent="0.2">
      <c r="A183" s="304"/>
      <c r="B183" s="37"/>
      <c r="C183" s="35" t="s">
        <v>18</v>
      </c>
      <c r="D183" s="37" t="s">
        <v>0</v>
      </c>
      <c r="E183" s="37">
        <v>1.9E-3</v>
      </c>
      <c r="F183" s="38">
        <f>E183*F178</f>
        <v>5.7759999999999999E-2</v>
      </c>
      <c r="G183" s="39"/>
      <c r="H183" s="38"/>
      <c r="I183" s="36"/>
      <c r="J183" s="39"/>
      <c r="K183" s="46"/>
      <c r="L183" s="39"/>
      <c r="M183" s="39"/>
    </row>
    <row r="184" spans="1:13" ht="25.5" x14ac:dyDescent="0.2">
      <c r="A184" s="292">
        <v>33</v>
      </c>
      <c r="B184" s="29" t="s">
        <v>69</v>
      </c>
      <c r="C184" s="61" t="s">
        <v>70</v>
      </c>
      <c r="D184" s="84" t="s">
        <v>60</v>
      </c>
      <c r="E184" s="85"/>
      <c r="F184" s="86">
        <v>0.36</v>
      </c>
      <c r="G184" s="84"/>
      <c r="H184" s="87"/>
      <c r="I184" s="84"/>
      <c r="J184" s="88"/>
      <c r="K184" s="84"/>
      <c r="L184" s="87"/>
      <c r="M184" s="88"/>
    </row>
    <row r="185" spans="1:13" x14ac:dyDescent="0.2">
      <c r="A185" s="293"/>
      <c r="B185" s="37"/>
      <c r="C185" s="35" t="s">
        <v>12</v>
      </c>
      <c r="D185" s="36" t="s">
        <v>15</v>
      </c>
      <c r="E185" s="39">
        <v>0.89</v>
      </c>
      <c r="F185" s="39">
        <f>E185*F184</f>
        <v>0.32040000000000002</v>
      </c>
      <c r="G185" s="37"/>
      <c r="H185" s="39"/>
      <c r="I185" s="39"/>
      <c r="J185" s="39"/>
      <c r="K185" s="37"/>
      <c r="L185" s="37"/>
      <c r="M185" s="39"/>
    </row>
    <row r="186" spans="1:13" x14ac:dyDescent="0.2">
      <c r="A186" s="293"/>
      <c r="B186" s="37"/>
      <c r="C186" s="35" t="s">
        <v>14</v>
      </c>
      <c r="D186" s="37" t="s">
        <v>0</v>
      </c>
      <c r="E186" s="53">
        <v>0.37</v>
      </c>
      <c r="F186" s="53">
        <f>E186*F184</f>
        <v>0.13319999999999999</v>
      </c>
      <c r="G186" s="53"/>
      <c r="H186" s="53"/>
      <c r="I186" s="53"/>
      <c r="J186" s="53"/>
      <c r="K186" s="53"/>
      <c r="L186" s="53"/>
      <c r="M186" s="53"/>
    </row>
    <row r="187" spans="1:13" x14ac:dyDescent="0.2">
      <c r="A187" s="293"/>
      <c r="B187" s="37"/>
      <c r="C187" s="37" t="s">
        <v>23</v>
      </c>
      <c r="D187" s="37"/>
      <c r="E187" s="39"/>
      <c r="F187" s="39"/>
      <c r="G187" s="37"/>
      <c r="H187" s="39"/>
      <c r="I187" s="46"/>
      <c r="J187" s="39"/>
      <c r="K187" s="46"/>
      <c r="L187" s="39"/>
      <c r="M187" s="39"/>
    </row>
    <row r="188" spans="1:13" ht="15" x14ac:dyDescent="0.2">
      <c r="A188" s="293"/>
      <c r="B188" s="37"/>
      <c r="C188" s="45" t="s">
        <v>71</v>
      </c>
      <c r="D188" s="36" t="s">
        <v>55</v>
      </c>
      <c r="E188" s="39">
        <v>1.1499999999999999</v>
      </c>
      <c r="F188" s="39">
        <f>E188*F184</f>
        <v>0.41399999999999998</v>
      </c>
      <c r="G188" s="47"/>
      <c r="H188" s="47"/>
      <c r="I188" s="48"/>
      <c r="J188" s="49"/>
      <c r="K188" s="50"/>
      <c r="L188" s="50"/>
      <c r="M188" s="39"/>
    </row>
    <row r="189" spans="1:13" x14ac:dyDescent="0.2">
      <c r="A189" s="294"/>
      <c r="B189" s="37"/>
      <c r="C189" s="45" t="s">
        <v>18</v>
      </c>
      <c r="D189" s="36" t="s">
        <v>0</v>
      </c>
      <c r="E189" s="39">
        <v>0.02</v>
      </c>
      <c r="F189" s="37">
        <f>E189*F184</f>
        <v>7.1999999999999998E-3</v>
      </c>
      <c r="G189" s="47"/>
      <c r="H189" s="47"/>
      <c r="I189" s="48"/>
      <c r="J189" s="49"/>
      <c r="K189" s="50"/>
      <c r="L189" s="50"/>
      <c r="M189" s="39"/>
    </row>
    <row r="190" spans="1:13" ht="51" x14ac:dyDescent="0.2">
      <c r="A190" s="292">
        <v>34</v>
      </c>
      <c r="B190" s="29" t="s">
        <v>40</v>
      </c>
      <c r="C190" s="61" t="s">
        <v>312</v>
      </c>
      <c r="D190" s="52" t="s">
        <v>59</v>
      </c>
      <c r="E190" s="52"/>
      <c r="F190" s="89">
        <f>0.083*1*F194</f>
        <v>8.3000000000000004E-2</v>
      </c>
      <c r="G190" s="32"/>
      <c r="H190" s="33"/>
      <c r="I190" s="34"/>
      <c r="J190" s="33"/>
      <c r="K190" s="34"/>
      <c r="L190" s="33"/>
      <c r="M190" s="33"/>
    </row>
    <row r="191" spans="1:13" x14ac:dyDescent="0.2">
      <c r="A191" s="293"/>
      <c r="B191" s="37"/>
      <c r="C191" s="35" t="s">
        <v>12</v>
      </c>
      <c r="D191" s="36" t="s">
        <v>15</v>
      </c>
      <c r="E191" s="53">
        <v>106</v>
      </c>
      <c r="F191" s="53">
        <f>F190*E191</f>
        <v>8.798</v>
      </c>
      <c r="G191" s="37"/>
      <c r="H191" s="39"/>
      <c r="I191" s="39"/>
      <c r="J191" s="39"/>
      <c r="K191" s="37"/>
      <c r="L191" s="37"/>
      <c r="M191" s="39"/>
    </row>
    <row r="192" spans="1:13" x14ac:dyDescent="0.2">
      <c r="A192" s="293"/>
      <c r="B192" s="37"/>
      <c r="C192" s="45" t="s">
        <v>14</v>
      </c>
      <c r="D192" s="36" t="s">
        <v>0</v>
      </c>
      <c r="E192" s="37">
        <v>71.400000000000006</v>
      </c>
      <c r="F192" s="39">
        <f>E192*F190</f>
        <v>5.9262000000000006</v>
      </c>
      <c r="G192" s="37"/>
      <c r="H192" s="37"/>
      <c r="I192" s="37"/>
      <c r="J192" s="37"/>
      <c r="K192" s="39"/>
      <c r="L192" s="39"/>
      <c r="M192" s="39"/>
    </row>
    <row r="193" spans="1:13" x14ac:dyDescent="0.2">
      <c r="A193" s="293"/>
      <c r="B193" s="37"/>
      <c r="C193" s="37" t="s">
        <v>23</v>
      </c>
      <c r="D193" s="37"/>
      <c r="E193" s="38"/>
      <c r="F193" s="39"/>
      <c r="G193" s="36"/>
      <c r="H193" s="90"/>
      <c r="I193" s="36"/>
      <c r="J193" s="53"/>
      <c r="K193" s="36"/>
      <c r="L193" s="90"/>
      <c r="M193" s="39"/>
    </row>
    <row r="194" spans="1:13" x14ac:dyDescent="0.2">
      <c r="A194" s="293"/>
      <c r="B194" s="37"/>
      <c r="C194" s="45" t="s">
        <v>63</v>
      </c>
      <c r="D194" s="36" t="s">
        <v>24</v>
      </c>
      <c r="E194" s="88" t="s">
        <v>38</v>
      </c>
      <c r="F194" s="53">
        <v>1</v>
      </c>
      <c r="G194" s="47"/>
      <c r="H194" s="47"/>
      <c r="I194" s="48"/>
      <c r="J194" s="49"/>
      <c r="K194" s="50"/>
      <c r="L194" s="50"/>
      <c r="M194" s="39"/>
    </row>
    <row r="195" spans="1:13" ht="25.5" x14ac:dyDescent="0.2">
      <c r="A195" s="293"/>
      <c r="B195" s="37"/>
      <c r="C195" s="45" t="s">
        <v>41</v>
      </c>
      <c r="D195" s="36" t="s">
        <v>24</v>
      </c>
      <c r="E195" s="88" t="s">
        <v>38</v>
      </c>
      <c r="F195" s="53">
        <f>F194</f>
        <v>1</v>
      </c>
      <c r="G195" s="47"/>
      <c r="H195" s="47"/>
      <c r="I195" s="48"/>
      <c r="J195" s="49"/>
      <c r="K195" s="50"/>
      <c r="L195" s="50"/>
      <c r="M195" s="39"/>
    </row>
    <row r="196" spans="1:13" x14ac:dyDescent="0.2">
      <c r="A196" s="293"/>
      <c r="B196" s="37"/>
      <c r="C196" s="45" t="s">
        <v>91</v>
      </c>
      <c r="D196" s="36" t="s">
        <v>24</v>
      </c>
      <c r="E196" s="88" t="s">
        <v>38</v>
      </c>
      <c r="F196" s="53">
        <f>F194</f>
        <v>1</v>
      </c>
      <c r="G196" s="47"/>
      <c r="H196" s="47"/>
      <c r="I196" s="48"/>
      <c r="J196" s="49"/>
      <c r="K196" s="50"/>
      <c r="L196" s="50"/>
      <c r="M196" s="39"/>
    </row>
    <row r="197" spans="1:13" x14ac:dyDescent="0.2">
      <c r="A197" s="294"/>
      <c r="B197" s="37"/>
      <c r="C197" s="35" t="s">
        <v>18</v>
      </c>
      <c r="D197" s="36" t="s">
        <v>0</v>
      </c>
      <c r="E197" s="53">
        <v>66.099999999999994</v>
      </c>
      <c r="F197" s="53">
        <f>E197*F190</f>
        <v>5.4863</v>
      </c>
      <c r="G197" s="47"/>
      <c r="H197" s="47"/>
      <c r="I197" s="48"/>
      <c r="J197" s="49"/>
      <c r="K197" s="50"/>
      <c r="L197" s="50"/>
      <c r="M197" s="39"/>
    </row>
    <row r="198" spans="1:13" ht="51" x14ac:dyDescent="0.2">
      <c r="A198" s="292">
        <v>35</v>
      </c>
      <c r="B198" s="29" t="s">
        <v>39</v>
      </c>
      <c r="C198" s="74" t="s">
        <v>42</v>
      </c>
      <c r="D198" s="52" t="s">
        <v>31</v>
      </c>
      <c r="E198" s="52"/>
      <c r="F198" s="31">
        <f>(F194*1.2*3.14)</f>
        <v>3.7679999999999998</v>
      </c>
      <c r="G198" s="36"/>
      <c r="H198" s="53"/>
      <c r="I198" s="36"/>
      <c r="J198" s="53"/>
      <c r="K198" s="36"/>
      <c r="L198" s="53"/>
      <c r="M198" s="53"/>
    </row>
    <row r="199" spans="1:13" x14ac:dyDescent="0.2">
      <c r="A199" s="293"/>
      <c r="B199" s="37"/>
      <c r="C199" s="45" t="s">
        <v>12</v>
      </c>
      <c r="D199" s="36" t="s">
        <v>15</v>
      </c>
      <c r="E199" s="37">
        <v>0.33600000000000002</v>
      </c>
      <c r="F199" s="38">
        <f>E199*F198</f>
        <v>1.2660480000000001</v>
      </c>
      <c r="G199" s="36"/>
      <c r="H199" s="53"/>
      <c r="I199" s="53"/>
      <c r="J199" s="53"/>
      <c r="K199" s="36"/>
      <c r="L199" s="53"/>
      <c r="M199" s="53"/>
    </row>
    <row r="200" spans="1:13" x14ac:dyDescent="0.2">
      <c r="A200" s="293"/>
      <c r="B200" s="37"/>
      <c r="C200" s="45" t="s">
        <v>25</v>
      </c>
      <c r="D200" s="37" t="s">
        <v>0</v>
      </c>
      <c r="E200" s="37">
        <v>1.15E-2</v>
      </c>
      <c r="F200" s="38">
        <f>E200*F198</f>
        <v>4.3331999999999996E-2</v>
      </c>
      <c r="G200" s="36"/>
      <c r="H200" s="53"/>
      <c r="I200" s="36"/>
      <c r="J200" s="53"/>
      <c r="K200" s="53"/>
      <c r="L200" s="53"/>
      <c r="M200" s="53"/>
    </row>
    <row r="201" spans="1:13" x14ac:dyDescent="0.2">
      <c r="A201" s="293"/>
      <c r="B201" s="37"/>
      <c r="C201" s="37" t="s">
        <v>23</v>
      </c>
      <c r="D201" s="37"/>
      <c r="E201" s="37"/>
      <c r="F201" s="38"/>
      <c r="G201" s="36"/>
      <c r="H201" s="53"/>
      <c r="I201" s="36"/>
      <c r="J201" s="53"/>
      <c r="K201" s="36"/>
      <c r="L201" s="53"/>
      <c r="M201" s="53"/>
    </row>
    <row r="202" spans="1:13" x14ac:dyDescent="0.2">
      <c r="A202" s="293"/>
      <c r="B202" s="37"/>
      <c r="C202" s="45" t="s">
        <v>54</v>
      </c>
      <c r="D202" s="37" t="s">
        <v>29</v>
      </c>
      <c r="E202" s="37">
        <v>2.3999999999999998E-3</v>
      </c>
      <c r="F202" s="38">
        <f>E202*F198</f>
        <v>9.0431999999999995E-3</v>
      </c>
      <c r="G202" s="53"/>
      <c r="H202" s="53"/>
      <c r="I202" s="36"/>
      <c r="J202" s="53"/>
      <c r="K202" s="36"/>
      <c r="L202" s="53"/>
      <c r="M202" s="53"/>
    </row>
    <row r="203" spans="1:13" x14ac:dyDescent="0.2">
      <c r="A203" s="294"/>
      <c r="B203" s="37"/>
      <c r="C203" s="35" t="s">
        <v>18</v>
      </c>
      <c r="D203" s="37" t="s">
        <v>0</v>
      </c>
      <c r="E203" s="37">
        <v>2.2800000000000001E-2</v>
      </c>
      <c r="F203" s="38">
        <f>E203*F198</f>
        <v>8.5910399999999998E-2</v>
      </c>
      <c r="G203" s="53"/>
      <c r="H203" s="53"/>
      <c r="I203" s="36"/>
      <c r="J203" s="53"/>
      <c r="K203" s="36"/>
      <c r="L203" s="53"/>
      <c r="M203" s="53"/>
    </row>
    <row r="204" spans="1:13" ht="25.5" x14ac:dyDescent="0.2">
      <c r="A204" s="304">
        <v>36</v>
      </c>
      <c r="B204" s="78" t="s">
        <v>153</v>
      </c>
      <c r="C204" s="30" t="s">
        <v>155</v>
      </c>
      <c r="D204" s="91" t="s">
        <v>24</v>
      </c>
      <c r="E204" s="91"/>
      <c r="F204" s="92">
        <v>3</v>
      </c>
      <c r="G204" s="93"/>
      <c r="H204" s="94"/>
      <c r="I204" s="95"/>
      <c r="J204" s="94"/>
      <c r="K204" s="95"/>
      <c r="L204" s="94"/>
      <c r="M204" s="94"/>
    </row>
    <row r="205" spans="1:13" x14ac:dyDescent="0.2">
      <c r="A205" s="304"/>
      <c r="B205" s="81"/>
      <c r="C205" s="35" t="s">
        <v>12</v>
      </c>
      <c r="D205" s="81" t="s">
        <v>15</v>
      </c>
      <c r="E205" s="96">
        <v>3.1</v>
      </c>
      <c r="F205" s="96">
        <f>E205*F204</f>
        <v>9.3000000000000007</v>
      </c>
      <c r="G205" s="97"/>
      <c r="H205" s="98"/>
      <c r="I205" s="96"/>
      <c r="J205" s="96"/>
      <c r="K205" s="99"/>
      <c r="L205" s="96"/>
      <c r="M205" s="96"/>
    </row>
    <row r="206" spans="1:13" x14ac:dyDescent="0.2">
      <c r="A206" s="304"/>
      <c r="B206" s="81"/>
      <c r="C206" s="45" t="s">
        <v>25</v>
      </c>
      <c r="D206" s="100" t="s">
        <v>0</v>
      </c>
      <c r="E206" s="81">
        <v>1.23</v>
      </c>
      <c r="F206" s="101">
        <f>E206*F204</f>
        <v>3.69</v>
      </c>
      <c r="G206" s="100"/>
      <c r="H206" s="101"/>
      <c r="I206" s="102"/>
      <c r="J206" s="101"/>
      <c r="K206" s="101"/>
      <c r="L206" s="101"/>
      <c r="M206" s="101"/>
    </row>
    <row r="207" spans="1:13" x14ac:dyDescent="0.2">
      <c r="A207" s="304"/>
      <c r="B207" s="81"/>
      <c r="C207" s="81" t="s">
        <v>23</v>
      </c>
      <c r="D207" s="100"/>
      <c r="E207" s="81"/>
      <c r="F207" s="100"/>
      <c r="G207" s="100"/>
      <c r="H207" s="101"/>
      <c r="I207" s="102"/>
      <c r="J207" s="101"/>
      <c r="K207" s="102"/>
      <c r="L207" s="101"/>
      <c r="M207" s="101"/>
    </row>
    <row r="208" spans="1:13" x14ac:dyDescent="0.2">
      <c r="A208" s="304"/>
      <c r="B208" s="81"/>
      <c r="C208" s="103" t="s">
        <v>339</v>
      </c>
      <c r="D208" s="100" t="s">
        <v>24</v>
      </c>
      <c r="E208" s="104" t="s">
        <v>38</v>
      </c>
      <c r="F208" s="105">
        <f>F204</f>
        <v>3</v>
      </c>
      <c r="G208" s="43"/>
      <c r="H208" s="101"/>
      <c r="I208" s="102"/>
      <c r="J208" s="101"/>
      <c r="K208" s="102"/>
      <c r="L208" s="101"/>
      <c r="M208" s="101"/>
    </row>
    <row r="209" spans="1:13" x14ac:dyDescent="0.2">
      <c r="A209" s="304"/>
      <c r="B209" s="81"/>
      <c r="C209" s="103" t="s">
        <v>18</v>
      </c>
      <c r="D209" s="100" t="s">
        <v>0</v>
      </c>
      <c r="E209" s="81">
        <v>1.18</v>
      </c>
      <c r="F209" s="100">
        <f>E209*F204</f>
        <v>3.54</v>
      </c>
      <c r="G209" s="101"/>
      <c r="H209" s="101"/>
      <c r="I209" s="102"/>
      <c r="J209" s="101"/>
      <c r="K209" s="102"/>
      <c r="L209" s="101"/>
      <c r="M209" s="101"/>
    </row>
    <row r="210" spans="1:13" ht="25.5" x14ac:dyDescent="0.2">
      <c r="A210" s="292">
        <v>37</v>
      </c>
      <c r="B210" s="29" t="s">
        <v>297</v>
      </c>
      <c r="C210" s="30" t="s">
        <v>298</v>
      </c>
      <c r="D210" s="52" t="s">
        <v>24</v>
      </c>
      <c r="E210" s="52"/>
      <c r="F210" s="83">
        <v>3</v>
      </c>
      <c r="G210" s="32"/>
      <c r="H210" s="33"/>
      <c r="I210" s="34"/>
      <c r="J210" s="33"/>
      <c r="K210" s="34"/>
      <c r="L210" s="33"/>
      <c r="M210" s="33"/>
    </row>
    <row r="211" spans="1:13" x14ac:dyDescent="0.2">
      <c r="A211" s="293"/>
      <c r="B211" s="37"/>
      <c r="C211" s="35" t="s">
        <v>12</v>
      </c>
      <c r="D211" s="37" t="s">
        <v>15</v>
      </c>
      <c r="E211" s="39">
        <v>1.38</v>
      </c>
      <c r="F211" s="39">
        <f>E211*F210</f>
        <v>4.1399999999999997</v>
      </c>
      <c r="G211" s="45"/>
      <c r="H211" s="106"/>
      <c r="I211" s="39"/>
      <c r="J211" s="39"/>
      <c r="K211" s="46"/>
      <c r="L211" s="39"/>
      <c r="M211" s="39"/>
    </row>
    <row r="212" spans="1:13" x14ac:dyDescent="0.2">
      <c r="A212" s="293"/>
      <c r="B212" s="37"/>
      <c r="C212" s="45" t="s">
        <v>25</v>
      </c>
      <c r="D212" s="41" t="s">
        <v>0</v>
      </c>
      <c r="E212" s="37">
        <v>0.06</v>
      </c>
      <c r="F212" s="43">
        <f>E212*F210</f>
        <v>0.18</v>
      </c>
      <c r="G212" s="41"/>
      <c r="H212" s="43"/>
      <c r="I212" s="44"/>
      <c r="J212" s="43"/>
      <c r="K212" s="43"/>
      <c r="L212" s="43"/>
      <c r="M212" s="43"/>
    </row>
    <row r="213" spans="1:13" x14ac:dyDescent="0.2">
      <c r="A213" s="293"/>
      <c r="B213" s="37"/>
      <c r="C213" s="37" t="s">
        <v>23</v>
      </c>
      <c r="D213" s="41"/>
      <c r="E213" s="37"/>
      <c r="F213" s="41"/>
      <c r="G213" s="41"/>
      <c r="H213" s="43"/>
      <c r="I213" s="44"/>
      <c r="J213" s="43"/>
      <c r="K213" s="44"/>
      <c r="L213" s="43"/>
      <c r="M213" s="43"/>
    </row>
    <row r="214" spans="1:13" x14ac:dyDescent="0.2">
      <c r="A214" s="293"/>
      <c r="B214" s="37"/>
      <c r="C214" s="40" t="s">
        <v>299</v>
      </c>
      <c r="D214" s="41" t="s">
        <v>24</v>
      </c>
      <c r="E214" s="88" t="s">
        <v>38</v>
      </c>
      <c r="F214" s="107">
        <f>F210</f>
        <v>3</v>
      </c>
      <c r="G214" s="107"/>
      <c r="H214" s="43"/>
      <c r="I214" s="44"/>
      <c r="J214" s="43"/>
      <c r="K214" s="44"/>
      <c r="L214" s="43"/>
      <c r="M214" s="43"/>
    </row>
    <row r="215" spans="1:13" x14ac:dyDescent="0.2">
      <c r="A215" s="294"/>
      <c r="B215" s="37"/>
      <c r="C215" s="40" t="s">
        <v>18</v>
      </c>
      <c r="D215" s="41" t="s">
        <v>0</v>
      </c>
      <c r="E215" s="37">
        <v>0.38</v>
      </c>
      <c r="F215" s="43">
        <f>E215*F210</f>
        <v>1.1400000000000001</v>
      </c>
      <c r="G215" s="43"/>
      <c r="H215" s="43"/>
      <c r="I215" s="44"/>
      <c r="J215" s="43"/>
      <c r="K215" s="44"/>
      <c r="L215" s="43"/>
      <c r="M215" s="43"/>
    </row>
    <row r="216" spans="1:13" ht="25.5" x14ac:dyDescent="0.2">
      <c r="A216" s="292">
        <v>38</v>
      </c>
      <c r="B216" s="29" t="s">
        <v>297</v>
      </c>
      <c r="C216" s="30" t="s">
        <v>314</v>
      </c>
      <c r="D216" s="52" t="s">
        <v>24</v>
      </c>
      <c r="E216" s="52"/>
      <c r="F216" s="31">
        <v>2</v>
      </c>
      <c r="G216" s="234"/>
      <c r="H216" s="235"/>
      <c r="I216" s="235"/>
      <c r="J216" s="235"/>
      <c r="K216" s="235"/>
      <c r="L216" s="235"/>
      <c r="M216" s="235"/>
    </row>
    <row r="217" spans="1:13" x14ac:dyDescent="0.2">
      <c r="A217" s="293"/>
      <c r="B217" s="37"/>
      <c r="C217" s="35" t="s">
        <v>12</v>
      </c>
      <c r="D217" s="37" t="s">
        <v>15</v>
      </c>
      <c r="E217" s="39">
        <v>1.38</v>
      </c>
      <c r="F217" s="39">
        <f>E217*F216</f>
        <v>2.76</v>
      </c>
      <c r="G217" s="236"/>
      <c r="H217" s="237"/>
      <c r="I217" s="238"/>
      <c r="J217" s="238"/>
      <c r="K217" s="238"/>
      <c r="L217" s="238"/>
      <c r="M217" s="238"/>
    </row>
    <row r="218" spans="1:13" x14ac:dyDescent="0.2">
      <c r="A218" s="293"/>
      <c r="B218" s="37"/>
      <c r="C218" s="45" t="s">
        <v>25</v>
      </c>
      <c r="D218" s="41" t="s">
        <v>0</v>
      </c>
      <c r="E218" s="39">
        <v>0.06</v>
      </c>
      <c r="F218" s="43">
        <f>E218*F216</f>
        <v>0.12</v>
      </c>
      <c r="G218" s="22"/>
      <c r="H218" s="22"/>
      <c r="I218" s="22"/>
      <c r="J218" s="22"/>
      <c r="K218" s="22"/>
      <c r="L218" s="22"/>
      <c r="M218" s="22"/>
    </row>
    <row r="219" spans="1:13" x14ac:dyDescent="0.2">
      <c r="A219" s="293"/>
      <c r="B219" s="37"/>
      <c r="C219" s="37" t="s">
        <v>23</v>
      </c>
      <c r="D219" s="41"/>
      <c r="E219" s="39"/>
      <c r="F219" s="43"/>
      <c r="G219" s="22"/>
      <c r="H219" s="22"/>
      <c r="I219" s="22"/>
      <c r="J219" s="22"/>
      <c r="K219" s="22"/>
      <c r="L219" s="22"/>
      <c r="M219" s="22"/>
    </row>
    <row r="220" spans="1:13" ht="25.5" x14ac:dyDescent="0.2">
      <c r="A220" s="293"/>
      <c r="B220" s="37"/>
      <c r="C220" s="45" t="s">
        <v>315</v>
      </c>
      <c r="D220" s="37" t="s">
        <v>24</v>
      </c>
      <c r="E220" s="88" t="s">
        <v>38</v>
      </c>
      <c r="F220" s="39">
        <f>F216</f>
        <v>2</v>
      </c>
      <c r="G220" s="238"/>
      <c r="H220" s="238"/>
      <c r="I220" s="238"/>
      <c r="J220" s="238"/>
      <c r="K220" s="238"/>
      <c r="L220" s="238"/>
      <c r="M220" s="238"/>
    </row>
    <row r="221" spans="1:13" x14ac:dyDescent="0.2">
      <c r="A221" s="294"/>
      <c r="B221" s="37"/>
      <c r="C221" s="35" t="s">
        <v>18</v>
      </c>
      <c r="D221" s="41" t="s">
        <v>0</v>
      </c>
      <c r="E221" s="39">
        <v>0.38</v>
      </c>
      <c r="F221" s="43">
        <f>E221*F216</f>
        <v>0.76</v>
      </c>
      <c r="G221" s="22"/>
      <c r="H221" s="22"/>
      <c r="I221" s="22"/>
      <c r="J221" s="22"/>
      <c r="K221" s="22"/>
      <c r="L221" s="22"/>
      <c r="M221" s="22"/>
    </row>
    <row r="222" spans="1:13" ht="25.5" x14ac:dyDescent="0.2">
      <c r="A222" s="304">
        <v>39</v>
      </c>
      <c r="B222" s="29" t="s">
        <v>261</v>
      </c>
      <c r="C222" s="30" t="s">
        <v>262</v>
      </c>
      <c r="D222" s="52" t="s">
        <v>29</v>
      </c>
      <c r="E222" s="52"/>
      <c r="F222" s="62">
        <v>0.11</v>
      </c>
      <c r="G222" s="32"/>
      <c r="H222" s="33"/>
      <c r="I222" s="34"/>
      <c r="J222" s="33"/>
      <c r="K222" s="34"/>
      <c r="L222" s="33"/>
      <c r="M222" s="33"/>
    </row>
    <row r="223" spans="1:13" x14ac:dyDescent="0.2">
      <c r="A223" s="304"/>
      <c r="B223" s="37"/>
      <c r="C223" s="35" t="s">
        <v>12</v>
      </c>
      <c r="D223" s="41" t="s">
        <v>15</v>
      </c>
      <c r="E223" s="108">
        <v>305</v>
      </c>
      <c r="F223" s="43">
        <f>F222*E223</f>
        <v>33.549999999999997</v>
      </c>
      <c r="G223" s="109"/>
      <c r="H223" s="110"/>
      <c r="I223" s="43"/>
      <c r="J223" s="43"/>
      <c r="K223" s="44"/>
      <c r="L223" s="43"/>
      <c r="M223" s="43"/>
    </row>
    <row r="224" spans="1:13" x14ac:dyDescent="0.2">
      <c r="A224" s="304"/>
      <c r="B224" s="37"/>
      <c r="C224" s="45" t="s">
        <v>25</v>
      </c>
      <c r="D224" s="41" t="s">
        <v>0</v>
      </c>
      <c r="E224" s="108">
        <v>162</v>
      </c>
      <c r="F224" s="43">
        <f>F222*E224</f>
        <v>17.82</v>
      </c>
      <c r="G224" s="41"/>
      <c r="H224" s="43"/>
      <c r="I224" s="44"/>
      <c r="J224" s="43"/>
      <c r="K224" s="43"/>
      <c r="L224" s="43"/>
      <c r="M224" s="43"/>
    </row>
    <row r="225" spans="1:13" x14ac:dyDescent="0.2">
      <c r="A225" s="304"/>
      <c r="B225" s="37"/>
      <c r="C225" s="37" t="s">
        <v>23</v>
      </c>
      <c r="D225" s="41"/>
      <c r="E225" s="108"/>
      <c r="F225" s="41"/>
      <c r="G225" s="41"/>
      <c r="H225" s="43"/>
      <c r="I225" s="44"/>
      <c r="J225" s="43"/>
      <c r="K225" s="44"/>
      <c r="L225" s="43"/>
      <c r="M225" s="43"/>
    </row>
    <row r="226" spans="1:13" x14ac:dyDescent="0.2">
      <c r="A226" s="304"/>
      <c r="B226" s="37"/>
      <c r="C226" s="40" t="s">
        <v>263</v>
      </c>
      <c r="D226" s="41" t="s">
        <v>24</v>
      </c>
      <c r="E226" s="67" t="s">
        <v>38</v>
      </c>
      <c r="F226" s="43">
        <v>2</v>
      </c>
      <c r="G226" s="43"/>
      <c r="H226" s="43"/>
      <c r="I226" s="44"/>
      <c r="J226" s="43"/>
      <c r="K226" s="44"/>
      <c r="L226" s="43"/>
      <c r="M226" s="43"/>
    </row>
    <row r="227" spans="1:13" x14ac:dyDescent="0.2">
      <c r="A227" s="304"/>
      <c r="B227" s="37"/>
      <c r="C227" s="40" t="s">
        <v>301</v>
      </c>
      <c r="D227" s="41" t="s">
        <v>24</v>
      </c>
      <c r="E227" s="67" t="s">
        <v>38</v>
      </c>
      <c r="F227" s="43">
        <v>2</v>
      </c>
      <c r="G227" s="43"/>
      <c r="H227" s="43"/>
      <c r="I227" s="44"/>
      <c r="J227" s="43"/>
      <c r="K227" s="44"/>
      <c r="L227" s="43"/>
      <c r="M227" s="43"/>
    </row>
    <row r="228" spans="1:13" ht="15" x14ac:dyDescent="0.2">
      <c r="A228" s="304"/>
      <c r="B228" s="37"/>
      <c r="C228" s="40" t="s">
        <v>264</v>
      </c>
      <c r="D228" s="41" t="s">
        <v>24</v>
      </c>
      <c r="E228" s="67" t="s">
        <v>38</v>
      </c>
      <c r="F228" s="43">
        <v>2</v>
      </c>
      <c r="G228" s="43"/>
      <c r="H228" s="43"/>
      <c r="I228" s="44"/>
      <c r="J228" s="43"/>
      <c r="K228" s="44"/>
      <c r="L228" s="43"/>
      <c r="M228" s="43"/>
    </row>
    <row r="229" spans="1:13" ht="15" x14ac:dyDescent="0.2">
      <c r="A229" s="304"/>
      <c r="B229" s="37"/>
      <c r="C229" s="40" t="s">
        <v>265</v>
      </c>
      <c r="D229" s="41" t="s">
        <v>24</v>
      </c>
      <c r="E229" s="67" t="s">
        <v>38</v>
      </c>
      <c r="F229" s="43">
        <v>8</v>
      </c>
      <c r="G229" s="43"/>
      <c r="H229" s="43"/>
      <c r="I229" s="44"/>
      <c r="J229" s="43"/>
      <c r="K229" s="44"/>
      <c r="L229" s="43"/>
      <c r="M229" s="43"/>
    </row>
    <row r="230" spans="1:13" ht="15" x14ac:dyDescent="0.2">
      <c r="A230" s="304"/>
      <c r="B230" s="37"/>
      <c r="C230" s="40" t="s">
        <v>300</v>
      </c>
      <c r="D230" s="41" t="s">
        <v>24</v>
      </c>
      <c r="E230" s="67" t="s">
        <v>38</v>
      </c>
      <c r="F230" s="43">
        <v>2</v>
      </c>
      <c r="G230" s="43"/>
      <c r="H230" s="43"/>
      <c r="I230" s="44"/>
      <c r="J230" s="43"/>
      <c r="K230" s="44"/>
      <c r="L230" s="43"/>
      <c r="M230" s="43"/>
    </row>
    <row r="231" spans="1:13" ht="15" x14ac:dyDescent="0.2">
      <c r="A231" s="304"/>
      <c r="B231" s="37"/>
      <c r="C231" s="40" t="s">
        <v>302</v>
      </c>
      <c r="D231" s="41" t="s">
        <v>24</v>
      </c>
      <c r="E231" s="67" t="s">
        <v>38</v>
      </c>
      <c r="F231" s="43">
        <v>4</v>
      </c>
      <c r="G231" s="43"/>
      <c r="H231" s="43"/>
      <c r="I231" s="44"/>
      <c r="J231" s="43"/>
      <c r="K231" s="44"/>
      <c r="L231" s="43"/>
      <c r="M231" s="43"/>
    </row>
    <row r="232" spans="1:13" x14ac:dyDescent="0.2">
      <c r="A232" s="304"/>
      <c r="B232" s="37"/>
      <c r="C232" s="40" t="s">
        <v>303</v>
      </c>
      <c r="D232" s="41" t="s">
        <v>24</v>
      </c>
      <c r="E232" s="67" t="s">
        <v>38</v>
      </c>
      <c r="F232" s="43">
        <v>2</v>
      </c>
      <c r="G232" s="43"/>
      <c r="H232" s="43"/>
      <c r="I232" s="44"/>
      <c r="J232" s="43"/>
      <c r="K232" s="44"/>
      <c r="L232" s="43"/>
      <c r="M232" s="43"/>
    </row>
    <row r="233" spans="1:13" x14ac:dyDescent="0.2">
      <c r="A233" s="304"/>
      <c r="B233" s="37"/>
      <c r="C233" s="40" t="s">
        <v>18</v>
      </c>
      <c r="D233" s="41" t="s">
        <v>0</v>
      </c>
      <c r="E233" s="39">
        <v>24.7</v>
      </c>
      <c r="F233" s="41">
        <f>F222*E233</f>
        <v>2.7170000000000001</v>
      </c>
      <c r="G233" s="43"/>
      <c r="H233" s="43"/>
      <c r="I233" s="44"/>
      <c r="J233" s="43"/>
      <c r="K233" s="44"/>
      <c r="L233" s="43"/>
      <c r="M233" s="43"/>
    </row>
    <row r="234" spans="1:13" ht="25.5" x14ac:dyDescent="0.2">
      <c r="A234" s="304">
        <v>40</v>
      </c>
      <c r="B234" s="78" t="s">
        <v>266</v>
      </c>
      <c r="C234" s="30" t="s">
        <v>307</v>
      </c>
      <c r="D234" s="91" t="s">
        <v>24</v>
      </c>
      <c r="E234" s="91"/>
      <c r="F234" s="111">
        <v>7</v>
      </c>
      <c r="G234" s="93"/>
      <c r="H234" s="94"/>
      <c r="I234" s="95"/>
      <c r="J234" s="94"/>
      <c r="K234" s="95"/>
      <c r="L234" s="94"/>
      <c r="M234" s="94"/>
    </row>
    <row r="235" spans="1:13" x14ac:dyDescent="0.2">
      <c r="A235" s="304"/>
      <c r="B235" s="81"/>
      <c r="C235" s="35" t="s">
        <v>12</v>
      </c>
      <c r="D235" s="81" t="s">
        <v>15</v>
      </c>
      <c r="E235" s="112">
        <v>0.92</v>
      </c>
      <c r="F235" s="96">
        <f>E235*F234</f>
        <v>6.44</v>
      </c>
      <c r="G235" s="97"/>
      <c r="H235" s="98"/>
      <c r="I235" s="96"/>
      <c r="J235" s="96"/>
      <c r="K235" s="99"/>
      <c r="L235" s="96"/>
      <c r="M235" s="96"/>
    </row>
    <row r="236" spans="1:13" x14ac:dyDescent="0.2">
      <c r="A236" s="304"/>
      <c r="B236" s="81"/>
      <c r="C236" s="45" t="s">
        <v>14</v>
      </c>
      <c r="D236" s="100" t="s">
        <v>0</v>
      </c>
      <c r="E236" s="112">
        <v>0.57999999999999996</v>
      </c>
      <c r="F236" s="101">
        <f>E236*F234</f>
        <v>4.0599999999999996</v>
      </c>
      <c r="G236" s="100"/>
      <c r="H236" s="101"/>
      <c r="I236" s="102"/>
      <c r="J236" s="101"/>
      <c r="K236" s="101"/>
      <c r="L236" s="101"/>
      <c r="M236" s="101"/>
    </row>
    <row r="237" spans="1:13" x14ac:dyDescent="0.2">
      <c r="A237" s="304"/>
      <c r="B237" s="81"/>
      <c r="C237" s="81" t="s">
        <v>23</v>
      </c>
      <c r="D237" s="100"/>
      <c r="E237" s="81"/>
      <c r="F237" s="100"/>
      <c r="G237" s="100"/>
      <c r="H237" s="101"/>
      <c r="I237" s="102"/>
      <c r="J237" s="101"/>
      <c r="K237" s="102"/>
      <c r="L237" s="101"/>
      <c r="M237" s="101"/>
    </row>
    <row r="238" spans="1:13" ht="25.5" x14ac:dyDescent="0.2">
      <c r="A238" s="304"/>
      <c r="B238" s="81"/>
      <c r="C238" s="45" t="s">
        <v>267</v>
      </c>
      <c r="D238" s="81" t="s">
        <v>24</v>
      </c>
      <c r="E238" s="80">
        <v>1</v>
      </c>
      <c r="F238" s="96">
        <f>F234</f>
        <v>7</v>
      </c>
      <c r="G238" s="96"/>
      <c r="H238" s="96"/>
      <c r="I238" s="99"/>
      <c r="J238" s="96"/>
      <c r="K238" s="99"/>
      <c r="L238" s="96"/>
      <c r="M238" s="96"/>
    </row>
    <row r="239" spans="1:13" x14ac:dyDescent="0.2">
      <c r="A239" s="304"/>
      <c r="B239" s="81"/>
      <c r="C239" s="35" t="s">
        <v>18</v>
      </c>
      <c r="D239" s="100" t="s">
        <v>0</v>
      </c>
      <c r="E239" s="112">
        <v>0.08</v>
      </c>
      <c r="F239" s="101">
        <f>E239*F234</f>
        <v>0.56000000000000005</v>
      </c>
      <c r="G239" s="101"/>
      <c r="H239" s="101"/>
      <c r="I239" s="102"/>
      <c r="J239" s="101"/>
      <c r="K239" s="102"/>
      <c r="L239" s="101"/>
      <c r="M239" s="101"/>
    </row>
    <row r="240" spans="1:13" ht="25.5" x14ac:dyDescent="0.2">
      <c r="A240" s="292">
        <v>41</v>
      </c>
      <c r="B240" s="78" t="s">
        <v>304</v>
      </c>
      <c r="C240" s="30" t="s">
        <v>306</v>
      </c>
      <c r="D240" s="91" t="s">
        <v>24</v>
      </c>
      <c r="E240" s="91"/>
      <c r="F240" s="111">
        <v>1</v>
      </c>
      <c r="G240" s="93"/>
      <c r="H240" s="94"/>
      <c r="I240" s="95"/>
      <c r="J240" s="94"/>
      <c r="K240" s="95"/>
      <c r="L240" s="94"/>
      <c r="M240" s="94"/>
    </row>
    <row r="241" spans="1:13" x14ac:dyDescent="0.2">
      <c r="A241" s="293"/>
      <c r="B241" s="81"/>
      <c r="C241" s="35" t="s">
        <v>12</v>
      </c>
      <c r="D241" s="81" t="s">
        <v>15</v>
      </c>
      <c r="E241" s="112">
        <v>0.62</v>
      </c>
      <c r="F241" s="96">
        <f>E241*F240</f>
        <v>0.62</v>
      </c>
      <c r="G241" s="97"/>
      <c r="H241" s="98"/>
      <c r="I241" s="96"/>
      <c r="J241" s="96"/>
      <c r="K241" s="99"/>
      <c r="L241" s="96"/>
      <c r="M241" s="96"/>
    </row>
    <row r="242" spans="1:13" x14ac:dyDescent="0.2">
      <c r="A242" s="293"/>
      <c r="B242" s="81"/>
      <c r="C242" s="45" t="s">
        <v>14</v>
      </c>
      <c r="D242" s="100" t="s">
        <v>0</v>
      </c>
      <c r="E242" s="112">
        <v>0.41</v>
      </c>
      <c r="F242" s="101">
        <f>E242*F240</f>
        <v>0.41</v>
      </c>
      <c r="G242" s="100"/>
      <c r="H242" s="101"/>
      <c r="I242" s="102"/>
      <c r="J242" s="101"/>
      <c r="K242" s="101"/>
      <c r="L242" s="101"/>
      <c r="M242" s="101"/>
    </row>
    <row r="243" spans="1:13" x14ac:dyDescent="0.2">
      <c r="A243" s="293"/>
      <c r="B243" s="81"/>
      <c r="C243" s="81" t="s">
        <v>23</v>
      </c>
      <c r="D243" s="100"/>
      <c r="E243" s="81"/>
      <c r="F243" s="100"/>
      <c r="G243" s="100"/>
      <c r="H243" s="101"/>
      <c r="I243" s="102"/>
      <c r="J243" s="101"/>
      <c r="K243" s="102"/>
      <c r="L243" s="101"/>
      <c r="M243" s="101"/>
    </row>
    <row r="244" spans="1:13" ht="25.5" x14ac:dyDescent="0.2">
      <c r="A244" s="293"/>
      <c r="B244" s="81"/>
      <c r="C244" s="45" t="s">
        <v>305</v>
      </c>
      <c r="D244" s="81" t="s">
        <v>24</v>
      </c>
      <c r="E244" s="80">
        <v>1</v>
      </c>
      <c r="F244" s="96">
        <f>F240</f>
        <v>1</v>
      </c>
      <c r="G244" s="96"/>
      <c r="H244" s="96"/>
      <c r="I244" s="99"/>
      <c r="J244" s="96"/>
      <c r="K244" s="99"/>
      <c r="L244" s="96"/>
      <c r="M244" s="96"/>
    </row>
    <row r="245" spans="1:13" x14ac:dyDescent="0.2">
      <c r="A245" s="294"/>
      <c r="B245" s="81"/>
      <c r="C245" s="35" t="s">
        <v>18</v>
      </c>
      <c r="D245" s="100" t="s">
        <v>0</v>
      </c>
      <c r="E245" s="112">
        <v>0.04</v>
      </c>
      <c r="F245" s="100">
        <f>E245*F240</f>
        <v>0.04</v>
      </c>
      <c r="G245" s="101"/>
      <c r="H245" s="101"/>
      <c r="I245" s="102"/>
      <c r="J245" s="101"/>
      <c r="K245" s="102"/>
      <c r="L245" s="101"/>
      <c r="M245" s="101"/>
    </row>
    <row r="246" spans="1:13" ht="25.5" x14ac:dyDescent="0.2">
      <c r="A246" s="292">
        <v>42</v>
      </c>
      <c r="B246" s="78" t="s">
        <v>308</v>
      </c>
      <c r="C246" s="30" t="s">
        <v>309</v>
      </c>
      <c r="D246" s="91" t="s">
        <v>24</v>
      </c>
      <c r="E246" s="91"/>
      <c r="F246" s="111">
        <v>11</v>
      </c>
      <c r="G246" s="93"/>
      <c r="H246" s="94"/>
      <c r="I246" s="95"/>
      <c r="J246" s="94"/>
      <c r="K246" s="95"/>
      <c r="L246" s="94"/>
      <c r="M246" s="94"/>
    </row>
    <row r="247" spans="1:13" x14ac:dyDescent="0.2">
      <c r="A247" s="293"/>
      <c r="B247" s="81"/>
      <c r="C247" s="35" t="s">
        <v>12</v>
      </c>
      <c r="D247" s="81" t="s">
        <v>15</v>
      </c>
      <c r="E247" s="112">
        <v>0.35</v>
      </c>
      <c r="F247" s="96">
        <f>E247*F246</f>
        <v>3.8499999999999996</v>
      </c>
      <c r="G247" s="97"/>
      <c r="H247" s="98"/>
      <c r="I247" s="96"/>
      <c r="J247" s="96"/>
      <c r="K247" s="99"/>
      <c r="L247" s="96"/>
      <c r="M247" s="96"/>
    </row>
    <row r="248" spans="1:13" x14ac:dyDescent="0.2">
      <c r="A248" s="293"/>
      <c r="B248" s="81"/>
      <c r="C248" s="45" t="s">
        <v>14</v>
      </c>
      <c r="D248" s="100" t="s">
        <v>0</v>
      </c>
      <c r="E248" s="112">
        <v>0.23</v>
      </c>
      <c r="F248" s="101">
        <f>E248*F246</f>
        <v>2.5300000000000002</v>
      </c>
      <c r="G248" s="100"/>
      <c r="H248" s="101"/>
      <c r="I248" s="102"/>
      <c r="J248" s="101"/>
      <c r="K248" s="101"/>
      <c r="L248" s="101"/>
      <c r="M248" s="101"/>
    </row>
    <row r="249" spans="1:13" x14ac:dyDescent="0.2">
      <c r="A249" s="293"/>
      <c r="B249" s="81"/>
      <c r="C249" s="81" t="s">
        <v>23</v>
      </c>
      <c r="D249" s="100"/>
      <c r="E249" s="81"/>
      <c r="F249" s="100"/>
      <c r="G249" s="100"/>
      <c r="H249" s="101"/>
      <c r="I249" s="102"/>
      <c r="J249" s="101"/>
      <c r="K249" s="102"/>
      <c r="L249" s="101"/>
      <c r="M249" s="101"/>
    </row>
    <row r="250" spans="1:13" ht="25.5" x14ac:dyDescent="0.2">
      <c r="A250" s="293"/>
      <c r="B250" s="81"/>
      <c r="C250" s="45" t="s">
        <v>310</v>
      </c>
      <c r="D250" s="81" t="s">
        <v>24</v>
      </c>
      <c r="E250" s="80">
        <v>1</v>
      </c>
      <c r="F250" s="96">
        <f>F246*E250</f>
        <v>11</v>
      </c>
      <c r="G250" s="96"/>
      <c r="H250" s="96"/>
      <c r="I250" s="99"/>
      <c r="J250" s="96"/>
      <c r="K250" s="99"/>
      <c r="L250" s="96"/>
      <c r="M250" s="96"/>
    </row>
    <row r="251" spans="1:13" x14ac:dyDescent="0.2">
      <c r="A251" s="294"/>
      <c r="B251" s="81"/>
      <c r="C251" s="35" t="s">
        <v>18</v>
      </c>
      <c r="D251" s="100" t="s">
        <v>0</v>
      </c>
      <c r="E251" s="112">
        <v>0.01</v>
      </c>
      <c r="F251" s="100">
        <f>E251*F246</f>
        <v>0.11</v>
      </c>
      <c r="G251" s="101"/>
      <c r="H251" s="101"/>
      <c r="I251" s="102"/>
      <c r="J251" s="101"/>
      <c r="K251" s="102"/>
      <c r="L251" s="101"/>
      <c r="M251" s="101"/>
    </row>
    <row r="252" spans="1:13" ht="25.5" x14ac:dyDescent="0.2">
      <c r="A252" s="304">
        <v>43</v>
      </c>
      <c r="B252" s="29" t="s">
        <v>134</v>
      </c>
      <c r="C252" s="30" t="s">
        <v>268</v>
      </c>
      <c r="D252" s="68" t="s">
        <v>32</v>
      </c>
      <c r="E252" s="68"/>
      <c r="F252" s="83">
        <f>F160</f>
        <v>47</v>
      </c>
      <c r="G252" s="69"/>
      <c r="H252" s="70"/>
      <c r="I252" s="70"/>
      <c r="J252" s="70"/>
      <c r="K252" s="70"/>
      <c r="L252" s="70"/>
      <c r="M252" s="70"/>
    </row>
    <row r="253" spans="1:13" x14ac:dyDescent="0.2">
      <c r="A253" s="304"/>
      <c r="B253" s="37"/>
      <c r="C253" s="35" t="s">
        <v>12</v>
      </c>
      <c r="D253" s="36" t="s">
        <v>15</v>
      </c>
      <c r="E253" s="36">
        <v>6.4899999999999999E-2</v>
      </c>
      <c r="F253" s="53">
        <f>F252*E253</f>
        <v>3.0503</v>
      </c>
      <c r="G253" s="36"/>
      <c r="H253" s="53"/>
      <c r="I253" s="53"/>
      <c r="J253" s="53"/>
      <c r="K253" s="53"/>
      <c r="L253" s="53"/>
      <c r="M253" s="53"/>
    </row>
    <row r="254" spans="1:13" x14ac:dyDescent="0.2">
      <c r="A254" s="304"/>
      <c r="B254" s="37"/>
      <c r="C254" s="37" t="s">
        <v>23</v>
      </c>
      <c r="D254" s="37"/>
      <c r="E254" s="37"/>
      <c r="F254" s="39"/>
      <c r="G254" s="37"/>
      <c r="H254" s="39"/>
      <c r="I254" s="36"/>
      <c r="J254" s="39"/>
      <c r="K254" s="46"/>
      <c r="L254" s="39"/>
      <c r="M254" s="39"/>
    </row>
    <row r="255" spans="1:13" ht="18.75" x14ac:dyDescent="0.2">
      <c r="A255" s="304"/>
      <c r="B255" s="37"/>
      <c r="C255" s="113" t="s">
        <v>61</v>
      </c>
      <c r="D255" s="37" t="s">
        <v>43</v>
      </c>
      <c r="E255" s="37">
        <v>0.377</v>
      </c>
      <c r="F255" s="39">
        <f>E255*F252</f>
        <v>17.719000000000001</v>
      </c>
      <c r="G255" s="39"/>
      <c r="H255" s="39"/>
      <c r="I255" s="36"/>
      <c r="J255" s="39"/>
      <c r="K255" s="46"/>
      <c r="L255" s="39"/>
      <c r="M255" s="39"/>
    </row>
    <row r="256" spans="1:13" x14ac:dyDescent="0.2">
      <c r="A256" s="304"/>
      <c r="B256" s="37"/>
      <c r="C256" s="35" t="s">
        <v>18</v>
      </c>
      <c r="D256" s="37" t="s">
        <v>0</v>
      </c>
      <c r="E256" s="37">
        <v>6.2E-4</v>
      </c>
      <c r="F256" s="38">
        <f>E256*F252</f>
        <v>2.9139999999999999E-2</v>
      </c>
      <c r="G256" s="39"/>
      <c r="H256" s="38"/>
      <c r="I256" s="36"/>
      <c r="J256" s="39"/>
      <c r="K256" s="46"/>
      <c r="L256" s="39"/>
      <c r="M256" s="39"/>
    </row>
    <row r="257" spans="1:13" ht="25.5" x14ac:dyDescent="0.2">
      <c r="A257" s="304">
        <v>44</v>
      </c>
      <c r="B257" s="29" t="s">
        <v>62</v>
      </c>
      <c r="C257" s="30" t="s">
        <v>269</v>
      </c>
      <c r="D257" s="68" t="s">
        <v>32</v>
      </c>
      <c r="E257" s="68"/>
      <c r="F257" s="83">
        <f>F166</f>
        <v>3</v>
      </c>
      <c r="G257" s="69"/>
      <c r="H257" s="70"/>
      <c r="I257" s="70"/>
      <c r="J257" s="70"/>
      <c r="K257" s="70"/>
      <c r="L257" s="70"/>
      <c r="M257" s="70"/>
    </row>
    <row r="258" spans="1:13" x14ac:dyDescent="0.2">
      <c r="A258" s="304"/>
      <c r="B258" s="37"/>
      <c r="C258" s="35" t="s">
        <v>12</v>
      </c>
      <c r="D258" s="36" t="s">
        <v>15</v>
      </c>
      <c r="E258" s="36">
        <v>6.4899999999999999E-2</v>
      </c>
      <c r="F258" s="53">
        <f>F257*E258</f>
        <v>0.19469999999999998</v>
      </c>
      <c r="G258" s="36"/>
      <c r="H258" s="53"/>
      <c r="I258" s="53"/>
      <c r="J258" s="53"/>
      <c r="K258" s="53"/>
      <c r="L258" s="53"/>
      <c r="M258" s="53"/>
    </row>
    <row r="259" spans="1:13" x14ac:dyDescent="0.2">
      <c r="A259" s="304"/>
      <c r="B259" s="37"/>
      <c r="C259" s="37" t="s">
        <v>23</v>
      </c>
      <c r="D259" s="37"/>
      <c r="E259" s="37"/>
      <c r="F259" s="39"/>
      <c r="G259" s="37"/>
      <c r="H259" s="39"/>
      <c r="I259" s="36"/>
      <c r="J259" s="39"/>
      <c r="K259" s="46"/>
      <c r="L259" s="39"/>
      <c r="M259" s="39"/>
    </row>
    <row r="260" spans="1:13" ht="18.75" x14ac:dyDescent="0.2">
      <c r="A260" s="304"/>
      <c r="B260" s="37"/>
      <c r="C260" s="113" t="s">
        <v>61</v>
      </c>
      <c r="D260" s="37" t="s">
        <v>43</v>
      </c>
      <c r="E260" s="37">
        <v>0.14799999999999999</v>
      </c>
      <c r="F260" s="39">
        <f>E260*F257</f>
        <v>0.44399999999999995</v>
      </c>
      <c r="G260" s="39"/>
      <c r="H260" s="39"/>
      <c r="I260" s="36"/>
      <c r="J260" s="39"/>
      <c r="K260" s="46"/>
      <c r="L260" s="39"/>
      <c r="M260" s="39"/>
    </row>
    <row r="261" spans="1:13" x14ac:dyDescent="0.2">
      <c r="A261" s="304"/>
      <c r="B261" s="37"/>
      <c r="C261" s="35" t="s">
        <v>18</v>
      </c>
      <c r="D261" s="37" t="s">
        <v>0</v>
      </c>
      <c r="E261" s="37">
        <v>2.5000000000000001E-4</v>
      </c>
      <c r="F261" s="38">
        <f>E261*F257</f>
        <v>7.5000000000000002E-4</v>
      </c>
      <c r="G261" s="39"/>
      <c r="H261" s="38"/>
      <c r="I261" s="36"/>
      <c r="J261" s="39"/>
      <c r="K261" s="46"/>
      <c r="L261" s="39"/>
      <c r="M261" s="39"/>
    </row>
    <row r="262" spans="1:13" ht="25.5" x14ac:dyDescent="0.2">
      <c r="A262" s="292">
        <v>45</v>
      </c>
      <c r="B262" s="29" t="s">
        <v>117</v>
      </c>
      <c r="C262" s="30" t="s">
        <v>311</v>
      </c>
      <c r="D262" s="68" t="s">
        <v>32</v>
      </c>
      <c r="E262" s="68"/>
      <c r="F262" s="83">
        <f>F172</f>
        <v>33</v>
      </c>
      <c r="G262" s="69"/>
      <c r="H262" s="70"/>
      <c r="I262" s="70"/>
      <c r="J262" s="70"/>
      <c r="K262" s="70"/>
      <c r="L262" s="70"/>
      <c r="M262" s="70"/>
    </row>
    <row r="263" spans="1:13" x14ac:dyDescent="0.2">
      <c r="A263" s="293"/>
      <c r="B263" s="37"/>
      <c r="C263" s="35" t="s">
        <v>12</v>
      </c>
      <c r="D263" s="36" t="s">
        <v>15</v>
      </c>
      <c r="E263" s="36">
        <v>5.67E-2</v>
      </c>
      <c r="F263" s="53">
        <f>F262*E263</f>
        <v>1.8711</v>
      </c>
      <c r="G263" s="36"/>
      <c r="H263" s="53"/>
      <c r="I263" s="53"/>
      <c r="J263" s="53"/>
      <c r="K263" s="53"/>
      <c r="L263" s="53"/>
      <c r="M263" s="53"/>
    </row>
    <row r="264" spans="1:13" x14ac:dyDescent="0.2">
      <c r="A264" s="293"/>
      <c r="B264" s="37"/>
      <c r="C264" s="37" t="s">
        <v>23</v>
      </c>
      <c r="D264" s="37"/>
      <c r="E264" s="37"/>
      <c r="F264" s="39"/>
      <c r="G264" s="37"/>
      <c r="H264" s="39"/>
      <c r="I264" s="36"/>
      <c r="J264" s="39"/>
      <c r="K264" s="46"/>
      <c r="L264" s="39"/>
      <c r="M264" s="39"/>
    </row>
    <row r="265" spans="1:13" ht="18.75" x14ac:dyDescent="0.2">
      <c r="A265" s="293"/>
      <c r="B265" s="37"/>
      <c r="C265" s="113" t="s">
        <v>61</v>
      </c>
      <c r="D265" s="37" t="s">
        <v>43</v>
      </c>
      <c r="E265" s="37">
        <v>3.1099999999999999E-2</v>
      </c>
      <c r="F265" s="39">
        <f>E265*F262</f>
        <v>1.0263</v>
      </c>
      <c r="G265" s="39"/>
      <c r="H265" s="39"/>
      <c r="I265" s="36"/>
      <c r="J265" s="39"/>
      <c r="K265" s="46"/>
      <c r="L265" s="39"/>
      <c r="M265" s="39"/>
    </row>
    <row r="266" spans="1:13" x14ac:dyDescent="0.2">
      <c r="A266" s="294"/>
      <c r="B266" s="37"/>
      <c r="C266" s="35" t="s">
        <v>18</v>
      </c>
      <c r="D266" s="37" t="s">
        <v>0</v>
      </c>
      <c r="E266" s="37">
        <v>6.0000000000000002E-5</v>
      </c>
      <c r="F266" s="38">
        <f>E266*F262</f>
        <v>1.98E-3</v>
      </c>
      <c r="G266" s="39"/>
      <c r="H266" s="38"/>
      <c r="I266" s="36"/>
      <c r="J266" s="39"/>
      <c r="K266" s="46"/>
      <c r="L266" s="39"/>
      <c r="M266" s="39"/>
    </row>
    <row r="267" spans="1:13" ht="38.25" x14ac:dyDescent="0.2">
      <c r="A267" s="304">
        <v>46</v>
      </c>
      <c r="B267" s="29" t="s">
        <v>46</v>
      </c>
      <c r="C267" s="61" t="s">
        <v>53</v>
      </c>
      <c r="D267" s="84" t="s">
        <v>60</v>
      </c>
      <c r="E267" s="85"/>
      <c r="F267" s="86">
        <f>F155</f>
        <v>61</v>
      </c>
      <c r="G267" s="84"/>
      <c r="H267" s="87"/>
      <c r="I267" s="84"/>
      <c r="J267" s="88"/>
      <c r="K267" s="84"/>
      <c r="L267" s="87"/>
      <c r="M267" s="88"/>
    </row>
    <row r="268" spans="1:13" x14ac:dyDescent="0.2">
      <c r="A268" s="304"/>
      <c r="B268" s="29"/>
      <c r="C268" s="45" t="s">
        <v>270</v>
      </c>
      <c r="D268" s="37" t="s">
        <v>22</v>
      </c>
      <c r="E268" s="37">
        <v>9.2099999999999994E-3</v>
      </c>
      <c r="F268" s="39">
        <f>E268*F267</f>
        <v>0.56180999999999992</v>
      </c>
      <c r="G268" s="37"/>
      <c r="H268" s="39"/>
      <c r="I268" s="37"/>
      <c r="J268" s="39"/>
      <c r="K268" s="39"/>
      <c r="L268" s="39"/>
      <c r="M268" s="39"/>
    </row>
    <row r="269" spans="1:13" ht="21" x14ac:dyDescent="0.2">
      <c r="A269" s="304">
        <v>47</v>
      </c>
      <c r="B269" s="29" t="s">
        <v>26</v>
      </c>
      <c r="C269" s="30" t="s">
        <v>51</v>
      </c>
      <c r="D269" s="52" t="s">
        <v>30</v>
      </c>
      <c r="E269" s="68"/>
      <c r="F269" s="31">
        <f>F267/10</f>
        <v>6.1</v>
      </c>
      <c r="G269" s="68"/>
      <c r="H269" s="70"/>
      <c r="I269" s="68"/>
      <c r="J269" s="70"/>
      <c r="K269" s="68"/>
      <c r="L269" s="70"/>
      <c r="M269" s="70"/>
    </row>
    <row r="270" spans="1:13" x14ac:dyDescent="0.2">
      <c r="A270" s="304"/>
      <c r="B270" s="37"/>
      <c r="C270" s="35" t="s">
        <v>12</v>
      </c>
      <c r="D270" s="36" t="s">
        <v>15</v>
      </c>
      <c r="E270" s="36">
        <v>1.43</v>
      </c>
      <c r="F270" s="53">
        <f>E270*F269</f>
        <v>8.722999999999999</v>
      </c>
      <c r="G270" s="36"/>
      <c r="H270" s="53"/>
      <c r="I270" s="53"/>
      <c r="J270" s="53"/>
      <c r="K270" s="36"/>
      <c r="L270" s="53"/>
      <c r="M270" s="53"/>
    </row>
    <row r="271" spans="1:13" ht="51" x14ac:dyDescent="0.2">
      <c r="A271" s="292">
        <v>48</v>
      </c>
      <c r="B271" s="29" t="s">
        <v>316</v>
      </c>
      <c r="C271" s="61" t="s">
        <v>317</v>
      </c>
      <c r="D271" s="52" t="s">
        <v>13</v>
      </c>
      <c r="E271" s="37"/>
      <c r="F271" s="62">
        <v>1.4E-2</v>
      </c>
      <c r="G271" s="239"/>
      <c r="H271" s="239"/>
      <c r="I271" s="239"/>
      <c r="J271" s="239"/>
      <c r="K271" s="239"/>
      <c r="L271" s="239"/>
      <c r="M271" s="239"/>
    </row>
    <row r="272" spans="1:13" x14ac:dyDescent="0.2">
      <c r="A272" s="293"/>
      <c r="B272" s="37"/>
      <c r="C272" s="35" t="s">
        <v>12</v>
      </c>
      <c r="D272" s="36" t="s">
        <v>15</v>
      </c>
      <c r="E272" s="39">
        <v>25.2</v>
      </c>
      <c r="F272" s="38">
        <f>E272*F271</f>
        <v>0.3528</v>
      </c>
      <c r="G272" s="239"/>
      <c r="H272" s="239"/>
      <c r="I272" s="239"/>
      <c r="J272" s="239"/>
      <c r="K272" s="239"/>
      <c r="L272" s="239"/>
      <c r="M272" s="239"/>
    </row>
    <row r="273" spans="1:13" x14ac:dyDescent="0.2">
      <c r="A273" s="293"/>
      <c r="B273" s="37"/>
      <c r="C273" s="35" t="s">
        <v>318</v>
      </c>
      <c r="D273" s="36" t="s">
        <v>22</v>
      </c>
      <c r="E273" s="39">
        <v>0.46</v>
      </c>
      <c r="F273" s="240">
        <f>E273*F271</f>
        <v>6.4400000000000004E-3</v>
      </c>
      <c r="G273" s="239"/>
      <c r="H273" s="239"/>
      <c r="I273" s="239"/>
      <c r="J273" s="239"/>
      <c r="K273" s="239"/>
      <c r="L273" s="239"/>
      <c r="M273" s="239"/>
    </row>
    <row r="274" spans="1:13" x14ac:dyDescent="0.2">
      <c r="A274" s="293"/>
      <c r="B274" s="37"/>
      <c r="C274" s="63" t="s">
        <v>25</v>
      </c>
      <c r="D274" s="64" t="s">
        <v>0</v>
      </c>
      <c r="E274" s="66">
        <v>3.14</v>
      </c>
      <c r="F274" s="241">
        <f>E274*F271</f>
        <v>4.3960000000000006E-2</v>
      </c>
      <c r="G274" s="239"/>
      <c r="H274" s="239"/>
      <c r="I274" s="239"/>
      <c r="J274" s="239"/>
      <c r="K274" s="239"/>
      <c r="L274" s="239"/>
      <c r="M274" s="239"/>
    </row>
    <row r="275" spans="1:13" x14ac:dyDescent="0.2">
      <c r="A275" s="293"/>
      <c r="B275" s="37"/>
      <c r="C275" s="37" t="s">
        <v>23</v>
      </c>
      <c r="D275" s="37"/>
      <c r="E275" s="37"/>
      <c r="F275" s="38"/>
      <c r="G275" s="239"/>
      <c r="H275" s="239"/>
      <c r="I275" s="239"/>
      <c r="J275" s="239"/>
      <c r="K275" s="239"/>
      <c r="L275" s="239"/>
      <c r="M275" s="239"/>
    </row>
    <row r="276" spans="1:13" ht="25.5" x14ac:dyDescent="0.2">
      <c r="A276" s="293"/>
      <c r="B276" s="169"/>
      <c r="C276" s="45" t="s">
        <v>319</v>
      </c>
      <c r="D276" s="37" t="s">
        <v>253</v>
      </c>
      <c r="E276" s="67" t="s">
        <v>38</v>
      </c>
      <c r="F276" s="39">
        <v>2</v>
      </c>
      <c r="G276" s="239"/>
      <c r="H276" s="239"/>
      <c r="I276" s="239"/>
      <c r="J276" s="239"/>
      <c r="K276" s="239"/>
      <c r="L276" s="239"/>
      <c r="M276" s="239"/>
    </row>
    <row r="277" spans="1:13" x14ac:dyDescent="0.2">
      <c r="A277" s="293"/>
      <c r="B277" s="206"/>
      <c r="C277" s="45" t="s">
        <v>320</v>
      </c>
      <c r="D277" s="37" t="s">
        <v>208</v>
      </c>
      <c r="E277" s="39">
        <v>4</v>
      </c>
      <c r="F277" s="38">
        <f>E277*F271</f>
        <v>5.6000000000000001E-2</v>
      </c>
      <c r="G277" s="239"/>
      <c r="H277" s="239"/>
      <c r="I277" s="239"/>
      <c r="J277" s="239"/>
      <c r="K277" s="239"/>
      <c r="L277" s="239"/>
      <c r="M277" s="239"/>
    </row>
    <row r="278" spans="1:13" x14ac:dyDescent="0.2">
      <c r="A278" s="293"/>
      <c r="B278" s="169"/>
      <c r="C278" s="45" t="s">
        <v>321</v>
      </c>
      <c r="D278" s="37" t="s">
        <v>208</v>
      </c>
      <c r="E278" s="39">
        <v>4</v>
      </c>
      <c r="F278" s="38">
        <f>E278*F271</f>
        <v>5.6000000000000001E-2</v>
      </c>
      <c r="G278" s="239"/>
      <c r="H278" s="239"/>
      <c r="I278" s="239"/>
      <c r="J278" s="239"/>
      <c r="K278" s="239"/>
      <c r="L278" s="239"/>
      <c r="M278" s="239"/>
    </row>
    <row r="279" spans="1:13" x14ac:dyDescent="0.2">
      <c r="A279" s="294"/>
      <c r="B279" s="37"/>
      <c r="C279" s="45" t="s">
        <v>216</v>
      </c>
      <c r="D279" s="37" t="s">
        <v>0</v>
      </c>
      <c r="E279" s="39">
        <v>2.78</v>
      </c>
      <c r="F279" s="240">
        <f>E279*F271</f>
        <v>3.8919999999999996E-2</v>
      </c>
      <c r="G279" s="239"/>
      <c r="H279" s="239"/>
      <c r="I279" s="239"/>
      <c r="J279" s="239"/>
      <c r="K279" s="239"/>
      <c r="L279" s="239"/>
      <c r="M279" s="239"/>
    </row>
    <row r="280" spans="1:13" ht="31.5" x14ac:dyDescent="0.2">
      <c r="A280" s="292">
        <v>49</v>
      </c>
      <c r="B280" s="29" t="s">
        <v>322</v>
      </c>
      <c r="C280" s="30" t="s">
        <v>325</v>
      </c>
      <c r="D280" s="52" t="s">
        <v>30</v>
      </c>
      <c r="E280" s="68"/>
      <c r="F280" s="31">
        <v>0.05</v>
      </c>
      <c r="G280" s="234"/>
      <c r="H280" s="234"/>
      <c r="I280" s="234"/>
      <c r="J280" s="234"/>
      <c r="K280" s="234"/>
      <c r="L280" s="234"/>
      <c r="M280" s="234"/>
    </row>
    <row r="281" spans="1:13" x14ac:dyDescent="0.2">
      <c r="A281" s="293"/>
      <c r="B281" s="37"/>
      <c r="C281" s="63" t="s">
        <v>12</v>
      </c>
      <c r="D281" s="49" t="s">
        <v>15</v>
      </c>
      <c r="E281" s="66">
        <f>450/100</f>
        <v>4.5</v>
      </c>
      <c r="F281" s="66">
        <f>F280*E281</f>
        <v>0.22500000000000001</v>
      </c>
      <c r="G281" s="239"/>
      <c r="H281" s="239"/>
      <c r="I281" s="22"/>
      <c r="J281" s="22"/>
      <c r="K281" s="22"/>
      <c r="L281" s="22"/>
      <c r="M281" s="22"/>
    </row>
    <row r="282" spans="1:13" x14ac:dyDescent="0.2">
      <c r="A282" s="293"/>
      <c r="B282" s="37"/>
      <c r="C282" s="63" t="s">
        <v>14</v>
      </c>
      <c r="D282" s="64" t="s">
        <v>0</v>
      </c>
      <c r="E282" s="65">
        <f>37/100</f>
        <v>0.37</v>
      </c>
      <c r="F282" s="66">
        <f>E282*F280</f>
        <v>1.8499999999999999E-2</v>
      </c>
      <c r="G282" s="239"/>
      <c r="H282" s="239"/>
      <c r="I282" s="239"/>
      <c r="J282" s="239"/>
      <c r="K282" s="239"/>
      <c r="L282" s="239"/>
      <c r="M282" s="239"/>
    </row>
    <row r="283" spans="1:13" x14ac:dyDescent="0.2">
      <c r="A283" s="293"/>
      <c r="B283" s="37"/>
      <c r="C283" s="64" t="s">
        <v>23</v>
      </c>
      <c r="D283" s="49"/>
      <c r="E283" s="73"/>
      <c r="F283" s="73"/>
      <c r="G283" s="239"/>
      <c r="H283" s="239"/>
      <c r="I283" s="239"/>
      <c r="J283" s="239"/>
      <c r="K283" s="239"/>
      <c r="L283" s="239"/>
      <c r="M283" s="239"/>
    </row>
    <row r="284" spans="1:13" ht="18.75" x14ac:dyDescent="0.2">
      <c r="A284" s="293"/>
      <c r="B284" s="37"/>
      <c r="C284" s="45" t="s">
        <v>323</v>
      </c>
      <c r="D284" s="37" t="s">
        <v>43</v>
      </c>
      <c r="E284" s="66">
        <f>102/100</f>
        <v>1.02</v>
      </c>
      <c r="F284" s="66">
        <f>F280*E284</f>
        <v>5.1000000000000004E-2</v>
      </c>
      <c r="G284" s="238"/>
      <c r="H284" s="238"/>
      <c r="I284" s="239"/>
      <c r="J284" s="238"/>
      <c r="K284" s="238"/>
      <c r="L284" s="238"/>
      <c r="M284" s="238"/>
    </row>
    <row r="285" spans="1:13" ht="15" x14ac:dyDescent="0.2">
      <c r="A285" s="293"/>
      <c r="B285" s="242"/>
      <c r="C285" s="63" t="s">
        <v>324</v>
      </c>
      <c r="D285" s="49" t="s">
        <v>199</v>
      </c>
      <c r="E285" s="66">
        <f>161/100</f>
        <v>1.61</v>
      </c>
      <c r="F285" s="66">
        <f>F280*E285</f>
        <v>8.0500000000000016E-2</v>
      </c>
      <c r="G285" s="238"/>
      <c r="H285" s="238"/>
      <c r="I285" s="239"/>
      <c r="J285" s="238"/>
      <c r="K285" s="238"/>
      <c r="L285" s="238"/>
      <c r="M285" s="238"/>
    </row>
    <row r="286" spans="1:13" ht="16.5" x14ac:dyDescent="0.2">
      <c r="A286" s="293"/>
      <c r="B286" s="243"/>
      <c r="C286" s="45" t="s">
        <v>200</v>
      </c>
      <c r="D286" s="37" t="s">
        <v>238</v>
      </c>
      <c r="E286" s="54">
        <f>1.72/100</f>
        <v>1.72E-2</v>
      </c>
      <c r="F286" s="38">
        <f>E286*F280</f>
        <v>8.6000000000000009E-4</v>
      </c>
      <c r="G286" s="239"/>
      <c r="H286" s="239"/>
      <c r="I286" s="239"/>
      <c r="J286" s="239"/>
      <c r="K286" s="239"/>
      <c r="L286" s="239"/>
      <c r="M286" s="22"/>
    </row>
    <row r="287" spans="1:13" x14ac:dyDescent="0.2">
      <c r="A287" s="294"/>
      <c r="B287" s="37"/>
      <c r="C287" s="63" t="s">
        <v>18</v>
      </c>
      <c r="D287" s="64" t="s">
        <v>0</v>
      </c>
      <c r="E287" s="71">
        <f>28/100</f>
        <v>0.28000000000000003</v>
      </c>
      <c r="F287" s="71">
        <f>E287*F280</f>
        <v>1.4000000000000002E-2</v>
      </c>
      <c r="G287" s="238"/>
      <c r="H287" s="238"/>
      <c r="I287" s="239"/>
      <c r="J287" s="238"/>
      <c r="K287" s="238"/>
      <c r="L287" s="238"/>
      <c r="M287" s="238"/>
    </row>
    <row r="288" spans="1:13" x14ac:dyDescent="0.2">
      <c r="A288" s="244"/>
      <c r="B288" s="81"/>
      <c r="C288" s="245" t="s">
        <v>271</v>
      </c>
      <c r="D288" s="100"/>
      <c r="E288" s="37"/>
      <c r="F288" s="41"/>
      <c r="G288" s="43"/>
      <c r="H288" s="43"/>
      <c r="I288" s="44"/>
      <c r="J288" s="43"/>
      <c r="K288" s="44"/>
      <c r="L288" s="43"/>
      <c r="M288" s="43"/>
    </row>
    <row r="289" spans="1:13" ht="25.5" x14ac:dyDescent="0.2">
      <c r="A289" s="292">
        <v>50</v>
      </c>
      <c r="B289" s="246" t="s">
        <v>50</v>
      </c>
      <c r="C289" s="247" t="s">
        <v>272</v>
      </c>
      <c r="D289" s="52" t="s">
        <v>43</v>
      </c>
      <c r="E289" s="56"/>
      <c r="F289" s="31">
        <v>1.99</v>
      </c>
      <c r="G289" s="36"/>
      <c r="H289" s="53"/>
      <c r="I289" s="36"/>
      <c r="J289" s="53"/>
      <c r="K289" s="36"/>
      <c r="L289" s="53"/>
      <c r="M289" s="53"/>
    </row>
    <row r="290" spans="1:13" ht="13.5" x14ac:dyDescent="0.2">
      <c r="A290" s="294"/>
      <c r="B290" s="248"/>
      <c r="C290" s="249" t="s">
        <v>12</v>
      </c>
      <c r="D290" s="36" t="s">
        <v>15</v>
      </c>
      <c r="E290" s="56">
        <v>2.99</v>
      </c>
      <c r="F290" s="38">
        <f>E290*F289</f>
        <v>5.9501000000000008</v>
      </c>
      <c r="G290" s="36"/>
      <c r="H290" s="53"/>
      <c r="I290" s="53"/>
      <c r="J290" s="53"/>
      <c r="K290" s="36"/>
      <c r="L290" s="53"/>
      <c r="M290" s="53"/>
    </row>
    <row r="291" spans="1:13" ht="25.5" x14ac:dyDescent="0.2">
      <c r="A291" s="292">
        <v>51</v>
      </c>
      <c r="B291" s="29" t="s">
        <v>273</v>
      </c>
      <c r="C291" s="74" t="s">
        <v>274</v>
      </c>
      <c r="D291" s="52" t="s">
        <v>20</v>
      </c>
      <c r="E291" s="37"/>
      <c r="F291" s="31">
        <v>88</v>
      </c>
      <c r="G291" s="37"/>
      <c r="H291" s="37"/>
      <c r="I291" s="37"/>
      <c r="J291" s="37"/>
      <c r="K291" s="37"/>
      <c r="L291" s="37"/>
      <c r="M291" s="37"/>
    </row>
    <row r="292" spans="1:13" x14ac:dyDescent="0.2">
      <c r="A292" s="293"/>
      <c r="B292" s="243"/>
      <c r="C292" s="45" t="s">
        <v>194</v>
      </c>
      <c r="D292" s="36" t="s">
        <v>15</v>
      </c>
      <c r="E292" s="37">
        <v>2.12</v>
      </c>
      <c r="F292" s="39">
        <f>E292*F291</f>
        <v>186.56</v>
      </c>
      <c r="G292" s="37"/>
      <c r="H292" s="39"/>
      <c r="I292" s="39"/>
      <c r="J292" s="39"/>
      <c r="K292" s="37"/>
      <c r="L292" s="37"/>
      <c r="M292" s="39"/>
    </row>
    <row r="293" spans="1:13" x14ac:dyDescent="0.2">
      <c r="A293" s="293"/>
      <c r="B293" s="243"/>
      <c r="C293" s="45" t="s">
        <v>25</v>
      </c>
      <c r="D293" s="36" t="s">
        <v>0</v>
      </c>
      <c r="E293" s="37">
        <v>0.09</v>
      </c>
      <c r="F293" s="39">
        <f>E293*F291</f>
        <v>7.92</v>
      </c>
      <c r="G293" s="37"/>
      <c r="H293" s="37"/>
      <c r="I293" s="37"/>
      <c r="J293" s="37"/>
      <c r="K293" s="39"/>
      <c r="L293" s="39"/>
      <c r="M293" s="39"/>
    </row>
    <row r="294" spans="1:13" x14ac:dyDescent="0.2">
      <c r="A294" s="293"/>
      <c r="B294" s="140"/>
      <c r="C294" s="37" t="s">
        <v>23</v>
      </c>
      <c r="D294" s="37"/>
      <c r="E294" s="37"/>
      <c r="F294" s="39"/>
      <c r="G294" s="37"/>
      <c r="H294" s="39"/>
      <c r="I294" s="46"/>
      <c r="J294" s="39"/>
      <c r="K294" s="46"/>
      <c r="L294" s="39"/>
      <c r="M294" s="39"/>
    </row>
    <row r="295" spans="1:13" x14ac:dyDescent="0.2">
      <c r="A295" s="293"/>
      <c r="B295" s="140"/>
      <c r="C295" s="45" t="s">
        <v>275</v>
      </c>
      <c r="D295" s="250" t="s">
        <v>24</v>
      </c>
      <c r="E295" s="250" t="s">
        <v>276</v>
      </c>
      <c r="F295" s="37">
        <v>1</v>
      </c>
      <c r="G295" s="47"/>
      <c r="H295" s="47"/>
      <c r="I295" s="48"/>
      <c r="J295" s="49"/>
      <c r="K295" s="50"/>
      <c r="L295" s="50"/>
      <c r="M295" s="39"/>
    </row>
    <row r="296" spans="1:13" x14ac:dyDescent="0.2">
      <c r="A296" s="293"/>
      <c r="B296" s="140"/>
      <c r="C296" s="45" t="s">
        <v>277</v>
      </c>
      <c r="D296" s="250" t="s">
        <v>24</v>
      </c>
      <c r="E296" s="250" t="s">
        <v>276</v>
      </c>
      <c r="F296" s="37">
        <v>2</v>
      </c>
      <c r="G296" s="47"/>
      <c r="H296" s="47"/>
      <c r="I296" s="48"/>
      <c r="J296" s="49"/>
      <c r="K296" s="50"/>
      <c r="L296" s="50"/>
      <c r="M296" s="39"/>
    </row>
    <row r="297" spans="1:13" x14ac:dyDescent="0.2">
      <c r="A297" s="293"/>
      <c r="B297" s="140"/>
      <c r="C297" s="45" t="s">
        <v>278</v>
      </c>
      <c r="D297" s="250" t="s">
        <v>279</v>
      </c>
      <c r="E297" s="250" t="s">
        <v>276</v>
      </c>
      <c r="F297" s="39">
        <v>6</v>
      </c>
      <c r="G297" s="47"/>
      <c r="H297" s="47"/>
      <c r="I297" s="48"/>
      <c r="J297" s="49"/>
      <c r="K297" s="50"/>
      <c r="L297" s="50"/>
      <c r="M297" s="39"/>
    </row>
    <row r="298" spans="1:13" x14ac:dyDescent="0.2">
      <c r="A298" s="293"/>
      <c r="B298" s="140"/>
      <c r="C298" s="45" t="s">
        <v>280</v>
      </c>
      <c r="D298" s="250" t="s">
        <v>279</v>
      </c>
      <c r="E298" s="250" t="s">
        <v>276</v>
      </c>
      <c r="F298" s="39">
        <v>86</v>
      </c>
      <c r="G298" s="47"/>
      <c r="H298" s="47"/>
      <c r="I298" s="48"/>
      <c r="J298" s="49"/>
      <c r="K298" s="50"/>
      <c r="L298" s="50"/>
      <c r="M298" s="39"/>
    </row>
    <row r="299" spans="1:13" ht="15" x14ac:dyDescent="0.2">
      <c r="A299" s="293"/>
      <c r="B299" s="140"/>
      <c r="C299" s="45" t="s">
        <v>281</v>
      </c>
      <c r="D299" s="36" t="s">
        <v>55</v>
      </c>
      <c r="E299" s="250" t="s">
        <v>276</v>
      </c>
      <c r="F299" s="39">
        <f>(F297+F298)/2*0.3*0.3*0.4</f>
        <v>1.6559999999999999</v>
      </c>
      <c r="G299" s="47"/>
      <c r="H299" s="47"/>
      <c r="I299" s="48"/>
      <c r="J299" s="49"/>
      <c r="K299" s="50"/>
      <c r="L299" s="50"/>
      <c r="M299" s="39"/>
    </row>
    <row r="300" spans="1:13" x14ac:dyDescent="0.2">
      <c r="A300" s="293"/>
      <c r="B300" s="140"/>
      <c r="C300" s="45" t="s">
        <v>282</v>
      </c>
      <c r="D300" s="36" t="s">
        <v>13</v>
      </c>
      <c r="E300" s="37">
        <f>0.002/100</f>
        <v>2.0000000000000002E-5</v>
      </c>
      <c r="F300" s="54">
        <f>E300*F291</f>
        <v>1.7600000000000001E-3</v>
      </c>
      <c r="G300" s="50"/>
      <c r="H300" s="47"/>
      <c r="I300" s="48"/>
      <c r="J300" s="49"/>
      <c r="K300" s="50"/>
      <c r="L300" s="50"/>
      <c r="M300" s="39"/>
    </row>
    <row r="301" spans="1:13" x14ac:dyDescent="0.2">
      <c r="A301" s="293"/>
      <c r="B301" s="140"/>
      <c r="C301" s="45" t="s">
        <v>283</v>
      </c>
      <c r="D301" s="250" t="s">
        <v>279</v>
      </c>
      <c r="E301" s="250" t="s">
        <v>276</v>
      </c>
      <c r="F301" s="39">
        <f>F291*3</f>
        <v>264</v>
      </c>
      <c r="G301" s="47"/>
      <c r="H301" s="47"/>
      <c r="I301" s="48"/>
      <c r="J301" s="49"/>
      <c r="K301" s="50"/>
      <c r="L301" s="50"/>
      <c r="M301" s="39"/>
    </row>
    <row r="302" spans="1:13" ht="25.5" x14ac:dyDescent="0.2">
      <c r="A302" s="293"/>
      <c r="B302" s="140"/>
      <c r="C302" s="45" t="s">
        <v>284</v>
      </c>
      <c r="D302" s="36" t="s">
        <v>285</v>
      </c>
      <c r="E302" s="37">
        <v>1.5</v>
      </c>
      <c r="F302" s="39">
        <f>E302*F291</f>
        <v>132</v>
      </c>
      <c r="G302" s="47"/>
      <c r="H302" s="47"/>
      <c r="I302" s="48"/>
      <c r="J302" s="49"/>
      <c r="K302" s="50"/>
      <c r="L302" s="50"/>
      <c r="M302" s="39"/>
    </row>
    <row r="303" spans="1:13" x14ac:dyDescent="0.2">
      <c r="A303" s="294"/>
      <c r="B303" s="140"/>
      <c r="C303" s="45" t="s">
        <v>18</v>
      </c>
      <c r="D303" s="36" t="s">
        <v>0</v>
      </c>
      <c r="E303" s="37">
        <v>0.05</v>
      </c>
      <c r="F303" s="39">
        <f>E303*F291</f>
        <v>4.4000000000000004</v>
      </c>
      <c r="G303" s="47"/>
      <c r="H303" s="47"/>
      <c r="I303" s="48"/>
      <c r="J303" s="49"/>
      <c r="K303" s="50"/>
      <c r="L303" s="50"/>
      <c r="M303" s="39"/>
    </row>
    <row r="304" spans="1:13" ht="21" x14ac:dyDescent="0.2">
      <c r="A304" s="292">
        <v>52</v>
      </c>
      <c r="B304" s="29" t="s">
        <v>26</v>
      </c>
      <c r="C304" s="30" t="s">
        <v>51</v>
      </c>
      <c r="D304" s="52" t="s">
        <v>30</v>
      </c>
      <c r="E304" s="68"/>
      <c r="F304" s="31">
        <f>F289</f>
        <v>1.99</v>
      </c>
      <c r="G304" s="68"/>
      <c r="H304" s="70"/>
      <c r="I304" s="68"/>
      <c r="J304" s="70"/>
      <c r="K304" s="68"/>
      <c r="L304" s="70"/>
      <c r="M304" s="70"/>
    </row>
    <row r="305" spans="1:13" x14ac:dyDescent="0.2">
      <c r="A305" s="294"/>
      <c r="B305" s="37"/>
      <c r="C305" s="35" t="s">
        <v>12</v>
      </c>
      <c r="D305" s="36" t="s">
        <v>15</v>
      </c>
      <c r="E305" s="36">
        <v>1.43</v>
      </c>
      <c r="F305" s="53">
        <f>E305*F304</f>
        <v>2.8456999999999999</v>
      </c>
      <c r="G305" s="36"/>
      <c r="H305" s="53"/>
      <c r="I305" s="53"/>
      <c r="J305" s="53"/>
      <c r="K305" s="36"/>
      <c r="L305" s="53"/>
      <c r="M305" s="53"/>
    </row>
    <row r="306" spans="1:13" ht="38.25" x14ac:dyDescent="0.2">
      <c r="A306" s="292">
        <v>53</v>
      </c>
      <c r="B306" s="29" t="s">
        <v>257</v>
      </c>
      <c r="C306" s="75" t="s">
        <v>286</v>
      </c>
      <c r="D306" s="52" t="s">
        <v>259</v>
      </c>
      <c r="E306" s="68"/>
      <c r="F306" s="31">
        <v>29.1</v>
      </c>
      <c r="G306" s="76"/>
      <c r="H306" s="70"/>
      <c r="I306" s="68"/>
      <c r="J306" s="70"/>
      <c r="K306" s="68"/>
      <c r="L306" s="70"/>
      <c r="M306" s="31"/>
    </row>
    <row r="307" spans="1:13" x14ac:dyDescent="0.2">
      <c r="A307" s="293"/>
      <c r="B307" s="37"/>
      <c r="C307" s="35" t="s">
        <v>12</v>
      </c>
      <c r="D307" s="36" t="s">
        <v>15</v>
      </c>
      <c r="E307" s="36">
        <v>0.38800000000000001</v>
      </c>
      <c r="F307" s="53">
        <f>F306*E307</f>
        <v>11.290800000000001</v>
      </c>
      <c r="G307" s="36"/>
      <c r="H307" s="53"/>
      <c r="I307" s="53"/>
      <c r="J307" s="53"/>
      <c r="K307" s="36"/>
      <c r="L307" s="53"/>
      <c r="M307" s="53"/>
    </row>
    <row r="308" spans="1:13" x14ac:dyDescent="0.2">
      <c r="A308" s="293"/>
      <c r="B308" s="37"/>
      <c r="C308" s="35" t="s">
        <v>14</v>
      </c>
      <c r="D308" s="37" t="s">
        <v>0</v>
      </c>
      <c r="E308" s="36">
        <v>2.9999999999999997E-4</v>
      </c>
      <c r="F308" s="77">
        <f>E308*F306</f>
        <v>8.7299999999999999E-3</v>
      </c>
      <c r="G308" s="36"/>
      <c r="H308" s="53"/>
      <c r="I308" s="36"/>
      <c r="J308" s="53"/>
      <c r="K308" s="53"/>
      <c r="L308" s="53"/>
      <c r="M308" s="53"/>
    </row>
    <row r="309" spans="1:13" x14ac:dyDescent="0.2">
      <c r="A309" s="293"/>
      <c r="B309" s="37"/>
      <c r="C309" s="37" t="s">
        <v>23</v>
      </c>
      <c r="D309" s="37"/>
      <c r="E309" s="37"/>
      <c r="F309" s="39"/>
      <c r="G309" s="37"/>
      <c r="H309" s="39"/>
      <c r="I309" s="36"/>
      <c r="J309" s="39"/>
      <c r="K309" s="46"/>
      <c r="L309" s="39"/>
      <c r="M309" s="39"/>
    </row>
    <row r="310" spans="1:13" x14ac:dyDescent="0.2">
      <c r="A310" s="293"/>
      <c r="B310" s="37"/>
      <c r="C310" s="45" t="s">
        <v>287</v>
      </c>
      <c r="D310" s="37" t="s">
        <v>208</v>
      </c>
      <c r="E310" s="37">
        <v>0.27300000000000002</v>
      </c>
      <c r="F310" s="39">
        <f>E310*F306</f>
        <v>7.944300000000001</v>
      </c>
      <c r="G310" s="39"/>
      <c r="H310" s="39"/>
      <c r="I310" s="36"/>
      <c r="J310" s="39"/>
      <c r="K310" s="46"/>
      <c r="L310" s="39"/>
      <c r="M310" s="39"/>
    </row>
    <row r="311" spans="1:13" ht="13.5" thickBot="1" x14ac:dyDescent="0.25">
      <c r="A311" s="296"/>
      <c r="B311" s="37"/>
      <c r="C311" s="35" t="s">
        <v>18</v>
      </c>
      <c r="D311" s="37" t="s">
        <v>0</v>
      </c>
      <c r="E311" s="37">
        <v>1.9E-3</v>
      </c>
      <c r="F311" s="38">
        <f>E311*F306</f>
        <v>5.5290000000000006E-2</v>
      </c>
      <c r="G311" s="39"/>
      <c r="H311" s="38"/>
      <c r="I311" s="36"/>
      <c r="J311" s="39"/>
      <c r="K311" s="46"/>
      <c r="L311" s="39"/>
      <c r="M311" s="39"/>
    </row>
    <row r="312" spans="1:13" ht="13.5" thickBot="1" x14ac:dyDescent="0.25">
      <c r="A312" s="251"/>
      <c r="B312" s="252"/>
      <c r="C312" s="118" t="s">
        <v>8</v>
      </c>
      <c r="D312" s="119"/>
      <c r="E312" s="119"/>
      <c r="F312" s="120"/>
      <c r="G312" s="119"/>
      <c r="H312" s="121"/>
      <c r="I312" s="122"/>
      <c r="J312" s="121"/>
      <c r="K312" s="121"/>
      <c r="L312" s="121"/>
      <c r="M312" s="121"/>
    </row>
    <row r="313" spans="1:13" x14ac:dyDescent="0.2">
      <c r="A313" s="125"/>
      <c r="B313" s="125"/>
      <c r="C313" s="126" t="s">
        <v>16</v>
      </c>
      <c r="D313" s="127"/>
      <c r="E313" s="128">
        <v>0.03</v>
      </c>
      <c r="F313" s="127"/>
      <c r="G313" s="127"/>
      <c r="H313" s="129"/>
      <c r="I313" s="130"/>
      <c r="J313" s="129"/>
      <c r="K313" s="130"/>
      <c r="L313" s="129"/>
      <c r="M313" s="131"/>
    </row>
    <row r="314" spans="1:13" x14ac:dyDescent="0.2">
      <c r="A314" s="132"/>
      <c r="B314" s="132"/>
      <c r="C314" s="133" t="s">
        <v>8</v>
      </c>
      <c r="D314" s="134"/>
      <c r="E314" s="134"/>
      <c r="F314" s="135"/>
      <c r="G314" s="134"/>
      <c r="H314" s="136"/>
      <c r="I314" s="137"/>
      <c r="J314" s="136"/>
      <c r="K314" s="137"/>
      <c r="L314" s="136"/>
      <c r="M314" s="138"/>
    </row>
    <row r="315" spans="1:13" ht="25.5" x14ac:dyDescent="0.2">
      <c r="A315" s="140"/>
      <c r="B315" s="140"/>
      <c r="C315" s="45" t="s">
        <v>327</v>
      </c>
      <c r="D315" s="37"/>
      <c r="E315" s="141">
        <v>0.1</v>
      </c>
      <c r="F315" s="37"/>
      <c r="G315" s="37"/>
      <c r="H315" s="37"/>
      <c r="I315" s="37"/>
      <c r="J315" s="37"/>
      <c r="K315" s="37"/>
      <c r="L315" s="37"/>
      <c r="M315" s="142"/>
    </row>
    <row r="316" spans="1:13" ht="13.5" thickBot="1" x14ac:dyDescent="0.25">
      <c r="A316" s="253"/>
      <c r="B316" s="253"/>
      <c r="C316" s="254" t="s">
        <v>328</v>
      </c>
      <c r="D316" s="255"/>
      <c r="E316" s="255"/>
      <c r="F316" s="256"/>
      <c r="G316" s="255"/>
      <c r="H316" s="257"/>
      <c r="I316" s="257"/>
      <c r="J316" s="257"/>
      <c r="K316" s="257"/>
      <c r="L316" s="258"/>
      <c r="M316" s="259"/>
    </row>
    <row r="317" spans="1:13" ht="16.5" customHeight="1" x14ac:dyDescent="0.2">
      <c r="A317" s="260"/>
      <c r="B317" s="261"/>
      <c r="C317" s="262" t="s">
        <v>338</v>
      </c>
      <c r="D317" s="55"/>
      <c r="E317" s="55"/>
      <c r="F317" s="263"/>
      <c r="G317" s="55"/>
      <c r="H317" s="264"/>
      <c r="I317" s="264"/>
      <c r="J317" s="264"/>
      <c r="K317" s="264"/>
      <c r="L317" s="265"/>
      <c r="M317" s="266"/>
    </row>
    <row r="318" spans="1:13" ht="63.75" x14ac:dyDescent="0.2">
      <c r="A318" s="295">
        <v>54</v>
      </c>
      <c r="B318" s="267" t="s">
        <v>329</v>
      </c>
      <c r="C318" s="74" t="s">
        <v>331</v>
      </c>
      <c r="D318" s="52" t="s">
        <v>56</v>
      </c>
      <c r="E318" s="37"/>
      <c r="F318" s="31">
        <v>2</v>
      </c>
      <c r="G318" s="79"/>
      <c r="H318" s="80"/>
      <c r="I318" s="79"/>
      <c r="J318" s="80"/>
      <c r="K318" s="79"/>
      <c r="L318" s="80"/>
      <c r="M318" s="80"/>
    </row>
    <row r="319" spans="1:13" x14ac:dyDescent="0.2">
      <c r="A319" s="295"/>
      <c r="B319" s="81"/>
      <c r="C319" s="268" t="s">
        <v>12</v>
      </c>
      <c r="D319" s="67"/>
      <c r="E319" s="37">
        <v>1</v>
      </c>
      <c r="F319" s="38">
        <f>E319*F318</f>
        <v>2</v>
      </c>
      <c r="G319" s="79"/>
      <c r="H319" s="80"/>
      <c r="I319" s="80"/>
      <c r="J319" s="80"/>
      <c r="K319" s="79"/>
      <c r="L319" s="80"/>
      <c r="M319" s="80"/>
    </row>
    <row r="320" spans="1:13" x14ac:dyDescent="0.2">
      <c r="A320" s="295"/>
      <c r="B320" s="81"/>
      <c r="C320" s="81" t="s">
        <v>23</v>
      </c>
      <c r="D320" s="37"/>
      <c r="E320" s="37"/>
      <c r="F320" s="38"/>
      <c r="G320" s="79"/>
      <c r="H320" s="80"/>
      <c r="I320" s="79"/>
      <c r="J320" s="80"/>
      <c r="K320" s="79"/>
      <c r="L320" s="80"/>
      <c r="M320" s="80"/>
    </row>
    <row r="321" spans="1:13" ht="25.5" x14ac:dyDescent="0.2">
      <c r="A321" s="295"/>
      <c r="B321" s="81"/>
      <c r="C321" s="45" t="s">
        <v>332</v>
      </c>
      <c r="D321" s="37" t="s">
        <v>56</v>
      </c>
      <c r="E321" s="167" t="s">
        <v>276</v>
      </c>
      <c r="F321" s="38">
        <v>2</v>
      </c>
      <c r="G321" s="53"/>
      <c r="H321" s="53"/>
      <c r="I321" s="36"/>
      <c r="J321" s="53"/>
      <c r="K321" s="36"/>
      <c r="L321" s="53"/>
      <c r="M321" s="53"/>
    </row>
    <row r="322" spans="1:13" ht="38.25" x14ac:dyDescent="0.2">
      <c r="A322" s="295"/>
      <c r="B322" s="81"/>
      <c r="C322" s="45" t="s">
        <v>330</v>
      </c>
      <c r="D322" s="37" t="s">
        <v>56</v>
      </c>
      <c r="E322" s="167" t="s">
        <v>276</v>
      </c>
      <c r="F322" s="39">
        <v>1</v>
      </c>
      <c r="G322" s="39"/>
      <c r="H322" s="39"/>
      <c r="I322" s="36"/>
      <c r="J322" s="39"/>
      <c r="K322" s="46"/>
      <c r="L322" s="39"/>
      <c r="M322" s="39"/>
    </row>
    <row r="323" spans="1:13" ht="25.5" x14ac:dyDescent="0.2">
      <c r="A323" s="295"/>
      <c r="B323" s="81"/>
      <c r="C323" s="45" t="s">
        <v>333</v>
      </c>
      <c r="D323" s="37" t="s">
        <v>20</v>
      </c>
      <c r="E323" s="167" t="s">
        <v>276</v>
      </c>
      <c r="F323" s="39">
        <v>15</v>
      </c>
      <c r="G323" s="39"/>
      <c r="H323" s="39"/>
      <c r="I323" s="36"/>
      <c r="J323" s="39"/>
      <c r="K323" s="46"/>
      <c r="L323" s="39"/>
      <c r="M323" s="39"/>
    </row>
    <row r="324" spans="1:13" ht="39" thickBot="1" x14ac:dyDescent="0.25">
      <c r="A324" s="295"/>
      <c r="B324" s="81"/>
      <c r="C324" s="45" t="s">
        <v>334</v>
      </c>
      <c r="D324" s="37" t="s">
        <v>56</v>
      </c>
      <c r="E324" s="167" t="s">
        <v>276</v>
      </c>
      <c r="F324" s="39">
        <v>2</v>
      </c>
      <c r="G324" s="39"/>
      <c r="H324" s="39"/>
      <c r="I324" s="36"/>
      <c r="J324" s="39"/>
      <c r="K324" s="46"/>
      <c r="L324" s="39"/>
      <c r="M324" s="39"/>
    </row>
    <row r="325" spans="1:13" ht="13.5" thickBot="1" x14ac:dyDescent="0.25">
      <c r="A325" s="269"/>
      <c r="B325" s="252"/>
      <c r="C325" s="118" t="s">
        <v>8</v>
      </c>
      <c r="D325" s="119"/>
      <c r="E325" s="119"/>
      <c r="F325" s="120"/>
      <c r="G325" s="119"/>
      <c r="H325" s="121"/>
      <c r="I325" s="122"/>
      <c r="J325" s="121"/>
      <c r="K325" s="121"/>
      <c r="L325" s="121"/>
      <c r="M325" s="121"/>
    </row>
    <row r="326" spans="1:13" x14ac:dyDescent="0.2">
      <c r="A326" s="125"/>
      <c r="B326" s="125"/>
      <c r="C326" s="126" t="s">
        <v>16</v>
      </c>
      <c r="D326" s="127"/>
      <c r="E326" s="128">
        <v>0.03</v>
      </c>
      <c r="F326" s="127"/>
      <c r="G326" s="127"/>
      <c r="H326" s="129"/>
      <c r="I326" s="130"/>
      <c r="J326" s="129"/>
      <c r="K326" s="130"/>
      <c r="L326" s="129"/>
      <c r="M326" s="131"/>
    </row>
    <row r="327" spans="1:13" x14ac:dyDescent="0.2">
      <c r="A327" s="132"/>
      <c r="B327" s="132"/>
      <c r="C327" s="133" t="s">
        <v>8</v>
      </c>
      <c r="D327" s="134"/>
      <c r="E327" s="134"/>
      <c r="F327" s="135"/>
      <c r="G327" s="134"/>
      <c r="H327" s="136"/>
      <c r="I327" s="137"/>
      <c r="J327" s="136"/>
      <c r="K327" s="137"/>
      <c r="L327" s="136"/>
      <c r="M327" s="138"/>
    </row>
    <row r="328" spans="1:13" ht="38.25" x14ac:dyDescent="0.2">
      <c r="A328" s="140"/>
      <c r="B328" s="140"/>
      <c r="C328" s="45" t="s">
        <v>335</v>
      </c>
      <c r="D328" s="37"/>
      <c r="E328" s="141">
        <v>0.68</v>
      </c>
      <c r="F328" s="37"/>
      <c r="G328" s="37"/>
      <c r="H328" s="37"/>
      <c r="I328" s="37"/>
      <c r="J328" s="37"/>
      <c r="K328" s="37"/>
      <c r="L328" s="37"/>
      <c r="M328" s="142"/>
    </row>
    <row r="329" spans="1:13" ht="13.5" thickBot="1" x14ac:dyDescent="0.25">
      <c r="A329" s="270"/>
      <c r="B329" s="270"/>
      <c r="C329" s="271" t="s">
        <v>336</v>
      </c>
      <c r="D329" s="272"/>
      <c r="E329" s="272"/>
      <c r="F329" s="273"/>
      <c r="G329" s="272"/>
      <c r="H329" s="274"/>
      <c r="I329" s="274"/>
      <c r="J329" s="274"/>
      <c r="K329" s="274"/>
      <c r="L329" s="275"/>
      <c r="M329" s="276"/>
    </row>
    <row r="330" spans="1:13" ht="13.5" thickBot="1" x14ac:dyDescent="0.25">
      <c r="A330" s="116"/>
      <c r="B330" s="117"/>
      <c r="C330" s="118" t="s">
        <v>337</v>
      </c>
      <c r="D330" s="119"/>
      <c r="E330" s="119"/>
      <c r="F330" s="277"/>
      <c r="G330" s="278"/>
      <c r="H330" s="279"/>
      <c r="I330" s="278"/>
      <c r="J330" s="279"/>
      <c r="K330" s="279"/>
      <c r="L330" s="279"/>
      <c r="M330" s="123"/>
    </row>
    <row r="331" spans="1:13" x14ac:dyDescent="0.2">
      <c r="A331" s="125"/>
      <c r="B331" s="125"/>
      <c r="C331" s="280" t="s">
        <v>19</v>
      </c>
      <c r="D331" s="127"/>
      <c r="E331" s="128">
        <v>0.08</v>
      </c>
      <c r="F331" s="130"/>
      <c r="G331" s="281"/>
      <c r="H331" s="281"/>
      <c r="I331" s="281"/>
      <c r="J331" s="281"/>
      <c r="K331" s="281"/>
      <c r="L331" s="281"/>
      <c r="M331" s="131"/>
    </row>
    <row r="332" spans="1:13" x14ac:dyDescent="0.2">
      <c r="A332" s="132"/>
      <c r="B332" s="132"/>
      <c r="C332" s="133" t="s">
        <v>8</v>
      </c>
      <c r="D332" s="134"/>
      <c r="E332" s="134"/>
      <c r="F332" s="135"/>
      <c r="G332" s="282"/>
      <c r="H332" s="282"/>
      <c r="I332" s="282"/>
      <c r="J332" s="282"/>
      <c r="K332" s="282"/>
      <c r="L332" s="282"/>
      <c r="M332" s="138"/>
    </row>
    <row r="333" spans="1:13" x14ac:dyDescent="0.2">
      <c r="A333" s="144"/>
      <c r="B333" s="144"/>
      <c r="C333" s="97" t="s">
        <v>33</v>
      </c>
      <c r="D333" s="91"/>
      <c r="E333" s="152">
        <v>0.03</v>
      </c>
      <c r="F333" s="145"/>
      <c r="G333" s="283"/>
      <c r="H333" s="283"/>
      <c r="I333" s="283"/>
      <c r="J333" s="283"/>
      <c r="K333" s="283"/>
      <c r="L333" s="283"/>
      <c r="M333" s="284"/>
    </row>
    <row r="334" spans="1:13" x14ac:dyDescent="0.2">
      <c r="A334" s="132"/>
      <c r="B334" s="132"/>
      <c r="C334" s="133" t="s">
        <v>8</v>
      </c>
      <c r="D334" s="134"/>
      <c r="E334" s="134"/>
      <c r="F334" s="135"/>
      <c r="G334" s="282"/>
      <c r="H334" s="282"/>
      <c r="I334" s="282"/>
      <c r="J334" s="282"/>
      <c r="K334" s="282"/>
      <c r="L334" s="282"/>
      <c r="M334" s="138"/>
    </row>
    <row r="335" spans="1:13" x14ac:dyDescent="0.2">
      <c r="A335" s="79"/>
      <c r="B335" s="149"/>
      <c r="C335" s="149" t="s">
        <v>27</v>
      </c>
      <c r="D335" s="149"/>
      <c r="E335" s="153">
        <v>0.18</v>
      </c>
      <c r="F335" s="149"/>
      <c r="G335" s="285"/>
      <c r="H335" s="285"/>
      <c r="I335" s="285"/>
      <c r="J335" s="285"/>
      <c r="K335" s="285"/>
      <c r="L335" s="285"/>
      <c r="M335" s="142"/>
    </row>
    <row r="336" spans="1:13" x14ac:dyDescent="0.2">
      <c r="A336" s="286"/>
      <c r="B336" s="151"/>
      <c r="C336" s="150" t="s">
        <v>8</v>
      </c>
      <c r="D336" s="151"/>
      <c r="E336" s="151"/>
      <c r="F336" s="151"/>
      <c r="G336" s="287"/>
      <c r="H336" s="287"/>
      <c r="I336" s="287"/>
      <c r="J336" s="287"/>
      <c r="K336" s="287"/>
      <c r="L336" s="287"/>
      <c r="M336" s="138"/>
    </row>
    <row r="337" spans="14:14" x14ac:dyDescent="0.2">
      <c r="N337" s="288"/>
    </row>
    <row r="338" spans="14:14" x14ac:dyDescent="0.2">
      <c r="N338" s="288"/>
    </row>
    <row r="339" spans="14:14" x14ac:dyDescent="0.2">
      <c r="N339" s="288"/>
    </row>
  </sheetData>
  <sheetProtection algorithmName="SHA-512" hashValue="pgp2e4Ot1UD+VAFT6daMvWOOi6fOWuPv1Bvy6Kid17B9b7cf2RWxlz3pcdQRopEDM1+MlNeznI4o0G6L94BkuQ==" saltValue="IFrregX6ivwfThZqOF2ilg==" spinCount="100000" sheet="1" formatCells="0" formatColumns="0" formatRows="0" insertColumns="0" insertRows="0" insertHyperlinks="0" deleteColumns="0" deleteRows="0" sort="0" autoFilter="0" pivotTables="0"/>
  <mergeCells count="70">
    <mergeCell ref="A234:A239"/>
    <mergeCell ref="A252:A256"/>
    <mergeCell ref="A257:A261"/>
    <mergeCell ref="A267:A268"/>
    <mergeCell ref="A269:A270"/>
    <mergeCell ref="A262:A266"/>
    <mergeCell ref="A166:A171"/>
    <mergeCell ref="A178:A183"/>
    <mergeCell ref="A204:A209"/>
    <mergeCell ref="A222:A233"/>
    <mergeCell ref="A113:A118"/>
    <mergeCell ref="A119:A129"/>
    <mergeCell ref="A130:A135"/>
    <mergeCell ref="A136:A145"/>
    <mergeCell ref="A155:A157"/>
    <mergeCell ref="A210:A215"/>
    <mergeCell ref="A146:A148"/>
    <mergeCell ref="A149:A153"/>
    <mergeCell ref="A172:A177"/>
    <mergeCell ref="A158:A159"/>
    <mergeCell ref="A160:A165"/>
    <mergeCell ref="A216:A221"/>
    <mergeCell ref="A111:A112"/>
    <mergeCell ref="A62:A65"/>
    <mergeCell ref="A66:A72"/>
    <mergeCell ref="A73:A78"/>
    <mergeCell ref="A79:A88"/>
    <mergeCell ref="A89:A96"/>
    <mergeCell ref="A97:A98"/>
    <mergeCell ref="A102:A106"/>
    <mergeCell ref="A32:A37"/>
    <mergeCell ref="A38:A47"/>
    <mergeCell ref="A48:A52"/>
    <mergeCell ref="A99:A101"/>
    <mergeCell ref="A108:A110"/>
    <mergeCell ref="A21:A23"/>
    <mergeCell ref="A24:A25"/>
    <mergeCell ref="A19:A20"/>
    <mergeCell ref="A14:A17"/>
    <mergeCell ref="A26:A31"/>
    <mergeCell ref="A2:M2"/>
    <mergeCell ref="A3:M3"/>
    <mergeCell ref="A4:M4"/>
    <mergeCell ref="A5:M5"/>
    <mergeCell ref="H6:K6"/>
    <mergeCell ref="A7:D7"/>
    <mergeCell ref="H7:K7"/>
    <mergeCell ref="A184:A189"/>
    <mergeCell ref="A190:A197"/>
    <mergeCell ref="A198:A203"/>
    <mergeCell ref="B8:F8"/>
    <mergeCell ref="A10:A11"/>
    <mergeCell ref="B10:B11"/>
    <mergeCell ref="C10:C11"/>
    <mergeCell ref="D10:D11"/>
    <mergeCell ref="E10:E11"/>
    <mergeCell ref="F10:F11"/>
    <mergeCell ref="A53:A61"/>
    <mergeCell ref="G10:H10"/>
    <mergeCell ref="I10:J10"/>
    <mergeCell ref="K10:L10"/>
    <mergeCell ref="A271:A279"/>
    <mergeCell ref="A280:A287"/>
    <mergeCell ref="A318:A324"/>
    <mergeCell ref="A246:A251"/>
    <mergeCell ref="A240:A245"/>
    <mergeCell ref="A291:A303"/>
    <mergeCell ref="A304:A305"/>
    <mergeCell ref="A306:A311"/>
    <mergeCell ref="A289:A290"/>
  </mergeCells>
  <conditionalFormatting sqref="C178">
    <cfRule type="cellIs" dxfId="21" priority="27" stopIfTrue="1" operator="equal">
      <formula>8223.307275</formula>
    </cfRule>
  </conditionalFormatting>
  <conditionalFormatting sqref="D23:M23">
    <cfRule type="cellIs" dxfId="20" priority="26" stopIfTrue="1" operator="equal">
      <formula>8223.307275</formula>
    </cfRule>
  </conditionalFormatting>
  <conditionalFormatting sqref="D110:M110">
    <cfRule type="cellIs" dxfId="19" priority="24" stopIfTrue="1" operator="equal">
      <formula>8223.307275</formula>
    </cfRule>
  </conditionalFormatting>
  <conditionalFormatting sqref="B155 C155:M156 D157:M157">
    <cfRule type="cellIs" dxfId="18" priority="23" stopIfTrue="1" operator="equal">
      <formula>8223.307275</formula>
    </cfRule>
  </conditionalFormatting>
  <conditionalFormatting sqref="C306">
    <cfRule type="cellIs" dxfId="17" priority="21" stopIfTrue="1" operator="equal">
      <formula>8223.307275</formula>
    </cfRule>
  </conditionalFormatting>
  <conditionalFormatting sqref="B291">
    <cfRule type="cellIs" dxfId="16" priority="22" stopIfTrue="1" operator="equal">
      <formula>8223.307275</formula>
    </cfRule>
  </conditionalFormatting>
  <conditionalFormatting sqref="B99 C99:M101">
    <cfRule type="cellIs" dxfId="15" priority="20" stopIfTrue="1" operator="equal">
      <formula>8223.307275</formula>
    </cfRule>
  </conditionalFormatting>
  <conditionalFormatting sqref="F14:M16">
    <cfRule type="cellIs" dxfId="14" priority="13" stopIfTrue="1" operator="equal">
      <formula>8223.307275</formula>
    </cfRule>
  </conditionalFormatting>
  <conditionalFormatting sqref="B14 C14:E15 D16:E16">
    <cfRule type="cellIs" dxfId="13" priority="11" stopIfTrue="1" operator="equal">
      <formula>8223.307275</formula>
    </cfRule>
  </conditionalFormatting>
  <conditionalFormatting sqref="C16">
    <cfRule type="cellIs" dxfId="12" priority="7" stopIfTrue="1" operator="equal">
      <formula>8223.307275</formula>
    </cfRule>
  </conditionalFormatting>
  <conditionalFormatting sqref="C157">
    <cfRule type="cellIs" dxfId="11" priority="10" stopIfTrue="1" operator="equal">
      <formula>8223.307275</formula>
    </cfRule>
  </conditionalFormatting>
  <conditionalFormatting sqref="C23">
    <cfRule type="cellIs" dxfId="10" priority="6" stopIfTrue="1" operator="equal">
      <formula>8223.307275</formula>
    </cfRule>
  </conditionalFormatting>
  <conditionalFormatting sqref="C110">
    <cfRule type="cellIs" dxfId="9" priority="4" stopIfTrue="1" operator="equal">
      <formula>8223.307275</formula>
    </cfRule>
  </conditionalFormatting>
  <conditionalFormatting sqref="C104:M104">
    <cfRule type="cellIs" dxfId="8" priority="5" stopIfTrue="1" operator="equal">
      <formula>8223.307275</formula>
    </cfRule>
  </conditionalFormatting>
  <conditionalFormatting sqref="C151:M151">
    <cfRule type="cellIs" dxfId="7" priority="3" stopIfTrue="1" operator="equal">
      <formula>8223.307275</formula>
    </cfRule>
  </conditionalFormatting>
  <conditionalFormatting sqref="I281:M281 M286">
    <cfRule type="cellIs" dxfId="6" priority="2" stopIfTrue="1" operator="equal">
      <formula>8223.307275</formula>
    </cfRule>
  </conditionalFormatting>
  <conditionalFormatting sqref="C148">
    <cfRule type="cellIs" dxfId="5" priority="1" stopIfTrue="1" operator="equal">
      <formula>8223.307275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8"/>
  <sheetViews>
    <sheetView topLeftCell="A415" workbookViewId="0">
      <selection activeCell="C432" sqref="C432:H436"/>
    </sheetView>
  </sheetViews>
  <sheetFormatPr defaultRowHeight="12.75" x14ac:dyDescent="0.2"/>
  <cols>
    <col min="1" max="1" width="3.7109375" style="154" customWidth="1"/>
    <col min="2" max="2" width="7.7109375" style="155" customWidth="1"/>
    <col min="3" max="3" width="40.140625" style="155" customWidth="1"/>
    <col min="4" max="4" width="7.7109375" style="155" customWidth="1"/>
    <col min="5" max="5" width="7.5703125" style="155" customWidth="1"/>
    <col min="6" max="6" width="9.85546875" style="155" customWidth="1"/>
    <col min="7" max="7" width="9.140625" style="155"/>
    <col min="8" max="8" width="12.7109375" style="155" customWidth="1"/>
    <col min="9" max="9" width="8.5703125" style="155" customWidth="1"/>
    <col min="10" max="10" width="12" style="155" customWidth="1"/>
    <col min="11" max="11" width="9.140625" style="155"/>
    <col min="12" max="12" width="11.85546875" style="155" customWidth="1"/>
    <col min="13" max="13" width="13.42578125" style="155" customWidth="1"/>
    <col min="14" max="16384" width="9.140625" style="155"/>
  </cols>
  <sheetData>
    <row r="1" spans="1:13" ht="7.5" customHeight="1" x14ac:dyDescent="0.2"/>
    <row r="2" spans="1:13" ht="15" x14ac:dyDescent="0.2">
      <c r="A2" s="306" t="s">
        <v>159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4.25" x14ac:dyDescent="0.2">
      <c r="A3" s="307" t="s">
        <v>160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ht="14.25" x14ac:dyDescent="0.2">
      <c r="A4" s="308" t="s">
        <v>403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3" ht="15" x14ac:dyDescent="0.2">
      <c r="A5" s="306" t="s">
        <v>382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15" x14ac:dyDescent="0.2">
      <c r="A6" s="156"/>
      <c r="B6" s="156"/>
      <c r="C6" s="157"/>
      <c r="D6" s="156"/>
      <c r="E6" s="156"/>
      <c r="F6" s="156"/>
      <c r="G6" s="156"/>
      <c r="H6" s="298" t="s">
        <v>36</v>
      </c>
      <c r="I6" s="298"/>
      <c r="J6" s="298"/>
      <c r="K6" s="298"/>
      <c r="L6" s="158">
        <f>M428/1000</f>
        <v>0</v>
      </c>
      <c r="M6" s="159" t="s">
        <v>35</v>
      </c>
    </row>
    <row r="7" spans="1:13" ht="15" x14ac:dyDescent="0.2">
      <c r="A7" s="156"/>
      <c r="B7" s="319" t="s">
        <v>340</v>
      </c>
      <c r="C7" s="319"/>
      <c r="D7" s="319"/>
      <c r="E7" s="319"/>
      <c r="F7" s="319"/>
      <c r="G7" s="156"/>
      <c r="H7" s="298" t="s">
        <v>37</v>
      </c>
      <c r="I7" s="298"/>
      <c r="J7" s="298"/>
      <c r="K7" s="298"/>
      <c r="L7" s="158">
        <f>J418/1000</f>
        <v>0</v>
      </c>
      <c r="M7" s="159" t="s">
        <v>35</v>
      </c>
    </row>
    <row r="8" spans="1:13" ht="6" customHeight="1" x14ac:dyDescent="0.2"/>
    <row r="9" spans="1:13" x14ac:dyDescent="0.2">
      <c r="A9" s="321" t="s">
        <v>1</v>
      </c>
      <c r="B9" s="322" t="s">
        <v>34</v>
      </c>
      <c r="C9" s="324" t="s">
        <v>2</v>
      </c>
      <c r="D9" s="325" t="s">
        <v>3</v>
      </c>
      <c r="E9" s="325" t="s">
        <v>11</v>
      </c>
      <c r="F9" s="325" t="s">
        <v>4</v>
      </c>
      <c r="G9" s="326" t="s">
        <v>17</v>
      </c>
      <c r="H9" s="326"/>
      <c r="I9" s="326" t="s">
        <v>5</v>
      </c>
      <c r="J9" s="326"/>
      <c r="K9" s="325" t="s">
        <v>6</v>
      </c>
      <c r="L9" s="325"/>
      <c r="M9" s="23" t="s">
        <v>21</v>
      </c>
    </row>
    <row r="10" spans="1:13" x14ac:dyDescent="0.2">
      <c r="A10" s="321"/>
      <c r="B10" s="323"/>
      <c r="C10" s="324"/>
      <c r="D10" s="325"/>
      <c r="E10" s="325"/>
      <c r="F10" s="325"/>
      <c r="G10" s="24" t="s">
        <v>7</v>
      </c>
      <c r="H10" s="25" t="s">
        <v>8</v>
      </c>
      <c r="I10" s="24" t="s">
        <v>7</v>
      </c>
      <c r="J10" s="25" t="s">
        <v>8</v>
      </c>
      <c r="K10" s="24" t="s">
        <v>7</v>
      </c>
      <c r="L10" s="25" t="s">
        <v>9</v>
      </c>
      <c r="M10" s="24" t="s">
        <v>10</v>
      </c>
    </row>
    <row r="11" spans="1:13" x14ac:dyDescent="0.2">
      <c r="A11" s="26">
        <v>1</v>
      </c>
      <c r="B11" s="26">
        <v>2</v>
      </c>
      <c r="C11" s="27">
        <v>3</v>
      </c>
      <c r="D11" s="27">
        <v>4</v>
      </c>
      <c r="E11" s="27">
        <v>5</v>
      </c>
      <c r="F11" s="27">
        <v>6</v>
      </c>
      <c r="G11" s="24">
        <v>7</v>
      </c>
      <c r="H11" s="28">
        <v>8</v>
      </c>
      <c r="I11" s="24">
        <v>9</v>
      </c>
      <c r="J11" s="28">
        <v>10</v>
      </c>
      <c r="K11" s="24">
        <v>11</v>
      </c>
      <c r="L11" s="28">
        <v>12</v>
      </c>
      <c r="M11" s="24">
        <v>13</v>
      </c>
    </row>
    <row r="12" spans="1:13" ht="38.25" x14ac:dyDescent="0.2">
      <c r="A12" s="292">
        <v>1</v>
      </c>
      <c r="B12" s="29" t="s">
        <v>385</v>
      </c>
      <c r="C12" s="30" t="s">
        <v>392</v>
      </c>
      <c r="D12" s="52" t="s">
        <v>253</v>
      </c>
      <c r="E12" s="52"/>
      <c r="F12" s="31">
        <v>14</v>
      </c>
      <c r="G12" s="32"/>
      <c r="H12" s="33"/>
      <c r="I12" s="34"/>
      <c r="J12" s="33"/>
      <c r="K12" s="34"/>
      <c r="L12" s="33"/>
      <c r="M12" s="33"/>
    </row>
    <row r="13" spans="1:13" x14ac:dyDescent="0.2">
      <c r="A13" s="293"/>
      <c r="B13" s="52"/>
      <c r="C13" s="35" t="s">
        <v>12</v>
      </c>
      <c r="D13" s="36" t="s">
        <v>15</v>
      </c>
      <c r="E13" s="37">
        <v>7.6999999999999999E-2</v>
      </c>
      <c r="F13" s="38">
        <f>E13*F12</f>
        <v>1.0780000000000001</v>
      </c>
      <c r="G13" s="37"/>
      <c r="H13" s="39"/>
      <c r="I13" s="39"/>
      <c r="J13" s="39"/>
      <c r="K13" s="37"/>
      <c r="L13" s="37"/>
      <c r="M13" s="39"/>
    </row>
    <row r="14" spans="1:13" x14ac:dyDescent="0.2">
      <c r="A14" s="293"/>
      <c r="B14" s="52"/>
      <c r="C14" s="40" t="s">
        <v>386</v>
      </c>
      <c r="D14" s="41" t="s">
        <v>22</v>
      </c>
      <c r="E14" s="37">
        <v>0.19400000000000001</v>
      </c>
      <c r="F14" s="42">
        <f>E14*F12</f>
        <v>2.7160000000000002</v>
      </c>
      <c r="G14" s="41"/>
      <c r="H14" s="43"/>
      <c r="I14" s="44"/>
      <c r="J14" s="43"/>
      <c r="K14" s="43"/>
      <c r="L14" s="43"/>
      <c r="M14" s="43"/>
    </row>
    <row r="15" spans="1:13" x14ac:dyDescent="0.2">
      <c r="A15" s="293"/>
      <c r="B15" s="52"/>
      <c r="C15" s="40" t="s">
        <v>387</v>
      </c>
      <c r="D15" s="41" t="s">
        <v>22</v>
      </c>
      <c r="E15" s="37">
        <v>1.67E-2</v>
      </c>
      <c r="F15" s="42">
        <f>E15*F12</f>
        <v>0.23380000000000001</v>
      </c>
      <c r="G15" s="41"/>
      <c r="H15" s="43"/>
      <c r="I15" s="44"/>
      <c r="J15" s="43"/>
      <c r="K15" s="44"/>
      <c r="L15" s="43"/>
      <c r="M15" s="43"/>
    </row>
    <row r="16" spans="1:13" x14ac:dyDescent="0.2">
      <c r="A16" s="293"/>
      <c r="B16" s="52"/>
      <c r="C16" s="40" t="s">
        <v>388</v>
      </c>
      <c r="D16" s="41" t="s">
        <v>22</v>
      </c>
      <c r="E16" s="37">
        <v>8.8000000000000005E-3</v>
      </c>
      <c r="F16" s="42">
        <f>E16*F12</f>
        <v>0.1232</v>
      </c>
      <c r="G16" s="41"/>
      <c r="H16" s="43"/>
      <c r="I16" s="44"/>
      <c r="J16" s="43"/>
      <c r="K16" s="44"/>
      <c r="L16" s="43"/>
      <c r="M16" s="43"/>
    </row>
    <row r="17" spans="1:13" x14ac:dyDescent="0.2">
      <c r="A17" s="293"/>
      <c r="B17" s="52"/>
      <c r="C17" s="45" t="s">
        <v>25</v>
      </c>
      <c r="D17" s="36" t="s">
        <v>0</v>
      </c>
      <c r="E17" s="37">
        <v>6.3700000000000007E-2</v>
      </c>
      <c r="F17" s="39">
        <f>E17*F12</f>
        <v>0.89180000000000015</v>
      </c>
      <c r="G17" s="37"/>
      <c r="H17" s="37"/>
      <c r="I17" s="37"/>
      <c r="J17" s="37"/>
      <c r="K17" s="39"/>
      <c r="L17" s="39"/>
      <c r="M17" s="39"/>
    </row>
    <row r="18" spans="1:13" x14ac:dyDescent="0.2">
      <c r="A18" s="293"/>
      <c r="B18" s="52"/>
      <c r="C18" s="37" t="s">
        <v>23</v>
      </c>
      <c r="D18" s="37"/>
      <c r="E18" s="37"/>
      <c r="F18" s="39"/>
      <c r="G18" s="37"/>
      <c r="H18" s="39"/>
      <c r="I18" s="46"/>
      <c r="J18" s="39"/>
      <c r="K18" s="46"/>
      <c r="L18" s="39"/>
      <c r="M18" s="39"/>
    </row>
    <row r="19" spans="1:13" x14ac:dyDescent="0.2">
      <c r="A19" s="293"/>
      <c r="B19" s="52"/>
      <c r="C19" s="40" t="s">
        <v>54</v>
      </c>
      <c r="D19" s="41" t="s">
        <v>13</v>
      </c>
      <c r="E19" s="37">
        <v>5.9999999999999995E-4</v>
      </c>
      <c r="F19" s="43">
        <f>E19*F12</f>
        <v>8.3999999999999995E-3</v>
      </c>
      <c r="G19" s="43"/>
      <c r="H19" s="43"/>
      <c r="I19" s="44"/>
      <c r="J19" s="43"/>
      <c r="K19" s="44"/>
      <c r="L19" s="43"/>
      <c r="M19" s="43"/>
    </row>
    <row r="20" spans="1:13" ht="18.75" x14ac:dyDescent="0.2">
      <c r="A20" s="293"/>
      <c r="B20" s="52"/>
      <c r="C20" s="45" t="s">
        <v>61</v>
      </c>
      <c r="D20" s="37" t="s">
        <v>43</v>
      </c>
      <c r="E20" s="37">
        <v>6.2E-2</v>
      </c>
      <c r="F20" s="39">
        <f>E20*F12</f>
        <v>0.86799999999999999</v>
      </c>
      <c r="G20" s="39"/>
      <c r="H20" s="39"/>
      <c r="I20" s="46"/>
      <c r="J20" s="39"/>
      <c r="K20" s="46"/>
      <c r="L20" s="39"/>
      <c r="M20" s="39"/>
    </row>
    <row r="21" spans="1:13" ht="18.75" x14ac:dyDescent="0.2">
      <c r="A21" s="293"/>
      <c r="B21" s="52"/>
      <c r="C21" s="45" t="s">
        <v>72</v>
      </c>
      <c r="D21" s="37" t="s">
        <v>43</v>
      </c>
      <c r="E21" s="37">
        <v>0.01</v>
      </c>
      <c r="F21" s="39">
        <f>E21*F12</f>
        <v>0.14000000000000001</v>
      </c>
      <c r="G21" s="39"/>
      <c r="H21" s="39"/>
      <c r="I21" s="46"/>
      <c r="J21" s="39"/>
      <c r="K21" s="46"/>
      <c r="L21" s="39"/>
      <c r="M21" s="39"/>
    </row>
    <row r="22" spans="1:13" x14ac:dyDescent="0.2">
      <c r="A22" s="293"/>
      <c r="B22" s="52"/>
      <c r="C22" s="40" t="s">
        <v>224</v>
      </c>
      <c r="D22" s="41" t="s">
        <v>13</v>
      </c>
      <c r="E22" s="37">
        <v>6.9999999999999999E-4</v>
      </c>
      <c r="F22" s="43">
        <f>E22*F12</f>
        <v>9.7999999999999997E-3</v>
      </c>
      <c r="G22" s="43"/>
      <c r="H22" s="43"/>
      <c r="I22" s="44"/>
      <c r="J22" s="43"/>
      <c r="K22" s="44"/>
      <c r="L22" s="43"/>
      <c r="M22" s="43"/>
    </row>
    <row r="23" spans="1:13" x14ac:dyDescent="0.2">
      <c r="A23" s="294"/>
      <c r="B23" s="52"/>
      <c r="C23" s="45" t="s">
        <v>18</v>
      </c>
      <c r="D23" s="36" t="s">
        <v>0</v>
      </c>
      <c r="E23" s="37">
        <v>1.78E-2</v>
      </c>
      <c r="F23" s="39">
        <f>E23*F12</f>
        <v>0.2492</v>
      </c>
      <c r="G23" s="47"/>
      <c r="H23" s="47"/>
      <c r="I23" s="48"/>
      <c r="J23" s="49"/>
      <c r="K23" s="50"/>
      <c r="L23" s="50"/>
      <c r="M23" s="39"/>
    </row>
    <row r="24" spans="1:13" ht="25.5" x14ac:dyDescent="0.2">
      <c r="A24" s="292">
        <v>2</v>
      </c>
      <c r="B24" s="29" t="s">
        <v>389</v>
      </c>
      <c r="C24" s="30" t="s">
        <v>393</v>
      </c>
      <c r="D24" s="52" t="s">
        <v>60</v>
      </c>
      <c r="E24" s="52"/>
      <c r="F24" s="31">
        <f>F12/2*0.7*0.1</f>
        <v>0.49</v>
      </c>
      <c r="G24" s="32"/>
      <c r="H24" s="33"/>
      <c r="I24" s="34"/>
      <c r="J24" s="33"/>
      <c r="K24" s="34"/>
      <c r="L24" s="33"/>
      <c r="M24" s="33"/>
    </row>
    <row r="25" spans="1:13" x14ac:dyDescent="0.2">
      <c r="A25" s="293"/>
      <c r="B25" s="52"/>
      <c r="C25" s="35" t="s">
        <v>12</v>
      </c>
      <c r="D25" s="36" t="s">
        <v>15</v>
      </c>
      <c r="E25" s="39">
        <v>1.6</v>
      </c>
      <c r="F25" s="38">
        <f>E25*F24</f>
        <v>0.78400000000000003</v>
      </c>
      <c r="G25" s="37"/>
      <c r="H25" s="39"/>
      <c r="I25" s="39"/>
      <c r="J25" s="39"/>
      <c r="K25" s="37"/>
      <c r="L25" s="37"/>
      <c r="M25" s="39"/>
    </row>
    <row r="26" spans="1:13" x14ac:dyDescent="0.2">
      <c r="A26" s="293"/>
      <c r="B26" s="52"/>
      <c r="C26" s="40" t="s">
        <v>390</v>
      </c>
      <c r="D26" s="41" t="s">
        <v>22</v>
      </c>
      <c r="E26" s="37">
        <v>1.9099999999999999E-2</v>
      </c>
      <c r="F26" s="51">
        <f>E26*F24</f>
        <v>9.3589999999999993E-3</v>
      </c>
      <c r="G26" s="41"/>
      <c r="H26" s="43"/>
      <c r="I26" s="44"/>
      <c r="J26" s="43"/>
      <c r="K26" s="43"/>
      <c r="L26" s="43"/>
      <c r="M26" s="43"/>
    </row>
    <row r="27" spans="1:13" x14ac:dyDescent="0.2">
      <c r="A27" s="294"/>
      <c r="B27" s="52"/>
      <c r="C27" s="40" t="s">
        <v>391</v>
      </c>
      <c r="D27" s="41" t="s">
        <v>22</v>
      </c>
      <c r="E27" s="37">
        <v>0.77500000000000002</v>
      </c>
      <c r="F27" s="42">
        <f>E27*F24</f>
        <v>0.37974999999999998</v>
      </c>
      <c r="G27" s="41"/>
      <c r="H27" s="43"/>
      <c r="I27" s="44"/>
      <c r="J27" s="43"/>
      <c r="K27" s="43"/>
      <c r="L27" s="43"/>
      <c r="M27" s="43"/>
    </row>
    <row r="28" spans="1:13" ht="40.5" x14ac:dyDescent="0.2">
      <c r="A28" s="320">
        <v>3</v>
      </c>
      <c r="B28" s="29" t="s">
        <v>48</v>
      </c>
      <c r="C28" s="30" t="s">
        <v>66</v>
      </c>
      <c r="D28" s="52" t="s">
        <v>30</v>
      </c>
      <c r="E28" s="37"/>
      <c r="F28" s="31">
        <v>2055</v>
      </c>
      <c r="G28" s="36"/>
      <c r="H28" s="53"/>
      <c r="I28" s="36"/>
      <c r="J28" s="53"/>
      <c r="K28" s="36"/>
      <c r="L28" s="53"/>
      <c r="M28" s="53"/>
    </row>
    <row r="29" spans="1:13" x14ac:dyDescent="0.2">
      <c r="A29" s="320"/>
      <c r="B29" s="37"/>
      <c r="C29" s="45" t="s">
        <v>12</v>
      </c>
      <c r="D29" s="36" t="s">
        <v>15</v>
      </c>
      <c r="E29" s="54">
        <v>2.1499999999999998E-2</v>
      </c>
      <c r="F29" s="39">
        <f>E29*F28</f>
        <v>44.182499999999997</v>
      </c>
      <c r="G29" s="36"/>
      <c r="H29" s="53"/>
      <c r="I29" s="53"/>
      <c r="J29" s="53"/>
      <c r="K29" s="36"/>
      <c r="L29" s="53"/>
      <c r="M29" s="53"/>
    </row>
    <row r="30" spans="1:13" ht="27.75" x14ac:dyDescent="0.2">
      <c r="A30" s="320"/>
      <c r="B30" s="37"/>
      <c r="C30" s="45" t="s">
        <v>52</v>
      </c>
      <c r="D30" s="37" t="s">
        <v>22</v>
      </c>
      <c r="E30" s="54">
        <v>4.8500000000000001E-2</v>
      </c>
      <c r="F30" s="39">
        <f>E30*F28</f>
        <v>99.667500000000004</v>
      </c>
      <c r="G30" s="36"/>
      <c r="H30" s="53"/>
      <c r="I30" s="36"/>
      <c r="J30" s="53"/>
      <c r="K30" s="36"/>
      <c r="L30" s="53"/>
      <c r="M30" s="53"/>
    </row>
    <row r="31" spans="1:13" ht="51" x14ac:dyDescent="0.2">
      <c r="A31" s="317">
        <v>4</v>
      </c>
      <c r="B31" s="29" t="s">
        <v>50</v>
      </c>
      <c r="C31" s="30" t="s">
        <v>67</v>
      </c>
      <c r="D31" s="52" t="s">
        <v>30</v>
      </c>
      <c r="E31" s="56"/>
      <c r="F31" s="31">
        <v>51</v>
      </c>
      <c r="G31" s="57"/>
      <c r="H31" s="53"/>
      <c r="I31" s="36"/>
      <c r="J31" s="53"/>
      <c r="K31" s="36"/>
      <c r="L31" s="53"/>
      <c r="M31" s="53"/>
    </row>
    <row r="32" spans="1:13" ht="13.5" x14ac:dyDescent="0.2">
      <c r="A32" s="318"/>
      <c r="B32" s="58"/>
      <c r="C32" s="59" t="s">
        <v>12</v>
      </c>
      <c r="D32" s="36" t="s">
        <v>15</v>
      </c>
      <c r="E32" s="56">
        <v>2.99</v>
      </c>
      <c r="F32" s="38">
        <f>E32*F31</f>
        <v>152.49</v>
      </c>
      <c r="G32" s="36"/>
      <c r="H32" s="53"/>
      <c r="I32" s="53"/>
      <c r="J32" s="53"/>
      <c r="K32" s="36"/>
      <c r="L32" s="53"/>
      <c r="M32" s="53"/>
    </row>
    <row r="33" spans="1:13" ht="38.25" x14ac:dyDescent="0.2">
      <c r="A33" s="320">
        <v>5</v>
      </c>
      <c r="B33" s="29" t="s">
        <v>50</v>
      </c>
      <c r="C33" s="60" t="s">
        <v>49</v>
      </c>
      <c r="D33" s="52" t="s">
        <v>30</v>
      </c>
      <c r="E33" s="56"/>
      <c r="F33" s="31">
        <f>F28/10</f>
        <v>205.5</v>
      </c>
      <c r="G33" s="36"/>
      <c r="H33" s="53"/>
      <c r="I33" s="36"/>
      <c r="J33" s="53"/>
      <c r="K33" s="36"/>
      <c r="L33" s="53"/>
      <c r="M33" s="53"/>
    </row>
    <row r="34" spans="1:13" ht="13.5" x14ac:dyDescent="0.2">
      <c r="A34" s="320"/>
      <c r="B34" s="58"/>
      <c r="C34" s="59" t="s">
        <v>12</v>
      </c>
      <c r="D34" s="36" t="s">
        <v>15</v>
      </c>
      <c r="E34" s="56">
        <v>2.99</v>
      </c>
      <c r="F34" s="38">
        <f>E34*F33</f>
        <v>614.44500000000005</v>
      </c>
      <c r="G34" s="36"/>
      <c r="H34" s="53"/>
      <c r="I34" s="53"/>
      <c r="J34" s="53"/>
      <c r="K34" s="36"/>
      <c r="L34" s="53"/>
      <c r="M34" s="53"/>
    </row>
    <row r="35" spans="1:13" ht="38.25" x14ac:dyDescent="0.2">
      <c r="A35" s="317">
        <v>6</v>
      </c>
      <c r="B35" s="29" t="s">
        <v>50</v>
      </c>
      <c r="C35" s="60" t="s">
        <v>358</v>
      </c>
      <c r="D35" s="52" t="s">
        <v>30</v>
      </c>
      <c r="E35" s="56"/>
      <c r="F35" s="31">
        <v>0.86</v>
      </c>
      <c r="G35" s="36"/>
      <c r="H35" s="53"/>
      <c r="I35" s="36"/>
      <c r="J35" s="53"/>
      <c r="K35" s="36"/>
      <c r="L35" s="53"/>
      <c r="M35" s="53"/>
    </row>
    <row r="36" spans="1:13" ht="13.5" x14ac:dyDescent="0.2">
      <c r="A36" s="318"/>
      <c r="B36" s="58"/>
      <c r="C36" s="59" t="s">
        <v>12</v>
      </c>
      <c r="D36" s="36" t="s">
        <v>15</v>
      </c>
      <c r="E36" s="56">
        <v>2.99</v>
      </c>
      <c r="F36" s="38">
        <f>E36*F35</f>
        <v>2.5714000000000001</v>
      </c>
      <c r="G36" s="36"/>
      <c r="H36" s="53"/>
      <c r="I36" s="53"/>
      <c r="J36" s="53"/>
      <c r="K36" s="36"/>
      <c r="L36" s="53"/>
      <c r="M36" s="53"/>
    </row>
    <row r="37" spans="1:13" ht="38.25" x14ac:dyDescent="0.2">
      <c r="A37" s="320">
        <v>7</v>
      </c>
      <c r="B37" s="29" t="s">
        <v>316</v>
      </c>
      <c r="C37" s="61" t="s">
        <v>420</v>
      </c>
      <c r="D37" s="52" t="s">
        <v>13</v>
      </c>
      <c r="E37" s="37"/>
      <c r="F37" s="62">
        <v>0.1</v>
      </c>
      <c r="G37" s="36"/>
      <c r="H37" s="53"/>
      <c r="I37" s="36"/>
      <c r="J37" s="53"/>
      <c r="K37" s="36"/>
      <c r="L37" s="53"/>
      <c r="M37" s="53"/>
    </row>
    <row r="38" spans="1:13" x14ac:dyDescent="0.2">
      <c r="A38" s="320"/>
      <c r="B38" s="37"/>
      <c r="C38" s="35" t="s">
        <v>12</v>
      </c>
      <c r="D38" s="36" t="s">
        <v>15</v>
      </c>
      <c r="E38" s="39">
        <v>25.2</v>
      </c>
      <c r="F38" s="38">
        <f>E38*F37</f>
        <v>2.52</v>
      </c>
      <c r="G38" s="36"/>
      <c r="H38" s="53"/>
      <c r="I38" s="53"/>
      <c r="J38" s="53"/>
      <c r="K38" s="36"/>
      <c r="L38" s="53"/>
      <c r="M38" s="53"/>
    </row>
    <row r="39" spans="1:13" x14ac:dyDescent="0.2">
      <c r="A39" s="320"/>
      <c r="B39" s="37"/>
      <c r="C39" s="63" t="s">
        <v>25</v>
      </c>
      <c r="D39" s="64" t="s">
        <v>0</v>
      </c>
      <c r="E39" s="49">
        <v>3.14</v>
      </c>
      <c r="F39" s="65">
        <f>E39*F37</f>
        <v>0.31400000000000006</v>
      </c>
      <c r="G39" s="49"/>
      <c r="H39" s="66"/>
      <c r="I39" s="49"/>
      <c r="J39" s="66"/>
      <c r="K39" s="49"/>
      <c r="L39" s="66"/>
      <c r="M39" s="66"/>
    </row>
    <row r="40" spans="1:13" x14ac:dyDescent="0.2">
      <c r="A40" s="320"/>
      <c r="B40" s="37"/>
      <c r="C40" s="37" t="s">
        <v>23</v>
      </c>
      <c r="D40" s="37"/>
      <c r="E40" s="37"/>
      <c r="F40" s="38"/>
      <c r="G40" s="36"/>
      <c r="H40" s="53"/>
      <c r="I40" s="36"/>
      <c r="J40" s="53"/>
      <c r="K40" s="36"/>
      <c r="L40" s="53"/>
      <c r="M40" s="53"/>
    </row>
    <row r="41" spans="1:13" x14ac:dyDescent="0.2">
      <c r="A41" s="320"/>
      <c r="B41" s="37"/>
      <c r="C41" s="45" t="s">
        <v>359</v>
      </c>
      <c r="D41" s="37" t="s">
        <v>253</v>
      </c>
      <c r="E41" s="67" t="s">
        <v>38</v>
      </c>
      <c r="F41" s="39">
        <v>16</v>
      </c>
      <c r="G41" s="53"/>
      <c r="H41" s="53"/>
      <c r="I41" s="36"/>
      <c r="J41" s="53"/>
      <c r="K41" s="36"/>
      <c r="L41" s="53"/>
      <c r="M41" s="53"/>
    </row>
    <row r="42" spans="1:13" x14ac:dyDescent="0.2">
      <c r="A42" s="320"/>
      <c r="B42" s="37"/>
      <c r="C42" s="45" t="s">
        <v>320</v>
      </c>
      <c r="D42" s="37" t="s">
        <v>208</v>
      </c>
      <c r="E42" s="39">
        <v>4</v>
      </c>
      <c r="F42" s="38">
        <f>E42*F37</f>
        <v>0.4</v>
      </c>
      <c r="G42" s="53"/>
      <c r="H42" s="53"/>
      <c r="I42" s="36"/>
      <c r="J42" s="53"/>
      <c r="K42" s="36"/>
      <c r="L42" s="53"/>
      <c r="M42" s="53"/>
    </row>
    <row r="43" spans="1:13" x14ac:dyDescent="0.2">
      <c r="A43" s="320"/>
      <c r="B43" s="37"/>
      <c r="C43" s="45" t="s">
        <v>321</v>
      </c>
      <c r="D43" s="37" t="s">
        <v>208</v>
      </c>
      <c r="E43" s="39">
        <v>4</v>
      </c>
      <c r="F43" s="38">
        <f>E43*F37</f>
        <v>0.4</v>
      </c>
      <c r="G43" s="53"/>
      <c r="H43" s="53"/>
      <c r="I43" s="36"/>
      <c r="J43" s="53"/>
      <c r="K43" s="36"/>
      <c r="L43" s="53"/>
      <c r="M43" s="53"/>
    </row>
    <row r="44" spans="1:13" x14ac:dyDescent="0.2">
      <c r="A44" s="320"/>
      <c r="B44" s="37"/>
      <c r="C44" s="45" t="s">
        <v>216</v>
      </c>
      <c r="D44" s="37" t="s">
        <v>0</v>
      </c>
      <c r="E44" s="37">
        <v>2.78</v>
      </c>
      <c r="F44" s="38">
        <f>E44*F37</f>
        <v>0.27799999999999997</v>
      </c>
      <c r="G44" s="53"/>
      <c r="H44" s="53"/>
      <c r="I44" s="36"/>
      <c r="J44" s="53"/>
      <c r="K44" s="36"/>
      <c r="L44" s="53"/>
      <c r="M44" s="53"/>
    </row>
    <row r="45" spans="1:13" ht="21" x14ac:dyDescent="0.2">
      <c r="A45" s="317">
        <v>8</v>
      </c>
      <c r="B45" s="29" t="s">
        <v>360</v>
      </c>
      <c r="C45" s="30" t="s">
        <v>361</v>
      </c>
      <c r="D45" s="52" t="s">
        <v>30</v>
      </c>
      <c r="E45" s="68"/>
      <c r="F45" s="31">
        <v>0.72</v>
      </c>
      <c r="G45" s="69"/>
      <c r="H45" s="70"/>
      <c r="I45" s="68"/>
      <c r="J45" s="70"/>
      <c r="K45" s="68"/>
      <c r="L45" s="70"/>
      <c r="M45" s="70"/>
    </row>
    <row r="46" spans="1:13" x14ac:dyDescent="0.2">
      <c r="A46" s="327"/>
      <c r="B46" s="37"/>
      <c r="C46" s="63" t="s">
        <v>12</v>
      </c>
      <c r="D46" s="49" t="s">
        <v>15</v>
      </c>
      <c r="E46" s="66">
        <v>4.5</v>
      </c>
      <c r="F46" s="66">
        <f>F45*E46</f>
        <v>3.2399999999999998</v>
      </c>
      <c r="G46" s="49"/>
      <c r="H46" s="66"/>
      <c r="I46" s="66"/>
      <c r="J46" s="66"/>
      <c r="K46" s="49"/>
      <c r="L46" s="66"/>
      <c r="M46" s="66"/>
    </row>
    <row r="47" spans="1:13" x14ac:dyDescent="0.2">
      <c r="A47" s="327"/>
      <c r="B47" s="37"/>
      <c r="C47" s="63" t="s">
        <v>14</v>
      </c>
      <c r="D47" s="64" t="s">
        <v>0</v>
      </c>
      <c r="E47" s="49">
        <v>3.6999999999999998E-2</v>
      </c>
      <c r="F47" s="65">
        <f>E47*F45</f>
        <v>2.6639999999999997E-2</v>
      </c>
      <c r="G47" s="49"/>
      <c r="H47" s="66"/>
      <c r="I47" s="49"/>
      <c r="J47" s="66"/>
      <c r="K47" s="66"/>
      <c r="L47" s="66"/>
      <c r="M47" s="66"/>
    </row>
    <row r="48" spans="1:13" x14ac:dyDescent="0.2">
      <c r="A48" s="327"/>
      <c r="B48" s="37"/>
      <c r="C48" s="64" t="s">
        <v>23</v>
      </c>
      <c r="D48" s="49"/>
      <c r="E48" s="49"/>
      <c r="F48" s="66"/>
      <c r="G48" s="49"/>
      <c r="H48" s="66"/>
      <c r="I48" s="49"/>
      <c r="J48" s="66"/>
      <c r="K48" s="49"/>
      <c r="L48" s="66"/>
      <c r="M48" s="66"/>
    </row>
    <row r="49" spans="1:13" ht="18.75" x14ac:dyDescent="0.2">
      <c r="A49" s="327"/>
      <c r="B49" s="37"/>
      <c r="C49" s="45" t="s">
        <v>323</v>
      </c>
      <c r="D49" s="37" t="s">
        <v>43</v>
      </c>
      <c r="E49" s="49">
        <v>1.02</v>
      </c>
      <c r="F49" s="65">
        <f>F45*E49</f>
        <v>0.73439999999999994</v>
      </c>
      <c r="G49" s="71"/>
      <c r="H49" s="71"/>
      <c r="I49" s="49"/>
      <c r="J49" s="71"/>
      <c r="K49" s="72"/>
      <c r="L49" s="71"/>
      <c r="M49" s="71"/>
    </row>
    <row r="50" spans="1:13" ht="15" x14ac:dyDescent="0.2">
      <c r="A50" s="327"/>
      <c r="B50" s="37"/>
      <c r="C50" s="45" t="s">
        <v>198</v>
      </c>
      <c r="D50" s="49" t="s">
        <v>199</v>
      </c>
      <c r="E50" s="49">
        <v>1.61</v>
      </c>
      <c r="F50" s="65">
        <f>F45*E50</f>
        <v>1.1592</v>
      </c>
      <c r="G50" s="71"/>
      <c r="H50" s="71"/>
      <c r="I50" s="49"/>
      <c r="J50" s="71"/>
      <c r="K50" s="72"/>
      <c r="L50" s="71"/>
      <c r="M50" s="71"/>
    </row>
    <row r="51" spans="1:13" ht="18.75" x14ac:dyDescent="0.2">
      <c r="A51" s="327"/>
      <c r="B51" s="37"/>
      <c r="C51" s="45" t="s">
        <v>362</v>
      </c>
      <c r="D51" s="37" t="s">
        <v>43</v>
      </c>
      <c r="E51" s="49">
        <v>1.72E-2</v>
      </c>
      <c r="F51" s="73">
        <f>F45*E51</f>
        <v>1.2383999999999999E-2</v>
      </c>
      <c r="G51" s="71"/>
      <c r="H51" s="71"/>
      <c r="I51" s="49"/>
      <c r="J51" s="71"/>
      <c r="K51" s="72"/>
      <c r="L51" s="71"/>
      <c r="M51" s="71"/>
    </row>
    <row r="52" spans="1:13" x14ac:dyDescent="0.2">
      <c r="A52" s="318"/>
      <c r="B52" s="37"/>
      <c r="C52" s="63" t="s">
        <v>18</v>
      </c>
      <c r="D52" s="64" t="s">
        <v>0</v>
      </c>
      <c r="E52" s="71">
        <v>0.28000000000000003</v>
      </c>
      <c r="F52" s="71">
        <f>E52*F45</f>
        <v>0.2016</v>
      </c>
      <c r="G52" s="71"/>
      <c r="H52" s="71"/>
      <c r="I52" s="49"/>
      <c r="J52" s="71"/>
      <c r="K52" s="72"/>
      <c r="L52" s="71"/>
      <c r="M52" s="71"/>
    </row>
    <row r="53" spans="1:13" ht="25.5" x14ac:dyDescent="0.2">
      <c r="A53" s="317">
        <v>9</v>
      </c>
      <c r="B53" s="29" t="s">
        <v>254</v>
      </c>
      <c r="C53" s="74" t="s">
        <v>255</v>
      </c>
      <c r="D53" s="52" t="s">
        <v>32</v>
      </c>
      <c r="E53" s="37"/>
      <c r="F53" s="31">
        <v>3</v>
      </c>
      <c r="G53" s="36"/>
      <c r="H53" s="53"/>
      <c r="I53" s="36"/>
      <c r="J53" s="53"/>
      <c r="K53" s="36"/>
      <c r="L53" s="53"/>
      <c r="M53" s="53"/>
    </row>
    <row r="54" spans="1:13" x14ac:dyDescent="0.2">
      <c r="A54" s="327"/>
      <c r="B54" s="37"/>
      <c r="C54" s="35" t="s">
        <v>12</v>
      </c>
      <c r="D54" s="67" t="s">
        <v>15</v>
      </c>
      <c r="E54" s="37">
        <v>0.42599999999999999</v>
      </c>
      <c r="F54" s="39">
        <f>E54*F53</f>
        <v>1.278</v>
      </c>
      <c r="G54" s="36"/>
      <c r="H54" s="53"/>
      <c r="I54" s="53"/>
      <c r="J54" s="53"/>
      <c r="K54" s="36"/>
      <c r="L54" s="53"/>
      <c r="M54" s="53"/>
    </row>
    <row r="55" spans="1:13" x14ac:dyDescent="0.2">
      <c r="A55" s="327"/>
      <c r="B55" s="37"/>
      <c r="C55" s="45" t="s">
        <v>25</v>
      </c>
      <c r="D55" s="37" t="s">
        <v>0</v>
      </c>
      <c r="E55" s="37">
        <v>4.1099999999999998E-2</v>
      </c>
      <c r="F55" s="38">
        <f>E55*F53</f>
        <v>0.12329999999999999</v>
      </c>
      <c r="G55" s="36"/>
      <c r="H55" s="53"/>
      <c r="I55" s="36"/>
      <c r="J55" s="53"/>
      <c r="K55" s="53"/>
      <c r="L55" s="53"/>
      <c r="M55" s="53"/>
    </row>
    <row r="56" spans="1:13" x14ac:dyDescent="0.2">
      <c r="A56" s="327"/>
      <c r="B56" s="37"/>
      <c r="C56" s="37" t="s">
        <v>23</v>
      </c>
      <c r="D56" s="37"/>
      <c r="E56" s="37"/>
      <c r="F56" s="38"/>
      <c r="G56" s="36"/>
      <c r="H56" s="53"/>
      <c r="I56" s="36"/>
      <c r="J56" s="53"/>
      <c r="K56" s="36"/>
      <c r="L56" s="53"/>
      <c r="M56" s="53"/>
    </row>
    <row r="57" spans="1:13" x14ac:dyDescent="0.2">
      <c r="A57" s="327"/>
      <c r="B57" s="37"/>
      <c r="C57" s="45" t="s">
        <v>256</v>
      </c>
      <c r="D57" s="37" t="s">
        <v>253</v>
      </c>
      <c r="E57" s="37">
        <v>0.998</v>
      </c>
      <c r="F57" s="38">
        <f>E57*F53</f>
        <v>2.9939999999999998</v>
      </c>
      <c r="G57" s="53"/>
      <c r="H57" s="53"/>
      <c r="I57" s="36"/>
      <c r="J57" s="53"/>
      <c r="K57" s="36"/>
      <c r="L57" s="53"/>
      <c r="M57" s="53"/>
    </row>
    <row r="58" spans="1:13" x14ac:dyDescent="0.2">
      <c r="A58" s="318"/>
      <c r="B58" s="37"/>
      <c r="C58" s="45" t="s">
        <v>216</v>
      </c>
      <c r="D58" s="37" t="s">
        <v>0</v>
      </c>
      <c r="E58" s="54">
        <v>6.1800000000000001E-2</v>
      </c>
      <c r="F58" s="38">
        <f>E58*F53</f>
        <v>0.18540000000000001</v>
      </c>
      <c r="G58" s="53"/>
      <c r="H58" s="53"/>
      <c r="I58" s="36"/>
      <c r="J58" s="53"/>
      <c r="K58" s="36"/>
      <c r="L58" s="53"/>
      <c r="M58" s="53"/>
    </row>
    <row r="59" spans="1:13" ht="38.25" x14ac:dyDescent="0.2">
      <c r="A59" s="317">
        <v>10</v>
      </c>
      <c r="B59" s="29" t="s">
        <v>363</v>
      </c>
      <c r="C59" s="74" t="s">
        <v>364</v>
      </c>
      <c r="D59" s="52" t="s">
        <v>32</v>
      </c>
      <c r="E59" s="37"/>
      <c r="F59" s="31">
        <v>76</v>
      </c>
      <c r="G59" s="36"/>
      <c r="H59" s="53"/>
      <c r="I59" s="36"/>
      <c r="J59" s="53"/>
      <c r="K59" s="36"/>
      <c r="L59" s="53"/>
      <c r="M59" s="53"/>
    </row>
    <row r="60" spans="1:13" x14ac:dyDescent="0.2">
      <c r="A60" s="327"/>
      <c r="B60" s="37"/>
      <c r="C60" s="35" t="s">
        <v>12</v>
      </c>
      <c r="D60" s="67" t="s">
        <v>15</v>
      </c>
      <c r="E60" s="37">
        <v>0.35299999999999998</v>
      </c>
      <c r="F60" s="38">
        <f>E60*F59</f>
        <v>26.827999999999999</v>
      </c>
      <c r="G60" s="36"/>
      <c r="H60" s="53"/>
      <c r="I60" s="53"/>
      <c r="J60" s="53"/>
      <c r="K60" s="36"/>
      <c r="L60" s="53"/>
      <c r="M60" s="53"/>
    </row>
    <row r="61" spans="1:13" x14ac:dyDescent="0.2">
      <c r="A61" s="327"/>
      <c r="B61" s="37"/>
      <c r="C61" s="45" t="s">
        <v>25</v>
      </c>
      <c r="D61" s="37" t="s">
        <v>0</v>
      </c>
      <c r="E61" s="37">
        <v>3.5099999999999999E-2</v>
      </c>
      <c r="F61" s="38">
        <f>F59*E61</f>
        <v>2.6675999999999997</v>
      </c>
      <c r="G61" s="36"/>
      <c r="H61" s="53"/>
      <c r="I61" s="36"/>
      <c r="J61" s="53"/>
      <c r="K61" s="53"/>
      <c r="L61" s="53"/>
      <c r="M61" s="53"/>
    </row>
    <row r="62" spans="1:13" x14ac:dyDescent="0.2">
      <c r="A62" s="327"/>
      <c r="B62" s="37"/>
      <c r="C62" s="37" t="s">
        <v>23</v>
      </c>
      <c r="D62" s="37"/>
      <c r="E62" s="37"/>
      <c r="F62" s="38"/>
      <c r="G62" s="36"/>
      <c r="H62" s="53"/>
      <c r="I62" s="36"/>
      <c r="J62" s="53"/>
      <c r="K62" s="36"/>
      <c r="L62" s="53"/>
      <c r="M62" s="53"/>
    </row>
    <row r="63" spans="1:13" x14ac:dyDescent="0.2">
      <c r="A63" s="327"/>
      <c r="B63" s="37"/>
      <c r="C63" s="45" t="s">
        <v>365</v>
      </c>
      <c r="D63" s="37" t="s">
        <v>253</v>
      </c>
      <c r="E63" s="37">
        <v>0.998</v>
      </c>
      <c r="F63" s="38">
        <f>E63*F59</f>
        <v>75.847999999999999</v>
      </c>
      <c r="G63" s="53"/>
      <c r="H63" s="53"/>
      <c r="I63" s="36"/>
      <c r="J63" s="53"/>
      <c r="K63" s="36"/>
      <c r="L63" s="53"/>
      <c r="M63" s="53"/>
    </row>
    <row r="64" spans="1:13" x14ac:dyDescent="0.2">
      <c r="A64" s="318"/>
      <c r="B64" s="37"/>
      <c r="C64" s="45" t="s">
        <v>216</v>
      </c>
      <c r="D64" s="37" t="s">
        <v>0</v>
      </c>
      <c r="E64" s="54">
        <v>5.9299999999999999E-2</v>
      </c>
      <c r="F64" s="38">
        <f>E64*F59</f>
        <v>4.5068000000000001</v>
      </c>
      <c r="G64" s="53"/>
      <c r="H64" s="53"/>
      <c r="I64" s="36"/>
      <c r="J64" s="53"/>
      <c r="K64" s="36"/>
      <c r="L64" s="53"/>
      <c r="M64" s="53"/>
    </row>
    <row r="65" spans="1:13" ht="38.25" x14ac:dyDescent="0.2">
      <c r="A65" s="317">
        <v>11</v>
      </c>
      <c r="B65" s="29" t="s">
        <v>257</v>
      </c>
      <c r="C65" s="75" t="s">
        <v>366</v>
      </c>
      <c r="D65" s="52" t="s">
        <v>259</v>
      </c>
      <c r="E65" s="68"/>
      <c r="F65" s="31">
        <v>23.9</v>
      </c>
      <c r="G65" s="76"/>
      <c r="H65" s="70"/>
      <c r="I65" s="68"/>
      <c r="J65" s="70"/>
      <c r="K65" s="68"/>
      <c r="L65" s="70"/>
      <c r="M65" s="31"/>
    </row>
    <row r="66" spans="1:13" x14ac:dyDescent="0.2">
      <c r="A66" s="327"/>
      <c r="B66" s="37"/>
      <c r="C66" s="35" t="s">
        <v>12</v>
      </c>
      <c r="D66" s="36" t="s">
        <v>15</v>
      </c>
      <c r="E66" s="36">
        <v>0.38800000000000001</v>
      </c>
      <c r="F66" s="53">
        <f>F65*E66</f>
        <v>9.2731999999999992</v>
      </c>
      <c r="G66" s="36"/>
      <c r="H66" s="53"/>
      <c r="I66" s="53"/>
      <c r="J66" s="53"/>
      <c r="K66" s="36"/>
      <c r="L66" s="53"/>
      <c r="M66" s="53"/>
    </row>
    <row r="67" spans="1:13" x14ac:dyDescent="0.2">
      <c r="A67" s="327"/>
      <c r="B67" s="37"/>
      <c r="C67" s="35" t="s">
        <v>14</v>
      </c>
      <c r="D67" s="37" t="s">
        <v>0</v>
      </c>
      <c r="E67" s="36">
        <v>2.9999999999999997E-4</v>
      </c>
      <c r="F67" s="77">
        <f>E67*F65</f>
        <v>7.1699999999999993E-3</v>
      </c>
      <c r="G67" s="36"/>
      <c r="H67" s="53"/>
      <c r="I67" s="36"/>
      <c r="J67" s="53"/>
      <c r="K67" s="53"/>
      <c r="L67" s="53"/>
      <c r="M67" s="53"/>
    </row>
    <row r="68" spans="1:13" x14ac:dyDescent="0.2">
      <c r="A68" s="327"/>
      <c r="B68" s="37"/>
      <c r="C68" s="37" t="s">
        <v>23</v>
      </c>
      <c r="D68" s="37"/>
      <c r="E68" s="37"/>
      <c r="F68" s="39"/>
      <c r="G68" s="37"/>
      <c r="H68" s="39"/>
      <c r="I68" s="36"/>
      <c r="J68" s="39"/>
      <c r="K68" s="46"/>
      <c r="L68" s="39"/>
      <c r="M68" s="39"/>
    </row>
    <row r="69" spans="1:13" x14ac:dyDescent="0.2">
      <c r="A69" s="327"/>
      <c r="B69" s="37"/>
      <c r="C69" s="45" t="s">
        <v>260</v>
      </c>
      <c r="D69" s="37" t="s">
        <v>208</v>
      </c>
      <c r="E69" s="37">
        <v>0.253</v>
      </c>
      <c r="F69" s="39">
        <f>E69*F65</f>
        <v>6.0466999999999995</v>
      </c>
      <c r="G69" s="39"/>
      <c r="H69" s="39"/>
      <c r="I69" s="36"/>
      <c r="J69" s="39"/>
      <c r="K69" s="46"/>
      <c r="L69" s="39"/>
      <c r="M69" s="39"/>
    </row>
    <row r="70" spans="1:13" x14ac:dyDescent="0.2">
      <c r="A70" s="318"/>
      <c r="B70" s="37"/>
      <c r="C70" s="35" t="s">
        <v>18</v>
      </c>
      <c r="D70" s="37" t="s">
        <v>0</v>
      </c>
      <c r="E70" s="37">
        <v>1.9E-3</v>
      </c>
      <c r="F70" s="38">
        <f>E70*F65</f>
        <v>4.5409999999999999E-2</v>
      </c>
      <c r="G70" s="39"/>
      <c r="H70" s="38"/>
      <c r="I70" s="36"/>
      <c r="J70" s="39"/>
      <c r="K70" s="46"/>
      <c r="L70" s="39"/>
      <c r="M70" s="39"/>
    </row>
    <row r="71" spans="1:13" ht="51" x14ac:dyDescent="0.2">
      <c r="A71" s="317">
        <v>12</v>
      </c>
      <c r="B71" s="78" t="s">
        <v>367</v>
      </c>
      <c r="C71" s="30" t="s">
        <v>368</v>
      </c>
      <c r="D71" s="52" t="s">
        <v>32</v>
      </c>
      <c r="E71" s="37"/>
      <c r="F71" s="31">
        <v>12</v>
      </c>
      <c r="G71" s="36"/>
      <c r="H71" s="53"/>
      <c r="I71" s="79"/>
      <c r="J71" s="80"/>
      <c r="K71" s="79"/>
      <c r="L71" s="80"/>
      <c r="M71" s="80"/>
    </row>
    <row r="72" spans="1:13" x14ac:dyDescent="0.2">
      <c r="A72" s="327"/>
      <c r="B72" s="81"/>
      <c r="C72" s="45" t="s">
        <v>12</v>
      </c>
      <c r="D72" s="36" t="s">
        <v>15</v>
      </c>
      <c r="E72" s="38">
        <v>8.49</v>
      </c>
      <c r="F72" s="38">
        <f>E72*F71</f>
        <v>101.88</v>
      </c>
      <c r="G72" s="36"/>
      <c r="H72" s="53"/>
      <c r="I72" s="80"/>
      <c r="J72" s="80"/>
      <c r="K72" s="79"/>
      <c r="L72" s="80"/>
      <c r="M72" s="80"/>
    </row>
    <row r="73" spans="1:13" x14ac:dyDescent="0.2">
      <c r="A73" s="327"/>
      <c r="B73" s="81"/>
      <c r="C73" s="45" t="s">
        <v>369</v>
      </c>
      <c r="D73" s="37" t="s">
        <v>22</v>
      </c>
      <c r="E73" s="38">
        <v>0.89500000000000002</v>
      </c>
      <c r="F73" s="38">
        <f>E73*F71</f>
        <v>10.74</v>
      </c>
      <c r="G73" s="36"/>
      <c r="H73" s="53"/>
      <c r="I73" s="80"/>
      <c r="J73" s="80"/>
      <c r="K73" s="80"/>
      <c r="L73" s="80"/>
      <c r="M73" s="80"/>
    </row>
    <row r="74" spans="1:13" x14ac:dyDescent="0.2">
      <c r="A74" s="327"/>
      <c r="B74" s="81"/>
      <c r="C74" s="45" t="s">
        <v>370</v>
      </c>
      <c r="D74" s="37" t="s">
        <v>22</v>
      </c>
      <c r="E74" s="38">
        <v>0.182</v>
      </c>
      <c r="F74" s="38">
        <f>E74*F71</f>
        <v>2.1840000000000002</v>
      </c>
      <c r="G74" s="36"/>
      <c r="H74" s="53"/>
      <c r="I74" s="80"/>
      <c r="J74" s="80"/>
      <c r="K74" s="79"/>
      <c r="L74" s="80"/>
      <c r="M74" s="80"/>
    </row>
    <row r="75" spans="1:13" ht="27.75" x14ac:dyDescent="0.2">
      <c r="A75" s="327"/>
      <c r="B75" s="81"/>
      <c r="C75" s="45" t="s">
        <v>371</v>
      </c>
      <c r="D75" s="37" t="s">
        <v>22</v>
      </c>
      <c r="E75" s="38">
        <v>0.23400000000000001</v>
      </c>
      <c r="F75" s="38">
        <f>E75*F71</f>
        <v>2.8080000000000003</v>
      </c>
      <c r="G75" s="36"/>
      <c r="H75" s="53"/>
      <c r="I75" s="79"/>
      <c r="J75" s="80"/>
      <c r="K75" s="80"/>
      <c r="L75" s="80"/>
      <c r="M75" s="80"/>
    </row>
    <row r="76" spans="1:13" ht="25.5" x14ac:dyDescent="0.2">
      <c r="A76" s="327"/>
      <c r="B76" s="58"/>
      <c r="C76" s="59" t="s">
        <v>372</v>
      </c>
      <c r="D76" s="37" t="s">
        <v>22</v>
      </c>
      <c r="E76" s="82">
        <v>0.81200000000000006</v>
      </c>
      <c r="F76" s="38">
        <f>E76*F71</f>
        <v>9.7439999999999998</v>
      </c>
      <c r="G76" s="36"/>
      <c r="H76" s="53"/>
      <c r="I76" s="53"/>
      <c r="J76" s="53"/>
      <c r="K76" s="36"/>
      <c r="L76" s="53"/>
      <c r="M76" s="80"/>
    </row>
    <row r="77" spans="1:13" ht="13.5" x14ac:dyDescent="0.2">
      <c r="A77" s="327"/>
      <c r="B77" s="58"/>
      <c r="C77" s="59" t="s">
        <v>373</v>
      </c>
      <c r="D77" s="37" t="s">
        <v>22</v>
      </c>
      <c r="E77" s="82">
        <v>0.78700000000000003</v>
      </c>
      <c r="F77" s="38">
        <f>E77*F71</f>
        <v>9.4440000000000008</v>
      </c>
      <c r="G77" s="36"/>
      <c r="H77" s="53"/>
      <c r="I77" s="53"/>
      <c r="J77" s="53"/>
      <c r="K77" s="53"/>
      <c r="L77" s="53"/>
      <c r="M77" s="80"/>
    </row>
    <row r="78" spans="1:13" ht="13.5" x14ac:dyDescent="0.2">
      <c r="A78" s="327"/>
      <c r="B78" s="58"/>
      <c r="C78" s="45" t="s">
        <v>25</v>
      </c>
      <c r="D78" s="36" t="s">
        <v>0</v>
      </c>
      <c r="E78" s="82">
        <v>0.41299999999999998</v>
      </c>
      <c r="F78" s="38">
        <f>E78*F71</f>
        <v>4.9559999999999995</v>
      </c>
      <c r="G78" s="36"/>
      <c r="H78" s="53"/>
      <c r="I78" s="53"/>
      <c r="J78" s="53"/>
      <c r="K78" s="53"/>
      <c r="L78" s="53"/>
      <c r="M78" s="80"/>
    </row>
    <row r="79" spans="1:13" ht="13.5" x14ac:dyDescent="0.2">
      <c r="A79" s="327"/>
      <c r="B79" s="58"/>
      <c r="C79" s="37" t="s">
        <v>23</v>
      </c>
      <c r="D79" s="36"/>
      <c r="E79" s="82"/>
      <c r="F79" s="38"/>
      <c r="G79" s="36"/>
      <c r="H79" s="53"/>
      <c r="I79" s="53"/>
      <c r="J79" s="53"/>
      <c r="K79" s="36"/>
      <c r="L79" s="53"/>
      <c r="M79" s="80"/>
    </row>
    <row r="80" spans="1:13" ht="13.5" x14ac:dyDescent="0.2">
      <c r="A80" s="327"/>
      <c r="B80" s="58"/>
      <c r="C80" s="59" t="s">
        <v>375</v>
      </c>
      <c r="D80" s="36" t="s">
        <v>32</v>
      </c>
      <c r="E80" s="82">
        <v>1.01</v>
      </c>
      <c r="F80" s="38">
        <f>E80*F71</f>
        <v>12.120000000000001</v>
      </c>
      <c r="G80" s="53"/>
      <c r="H80" s="53"/>
      <c r="I80" s="53"/>
      <c r="J80" s="53"/>
      <c r="K80" s="36"/>
      <c r="L80" s="53"/>
      <c r="M80" s="80"/>
    </row>
    <row r="81" spans="1:13" ht="15" x14ac:dyDescent="0.2">
      <c r="A81" s="327"/>
      <c r="B81" s="58"/>
      <c r="C81" s="59" t="s">
        <v>374</v>
      </c>
      <c r="D81" s="36" t="s">
        <v>55</v>
      </c>
      <c r="E81" s="82">
        <v>3.5999999999999997E-2</v>
      </c>
      <c r="F81" s="38">
        <f>E81*F71</f>
        <v>0.43199999999999994</v>
      </c>
      <c r="G81" s="53"/>
      <c r="H81" s="53"/>
      <c r="I81" s="53"/>
      <c r="J81" s="53"/>
      <c r="K81" s="36"/>
      <c r="L81" s="53"/>
      <c r="M81" s="80"/>
    </row>
    <row r="82" spans="1:13" ht="13.5" x14ac:dyDescent="0.2">
      <c r="A82" s="318"/>
      <c r="B82" s="58"/>
      <c r="C82" s="35" t="s">
        <v>216</v>
      </c>
      <c r="D82" s="36" t="s">
        <v>0</v>
      </c>
      <c r="E82" s="82">
        <v>1.51</v>
      </c>
      <c r="F82" s="38">
        <f>E82*F71</f>
        <v>18.12</v>
      </c>
      <c r="G82" s="53"/>
      <c r="H82" s="53"/>
      <c r="I82" s="53"/>
      <c r="J82" s="53"/>
      <c r="K82" s="36"/>
      <c r="L82" s="53"/>
      <c r="M82" s="80"/>
    </row>
    <row r="83" spans="1:13" ht="51" x14ac:dyDescent="0.2">
      <c r="A83" s="317">
        <v>13</v>
      </c>
      <c r="B83" s="29" t="s">
        <v>77</v>
      </c>
      <c r="C83" s="30" t="s">
        <v>416</v>
      </c>
      <c r="D83" s="52" t="s">
        <v>32</v>
      </c>
      <c r="E83" s="68"/>
      <c r="F83" s="31">
        <v>731</v>
      </c>
      <c r="G83" s="69"/>
      <c r="H83" s="70"/>
      <c r="I83" s="68"/>
      <c r="J83" s="70"/>
      <c r="K83" s="68"/>
      <c r="L83" s="70"/>
      <c r="M83" s="70"/>
    </row>
    <row r="84" spans="1:13" x14ac:dyDescent="0.2">
      <c r="A84" s="327"/>
      <c r="B84" s="37"/>
      <c r="C84" s="35" t="s">
        <v>12</v>
      </c>
      <c r="D84" s="36" t="s">
        <v>15</v>
      </c>
      <c r="E84" s="36">
        <v>0.17</v>
      </c>
      <c r="F84" s="53">
        <f>F83*E84</f>
        <v>124.27000000000001</v>
      </c>
      <c r="G84" s="36"/>
      <c r="H84" s="53"/>
      <c r="I84" s="53"/>
      <c r="J84" s="53"/>
      <c r="K84" s="36"/>
      <c r="L84" s="53"/>
      <c r="M84" s="53"/>
    </row>
    <row r="85" spans="1:13" x14ac:dyDescent="0.2">
      <c r="A85" s="327"/>
      <c r="B85" s="37"/>
      <c r="C85" s="35" t="s">
        <v>14</v>
      </c>
      <c r="D85" s="37" t="s">
        <v>0</v>
      </c>
      <c r="E85" s="36">
        <v>8.1500000000000003E-2</v>
      </c>
      <c r="F85" s="77">
        <f>E85*F83</f>
        <v>59.576500000000003</v>
      </c>
      <c r="G85" s="36"/>
      <c r="H85" s="53"/>
      <c r="I85" s="36"/>
      <c r="J85" s="53"/>
      <c r="K85" s="53"/>
      <c r="L85" s="53"/>
      <c r="M85" s="53"/>
    </row>
    <row r="86" spans="1:13" x14ac:dyDescent="0.2">
      <c r="A86" s="327"/>
      <c r="B86" s="37"/>
      <c r="C86" s="37" t="s">
        <v>23</v>
      </c>
      <c r="D86" s="37"/>
      <c r="E86" s="37"/>
      <c r="F86" s="39"/>
      <c r="G86" s="37"/>
      <c r="H86" s="39"/>
      <c r="I86" s="36"/>
      <c r="J86" s="39"/>
      <c r="K86" s="46"/>
      <c r="L86" s="39"/>
      <c r="M86" s="39"/>
    </row>
    <row r="87" spans="1:13" ht="25.5" x14ac:dyDescent="0.2">
      <c r="A87" s="327"/>
      <c r="B87" s="37"/>
      <c r="C87" s="35" t="s">
        <v>417</v>
      </c>
      <c r="D87" s="37" t="s">
        <v>20</v>
      </c>
      <c r="E87" s="37">
        <v>1.01</v>
      </c>
      <c r="F87" s="39">
        <f>E87*F83</f>
        <v>738.31000000000006</v>
      </c>
      <c r="G87" s="39"/>
      <c r="H87" s="39"/>
      <c r="I87" s="36"/>
      <c r="J87" s="39"/>
      <c r="K87" s="46"/>
      <c r="L87" s="39"/>
      <c r="M87" s="39"/>
    </row>
    <row r="88" spans="1:13" x14ac:dyDescent="0.2">
      <c r="A88" s="318"/>
      <c r="B88" s="37"/>
      <c r="C88" s="35" t="s">
        <v>18</v>
      </c>
      <c r="D88" s="37" t="s">
        <v>0</v>
      </c>
      <c r="E88" s="37">
        <v>3.48E-3</v>
      </c>
      <c r="F88" s="38">
        <f>E88*F83</f>
        <v>2.5438800000000001</v>
      </c>
      <c r="G88" s="39"/>
      <c r="H88" s="38"/>
      <c r="I88" s="36"/>
      <c r="J88" s="39"/>
      <c r="K88" s="46"/>
      <c r="L88" s="39"/>
      <c r="M88" s="39"/>
    </row>
    <row r="89" spans="1:13" ht="38.25" x14ac:dyDescent="0.2">
      <c r="A89" s="317">
        <v>14</v>
      </c>
      <c r="B89" s="29" t="s">
        <v>125</v>
      </c>
      <c r="C89" s="30" t="s">
        <v>126</v>
      </c>
      <c r="D89" s="52" t="s">
        <v>32</v>
      </c>
      <c r="E89" s="68"/>
      <c r="F89" s="31">
        <v>1003</v>
      </c>
      <c r="G89" s="69"/>
      <c r="H89" s="70"/>
      <c r="I89" s="68"/>
      <c r="J89" s="70"/>
      <c r="K89" s="68"/>
      <c r="L89" s="70"/>
      <c r="M89" s="70"/>
    </row>
    <row r="90" spans="1:13" x14ac:dyDescent="0.2">
      <c r="A90" s="327"/>
      <c r="B90" s="37"/>
      <c r="C90" s="35" t="s">
        <v>12</v>
      </c>
      <c r="D90" s="36" t="s">
        <v>15</v>
      </c>
      <c r="E90" s="36">
        <v>0.245</v>
      </c>
      <c r="F90" s="53">
        <f>F89*E90</f>
        <v>245.73499999999999</v>
      </c>
      <c r="G90" s="36"/>
      <c r="H90" s="53"/>
      <c r="I90" s="53"/>
      <c r="J90" s="53"/>
      <c r="K90" s="36"/>
      <c r="L90" s="53"/>
      <c r="M90" s="53"/>
    </row>
    <row r="91" spans="1:13" x14ac:dyDescent="0.2">
      <c r="A91" s="327"/>
      <c r="B91" s="37"/>
      <c r="C91" s="35" t="s">
        <v>14</v>
      </c>
      <c r="D91" s="37" t="s">
        <v>0</v>
      </c>
      <c r="E91" s="36">
        <v>0.109</v>
      </c>
      <c r="F91" s="77">
        <f>E91*F89</f>
        <v>109.327</v>
      </c>
      <c r="G91" s="36"/>
      <c r="H91" s="53"/>
      <c r="I91" s="36"/>
      <c r="J91" s="53"/>
      <c r="K91" s="53"/>
      <c r="L91" s="53"/>
      <c r="M91" s="53"/>
    </row>
    <row r="92" spans="1:13" x14ac:dyDescent="0.2">
      <c r="A92" s="327"/>
      <c r="B92" s="37"/>
      <c r="C92" s="37" t="s">
        <v>23</v>
      </c>
      <c r="D92" s="37"/>
      <c r="E92" s="37"/>
      <c r="F92" s="39"/>
      <c r="G92" s="37"/>
      <c r="H92" s="39"/>
      <c r="I92" s="36"/>
      <c r="J92" s="39"/>
      <c r="K92" s="46"/>
      <c r="L92" s="39"/>
      <c r="M92" s="39"/>
    </row>
    <row r="93" spans="1:13" ht="25.5" x14ac:dyDescent="0.2">
      <c r="A93" s="327"/>
      <c r="B93" s="37"/>
      <c r="C93" s="35" t="s">
        <v>127</v>
      </c>
      <c r="D93" s="37" t="s">
        <v>20</v>
      </c>
      <c r="E93" s="37">
        <v>1.01</v>
      </c>
      <c r="F93" s="39">
        <f>E93*F89</f>
        <v>1013.03</v>
      </c>
      <c r="G93" s="39"/>
      <c r="H93" s="39"/>
      <c r="I93" s="36"/>
      <c r="J93" s="39"/>
      <c r="K93" s="46"/>
      <c r="L93" s="39"/>
      <c r="M93" s="39"/>
    </row>
    <row r="94" spans="1:13" x14ac:dyDescent="0.2">
      <c r="A94" s="318"/>
      <c r="B94" s="37"/>
      <c r="C94" s="35" t="s">
        <v>18</v>
      </c>
      <c r="D94" s="37" t="s">
        <v>0</v>
      </c>
      <c r="E94" s="37">
        <v>8.8800000000000007E-3</v>
      </c>
      <c r="F94" s="38">
        <f>E94*F89</f>
        <v>8.9066400000000012</v>
      </c>
      <c r="G94" s="39"/>
      <c r="H94" s="38"/>
      <c r="I94" s="36"/>
      <c r="J94" s="39"/>
      <c r="K94" s="46"/>
      <c r="L94" s="39"/>
      <c r="M94" s="39"/>
    </row>
    <row r="95" spans="1:13" ht="38.25" x14ac:dyDescent="0.2">
      <c r="A95" s="320">
        <v>15</v>
      </c>
      <c r="B95" s="29" t="s">
        <v>77</v>
      </c>
      <c r="C95" s="30" t="s">
        <v>78</v>
      </c>
      <c r="D95" s="52" t="s">
        <v>32</v>
      </c>
      <c r="E95" s="68"/>
      <c r="F95" s="31">
        <v>5</v>
      </c>
      <c r="G95" s="69"/>
      <c r="H95" s="70"/>
      <c r="I95" s="68"/>
      <c r="J95" s="70"/>
      <c r="K95" s="68"/>
      <c r="L95" s="70"/>
      <c r="M95" s="70"/>
    </row>
    <row r="96" spans="1:13" x14ac:dyDescent="0.2">
      <c r="A96" s="320"/>
      <c r="B96" s="37"/>
      <c r="C96" s="35" t="s">
        <v>12</v>
      </c>
      <c r="D96" s="36" t="s">
        <v>15</v>
      </c>
      <c r="E96" s="36">
        <v>0.17</v>
      </c>
      <c r="F96" s="53">
        <f>F95*E96</f>
        <v>0.85000000000000009</v>
      </c>
      <c r="G96" s="36"/>
      <c r="H96" s="53"/>
      <c r="I96" s="53"/>
      <c r="J96" s="53"/>
      <c r="K96" s="36"/>
      <c r="L96" s="53"/>
      <c r="M96" s="53"/>
    </row>
    <row r="97" spans="1:13" x14ac:dyDescent="0.2">
      <c r="A97" s="320"/>
      <c r="B97" s="37"/>
      <c r="C97" s="35" t="s">
        <v>14</v>
      </c>
      <c r="D97" s="37" t="s">
        <v>0</v>
      </c>
      <c r="E97" s="36">
        <v>8.1500000000000003E-2</v>
      </c>
      <c r="F97" s="77">
        <f>E97*F95</f>
        <v>0.40750000000000003</v>
      </c>
      <c r="G97" s="36"/>
      <c r="H97" s="53"/>
      <c r="I97" s="36"/>
      <c r="J97" s="53"/>
      <c r="K97" s="53"/>
      <c r="L97" s="53"/>
      <c r="M97" s="53"/>
    </row>
    <row r="98" spans="1:13" x14ac:dyDescent="0.2">
      <c r="A98" s="320"/>
      <c r="B98" s="37"/>
      <c r="C98" s="37" t="s">
        <v>23</v>
      </c>
      <c r="D98" s="37"/>
      <c r="E98" s="37"/>
      <c r="F98" s="39"/>
      <c r="G98" s="37"/>
      <c r="H98" s="39"/>
      <c r="I98" s="36"/>
      <c r="J98" s="39"/>
      <c r="K98" s="46"/>
      <c r="L98" s="39"/>
      <c r="M98" s="39"/>
    </row>
    <row r="99" spans="1:13" ht="25.5" x14ac:dyDescent="0.2">
      <c r="A99" s="320"/>
      <c r="B99" s="37"/>
      <c r="C99" s="35" t="s">
        <v>79</v>
      </c>
      <c r="D99" s="37" t="s">
        <v>20</v>
      </c>
      <c r="E99" s="37">
        <v>1.01</v>
      </c>
      <c r="F99" s="39">
        <f>E99*F95</f>
        <v>5.05</v>
      </c>
      <c r="G99" s="39"/>
      <c r="H99" s="39"/>
      <c r="I99" s="36"/>
      <c r="J99" s="39"/>
      <c r="K99" s="46"/>
      <c r="L99" s="39"/>
      <c r="M99" s="39"/>
    </row>
    <row r="100" spans="1:13" x14ac:dyDescent="0.2">
      <c r="A100" s="320"/>
      <c r="B100" s="37"/>
      <c r="C100" s="35" t="s">
        <v>18</v>
      </c>
      <c r="D100" s="37" t="s">
        <v>0</v>
      </c>
      <c r="E100" s="37">
        <v>3.48E-3</v>
      </c>
      <c r="F100" s="38">
        <f>E100*F95</f>
        <v>1.7399999999999999E-2</v>
      </c>
      <c r="G100" s="39"/>
      <c r="H100" s="38"/>
      <c r="I100" s="36"/>
      <c r="J100" s="39"/>
      <c r="K100" s="46"/>
      <c r="L100" s="39"/>
      <c r="M100" s="39"/>
    </row>
    <row r="101" spans="1:13" ht="38.25" x14ac:dyDescent="0.2">
      <c r="A101" s="317">
        <v>16</v>
      </c>
      <c r="B101" s="29" t="s">
        <v>68</v>
      </c>
      <c r="C101" s="30" t="s">
        <v>128</v>
      </c>
      <c r="D101" s="52" t="s">
        <v>32</v>
      </c>
      <c r="E101" s="68"/>
      <c r="F101" s="31">
        <v>47</v>
      </c>
      <c r="G101" s="69"/>
      <c r="H101" s="70"/>
      <c r="I101" s="68"/>
      <c r="J101" s="70"/>
      <c r="K101" s="68"/>
      <c r="L101" s="70"/>
      <c r="M101" s="70"/>
    </row>
    <row r="102" spans="1:13" x14ac:dyDescent="0.2">
      <c r="A102" s="327"/>
      <c r="B102" s="37"/>
      <c r="C102" s="35" t="s">
        <v>12</v>
      </c>
      <c r="D102" s="36" t="s">
        <v>15</v>
      </c>
      <c r="E102" s="36">
        <v>0.11899999999999999</v>
      </c>
      <c r="F102" s="53">
        <f>F101*E102</f>
        <v>5.593</v>
      </c>
      <c r="G102" s="36"/>
      <c r="H102" s="53"/>
      <c r="I102" s="53"/>
      <c r="J102" s="53"/>
      <c r="K102" s="36"/>
      <c r="L102" s="53"/>
      <c r="M102" s="53"/>
    </row>
    <row r="103" spans="1:13" x14ac:dyDescent="0.2">
      <c r="A103" s="327"/>
      <c r="B103" s="37"/>
      <c r="C103" s="35" t="s">
        <v>14</v>
      </c>
      <c r="D103" s="37" t="s">
        <v>0</v>
      </c>
      <c r="E103" s="36">
        <v>6.7500000000000004E-2</v>
      </c>
      <c r="F103" s="77">
        <f>E103*F101</f>
        <v>3.1725000000000003</v>
      </c>
      <c r="G103" s="36"/>
      <c r="H103" s="53"/>
      <c r="I103" s="36"/>
      <c r="J103" s="53"/>
      <c r="K103" s="53"/>
      <c r="L103" s="53"/>
      <c r="M103" s="53"/>
    </row>
    <row r="104" spans="1:13" x14ac:dyDescent="0.2">
      <c r="A104" s="327"/>
      <c r="B104" s="37"/>
      <c r="C104" s="37" t="s">
        <v>23</v>
      </c>
      <c r="D104" s="37"/>
      <c r="E104" s="37"/>
      <c r="F104" s="39"/>
      <c r="G104" s="37"/>
      <c r="H104" s="39"/>
      <c r="I104" s="36"/>
      <c r="J104" s="39"/>
      <c r="K104" s="46"/>
      <c r="L104" s="39"/>
      <c r="M104" s="39"/>
    </row>
    <row r="105" spans="1:13" x14ac:dyDescent="0.2">
      <c r="A105" s="327"/>
      <c r="B105" s="37"/>
      <c r="C105" s="35" t="s">
        <v>73</v>
      </c>
      <c r="D105" s="37" t="s">
        <v>20</v>
      </c>
      <c r="E105" s="37">
        <v>1.01</v>
      </c>
      <c r="F105" s="39">
        <f>E105*F101</f>
        <v>47.47</v>
      </c>
      <c r="G105" s="39"/>
      <c r="H105" s="39"/>
      <c r="I105" s="36"/>
      <c r="J105" s="39"/>
      <c r="K105" s="46"/>
      <c r="L105" s="39"/>
      <c r="M105" s="39"/>
    </row>
    <row r="106" spans="1:13" x14ac:dyDescent="0.2">
      <c r="A106" s="318"/>
      <c r="B106" s="37"/>
      <c r="C106" s="35" t="s">
        <v>18</v>
      </c>
      <c r="D106" s="37" t="s">
        <v>0</v>
      </c>
      <c r="E106" s="37">
        <v>2.16E-3</v>
      </c>
      <c r="F106" s="38">
        <f>E106*F101</f>
        <v>0.10152</v>
      </c>
      <c r="G106" s="39"/>
      <c r="H106" s="38"/>
      <c r="I106" s="36"/>
      <c r="J106" s="39"/>
      <c r="K106" s="46"/>
      <c r="L106" s="39"/>
      <c r="M106" s="39"/>
    </row>
    <row r="107" spans="1:13" ht="38.25" x14ac:dyDescent="0.2">
      <c r="A107" s="317">
        <v>17</v>
      </c>
      <c r="B107" s="29" t="s">
        <v>68</v>
      </c>
      <c r="C107" s="30" t="s">
        <v>129</v>
      </c>
      <c r="D107" s="52" t="s">
        <v>32</v>
      </c>
      <c r="E107" s="68"/>
      <c r="F107" s="31">
        <v>435</v>
      </c>
      <c r="G107" s="69"/>
      <c r="H107" s="70"/>
      <c r="I107" s="68"/>
      <c r="J107" s="70"/>
      <c r="K107" s="68"/>
      <c r="L107" s="70"/>
      <c r="M107" s="70"/>
    </row>
    <row r="108" spans="1:13" x14ac:dyDescent="0.2">
      <c r="A108" s="327"/>
      <c r="B108" s="37"/>
      <c r="C108" s="35" t="s">
        <v>12</v>
      </c>
      <c r="D108" s="36" t="s">
        <v>15</v>
      </c>
      <c r="E108" s="36">
        <v>0.11899999999999999</v>
      </c>
      <c r="F108" s="53">
        <f>F107*E108</f>
        <v>51.765000000000001</v>
      </c>
      <c r="G108" s="36"/>
      <c r="H108" s="53"/>
      <c r="I108" s="53"/>
      <c r="J108" s="53"/>
      <c r="K108" s="36"/>
      <c r="L108" s="53"/>
      <c r="M108" s="53"/>
    </row>
    <row r="109" spans="1:13" x14ac:dyDescent="0.2">
      <c r="A109" s="327"/>
      <c r="B109" s="37"/>
      <c r="C109" s="35" t="s">
        <v>14</v>
      </c>
      <c r="D109" s="37" t="s">
        <v>0</v>
      </c>
      <c r="E109" s="36">
        <v>6.7500000000000004E-2</v>
      </c>
      <c r="F109" s="77">
        <f>E109*F107</f>
        <v>29.362500000000001</v>
      </c>
      <c r="G109" s="36"/>
      <c r="H109" s="53"/>
      <c r="I109" s="36"/>
      <c r="J109" s="53"/>
      <c r="K109" s="53"/>
      <c r="L109" s="53"/>
      <c r="M109" s="53"/>
    </row>
    <row r="110" spans="1:13" x14ac:dyDescent="0.2">
      <c r="A110" s="327"/>
      <c r="B110" s="37"/>
      <c r="C110" s="37" t="s">
        <v>23</v>
      </c>
      <c r="D110" s="37"/>
      <c r="E110" s="37"/>
      <c r="F110" s="39"/>
      <c r="G110" s="37"/>
      <c r="H110" s="39"/>
      <c r="I110" s="36"/>
      <c r="J110" s="39"/>
      <c r="K110" s="46"/>
      <c r="L110" s="39"/>
      <c r="M110" s="39"/>
    </row>
    <row r="111" spans="1:13" x14ac:dyDescent="0.2">
      <c r="A111" s="327"/>
      <c r="B111" s="37"/>
      <c r="C111" s="35" t="s">
        <v>130</v>
      </c>
      <c r="D111" s="37" t="s">
        <v>20</v>
      </c>
      <c r="E111" s="37">
        <v>1.01</v>
      </c>
      <c r="F111" s="39">
        <f>E111*F107</f>
        <v>439.35</v>
      </c>
      <c r="G111" s="39"/>
      <c r="H111" s="39"/>
      <c r="I111" s="36"/>
      <c r="J111" s="39"/>
      <c r="K111" s="46"/>
      <c r="L111" s="39"/>
      <c r="M111" s="39"/>
    </row>
    <row r="112" spans="1:13" x14ac:dyDescent="0.2">
      <c r="A112" s="318"/>
      <c r="B112" s="37"/>
      <c r="C112" s="35" t="s">
        <v>18</v>
      </c>
      <c r="D112" s="37" t="s">
        <v>0</v>
      </c>
      <c r="E112" s="37">
        <v>2.16E-3</v>
      </c>
      <c r="F112" s="38">
        <f>E112*F107</f>
        <v>0.93959999999999999</v>
      </c>
      <c r="G112" s="39"/>
      <c r="H112" s="38"/>
      <c r="I112" s="36"/>
      <c r="J112" s="39"/>
      <c r="K112" s="46"/>
      <c r="L112" s="39"/>
      <c r="M112" s="39"/>
    </row>
    <row r="113" spans="1:13" ht="38.25" x14ac:dyDescent="0.2">
      <c r="A113" s="320">
        <v>18</v>
      </c>
      <c r="B113" s="29" t="s">
        <v>80</v>
      </c>
      <c r="C113" s="30" t="s">
        <v>81</v>
      </c>
      <c r="D113" s="52" t="s">
        <v>32</v>
      </c>
      <c r="E113" s="68"/>
      <c r="F113" s="83">
        <v>1279</v>
      </c>
      <c r="G113" s="69"/>
      <c r="H113" s="70"/>
      <c r="I113" s="68"/>
      <c r="J113" s="70"/>
      <c r="K113" s="68"/>
      <c r="L113" s="70"/>
      <c r="M113" s="70"/>
    </row>
    <row r="114" spans="1:13" x14ac:dyDescent="0.2">
      <c r="A114" s="320"/>
      <c r="B114" s="37"/>
      <c r="C114" s="35" t="s">
        <v>12</v>
      </c>
      <c r="D114" s="36" t="s">
        <v>15</v>
      </c>
      <c r="E114" s="36">
        <v>0.105</v>
      </c>
      <c r="F114" s="53">
        <f>F113*E114</f>
        <v>134.29499999999999</v>
      </c>
      <c r="G114" s="36"/>
      <c r="H114" s="53"/>
      <c r="I114" s="53"/>
      <c r="J114" s="53"/>
      <c r="K114" s="36"/>
      <c r="L114" s="53"/>
      <c r="M114" s="53"/>
    </row>
    <row r="115" spans="1:13" x14ac:dyDescent="0.2">
      <c r="A115" s="320"/>
      <c r="B115" s="37"/>
      <c r="C115" s="35" t="s">
        <v>14</v>
      </c>
      <c r="D115" s="37" t="s">
        <v>0</v>
      </c>
      <c r="E115" s="36">
        <v>5.3800000000000001E-2</v>
      </c>
      <c r="F115" s="77">
        <f>E115*F113</f>
        <v>68.810199999999995</v>
      </c>
      <c r="G115" s="36"/>
      <c r="H115" s="53"/>
      <c r="I115" s="36"/>
      <c r="J115" s="53"/>
      <c r="K115" s="53"/>
      <c r="L115" s="53"/>
      <c r="M115" s="53"/>
    </row>
    <row r="116" spans="1:13" x14ac:dyDescent="0.2">
      <c r="A116" s="320"/>
      <c r="B116" s="37"/>
      <c r="C116" s="37" t="s">
        <v>23</v>
      </c>
      <c r="D116" s="37"/>
      <c r="E116" s="37"/>
      <c r="F116" s="39"/>
      <c r="G116" s="37"/>
      <c r="H116" s="39"/>
      <c r="I116" s="36"/>
      <c r="J116" s="39"/>
      <c r="K116" s="46"/>
      <c r="L116" s="39"/>
      <c r="M116" s="39"/>
    </row>
    <row r="117" spans="1:13" x14ac:dyDescent="0.2">
      <c r="A117" s="320"/>
      <c r="B117" s="37"/>
      <c r="C117" s="35" t="s">
        <v>82</v>
      </c>
      <c r="D117" s="37" t="s">
        <v>20</v>
      </c>
      <c r="E117" s="37">
        <v>1.01</v>
      </c>
      <c r="F117" s="39">
        <f>E117*F113</f>
        <v>1291.79</v>
      </c>
      <c r="G117" s="39"/>
      <c r="H117" s="39"/>
      <c r="I117" s="36"/>
      <c r="J117" s="39"/>
      <c r="K117" s="46"/>
      <c r="L117" s="39"/>
      <c r="M117" s="39"/>
    </row>
    <row r="118" spans="1:13" x14ac:dyDescent="0.2">
      <c r="A118" s="320"/>
      <c r="B118" s="37"/>
      <c r="C118" s="35" t="s">
        <v>18</v>
      </c>
      <c r="D118" s="37" t="s">
        <v>0</v>
      </c>
      <c r="E118" s="37">
        <v>1.1999999999999999E-3</v>
      </c>
      <c r="F118" s="38">
        <f>E118*F113</f>
        <v>1.5347999999999999</v>
      </c>
      <c r="G118" s="39"/>
      <c r="H118" s="38"/>
      <c r="I118" s="36"/>
      <c r="J118" s="39"/>
      <c r="K118" s="46"/>
      <c r="L118" s="39"/>
      <c r="M118" s="39"/>
    </row>
    <row r="119" spans="1:13" ht="38.25" x14ac:dyDescent="0.2">
      <c r="A119" s="320">
        <v>19</v>
      </c>
      <c r="B119" s="29" t="s">
        <v>83</v>
      </c>
      <c r="C119" s="30" t="s">
        <v>84</v>
      </c>
      <c r="D119" s="52" t="s">
        <v>32</v>
      </c>
      <c r="E119" s="68"/>
      <c r="F119" s="83">
        <v>358</v>
      </c>
      <c r="G119" s="69"/>
      <c r="H119" s="70"/>
      <c r="I119" s="68"/>
      <c r="J119" s="70"/>
      <c r="K119" s="68"/>
      <c r="L119" s="70"/>
      <c r="M119" s="70"/>
    </row>
    <row r="120" spans="1:13" x14ac:dyDescent="0.2">
      <c r="A120" s="320"/>
      <c r="B120" s="37"/>
      <c r="C120" s="35" t="s">
        <v>12</v>
      </c>
      <c r="D120" s="36" t="s">
        <v>15</v>
      </c>
      <c r="E120" s="36">
        <v>9.5899999999999999E-2</v>
      </c>
      <c r="F120" s="53">
        <f>F119*E120</f>
        <v>34.3322</v>
      </c>
      <c r="G120" s="36"/>
      <c r="H120" s="53"/>
      <c r="I120" s="53"/>
      <c r="J120" s="53"/>
      <c r="K120" s="36"/>
      <c r="L120" s="53"/>
      <c r="M120" s="53"/>
    </row>
    <row r="121" spans="1:13" x14ac:dyDescent="0.2">
      <c r="A121" s="320"/>
      <c r="B121" s="37"/>
      <c r="C121" s="35" t="s">
        <v>14</v>
      </c>
      <c r="D121" s="37" t="s">
        <v>0</v>
      </c>
      <c r="E121" s="36">
        <v>4.5199999999999997E-2</v>
      </c>
      <c r="F121" s="77">
        <f>E121*F119</f>
        <v>16.1816</v>
      </c>
      <c r="G121" s="36"/>
      <c r="H121" s="53"/>
      <c r="I121" s="36"/>
      <c r="J121" s="53"/>
      <c r="K121" s="53"/>
      <c r="L121" s="53"/>
      <c r="M121" s="53"/>
    </row>
    <row r="122" spans="1:13" x14ac:dyDescent="0.2">
      <c r="A122" s="320"/>
      <c r="B122" s="37"/>
      <c r="C122" s="37" t="s">
        <v>23</v>
      </c>
      <c r="D122" s="37"/>
      <c r="E122" s="37"/>
      <c r="F122" s="39"/>
      <c r="G122" s="37"/>
      <c r="H122" s="39"/>
      <c r="I122" s="36"/>
      <c r="J122" s="39"/>
      <c r="K122" s="46"/>
      <c r="L122" s="39"/>
      <c r="M122" s="39"/>
    </row>
    <row r="123" spans="1:13" x14ac:dyDescent="0.2">
      <c r="A123" s="320"/>
      <c r="B123" s="37"/>
      <c r="C123" s="35" t="s">
        <v>85</v>
      </c>
      <c r="D123" s="37" t="s">
        <v>20</v>
      </c>
      <c r="E123" s="37">
        <v>1.01</v>
      </c>
      <c r="F123" s="39">
        <f>E123*F119</f>
        <v>361.58</v>
      </c>
      <c r="G123" s="39"/>
      <c r="H123" s="39"/>
      <c r="I123" s="36"/>
      <c r="J123" s="39"/>
      <c r="K123" s="46"/>
      <c r="L123" s="39"/>
      <c r="M123" s="39"/>
    </row>
    <row r="124" spans="1:13" x14ac:dyDescent="0.2">
      <c r="A124" s="320"/>
      <c r="B124" s="37"/>
      <c r="C124" s="35" t="s">
        <v>18</v>
      </c>
      <c r="D124" s="37" t="s">
        <v>0</v>
      </c>
      <c r="E124" s="37">
        <v>5.9999999999999995E-4</v>
      </c>
      <c r="F124" s="38">
        <f>E124*F119</f>
        <v>0.21479999999999999</v>
      </c>
      <c r="G124" s="39"/>
      <c r="H124" s="38"/>
      <c r="I124" s="36"/>
      <c r="J124" s="39"/>
      <c r="K124" s="46"/>
      <c r="L124" s="39"/>
      <c r="M124" s="39"/>
    </row>
    <row r="125" spans="1:13" ht="38.25" x14ac:dyDescent="0.2">
      <c r="A125" s="317">
        <v>20</v>
      </c>
      <c r="B125" s="29" t="s">
        <v>83</v>
      </c>
      <c r="C125" s="30" t="s">
        <v>131</v>
      </c>
      <c r="D125" s="52" t="s">
        <v>32</v>
      </c>
      <c r="E125" s="68"/>
      <c r="F125" s="83">
        <v>119</v>
      </c>
      <c r="G125" s="69"/>
      <c r="H125" s="70"/>
      <c r="I125" s="68"/>
      <c r="J125" s="70"/>
      <c r="K125" s="68"/>
      <c r="L125" s="70"/>
      <c r="M125" s="70"/>
    </row>
    <row r="126" spans="1:13" x14ac:dyDescent="0.2">
      <c r="A126" s="327"/>
      <c r="B126" s="37"/>
      <c r="C126" s="35" t="s">
        <v>12</v>
      </c>
      <c r="D126" s="36" t="s">
        <v>15</v>
      </c>
      <c r="E126" s="36">
        <v>9.5899999999999999E-2</v>
      </c>
      <c r="F126" s="53">
        <f>F125*E126</f>
        <v>11.412100000000001</v>
      </c>
      <c r="G126" s="36"/>
      <c r="H126" s="53"/>
      <c r="I126" s="53"/>
      <c r="J126" s="53"/>
      <c r="K126" s="36"/>
      <c r="L126" s="53"/>
      <c r="M126" s="53"/>
    </row>
    <row r="127" spans="1:13" x14ac:dyDescent="0.2">
      <c r="A127" s="327"/>
      <c r="B127" s="37"/>
      <c r="C127" s="35" t="s">
        <v>14</v>
      </c>
      <c r="D127" s="37" t="s">
        <v>0</v>
      </c>
      <c r="E127" s="36">
        <v>4.5199999999999997E-2</v>
      </c>
      <c r="F127" s="77">
        <f>E127*F125</f>
        <v>5.3788</v>
      </c>
      <c r="G127" s="36"/>
      <c r="H127" s="53"/>
      <c r="I127" s="36"/>
      <c r="J127" s="53"/>
      <c r="K127" s="53"/>
      <c r="L127" s="53"/>
      <c r="M127" s="53"/>
    </row>
    <row r="128" spans="1:13" x14ac:dyDescent="0.2">
      <c r="A128" s="327"/>
      <c r="B128" s="37"/>
      <c r="C128" s="37" t="s">
        <v>23</v>
      </c>
      <c r="D128" s="37"/>
      <c r="E128" s="37"/>
      <c r="F128" s="39"/>
      <c r="G128" s="37"/>
      <c r="H128" s="39"/>
      <c r="I128" s="36"/>
      <c r="J128" s="39"/>
      <c r="K128" s="46"/>
      <c r="L128" s="39"/>
      <c r="M128" s="39"/>
    </row>
    <row r="129" spans="1:13" x14ac:dyDescent="0.2">
      <c r="A129" s="327"/>
      <c r="B129" s="37"/>
      <c r="C129" s="35" t="s">
        <v>132</v>
      </c>
      <c r="D129" s="37" t="s">
        <v>20</v>
      </c>
      <c r="E129" s="37">
        <v>1.01</v>
      </c>
      <c r="F129" s="39">
        <f>E129*F125</f>
        <v>120.19</v>
      </c>
      <c r="G129" s="39"/>
      <c r="H129" s="39"/>
      <c r="I129" s="36"/>
      <c r="J129" s="39"/>
      <c r="K129" s="46"/>
      <c r="L129" s="39"/>
      <c r="M129" s="39"/>
    </row>
    <row r="130" spans="1:13" x14ac:dyDescent="0.2">
      <c r="A130" s="318"/>
      <c r="B130" s="37"/>
      <c r="C130" s="35" t="s">
        <v>18</v>
      </c>
      <c r="D130" s="37" t="s">
        <v>0</v>
      </c>
      <c r="E130" s="37">
        <v>5.9999999999999995E-4</v>
      </c>
      <c r="F130" s="38">
        <f>E130*F125</f>
        <v>7.1399999999999991E-2</v>
      </c>
      <c r="G130" s="39"/>
      <c r="H130" s="38"/>
      <c r="I130" s="36"/>
      <c r="J130" s="39"/>
      <c r="K130" s="46"/>
      <c r="L130" s="39"/>
      <c r="M130" s="39"/>
    </row>
    <row r="131" spans="1:13" ht="38.25" x14ac:dyDescent="0.2">
      <c r="A131" s="320">
        <v>21</v>
      </c>
      <c r="B131" s="29" t="s">
        <v>83</v>
      </c>
      <c r="C131" s="30" t="s">
        <v>86</v>
      </c>
      <c r="D131" s="52" t="s">
        <v>32</v>
      </c>
      <c r="E131" s="68"/>
      <c r="F131" s="83">
        <v>167</v>
      </c>
      <c r="G131" s="69"/>
      <c r="H131" s="70"/>
      <c r="I131" s="68"/>
      <c r="J131" s="70"/>
      <c r="K131" s="68"/>
      <c r="L131" s="70"/>
      <c r="M131" s="70"/>
    </row>
    <row r="132" spans="1:13" x14ac:dyDescent="0.2">
      <c r="A132" s="320"/>
      <c r="B132" s="37"/>
      <c r="C132" s="35" t="s">
        <v>12</v>
      </c>
      <c r="D132" s="36" t="s">
        <v>15</v>
      </c>
      <c r="E132" s="36">
        <v>9.5899999999999999E-2</v>
      </c>
      <c r="F132" s="53">
        <f>F131*E132</f>
        <v>16.0153</v>
      </c>
      <c r="G132" s="36"/>
      <c r="H132" s="53"/>
      <c r="I132" s="53"/>
      <c r="J132" s="53"/>
      <c r="K132" s="36"/>
      <c r="L132" s="53"/>
      <c r="M132" s="53"/>
    </row>
    <row r="133" spans="1:13" x14ac:dyDescent="0.2">
      <c r="A133" s="320"/>
      <c r="B133" s="37"/>
      <c r="C133" s="35" t="s">
        <v>14</v>
      </c>
      <c r="D133" s="37" t="s">
        <v>0</v>
      </c>
      <c r="E133" s="36">
        <v>4.5199999999999997E-2</v>
      </c>
      <c r="F133" s="77">
        <f>E133*F131</f>
        <v>7.5483999999999991</v>
      </c>
      <c r="G133" s="36"/>
      <c r="H133" s="53"/>
      <c r="I133" s="36"/>
      <c r="J133" s="53"/>
      <c r="K133" s="53"/>
      <c r="L133" s="53"/>
      <c r="M133" s="53"/>
    </row>
    <row r="134" spans="1:13" x14ac:dyDescent="0.2">
      <c r="A134" s="320"/>
      <c r="B134" s="37"/>
      <c r="C134" s="37" t="s">
        <v>23</v>
      </c>
      <c r="D134" s="37"/>
      <c r="E134" s="37"/>
      <c r="F134" s="39"/>
      <c r="G134" s="37"/>
      <c r="H134" s="39"/>
      <c r="I134" s="36"/>
      <c r="J134" s="39"/>
      <c r="K134" s="46"/>
      <c r="L134" s="39"/>
      <c r="M134" s="39"/>
    </row>
    <row r="135" spans="1:13" x14ac:dyDescent="0.2">
      <c r="A135" s="320"/>
      <c r="B135" s="37"/>
      <c r="C135" s="35" t="s">
        <v>87</v>
      </c>
      <c r="D135" s="37" t="s">
        <v>20</v>
      </c>
      <c r="E135" s="37">
        <v>1.01</v>
      </c>
      <c r="F135" s="39">
        <f>E135*F131</f>
        <v>168.67</v>
      </c>
      <c r="G135" s="39"/>
      <c r="H135" s="39"/>
      <c r="I135" s="36"/>
      <c r="J135" s="39"/>
      <c r="K135" s="46"/>
      <c r="L135" s="39"/>
      <c r="M135" s="39"/>
    </row>
    <row r="136" spans="1:13" x14ac:dyDescent="0.2">
      <c r="A136" s="320"/>
      <c r="B136" s="37"/>
      <c r="C136" s="35" t="s">
        <v>18</v>
      </c>
      <c r="D136" s="37" t="s">
        <v>0</v>
      </c>
      <c r="E136" s="37">
        <v>5.9999999999999995E-4</v>
      </c>
      <c r="F136" s="38">
        <f>E136*F131</f>
        <v>0.1002</v>
      </c>
      <c r="G136" s="39"/>
      <c r="H136" s="38"/>
      <c r="I136" s="36"/>
      <c r="J136" s="39"/>
      <c r="K136" s="46"/>
      <c r="L136" s="39"/>
      <c r="M136" s="39"/>
    </row>
    <row r="137" spans="1:13" ht="38.25" x14ac:dyDescent="0.2">
      <c r="A137" s="317">
        <v>22</v>
      </c>
      <c r="B137" s="29" t="s">
        <v>83</v>
      </c>
      <c r="C137" s="30" t="s">
        <v>167</v>
      </c>
      <c r="D137" s="52" t="s">
        <v>32</v>
      </c>
      <c r="E137" s="68"/>
      <c r="F137" s="83">
        <v>60</v>
      </c>
      <c r="G137" s="69"/>
      <c r="H137" s="70"/>
      <c r="I137" s="68"/>
      <c r="J137" s="70"/>
      <c r="K137" s="68"/>
      <c r="L137" s="70"/>
      <c r="M137" s="70"/>
    </row>
    <row r="138" spans="1:13" x14ac:dyDescent="0.2">
      <c r="A138" s="327"/>
      <c r="B138" s="37"/>
      <c r="C138" s="35" t="s">
        <v>12</v>
      </c>
      <c r="D138" s="36" t="s">
        <v>15</v>
      </c>
      <c r="E138" s="36">
        <v>9.5899999999999999E-2</v>
      </c>
      <c r="F138" s="53">
        <f>F137*E138</f>
        <v>5.7539999999999996</v>
      </c>
      <c r="G138" s="36"/>
      <c r="H138" s="53"/>
      <c r="I138" s="53"/>
      <c r="J138" s="53"/>
      <c r="K138" s="36"/>
      <c r="L138" s="53"/>
      <c r="M138" s="53"/>
    </row>
    <row r="139" spans="1:13" x14ac:dyDescent="0.2">
      <c r="A139" s="327"/>
      <c r="B139" s="37"/>
      <c r="C139" s="35" t="s">
        <v>14</v>
      </c>
      <c r="D139" s="37" t="s">
        <v>0</v>
      </c>
      <c r="E139" s="36">
        <v>4.5199999999999997E-2</v>
      </c>
      <c r="F139" s="77">
        <f>E139*F137</f>
        <v>2.7119999999999997</v>
      </c>
      <c r="G139" s="36"/>
      <c r="H139" s="53"/>
      <c r="I139" s="36"/>
      <c r="J139" s="53"/>
      <c r="K139" s="53"/>
      <c r="L139" s="53"/>
      <c r="M139" s="53"/>
    </row>
    <row r="140" spans="1:13" x14ac:dyDescent="0.2">
      <c r="A140" s="327"/>
      <c r="B140" s="37"/>
      <c r="C140" s="37" t="s">
        <v>23</v>
      </c>
      <c r="D140" s="37"/>
      <c r="E140" s="37"/>
      <c r="F140" s="39"/>
      <c r="G140" s="37"/>
      <c r="H140" s="39"/>
      <c r="I140" s="36"/>
      <c r="J140" s="39"/>
      <c r="K140" s="46"/>
      <c r="L140" s="39"/>
      <c r="M140" s="39"/>
    </row>
    <row r="141" spans="1:13" x14ac:dyDescent="0.2">
      <c r="A141" s="327"/>
      <c r="B141" s="37"/>
      <c r="C141" s="35" t="s">
        <v>168</v>
      </c>
      <c r="D141" s="37" t="s">
        <v>20</v>
      </c>
      <c r="E141" s="37">
        <v>1.01</v>
      </c>
      <c r="F141" s="39">
        <f>E141*F137</f>
        <v>60.6</v>
      </c>
      <c r="G141" s="39"/>
      <c r="H141" s="39"/>
      <c r="I141" s="36"/>
      <c r="J141" s="39"/>
      <c r="K141" s="46"/>
      <c r="L141" s="39"/>
      <c r="M141" s="39"/>
    </row>
    <row r="142" spans="1:13" x14ac:dyDescent="0.2">
      <c r="A142" s="318"/>
      <c r="B142" s="37"/>
      <c r="C142" s="35" t="s">
        <v>18</v>
      </c>
      <c r="D142" s="37" t="s">
        <v>0</v>
      </c>
      <c r="E142" s="37">
        <v>5.9999999999999995E-4</v>
      </c>
      <c r="F142" s="38">
        <f>E142*F137</f>
        <v>3.5999999999999997E-2</v>
      </c>
      <c r="G142" s="39"/>
      <c r="H142" s="38"/>
      <c r="I142" s="36"/>
      <c r="J142" s="39"/>
      <c r="K142" s="46"/>
      <c r="L142" s="39"/>
      <c r="M142" s="39"/>
    </row>
    <row r="143" spans="1:13" ht="38.25" x14ac:dyDescent="0.2">
      <c r="A143" s="320">
        <v>23</v>
      </c>
      <c r="B143" s="29" t="s">
        <v>83</v>
      </c>
      <c r="C143" s="30" t="s">
        <v>88</v>
      </c>
      <c r="D143" s="52" t="s">
        <v>32</v>
      </c>
      <c r="E143" s="68"/>
      <c r="F143" s="83">
        <v>414</v>
      </c>
      <c r="G143" s="69"/>
      <c r="H143" s="70"/>
      <c r="I143" s="68"/>
      <c r="J143" s="70"/>
      <c r="K143" s="68"/>
      <c r="L143" s="70"/>
      <c r="M143" s="70"/>
    </row>
    <row r="144" spans="1:13" x14ac:dyDescent="0.2">
      <c r="A144" s="320"/>
      <c r="B144" s="37"/>
      <c r="C144" s="35" t="s">
        <v>12</v>
      </c>
      <c r="D144" s="36" t="s">
        <v>15</v>
      </c>
      <c r="E144" s="36">
        <v>9.5899999999999999E-2</v>
      </c>
      <c r="F144" s="53">
        <f>F143*E144</f>
        <v>39.702599999999997</v>
      </c>
      <c r="G144" s="36"/>
      <c r="H144" s="53"/>
      <c r="I144" s="53"/>
      <c r="J144" s="53"/>
      <c r="K144" s="36"/>
      <c r="L144" s="53"/>
      <c r="M144" s="53"/>
    </row>
    <row r="145" spans="1:13" x14ac:dyDescent="0.2">
      <c r="A145" s="320"/>
      <c r="B145" s="37"/>
      <c r="C145" s="35" t="s">
        <v>14</v>
      </c>
      <c r="D145" s="37" t="s">
        <v>0</v>
      </c>
      <c r="E145" s="36">
        <v>4.5199999999999997E-2</v>
      </c>
      <c r="F145" s="77">
        <f>E145*F143</f>
        <v>18.712799999999998</v>
      </c>
      <c r="G145" s="36"/>
      <c r="H145" s="53"/>
      <c r="I145" s="36"/>
      <c r="J145" s="53"/>
      <c r="K145" s="53"/>
      <c r="L145" s="53"/>
      <c r="M145" s="53"/>
    </row>
    <row r="146" spans="1:13" x14ac:dyDescent="0.2">
      <c r="A146" s="320"/>
      <c r="B146" s="37"/>
      <c r="C146" s="37" t="s">
        <v>23</v>
      </c>
      <c r="D146" s="37"/>
      <c r="E146" s="37"/>
      <c r="F146" s="39"/>
      <c r="G146" s="37"/>
      <c r="H146" s="39"/>
      <c r="I146" s="36"/>
      <c r="J146" s="39"/>
      <c r="K146" s="46"/>
      <c r="L146" s="39"/>
      <c r="M146" s="39"/>
    </row>
    <row r="147" spans="1:13" x14ac:dyDescent="0.2">
      <c r="A147" s="320"/>
      <c r="B147" s="37"/>
      <c r="C147" s="35" t="s">
        <v>89</v>
      </c>
      <c r="D147" s="37" t="s">
        <v>20</v>
      </c>
      <c r="E147" s="37">
        <v>1.01</v>
      </c>
      <c r="F147" s="39">
        <f>E147*F143</f>
        <v>418.14</v>
      </c>
      <c r="G147" s="39"/>
      <c r="H147" s="39"/>
      <c r="I147" s="36"/>
      <c r="J147" s="39"/>
      <c r="K147" s="46"/>
      <c r="L147" s="39"/>
      <c r="M147" s="39"/>
    </row>
    <row r="148" spans="1:13" x14ac:dyDescent="0.2">
      <c r="A148" s="320"/>
      <c r="B148" s="37"/>
      <c r="C148" s="35" t="s">
        <v>18</v>
      </c>
      <c r="D148" s="37" t="s">
        <v>0</v>
      </c>
      <c r="E148" s="37">
        <v>5.9999999999999995E-4</v>
      </c>
      <c r="F148" s="38">
        <f>E148*F143</f>
        <v>0.24839999999999998</v>
      </c>
      <c r="G148" s="39"/>
      <c r="H148" s="38"/>
      <c r="I148" s="36"/>
      <c r="J148" s="39"/>
      <c r="K148" s="46"/>
      <c r="L148" s="39"/>
      <c r="M148" s="39"/>
    </row>
    <row r="149" spans="1:13" ht="25.5" x14ac:dyDescent="0.2">
      <c r="A149" s="320">
        <v>24</v>
      </c>
      <c r="B149" s="29" t="s">
        <v>69</v>
      </c>
      <c r="C149" s="61" t="s">
        <v>70</v>
      </c>
      <c r="D149" s="84" t="s">
        <v>60</v>
      </c>
      <c r="E149" s="85"/>
      <c r="F149" s="86">
        <v>2.74</v>
      </c>
      <c r="G149" s="84"/>
      <c r="H149" s="87"/>
      <c r="I149" s="84"/>
      <c r="J149" s="88"/>
      <c r="K149" s="84"/>
      <c r="L149" s="87"/>
      <c r="M149" s="88"/>
    </row>
    <row r="150" spans="1:13" x14ac:dyDescent="0.2">
      <c r="A150" s="320"/>
      <c r="B150" s="37"/>
      <c r="C150" s="35" t="s">
        <v>12</v>
      </c>
      <c r="D150" s="36" t="s">
        <v>15</v>
      </c>
      <c r="E150" s="39">
        <v>0.89</v>
      </c>
      <c r="F150" s="39">
        <f>E150*F149</f>
        <v>2.4386000000000001</v>
      </c>
      <c r="G150" s="37"/>
      <c r="H150" s="39"/>
      <c r="I150" s="39"/>
      <c r="J150" s="39"/>
      <c r="K150" s="37"/>
      <c r="L150" s="37"/>
      <c r="M150" s="39"/>
    </row>
    <row r="151" spans="1:13" x14ac:dyDescent="0.2">
      <c r="A151" s="320"/>
      <c r="B151" s="37"/>
      <c r="C151" s="35" t="s">
        <v>14</v>
      </c>
      <c r="D151" s="37" t="s">
        <v>0</v>
      </c>
      <c r="E151" s="53">
        <v>0.37</v>
      </c>
      <c r="F151" s="53">
        <f>E151*F149</f>
        <v>1.0138</v>
      </c>
      <c r="G151" s="53"/>
      <c r="H151" s="53"/>
      <c r="I151" s="53"/>
      <c r="J151" s="53"/>
      <c r="K151" s="53"/>
      <c r="L151" s="53"/>
      <c r="M151" s="53"/>
    </row>
    <row r="152" spans="1:13" x14ac:dyDescent="0.2">
      <c r="A152" s="320"/>
      <c r="B152" s="37"/>
      <c r="C152" s="37" t="s">
        <v>23</v>
      </c>
      <c r="D152" s="37"/>
      <c r="E152" s="39"/>
      <c r="F152" s="39"/>
      <c r="G152" s="37"/>
      <c r="H152" s="39"/>
      <c r="I152" s="46"/>
      <c r="J152" s="39"/>
      <c r="K152" s="46"/>
      <c r="L152" s="39"/>
      <c r="M152" s="39"/>
    </row>
    <row r="153" spans="1:13" ht="15" x14ac:dyDescent="0.2">
      <c r="A153" s="320"/>
      <c r="B153" s="37"/>
      <c r="C153" s="45" t="s">
        <v>71</v>
      </c>
      <c r="D153" s="36" t="s">
        <v>55</v>
      </c>
      <c r="E153" s="39">
        <v>1.1499999999999999</v>
      </c>
      <c r="F153" s="39">
        <f>E153*F149</f>
        <v>3.1509999999999998</v>
      </c>
      <c r="G153" s="47"/>
      <c r="H153" s="47"/>
      <c r="I153" s="48"/>
      <c r="J153" s="49"/>
      <c r="K153" s="50"/>
      <c r="L153" s="50"/>
      <c r="M153" s="39"/>
    </row>
    <row r="154" spans="1:13" x14ac:dyDescent="0.2">
      <c r="A154" s="320"/>
      <c r="B154" s="37"/>
      <c r="C154" s="45" t="s">
        <v>18</v>
      </c>
      <c r="D154" s="36" t="s">
        <v>0</v>
      </c>
      <c r="E154" s="39">
        <v>0.02</v>
      </c>
      <c r="F154" s="37">
        <f>E154*F149</f>
        <v>5.4800000000000008E-2</v>
      </c>
      <c r="G154" s="47"/>
      <c r="H154" s="47"/>
      <c r="I154" s="48"/>
      <c r="J154" s="49"/>
      <c r="K154" s="50"/>
      <c r="L154" s="50"/>
      <c r="M154" s="39"/>
    </row>
    <row r="155" spans="1:13" ht="51" x14ac:dyDescent="0.2">
      <c r="A155" s="320">
        <v>25</v>
      </c>
      <c r="B155" s="29" t="s">
        <v>40</v>
      </c>
      <c r="C155" s="61" t="s">
        <v>418</v>
      </c>
      <c r="D155" s="52" t="s">
        <v>59</v>
      </c>
      <c r="E155" s="52"/>
      <c r="F155" s="89">
        <f>0.083*1*1.5*F159</f>
        <v>0.1245</v>
      </c>
      <c r="G155" s="32"/>
      <c r="H155" s="33"/>
      <c r="I155" s="34"/>
      <c r="J155" s="33"/>
      <c r="K155" s="34"/>
      <c r="L155" s="33"/>
      <c r="M155" s="33"/>
    </row>
    <row r="156" spans="1:13" x14ac:dyDescent="0.2">
      <c r="A156" s="320"/>
      <c r="B156" s="37"/>
      <c r="C156" s="35" t="s">
        <v>12</v>
      </c>
      <c r="D156" s="36" t="s">
        <v>15</v>
      </c>
      <c r="E156" s="53">
        <v>106</v>
      </c>
      <c r="F156" s="53">
        <f>F155*E156</f>
        <v>13.196999999999999</v>
      </c>
      <c r="G156" s="37"/>
      <c r="H156" s="39"/>
      <c r="I156" s="39"/>
      <c r="J156" s="39"/>
      <c r="K156" s="37"/>
      <c r="L156" s="37"/>
      <c r="M156" s="39"/>
    </row>
    <row r="157" spans="1:13" x14ac:dyDescent="0.2">
      <c r="A157" s="320"/>
      <c r="B157" s="37"/>
      <c r="C157" s="45" t="s">
        <v>14</v>
      </c>
      <c r="D157" s="36" t="s">
        <v>0</v>
      </c>
      <c r="E157" s="37">
        <v>71.400000000000006</v>
      </c>
      <c r="F157" s="39">
        <f>E157*F155</f>
        <v>8.8893000000000004</v>
      </c>
      <c r="G157" s="37"/>
      <c r="H157" s="37"/>
      <c r="I157" s="37"/>
      <c r="J157" s="37"/>
      <c r="K157" s="39"/>
      <c r="L157" s="39"/>
      <c r="M157" s="39"/>
    </row>
    <row r="158" spans="1:13" x14ac:dyDescent="0.2">
      <c r="A158" s="320"/>
      <c r="B158" s="37"/>
      <c r="C158" s="37" t="s">
        <v>23</v>
      </c>
      <c r="D158" s="37"/>
      <c r="E158" s="38"/>
      <c r="F158" s="39"/>
      <c r="G158" s="36"/>
      <c r="H158" s="90"/>
      <c r="I158" s="36"/>
      <c r="J158" s="53"/>
      <c r="K158" s="36"/>
      <c r="L158" s="90"/>
      <c r="M158" s="39"/>
    </row>
    <row r="159" spans="1:13" x14ac:dyDescent="0.2">
      <c r="A159" s="320"/>
      <c r="B159" s="37"/>
      <c r="C159" s="45" t="s">
        <v>90</v>
      </c>
      <c r="D159" s="36" t="s">
        <v>24</v>
      </c>
      <c r="E159" s="88" t="s">
        <v>38</v>
      </c>
      <c r="F159" s="53">
        <v>1</v>
      </c>
      <c r="G159" s="47"/>
      <c r="H159" s="47"/>
      <c r="I159" s="48"/>
      <c r="J159" s="49"/>
      <c r="K159" s="50"/>
      <c r="L159" s="50"/>
      <c r="M159" s="39"/>
    </row>
    <row r="160" spans="1:13" ht="25.5" x14ac:dyDescent="0.2">
      <c r="A160" s="320"/>
      <c r="B160" s="37"/>
      <c r="C160" s="45" t="s">
        <v>41</v>
      </c>
      <c r="D160" s="36" t="s">
        <v>24</v>
      </c>
      <c r="E160" s="88" t="s">
        <v>38</v>
      </c>
      <c r="F160" s="53">
        <f>F159</f>
        <v>1</v>
      </c>
      <c r="G160" s="47"/>
      <c r="H160" s="47"/>
      <c r="I160" s="48"/>
      <c r="J160" s="49"/>
      <c r="K160" s="50"/>
      <c r="L160" s="50"/>
      <c r="M160" s="39"/>
    </row>
    <row r="161" spans="1:13" x14ac:dyDescent="0.2">
      <c r="A161" s="320"/>
      <c r="B161" s="37"/>
      <c r="C161" s="45" t="s">
        <v>124</v>
      </c>
      <c r="D161" s="36" t="s">
        <v>24</v>
      </c>
      <c r="E161" s="88" t="s">
        <v>38</v>
      </c>
      <c r="F161" s="53">
        <f>F159</f>
        <v>1</v>
      </c>
      <c r="G161" s="47"/>
      <c r="H161" s="47"/>
      <c r="I161" s="48"/>
      <c r="J161" s="49"/>
      <c r="K161" s="50"/>
      <c r="L161" s="50"/>
      <c r="M161" s="39"/>
    </row>
    <row r="162" spans="1:13" x14ac:dyDescent="0.2">
      <c r="A162" s="320"/>
      <c r="B162" s="37"/>
      <c r="C162" s="35" t="s">
        <v>18</v>
      </c>
      <c r="D162" s="36" t="s">
        <v>0</v>
      </c>
      <c r="E162" s="53">
        <v>66.099999999999994</v>
      </c>
      <c r="F162" s="53">
        <f>E162*F155</f>
        <v>8.2294499999999999</v>
      </c>
      <c r="G162" s="47"/>
      <c r="H162" s="47"/>
      <c r="I162" s="48"/>
      <c r="J162" s="49"/>
      <c r="K162" s="50"/>
      <c r="L162" s="50"/>
      <c r="M162" s="39"/>
    </row>
    <row r="163" spans="1:13" ht="51" x14ac:dyDescent="0.2">
      <c r="A163" s="320">
        <v>26</v>
      </c>
      <c r="B163" s="29" t="s">
        <v>40</v>
      </c>
      <c r="C163" s="61" t="s">
        <v>421</v>
      </c>
      <c r="D163" s="52" t="s">
        <v>59</v>
      </c>
      <c r="E163" s="52"/>
      <c r="F163" s="89">
        <f>0.083*1*F167</f>
        <v>0.498</v>
      </c>
      <c r="G163" s="32"/>
      <c r="H163" s="33"/>
      <c r="I163" s="34"/>
      <c r="J163" s="33"/>
      <c r="K163" s="34"/>
      <c r="L163" s="33"/>
      <c r="M163" s="33"/>
    </row>
    <row r="164" spans="1:13" x14ac:dyDescent="0.2">
      <c r="A164" s="320"/>
      <c r="B164" s="37"/>
      <c r="C164" s="35" t="s">
        <v>12</v>
      </c>
      <c r="D164" s="36" t="s">
        <v>15</v>
      </c>
      <c r="E164" s="53">
        <v>106</v>
      </c>
      <c r="F164" s="53">
        <f>F163*E164</f>
        <v>52.787999999999997</v>
      </c>
      <c r="G164" s="37"/>
      <c r="H164" s="39"/>
      <c r="I164" s="39"/>
      <c r="J164" s="39"/>
      <c r="K164" s="37"/>
      <c r="L164" s="37"/>
      <c r="M164" s="39"/>
    </row>
    <row r="165" spans="1:13" x14ac:dyDescent="0.2">
      <c r="A165" s="320"/>
      <c r="B165" s="37"/>
      <c r="C165" s="45" t="s">
        <v>14</v>
      </c>
      <c r="D165" s="36" t="s">
        <v>0</v>
      </c>
      <c r="E165" s="37">
        <v>71.400000000000006</v>
      </c>
      <c r="F165" s="39">
        <f>E165*F163</f>
        <v>35.557200000000002</v>
      </c>
      <c r="G165" s="37"/>
      <c r="H165" s="37"/>
      <c r="I165" s="37"/>
      <c r="J165" s="37"/>
      <c r="K165" s="39"/>
      <c r="L165" s="39"/>
      <c r="M165" s="39"/>
    </row>
    <row r="166" spans="1:13" x14ac:dyDescent="0.2">
      <c r="A166" s="320"/>
      <c r="B166" s="37"/>
      <c r="C166" s="37" t="s">
        <v>23</v>
      </c>
      <c r="D166" s="37"/>
      <c r="E166" s="38"/>
      <c r="F166" s="39"/>
      <c r="G166" s="36"/>
      <c r="H166" s="90"/>
      <c r="I166" s="36"/>
      <c r="J166" s="53"/>
      <c r="K166" s="36"/>
      <c r="L166" s="90"/>
      <c r="M166" s="39"/>
    </row>
    <row r="167" spans="1:13" x14ac:dyDescent="0.2">
      <c r="A167" s="320"/>
      <c r="B167" s="37"/>
      <c r="C167" s="45" t="s">
        <v>63</v>
      </c>
      <c r="D167" s="36" t="s">
        <v>24</v>
      </c>
      <c r="E167" s="88" t="s">
        <v>38</v>
      </c>
      <c r="F167" s="53">
        <v>6</v>
      </c>
      <c r="G167" s="47"/>
      <c r="H167" s="47"/>
      <c r="I167" s="48"/>
      <c r="J167" s="49"/>
      <c r="K167" s="50"/>
      <c r="L167" s="50"/>
      <c r="M167" s="39"/>
    </row>
    <row r="168" spans="1:13" ht="25.5" x14ac:dyDescent="0.2">
      <c r="A168" s="320"/>
      <c r="B168" s="37"/>
      <c r="C168" s="45" t="s">
        <v>41</v>
      </c>
      <c r="D168" s="36" t="s">
        <v>24</v>
      </c>
      <c r="E168" s="88" t="s">
        <v>38</v>
      </c>
      <c r="F168" s="53">
        <f>F167</f>
        <v>6</v>
      </c>
      <c r="G168" s="47"/>
      <c r="H168" s="47"/>
      <c r="I168" s="48"/>
      <c r="J168" s="49"/>
      <c r="K168" s="50"/>
      <c r="L168" s="50"/>
      <c r="M168" s="39"/>
    </row>
    <row r="169" spans="1:13" x14ac:dyDescent="0.2">
      <c r="A169" s="320"/>
      <c r="B169" s="37"/>
      <c r="C169" s="45" t="s">
        <v>91</v>
      </c>
      <c r="D169" s="36" t="s">
        <v>24</v>
      </c>
      <c r="E169" s="88" t="s">
        <v>38</v>
      </c>
      <c r="F169" s="53">
        <f>F167</f>
        <v>6</v>
      </c>
      <c r="G169" s="47"/>
      <c r="H169" s="47"/>
      <c r="I169" s="48"/>
      <c r="J169" s="49"/>
      <c r="K169" s="50"/>
      <c r="L169" s="50"/>
      <c r="M169" s="39"/>
    </row>
    <row r="170" spans="1:13" x14ac:dyDescent="0.2">
      <c r="A170" s="320"/>
      <c r="B170" s="37"/>
      <c r="C170" s="35" t="s">
        <v>18</v>
      </c>
      <c r="D170" s="36" t="s">
        <v>0</v>
      </c>
      <c r="E170" s="53">
        <v>66.099999999999994</v>
      </c>
      <c r="F170" s="53">
        <f>E170*F163</f>
        <v>32.9178</v>
      </c>
      <c r="G170" s="47"/>
      <c r="H170" s="47"/>
      <c r="I170" s="48"/>
      <c r="J170" s="49"/>
      <c r="K170" s="50"/>
      <c r="L170" s="50"/>
      <c r="M170" s="39"/>
    </row>
    <row r="171" spans="1:13" ht="51" x14ac:dyDescent="0.2">
      <c r="A171" s="320">
        <v>27</v>
      </c>
      <c r="B171" s="29" t="s">
        <v>39</v>
      </c>
      <c r="C171" s="74" t="s">
        <v>42</v>
      </c>
      <c r="D171" s="52" t="s">
        <v>31</v>
      </c>
      <c r="E171" s="52"/>
      <c r="F171" s="31">
        <f>(F159*1*1.7*3.14)+(F167*1.2*3.14)</f>
        <v>27.945999999999998</v>
      </c>
      <c r="G171" s="36"/>
      <c r="H171" s="53"/>
      <c r="I171" s="36"/>
      <c r="J171" s="53"/>
      <c r="K171" s="36"/>
      <c r="L171" s="53"/>
      <c r="M171" s="53"/>
    </row>
    <row r="172" spans="1:13" x14ac:dyDescent="0.2">
      <c r="A172" s="320"/>
      <c r="B172" s="37"/>
      <c r="C172" s="45" t="s">
        <v>12</v>
      </c>
      <c r="D172" s="36" t="s">
        <v>15</v>
      </c>
      <c r="E172" s="37">
        <v>0.33600000000000002</v>
      </c>
      <c r="F172" s="38">
        <f>E172*F171</f>
        <v>9.389856</v>
      </c>
      <c r="G172" s="36"/>
      <c r="H172" s="53"/>
      <c r="I172" s="53"/>
      <c r="J172" s="53"/>
      <c r="K172" s="36"/>
      <c r="L172" s="53"/>
      <c r="M172" s="53"/>
    </row>
    <row r="173" spans="1:13" x14ac:dyDescent="0.2">
      <c r="A173" s="320"/>
      <c r="B173" s="37"/>
      <c r="C173" s="45" t="s">
        <v>25</v>
      </c>
      <c r="D173" s="37" t="s">
        <v>0</v>
      </c>
      <c r="E173" s="37">
        <v>1.15E-2</v>
      </c>
      <c r="F173" s="38">
        <f>E173*F171</f>
        <v>0.32137899999999997</v>
      </c>
      <c r="G173" s="36"/>
      <c r="H173" s="53"/>
      <c r="I173" s="36"/>
      <c r="J173" s="53"/>
      <c r="K173" s="53"/>
      <c r="L173" s="53"/>
      <c r="M173" s="53"/>
    </row>
    <row r="174" spans="1:13" x14ac:dyDescent="0.2">
      <c r="A174" s="320"/>
      <c r="B174" s="37"/>
      <c r="C174" s="37" t="s">
        <v>23</v>
      </c>
      <c r="D174" s="37"/>
      <c r="E174" s="37"/>
      <c r="F174" s="38"/>
      <c r="G174" s="36"/>
      <c r="H174" s="53"/>
      <c r="I174" s="36"/>
      <c r="J174" s="53"/>
      <c r="K174" s="36"/>
      <c r="L174" s="53"/>
      <c r="M174" s="53"/>
    </row>
    <row r="175" spans="1:13" x14ac:dyDescent="0.2">
      <c r="A175" s="320"/>
      <c r="B175" s="37"/>
      <c r="C175" s="45" t="s">
        <v>54</v>
      </c>
      <c r="D175" s="37" t="s">
        <v>29</v>
      </c>
      <c r="E175" s="37">
        <v>2.3999999999999998E-3</v>
      </c>
      <c r="F175" s="38">
        <f>E175*F171</f>
        <v>6.7070399999999988E-2</v>
      </c>
      <c r="G175" s="53"/>
      <c r="H175" s="53"/>
      <c r="I175" s="36"/>
      <c r="J175" s="53"/>
      <c r="K175" s="36"/>
      <c r="L175" s="53"/>
      <c r="M175" s="53"/>
    </row>
    <row r="176" spans="1:13" x14ac:dyDescent="0.2">
      <c r="A176" s="320"/>
      <c r="B176" s="37"/>
      <c r="C176" s="35" t="s">
        <v>18</v>
      </c>
      <c r="D176" s="37" t="s">
        <v>0</v>
      </c>
      <c r="E176" s="37">
        <v>2.2800000000000001E-2</v>
      </c>
      <c r="F176" s="38">
        <f>E176*F171</f>
        <v>0.63716879999999998</v>
      </c>
      <c r="G176" s="53"/>
      <c r="H176" s="53"/>
      <c r="I176" s="36"/>
      <c r="J176" s="53"/>
      <c r="K176" s="36"/>
      <c r="L176" s="53"/>
      <c r="M176" s="53"/>
    </row>
    <row r="177" spans="1:13" ht="25.5" x14ac:dyDescent="0.2">
      <c r="A177" s="317">
        <v>28</v>
      </c>
      <c r="B177" s="78" t="s">
        <v>153</v>
      </c>
      <c r="C177" s="30" t="s">
        <v>155</v>
      </c>
      <c r="D177" s="91" t="s">
        <v>24</v>
      </c>
      <c r="E177" s="91"/>
      <c r="F177" s="92">
        <v>1</v>
      </c>
      <c r="G177" s="93"/>
      <c r="H177" s="94"/>
      <c r="I177" s="95"/>
      <c r="J177" s="94"/>
      <c r="K177" s="95"/>
      <c r="L177" s="94"/>
      <c r="M177" s="94"/>
    </row>
    <row r="178" spans="1:13" x14ac:dyDescent="0.2">
      <c r="A178" s="327"/>
      <c r="B178" s="81"/>
      <c r="C178" s="35" t="s">
        <v>12</v>
      </c>
      <c r="D178" s="81" t="s">
        <v>15</v>
      </c>
      <c r="E178" s="96">
        <v>3.1</v>
      </c>
      <c r="F178" s="96">
        <f>E178*F177</f>
        <v>3.1</v>
      </c>
      <c r="G178" s="97"/>
      <c r="H178" s="98"/>
      <c r="I178" s="96"/>
      <c r="J178" s="96"/>
      <c r="K178" s="99"/>
      <c r="L178" s="96"/>
      <c r="M178" s="96"/>
    </row>
    <row r="179" spans="1:13" x14ac:dyDescent="0.2">
      <c r="A179" s="327"/>
      <c r="B179" s="81"/>
      <c r="C179" s="45" t="s">
        <v>25</v>
      </c>
      <c r="D179" s="100" t="s">
        <v>0</v>
      </c>
      <c r="E179" s="81">
        <v>1.23</v>
      </c>
      <c r="F179" s="101">
        <f>E179*F177</f>
        <v>1.23</v>
      </c>
      <c r="G179" s="100"/>
      <c r="H179" s="101"/>
      <c r="I179" s="102"/>
      <c r="J179" s="101"/>
      <c r="K179" s="101"/>
      <c r="L179" s="101"/>
      <c r="M179" s="101"/>
    </row>
    <row r="180" spans="1:13" x14ac:dyDescent="0.2">
      <c r="A180" s="327"/>
      <c r="B180" s="81"/>
      <c r="C180" s="81" t="s">
        <v>23</v>
      </c>
      <c r="D180" s="100"/>
      <c r="E180" s="81"/>
      <c r="F180" s="100"/>
      <c r="G180" s="100"/>
      <c r="H180" s="101"/>
      <c r="I180" s="102"/>
      <c r="J180" s="101"/>
      <c r="K180" s="102"/>
      <c r="L180" s="101"/>
      <c r="M180" s="101"/>
    </row>
    <row r="181" spans="1:13" x14ac:dyDescent="0.2">
      <c r="A181" s="327"/>
      <c r="B181" s="81"/>
      <c r="C181" s="103" t="s">
        <v>156</v>
      </c>
      <c r="D181" s="100" t="s">
        <v>24</v>
      </c>
      <c r="E181" s="104" t="s">
        <v>38</v>
      </c>
      <c r="F181" s="105">
        <f>F177</f>
        <v>1</v>
      </c>
      <c r="G181" s="43"/>
      <c r="H181" s="101"/>
      <c r="I181" s="102"/>
      <c r="J181" s="101"/>
      <c r="K181" s="102"/>
      <c r="L181" s="101"/>
      <c r="M181" s="101"/>
    </row>
    <row r="182" spans="1:13" x14ac:dyDescent="0.2">
      <c r="A182" s="318"/>
      <c r="B182" s="81"/>
      <c r="C182" s="103" t="s">
        <v>18</v>
      </c>
      <c r="D182" s="100" t="s">
        <v>0</v>
      </c>
      <c r="E182" s="81">
        <v>1.18</v>
      </c>
      <c r="F182" s="100">
        <f>E182*F177</f>
        <v>1.18</v>
      </c>
      <c r="G182" s="101"/>
      <c r="H182" s="101"/>
      <c r="I182" s="102"/>
      <c r="J182" s="101"/>
      <c r="K182" s="102"/>
      <c r="L182" s="101"/>
      <c r="M182" s="101"/>
    </row>
    <row r="183" spans="1:13" ht="25.5" x14ac:dyDescent="0.2">
      <c r="A183" s="317">
        <v>29</v>
      </c>
      <c r="B183" s="29" t="s">
        <v>153</v>
      </c>
      <c r="C183" s="30" t="s">
        <v>154</v>
      </c>
      <c r="D183" s="52" t="s">
        <v>24</v>
      </c>
      <c r="E183" s="52"/>
      <c r="F183" s="83">
        <v>1</v>
      </c>
      <c r="G183" s="32"/>
      <c r="H183" s="33"/>
      <c r="I183" s="34"/>
      <c r="J183" s="33"/>
      <c r="K183" s="34"/>
      <c r="L183" s="33"/>
      <c r="M183" s="33"/>
    </row>
    <row r="184" spans="1:13" x14ac:dyDescent="0.2">
      <c r="A184" s="327"/>
      <c r="B184" s="37"/>
      <c r="C184" s="35" t="s">
        <v>12</v>
      </c>
      <c r="D184" s="37" t="s">
        <v>15</v>
      </c>
      <c r="E184" s="96">
        <v>3.1</v>
      </c>
      <c r="F184" s="39">
        <f>E184*F183</f>
        <v>3.1</v>
      </c>
      <c r="G184" s="45"/>
      <c r="H184" s="106"/>
      <c r="I184" s="39"/>
      <c r="J184" s="39"/>
      <c r="K184" s="46"/>
      <c r="L184" s="39"/>
      <c r="M184" s="39"/>
    </row>
    <row r="185" spans="1:13" x14ac:dyDescent="0.2">
      <c r="A185" s="327"/>
      <c r="B185" s="37"/>
      <c r="C185" s="45" t="s">
        <v>25</v>
      </c>
      <c r="D185" s="41" t="s">
        <v>0</v>
      </c>
      <c r="E185" s="81">
        <v>1.23</v>
      </c>
      <c r="F185" s="43">
        <f>E185*F183</f>
        <v>1.23</v>
      </c>
      <c r="G185" s="41"/>
      <c r="H185" s="43"/>
      <c r="I185" s="44"/>
      <c r="J185" s="43"/>
      <c r="K185" s="43"/>
      <c r="L185" s="43"/>
      <c r="M185" s="43"/>
    </row>
    <row r="186" spans="1:13" x14ac:dyDescent="0.2">
      <c r="A186" s="327"/>
      <c r="B186" s="37"/>
      <c r="C186" s="37" t="s">
        <v>23</v>
      </c>
      <c r="D186" s="41"/>
      <c r="E186" s="81"/>
      <c r="F186" s="41"/>
      <c r="G186" s="41"/>
      <c r="H186" s="43"/>
      <c r="I186" s="44"/>
      <c r="J186" s="43"/>
      <c r="K186" s="44"/>
      <c r="L186" s="43"/>
      <c r="M186" s="43"/>
    </row>
    <row r="187" spans="1:13" x14ac:dyDescent="0.2">
      <c r="A187" s="327"/>
      <c r="B187" s="37"/>
      <c r="C187" s="103" t="s">
        <v>408</v>
      </c>
      <c r="D187" s="41" t="s">
        <v>24</v>
      </c>
      <c r="E187" s="104" t="s">
        <v>38</v>
      </c>
      <c r="F187" s="107">
        <f>F183</f>
        <v>1</v>
      </c>
      <c r="G187" s="43"/>
      <c r="H187" s="43"/>
      <c r="I187" s="44"/>
      <c r="J187" s="43"/>
      <c r="K187" s="44"/>
      <c r="L187" s="43"/>
      <c r="M187" s="43"/>
    </row>
    <row r="188" spans="1:13" x14ac:dyDescent="0.2">
      <c r="A188" s="318"/>
      <c r="B188" s="37"/>
      <c r="C188" s="40" t="s">
        <v>18</v>
      </c>
      <c r="D188" s="41" t="s">
        <v>0</v>
      </c>
      <c r="E188" s="81">
        <v>1.18</v>
      </c>
      <c r="F188" s="41">
        <f>E188*F183</f>
        <v>1.18</v>
      </c>
      <c r="G188" s="43"/>
      <c r="H188" s="43"/>
      <c r="I188" s="44"/>
      <c r="J188" s="43"/>
      <c r="K188" s="44"/>
      <c r="L188" s="43"/>
      <c r="M188" s="43"/>
    </row>
    <row r="189" spans="1:13" ht="25.5" x14ac:dyDescent="0.2">
      <c r="A189" s="317">
        <v>30</v>
      </c>
      <c r="B189" s="29" t="s">
        <v>47</v>
      </c>
      <c r="C189" s="30" t="s">
        <v>92</v>
      </c>
      <c r="D189" s="52" t="s">
        <v>24</v>
      </c>
      <c r="E189" s="52"/>
      <c r="F189" s="83">
        <v>2</v>
      </c>
      <c r="G189" s="32"/>
      <c r="H189" s="33"/>
      <c r="I189" s="34"/>
      <c r="J189" s="33"/>
      <c r="K189" s="34"/>
      <c r="L189" s="33"/>
      <c r="M189" s="33"/>
    </row>
    <row r="190" spans="1:13" x14ac:dyDescent="0.2">
      <c r="A190" s="327"/>
      <c r="B190" s="37"/>
      <c r="C190" s="35" t="s">
        <v>12</v>
      </c>
      <c r="D190" s="37" t="s">
        <v>15</v>
      </c>
      <c r="E190" s="96">
        <v>2.29</v>
      </c>
      <c r="F190" s="39">
        <f>E190*F189</f>
        <v>4.58</v>
      </c>
      <c r="G190" s="45"/>
      <c r="H190" s="106"/>
      <c r="I190" s="39"/>
      <c r="J190" s="39"/>
      <c r="K190" s="46"/>
      <c r="L190" s="39"/>
      <c r="M190" s="39"/>
    </row>
    <row r="191" spans="1:13" x14ac:dyDescent="0.2">
      <c r="A191" s="327"/>
      <c r="B191" s="37"/>
      <c r="C191" s="45" t="s">
        <v>25</v>
      </c>
      <c r="D191" s="41" t="s">
        <v>0</v>
      </c>
      <c r="E191" s="81">
        <v>0.09</v>
      </c>
      <c r="F191" s="43">
        <f>E191*F189</f>
        <v>0.18</v>
      </c>
      <c r="G191" s="41"/>
      <c r="H191" s="43"/>
      <c r="I191" s="44"/>
      <c r="J191" s="43"/>
      <c r="K191" s="43"/>
      <c r="L191" s="43"/>
      <c r="M191" s="43"/>
    </row>
    <row r="192" spans="1:13" x14ac:dyDescent="0.2">
      <c r="A192" s="327"/>
      <c r="B192" s="37"/>
      <c r="C192" s="37" t="s">
        <v>23</v>
      </c>
      <c r="D192" s="41"/>
      <c r="E192" s="81"/>
      <c r="F192" s="41"/>
      <c r="G192" s="41"/>
      <c r="H192" s="43"/>
      <c r="I192" s="44"/>
      <c r="J192" s="43"/>
      <c r="K192" s="44"/>
      <c r="L192" s="43"/>
      <c r="M192" s="43"/>
    </row>
    <row r="193" spans="1:13" x14ac:dyDescent="0.2">
      <c r="A193" s="327"/>
      <c r="B193" s="37"/>
      <c r="C193" s="103" t="s">
        <v>409</v>
      </c>
      <c r="D193" s="41" t="s">
        <v>24</v>
      </c>
      <c r="E193" s="104" t="s">
        <v>38</v>
      </c>
      <c r="F193" s="107">
        <f>F189</f>
        <v>2</v>
      </c>
      <c r="G193" s="43"/>
      <c r="H193" s="43"/>
      <c r="I193" s="44"/>
      <c r="J193" s="43"/>
      <c r="K193" s="44"/>
      <c r="L193" s="43"/>
      <c r="M193" s="43"/>
    </row>
    <row r="194" spans="1:13" x14ac:dyDescent="0.2">
      <c r="A194" s="318"/>
      <c r="B194" s="37"/>
      <c r="C194" s="40" t="s">
        <v>18</v>
      </c>
      <c r="D194" s="41" t="s">
        <v>0</v>
      </c>
      <c r="E194" s="81">
        <v>0.68</v>
      </c>
      <c r="F194" s="41">
        <f>E194*F189</f>
        <v>1.36</v>
      </c>
      <c r="G194" s="43"/>
      <c r="H194" s="43"/>
      <c r="I194" s="44"/>
      <c r="J194" s="43"/>
      <c r="K194" s="44"/>
      <c r="L194" s="43"/>
      <c r="M194" s="43"/>
    </row>
    <row r="195" spans="1:13" ht="25.5" x14ac:dyDescent="0.2">
      <c r="A195" s="317">
        <v>31</v>
      </c>
      <c r="B195" s="29" t="s">
        <v>47</v>
      </c>
      <c r="C195" s="30" t="s">
        <v>74</v>
      </c>
      <c r="D195" s="52" t="s">
        <v>24</v>
      </c>
      <c r="E195" s="52"/>
      <c r="F195" s="83">
        <v>1</v>
      </c>
      <c r="G195" s="32"/>
      <c r="H195" s="33"/>
      <c r="I195" s="34"/>
      <c r="J195" s="33"/>
      <c r="K195" s="34"/>
      <c r="L195" s="33"/>
      <c r="M195" s="33"/>
    </row>
    <row r="196" spans="1:13" x14ac:dyDescent="0.2">
      <c r="A196" s="327"/>
      <c r="B196" s="37"/>
      <c r="C196" s="35" t="s">
        <v>12</v>
      </c>
      <c r="D196" s="37" t="s">
        <v>15</v>
      </c>
      <c r="E196" s="39">
        <v>2.29</v>
      </c>
      <c r="F196" s="39">
        <f>E196*F195</f>
        <v>2.29</v>
      </c>
      <c r="G196" s="45"/>
      <c r="H196" s="106"/>
      <c r="I196" s="39"/>
      <c r="J196" s="39"/>
      <c r="K196" s="46"/>
      <c r="L196" s="39"/>
      <c r="M196" s="39"/>
    </row>
    <row r="197" spans="1:13" x14ac:dyDescent="0.2">
      <c r="A197" s="327"/>
      <c r="B197" s="37"/>
      <c r="C197" s="45" t="s">
        <v>25</v>
      </c>
      <c r="D197" s="41" t="s">
        <v>0</v>
      </c>
      <c r="E197" s="37">
        <v>0.09</v>
      </c>
      <c r="F197" s="43">
        <f>E197*F195</f>
        <v>0.09</v>
      </c>
      <c r="G197" s="41"/>
      <c r="H197" s="43"/>
      <c r="I197" s="44"/>
      <c r="J197" s="43"/>
      <c r="K197" s="43"/>
      <c r="L197" s="43"/>
      <c r="M197" s="43"/>
    </row>
    <row r="198" spans="1:13" x14ac:dyDescent="0.2">
      <c r="A198" s="327"/>
      <c r="B198" s="37"/>
      <c r="C198" s="37" t="s">
        <v>23</v>
      </c>
      <c r="D198" s="41"/>
      <c r="E198" s="37"/>
      <c r="F198" s="41"/>
      <c r="G198" s="41"/>
      <c r="H198" s="43"/>
      <c r="I198" s="44"/>
      <c r="J198" s="43"/>
      <c r="K198" s="44"/>
      <c r="L198" s="43"/>
      <c r="M198" s="43"/>
    </row>
    <row r="199" spans="1:13" x14ac:dyDescent="0.2">
      <c r="A199" s="327"/>
      <c r="B199" s="37"/>
      <c r="C199" s="103" t="s">
        <v>410</v>
      </c>
      <c r="D199" s="41" t="s">
        <v>24</v>
      </c>
      <c r="E199" s="88" t="s">
        <v>38</v>
      </c>
      <c r="F199" s="107">
        <f>F195</f>
        <v>1</v>
      </c>
      <c r="G199" s="43"/>
      <c r="H199" s="43"/>
      <c r="I199" s="44"/>
      <c r="J199" s="43"/>
      <c r="K199" s="44"/>
      <c r="L199" s="43"/>
      <c r="M199" s="43"/>
    </row>
    <row r="200" spans="1:13" x14ac:dyDescent="0.2">
      <c r="A200" s="318"/>
      <c r="B200" s="37"/>
      <c r="C200" s="40" t="s">
        <v>18</v>
      </c>
      <c r="D200" s="41" t="s">
        <v>0</v>
      </c>
      <c r="E200" s="37">
        <v>0.68</v>
      </c>
      <c r="F200" s="41">
        <f>E200*F195</f>
        <v>0.68</v>
      </c>
      <c r="G200" s="43"/>
      <c r="H200" s="43"/>
      <c r="I200" s="44"/>
      <c r="J200" s="43"/>
      <c r="K200" s="44"/>
      <c r="L200" s="43"/>
      <c r="M200" s="43"/>
    </row>
    <row r="201" spans="1:13" ht="25.5" x14ac:dyDescent="0.2">
      <c r="A201" s="320">
        <v>32</v>
      </c>
      <c r="B201" s="29" t="s">
        <v>47</v>
      </c>
      <c r="C201" s="30" t="s">
        <v>93</v>
      </c>
      <c r="D201" s="52" t="s">
        <v>24</v>
      </c>
      <c r="E201" s="52"/>
      <c r="F201" s="83">
        <v>5</v>
      </c>
      <c r="G201" s="32"/>
      <c r="H201" s="33"/>
      <c r="I201" s="34"/>
      <c r="J201" s="33"/>
      <c r="K201" s="34"/>
      <c r="L201" s="33"/>
      <c r="M201" s="33"/>
    </row>
    <row r="202" spans="1:13" x14ac:dyDescent="0.2">
      <c r="A202" s="320"/>
      <c r="B202" s="37"/>
      <c r="C202" s="35" t="s">
        <v>12</v>
      </c>
      <c r="D202" s="37" t="s">
        <v>15</v>
      </c>
      <c r="E202" s="39">
        <v>2.29</v>
      </c>
      <c r="F202" s="39">
        <f>E202*F201</f>
        <v>11.45</v>
      </c>
      <c r="G202" s="45"/>
      <c r="H202" s="106"/>
      <c r="I202" s="39"/>
      <c r="J202" s="39"/>
      <c r="K202" s="46"/>
      <c r="L202" s="39"/>
      <c r="M202" s="39"/>
    </row>
    <row r="203" spans="1:13" x14ac:dyDescent="0.2">
      <c r="A203" s="320"/>
      <c r="B203" s="37"/>
      <c r="C203" s="45" t="s">
        <v>25</v>
      </c>
      <c r="D203" s="41" t="s">
        <v>0</v>
      </c>
      <c r="E203" s="37">
        <v>0.09</v>
      </c>
      <c r="F203" s="43">
        <f>E203*F201</f>
        <v>0.44999999999999996</v>
      </c>
      <c r="G203" s="41"/>
      <c r="H203" s="43"/>
      <c r="I203" s="44"/>
      <c r="J203" s="43"/>
      <c r="K203" s="43"/>
      <c r="L203" s="43"/>
      <c r="M203" s="43"/>
    </row>
    <row r="204" spans="1:13" x14ac:dyDescent="0.2">
      <c r="A204" s="320"/>
      <c r="B204" s="37"/>
      <c r="C204" s="37" t="s">
        <v>23</v>
      </c>
      <c r="D204" s="41"/>
      <c r="E204" s="37"/>
      <c r="F204" s="41"/>
      <c r="G204" s="41"/>
      <c r="H204" s="43"/>
      <c r="I204" s="44"/>
      <c r="J204" s="43"/>
      <c r="K204" s="44"/>
      <c r="L204" s="43"/>
      <c r="M204" s="43"/>
    </row>
    <row r="205" spans="1:13" x14ac:dyDescent="0.2">
      <c r="A205" s="320"/>
      <c r="B205" s="37"/>
      <c r="C205" s="103" t="s">
        <v>411</v>
      </c>
      <c r="D205" s="41" t="s">
        <v>24</v>
      </c>
      <c r="E205" s="88" t="s">
        <v>38</v>
      </c>
      <c r="F205" s="107">
        <f>F201</f>
        <v>5</v>
      </c>
      <c r="G205" s="43"/>
      <c r="H205" s="43"/>
      <c r="I205" s="44"/>
      <c r="J205" s="43"/>
      <c r="K205" s="44"/>
      <c r="L205" s="43"/>
      <c r="M205" s="43"/>
    </row>
    <row r="206" spans="1:13" x14ac:dyDescent="0.2">
      <c r="A206" s="320"/>
      <c r="B206" s="37"/>
      <c r="C206" s="40" t="s">
        <v>18</v>
      </c>
      <c r="D206" s="41" t="s">
        <v>0</v>
      </c>
      <c r="E206" s="37">
        <v>0.68</v>
      </c>
      <c r="F206" s="41">
        <f>E206*F201</f>
        <v>3.4000000000000004</v>
      </c>
      <c r="G206" s="43"/>
      <c r="H206" s="43"/>
      <c r="I206" s="44"/>
      <c r="J206" s="43"/>
      <c r="K206" s="44"/>
      <c r="L206" s="43"/>
      <c r="M206" s="43"/>
    </row>
    <row r="207" spans="1:13" ht="25.5" x14ac:dyDescent="0.2">
      <c r="A207" s="317">
        <v>33</v>
      </c>
      <c r="B207" s="29" t="s">
        <v>297</v>
      </c>
      <c r="C207" s="30" t="s">
        <v>298</v>
      </c>
      <c r="D207" s="52" t="s">
        <v>24</v>
      </c>
      <c r="E207" s="52"/>
      <c r="F207" s="83">
        <v>2</v>
      </c>
      <c r="G207" s="32"/>
      <c r="H207" s="33"/>
      <c r="I207" s="34"/>
      <c r="J207" s="33"/>
      <c r="K207" s="34"/>
      <c r="L207" s="33"/>
      <c r="M207" s="33"/>
    </row>
    <row r="208" spans="1:13" x14ac:dyDescent="0.2">
      <c r="A208" s="327"/>
      <c r="B208" s="37"/>
      <c r="C208" s="35" t="s">
        <v>12</v>
      </c>
      <c r="D208" s="37" t="s">
        <v>15</v>
      </c>
      <c r="E208" s="39">
        <v>1.38</v>
      </c>
      <c r="F208" s="39">
        <f>E208*F207</f>
        <v>2.76</v>
      </c>
      <c r="G208" s="45"/>
      <c r="H208" s="106"/>
      <c r="I208" s="39"/>
      <c r="J208" s="39"/>
      <c r="K208" s="46"/>
      <c r="L208" s="39"/>
      <c r="M208" s="39"/>
    </row>
    <row r="209" spans="1:13" x14ac:dyDescent="0.2">
      <c r="A209" s="327"/>
      <c r="B209" s="37"/>
      <c r="C209" s="45" t="s">
        <v>25</v>
      </c>
      <c r="D209" s="41" t="s">
        <v>0</v>
      </c>
      <c r="E209" s="37">
        <v>0.06</v>
      </c>
      <c r="F209" s="43">
        <f>E209*F207</f>
        <v>0.12</v>
      </c>
      <c r="G209" s="41"/>
      <c r="H209" s="43"/>
      <c r="I209" s="44"/>
      <c r="J209" s="43"/>
      <c r="K209" s="43"/>
      <c r="L209" s="43"/>
      <c r="M209" s="43"/>
    </row>
    <row r="210" spans="1:13" x14ac:dyDescent="0.2">
      <c r="A210" s="327"/>
      <c r="B210" s="37"/>
      <c r="C210" s="37" t="s">
        <v>23</v>
      </c>
      <c r="D210" s="41"/>
      <c r="E210" s="37"/>
      <c r="F210" s="41"/>
      <c r="G210" s="41"/>
      <c r="H210" s="43"/>
      <c r="I210" s="44"/>
      <c r="J210" s="43"/>
      <c r="K210" s="44"/>
      <c r="L210" s="43"/>
      <c r="M210" s="43"/>
    </row>
    <row r="211" spans="1:13" x14ac:dyDescent="0.2">
      <c r="A211" s="327"/>
      <c r="B211" s="37"/>
      <c r="C211" s="103" t="s">
        <v>412</v>
      </c>
      <c r="D211" s="41" t="s">
        <v>24</v>
      </c>
      <c r="E211" s="88" t="s">
        <v>38</v>
      </c>
      <c r="F211" s="107">
        <f>F207</f>
        <v>2</v>
      </c>
      <c r="G211" s="107"/>
      <c r="H211" s="43"/>
      <c r="I211" s="44"/>
      <c r="J211" s="43"/>
      <c r="K211" s="44"/>
      <c r="L211" s="43"/>
      <c r="M211" s="43"/>
    </row>
    <row r="212" spans="1:13" x14ac:dyDescent="0.2">
      <c r="A212" s="318"/>
      <c r="B212" s="37"/>
      <c r="C212" s="40" t="s">
        <v>18</v>
      </c>
      <c r="D212" s="41" t="s">
        <v>0</v>
      </c>
      <c r="E212" s="37">
        <v>0.38</v>
      </c>
      <c r="F212" s="43">
        <f>E212*F207</f>
        <v>0.76</v>
      </c>
      <c r="G212" s="43"/>
      <c r="H212" s="43"/>
      <c r="I212" s="44"/>
      <c r="J212" s="43"/>
      <c r="K212" s="44"/>
      <c r="L212" s="43"/>
      <c r="M212" s="43"/>
    </row>
    <row r="213" spans="1:13" ht="25.5" x14ac:dyDescent="0.2">
      <c r="A213" s="320">
        <v>34</v>
      </c>
      <c r="B213" s="29" t="s">
        <v>47</v>
      </c>
      <c r="C213" s="30" t="s">
        <v>75</v>
      </c>
      <c r="D213" s="52" t="s">
        <v>56</v>
      </c>
      <c r="E213" s="52"/>
      <c r="F213" s="83">
        <v>1</v>
      </c>
      <c r="G213" s="32"/>
      <c r="H213" s="33"/>
      <c r="I213" s="34"/>
      <c r="J213" s="33"/>
      <c r="K213" s="34"/>
      <c r="L213" s="33"/>
      <c r="M213" s="33"/>
    </row>
    <row r="214" spans="1:13" x14ac:dyDescent="0.2">
      <c r="A214" s="320"/>
      <c r="B214" s="37"/>
      <c r="C214" s="35" t="s">
        <v>12</v>
      </c>
      <c r="D214" s="37" t="s">
        <v>15</v>
      </c>
      <c r="E214" s="39">
        <v>2.29</v>
      </c>
      <c r="F214" s="39">
        <f>E214*F213</f>
        <v>2.29</v>
      </c>
      <c r="G214" s="45"/>
      <c r="H214" s="106"/>
      <c r="I214" s="39"/>
      <c r="J214" s="39"/>
      <c r="K214" s="46"/>
      <c r="L214" s="39"/>
      <c r="M214" s="39"/>
    </row>
    <row r="215" spans="1:13" x14ac:dyDescent="0.2">
      <c r="A215" s="320"/>
      <c r="B215" s="37"/>
      <c r="C215" s="45" t="s">
        <v>25</v>
      </c>
      <c r="D215" s="41" t="s">
        <v>0</v>
      </c>
      <c r="E215" s="37">
        <v>0.09</v>
      </c>
      <c r="F215" s="43">
        <f>E215*F213</f>
        <v>0.09</v>
      </c>
      <c r="G215" s="41"/>
      <c r="H215" s="43"/>
      <c r="I215" s="44"/>
      <c r="J215" s="43"/>
      <c r="K215" s="43"/>
      <c r="L215" s="43"/>
      <c r="M215" s="43"/>
    </row>
    <row r="216" spans="1:13" x14ac:dyDescent="0.2">
      <c r="A216" s="320"/>
      <c r="B216" s="37"/>
      <c r="C216" s="37" t="s">
        <v>23</v>
      </c>
      <c r="D216" s="41"/>
      <c r="E216" s="37"/>
      <c r="F216" s="41"/>
      <c r="G216" s="41"/>
      <c r="H216" s="43"/>
      <c r="I216" s="44"/>
      <c r="J216" s="43"/>
      <c r="K216" s="44"/>
      <c r="L216" s="43"/>
      <c r="M216" s="43"/>
    </row>
    <row r="217" spans="1:13" x14ac:dyDescent="0.2">
      <c r="A217" s="320"/>
      <c r="B217" s="37"/>
      <c r="C217" s="40" t="s">
        <v>348</v>
      </c>
      <c r="D217" s="37" t="s">
        <v>56</v>
      </c>
      <c r="E217" s="53">
        <v>1</v>
      </c>
      <c r="F217" s="39">
        <f>E217*F213</f>
        <v>1</v>
      </c>
      <c r="G217" s="108"/>
      <c r="H217" s="39"/>
      <c r="I217" s="46"/>
      <c r="J217" s="39"/>
      <c r="K217" s="46"/>
      <c r="L217" s="39"/>
      <c r="M217" s="39"/>
    </row>
    <row r="218" spans="1:13" x14ac:dyDescent="0.2">
      <c r="A218" s="320"/>
      <c r="B218" s="37"/>
      <c r="C218" s="40" t="s">
        <v>18</v>
      </c>
      <c r="D218" s="41" t="s">
        <v>0</v>
      </c>
      <c r="E218" s="37">
        <v>0.68</v>
      </c>
      <c r="F218" s="41">
        <f>E218*F213</f>
        <v>0.68</v>
      </c>
      <c r="G218" s="43"/>
      <c r="H218" s="43"/>
      <c r="I218" s="44"/>
      <c r="J218" s="43"/>
      <c r="K218" s="44"/>
      <c r="L218" s="43"/>
      <c r="M218" s="43"/>
    </row>
    <row r="219" spans="1:13" ht="25.5" x14ac:dyDescent="0.2">
      <c r="A219" s="317">
        <v>35</v>
      </c>
      <c r="B219" s="29" t="s">
        <v>47</v>
      </c>
      <c r="C219" s="30" t="s">
        <v>157</v>
      </c>
      <c r="D219" s="52" t="s">
        <v>56</v>
      </c>
      <c r="E219" s="52"/>
      <c r="F219" s="83">
        <v>1</v>
      </c>
      <c r="G219" s="32"/>
      <c r="H219" s="33"/>
      <c r="I219" s="34"/>
      <c r="J219" s="33"/>
      <c r="K219" s="34"/>
      <c r="L219" s="33"/>
      <c r="M219" s="33"/>
    </row>
    <row r="220" spans="1:13" x14ac:dyDescent="0.2">
      <c r="A220" s="327"/>
      <c r="B220" s="37"/>
      <c r="C220" s="35" t="s">
        <v>12</v>
      </c>
      <c r="D220" s="37" t="s">
        <v>15</v>
      </c>
      <c r="E220" s="39">
        <v>2.29</v>
      </c>
      <c r="F220" s="39">
        <f>E220*F219</f>
        <v>2.29</v>
      </c>
      <c r="G220" s="45"/>
      <c r="H220" s="106"/>
      <c r="I220" s="39"/>
      <c r="J220" s="39"/>
      <c r="K220" s="46"/>
      <c r="L220" s="39"/>
      <c r="M220" s="39"/>
    </row>
    <row r="221" spans="1:13" x14ac:dyDescent="0.2">
      <c r="A221" s="327"/>
      <c r="B221" s="37"/>
      <c r="C221" s="45" t="s">
        <v>25</v>
      </c>
      <c r="D221" s="41" t="s">
        <v>0</v>
      </c>
      <c r="E221" s="37">
        <v>0.09</v>
      </c>
      <c r="F221" s="43">
        <f>E221*F219</f>
        <v>0.09</v>
      </c>
      <c r="G221" s="41"/>
      <c r="H221" s="43"/>
      <c r="I221" s="44"/>
      <c r="J221" s="43"/>
      <c r="K221" s="43"/>
      <c r="L221" s="43"/>
      <c r="M221" s="43"/>
    </row>
    <row r="222" spans="1:13" x14ac:dyDescent="0.2">
      <c r="A222" s="327"/>
      <c r="B222" s="37"/>
      <c r="C222" s="37" t="s">
        <v>23</v>
      </c>
      <c r="D222" s="41"/>
      <c r="E222" s="37"/>
      <c r="F222" s="41"/>
      <c r="G222" s="41"/>
      <c r="H222" s="43"/>
      <c r="I222" s="44"/>
      <c r="J222" s="43"/>
      <c r="K222" s="44"/>
      <c r="L222" s="43"/>
      <c r="M222" s="43"/>
    </row>
    <row r="223" spans="1:13" x14ac:dyDescent="0.2">
      <c r="A223" s="327"/>
      <c r="B223" s="37"/>
      <c r="C223" s="40" t="s">
        <v>347</v>
      </c>
      <c r="D223" s="37" t="s">
        <v>56</v>
      </c>
      <c r="E223" s="53">
        <v>1</v>
      </c>
      <c r="F223" s="39">
        <f>E223*F219</f>
        <v>1</v>
      </c>
      <c r="G223" s="108"/>
      <c r="H223" s="39"/>
      <c r="I223" s="46"/>
      <c r="J223" s="39"/>
      <c r="K223" s="46"/>
      <c r="L223" s="39"/>
      <c r="M223" s="39"/>
    </row>
    <row r="224" spans="1:13" x14ac:dyDescent="0.2">
      <c r="A224" s="318"/>
      <c r="B224" s="37"/>
      <c r="C224" s="40" t="s">
        <v>18</v>
      </c>
      <c r="D224" s="41" t="s">
        <v>0</v>
      </c>
      <c r="E224" s="37">
        <v>0.68</v>
      </c>
      <c r="F224" s="41">
        <f>E224*F219</f>
        <v>0.68</v>
      </c>
      <c r="G224" s="43"/>
      <c r="H224" s="43"/>
      <c r="I224" s="44"/>
      <c r="J224" s="43"/>
      <c r="K224" s="44"/>
      <c r="L224" s="43"/>
      <c r="M224" s="43"/>
    </row>
    <row r="225" spans="1:13" ht="25.5" x14ac:dyDescent="0.2">
      <c r="A225" s="320">
        <v>36</v>
      </c>
      <c r="B225" s="29" t="s">
        <v>261</v>
      </c>
      <c r="C225" s="30" t="s">
        <v>262</v>
      </c>
      <c r="D225" s="52" t="s">
        <v>29</v>
      </c>
      <c r="E225" s="52"/>
      <c r="F225" s="62">
        <v>0.02</v>
      </c>
      <c r="G225" s="32"/>
      <c r="H225" s="33"/>
      <c r="I225" s="34"/>
      <c r="J225" s="33"/>
      <c r="K225" s="34"/>
      <c r="L225" s="33"/>
      <c r="M225" s="33"/>
    </row>
    <row r="226" spans="1:13" x14ac:dyDescent="0.2">
      <c r="A226" s="320"/>
      <c r="B226" s="37"/>
      <c r="C226" s="35" t="s">
        <v>12</v>
      </c>
      <c r="D226" s="41" t="s">
        <v>15</v>
      </c>
      <c r="E226" s="108">
        <v>305</v>
      </c>
      <c r="F226" s="43">
        <f>F225*E226</f>
        <v>6.1000000000000005</v>
      </c>
      <c r="G226" s="109"/>
      <c r="H226" s="110"/>
      <c r="I226" s="43"/>
      <c r="J226" s="43"/>
      <c r="K226" s="44"/>
      <c r="L226" s="43"/>
      <c r="M226" s="43"/>
    </row>
    <row r="227" spans="1:13" x14ac:dyDescent="0.2">
      <c r="A227" s="320"/>
      <c r="B227" s="37"/>
      <c r="C227" s="45" t="s">
        <v>14</v>
      </c>
      <c r="D227" s="41" t="s">
        <v>0</v>
      </c>
      <c r="E227" s="108">
        <v>162</v>
      </c>
      <c r="F227" s="43">
        <f>F225*E227</f>
        <v>3.24</v>
      </c>
      <c r="G227" s="41"/>
      <c r="H227" s="43"/>
      <c r="I227" s="44"/>
      <c r="J227" s="43"/>
      <c r="K227" s="43"/>
      <c r="L227" s="43"/>
      <c r="M227" s="43"/>
    </row>
    <row r="228" spans="1:13" x14ac:dyDescent="0.2">
      <c r="A228" s="320"/>
      <c r="B228" s="37"/>
      <c r="C228" s="37" t="s">
        <v>23</v>
      </c>
      <c r="D228" s="41"/>
      <c r="E228" s="108"/>
      <c r="F228" s="41"/>
      <c r="G228" s="41"/>
      <c r="H228" s="43"/>
      <c r="I228" s="44"/>
      <c r="J228" s="43"/>
      <c r="K228" s="44"/>
      <c r="L228" s="43"/>
      <c r="M228" s="43"/>
    </row>
    <row r="229" spans="1:13" x14ac:dyDescent="0.2">
      <c r="A229" s="320"/>
      <c r="B229" s="37"/>
      <c r="C229" s="45" t="s">
        <v>415</v>
      </c>
      <c r="D229" s="41" t="s">
        <v>24</v>
      </c>
      <c r="E229" s="67" t="s">
        <v>38</v>
      </c>
      <c r="F229" s="43">
        <v>1</v>
      </c>
      <c r="G229" s="43"/>
      <c r="H229" s="43"/>
      <c r="I229" s="44"/>
      <c r="J229" s="43"/>
      <c r="K229" s="44"/>
      <c r="L229" s="43"/>
      <c r="M229" s="43"/>
    </row>
    <row r="230" spans="1:13" ht="15" x14ac:dyDescent="0.2">
      <c r="A230" s="320"/>
      <c r="B230" s="37"/>
      <c r="C230" s="40" t="s">
        <v>300</v>
      </c>
      <c r="D230" s="41" t="s">
        <v>24</v>
      </c>
      <c r="E230" s="67" t="s">
        <v>38</v>
      </c>
      <c r="F230" s="43">
        <v>5</v>
      </c>
      <c r="G230" s="43"/>
      <c r="H230" s="43"/>
      <c r="I230" s="44"/>
      <c r="J230" s="43"/>
      <c r="K230" s="44"/>
      <c r="L230" s="43"/>
      <c r="M230" s="43"/>
    </row>
    <row r="231" spans="1:13" ht="15" x14ac:dyDescent="0.2">
      <c r="A231" s="320"/>
      <c r="B231" s="37"/>
      <c r="C231" s="40" t="s">
        <v>376</v>
      </c>
      <c r="D231" s="41" t="s">
        <v>24</v>
      </c>
      <c r="E231" s="67" t="s">
        <v>38</v>
      </c>
      <c r="F231" s="43">
        <v>8</v>
      </c>
      <c r="G231" s="43"/>
      <c r="H231" s="43"/>
      <c r="I231" s="44"/>
      <c r="J231" s="43"/>
      <c r="K231" s="44"/>
      <c r="L231" s="43"/>
      <c r="M231" s="43"/>
    </row>
    <row r="232" spans="1:13" ht="15" x14ac:dyDescent="0.2">
      <c r="A232" s="320"/>
      <c r="B232" s="37"/>
      <c r="C232" s="40" t="s">
        <v>302</v>
      </c>
      <c r="D232" s="41" t="s">
        <v>24</v>
      </c>
      <c r="E232" s="67" t="s">
        <v>38</v>
      </c>
      <c r="F232" s="43">
        <v>4</v>
      </c>
      <c r="G232" s="43"/>
      <c r="H232" s="43"/>
      <c r="I232" s="44"/>
      <c r="J232" s="43"/>
      <c r="K232" s="44"/>
      <c r="L232" s="43"/>
      <c r="M232" s="43"/>
    </row>
    <row r="233" spans="1:13" x14ac:dyDescent="0.2">
      <c r="A233" s="320"/>
      <c r="B233" s="37"/>
      <c r="C233" s="40" t="s">
        <v>18</v>
      </c>
      <c r="D233" s="41" t="s">
        <v>0</v>
      </c>
      <c r="E233" s="39">
        <v>24.7</v>
      </c>
      <c r="F233" s="41">
        <f>F225*E233</f>
        <v>0.49399999999999999</v>
      </c>
      <c r="G233" s="43"/>
      <c r="H233" s="43"/>
      <c r="I233" s="44"/>
      <c r="J233" s="43"/>
      <c r="K233" s="44"/>
      <c r="L233" s="43"/>
      <c r="M233" s="43"/>
    </row>
    <row r="234" spans="1:13" ht="25.5" x14ac:dyDescent="0.2">
      <c r="A234" s="317">
        <v>37</v>
      </c>
      <c r="B234" s="78" t="s">
        <v>304</v>
      </c>
      <c r="C234" s="30" t="s">
        <v>413</v>
      </c>
      <c r="D234" s="91" t="s">
        <v>24</v>
      </c>
      <c r="E234" s="91"/>
      <c r="F234" s="111">
        <v>5</v>
      </c>
      <c r="G234" s="93"/>
      <c r="H234" s="94"/>
      <c r="I234" s="95"/>
      <c r="J234" s="94"/>
      <c r="K234" s="95"/>
      <c r="L234" s="94"/>
      <c r="M234" s="94"/>
    </row>
    <row r="235" spans="1:13" x14ac:dyDescent="0.2">
      <c r="A235" s="327"/>
      <c r="B235" s="81"/>
      <c r="C235" s="35" t="s">
        <v>12</v>
      </c>
      <c r="D235" s="81" t="s">
        <v>15</v>
      </c>
      <c r="E235" s="112">
        <v>0.62</v>
      </c>
      <c r="F235" s="96">
        <f>E235*F234</f>
        <v>3.1</v>
      </c>
      <c r="G235" s="97"/>
      <c r="H235" s="98"/>
      <c r="I235" s="96"/>
      <c r="J235" s="96"/>
      <c r="K235" s="99"/>
      <c r="L235" s="96"/>
      <c r="M235" s="96"/>
    </row>
    <row r="236" spans="1:13" x14ac:dyDescent="0.2">
      <c r="A236" s="327"/>
      <c r="B236" s="81"/>
      <c r="C236" s="45" t="s">
        <v>14</v>
      </c>
      <c r="D236" s="100" t="s">
        <v>0</v>
      </c>
      <c r="E236" s="112">
        <v>0.41</v>
      </c>
      <c r="F236" s="101">
        <f>E236*F234</f>
        <v>2.0499999999999998</v>
      </c>
      <c r="G236" s="100"/>
      <c r="H236" s="101"/>
      <c r="I236" s="102"/>
      <c r="J236" s="101"/>
      <c r="K236" s="101"/>
      <c r="L236" s="101"/>
      <c r="M236" s="101"/>
    </row>
    <row r="237" spans="1:13" x14ac:dyDescent="0.2">
      <c r="A237" s="327"/>
      <c r="B237" s="81"/>
      <c r="C237" s="81" t="s">
        <v>23</v>
      </c>
      <c r="D237" s="100"/>
      <c r="E237" s="81"/>
      <c r="F237" s="100"/>
      <c r="G237" s="100"/>
      <c r="H237" s="101"/>
      <c r="I237" s="102"/>
      <c r="J237" s="101"/>
      <c r="K237" s="102"/>
      <c r="L237" s="101"/>
      <c r="M237" s="101"/>
    </row>
    <row r="238" spans="1:13" x14ac:dyDescent="0.2">
      <c r="A238" s="327"/>
      <c r="B238" s="81"/>
      <c r="C238" s="45" t="s">
        <v>414</v>
      </c>
      <c r="D238" s="81" t="s">
        <v>24</v>
      </c>
      <c r="E238" s="80">
        <v>1</v>
      </c>
      <c r="F238" s="96">
        <f>F234</f>
        <v>5</v>
      </c>
      <c r="G238" s="96"/>
      <c r="H238" s="96"/>
      <c r="I238" s="99"/>
      <c r="J238" s="96"/>
      <c r="K238" s="99"/>
      <c r="L238" s="96"/>
      <c r="M238" s="96"/>
    </row>
    <row r="239" spans="1:13" x14ac:dyDescent="0.2">
      <c r="A239" s="318"/>
      <c r="B239" s="81"/>
      <c r="C239" s="35" t="s">
        <v>18</v>
      </c>
      <c r="D239" s="100" t="s">
        <v>0</v>
      </c>
      <c r="E239" s="112">
        <v>0.04</v>
      </c>
      <c r="F239" s="100">
        <f>E239*F234</f>
        <v>0.2</v>
      </c>
      <c r="G239" s="101"/>
      <c r="H239" s="101"/>
      <c r="I239" s="102"/>
      <c r="J239" s="101"/>
      <c r="K239" s="102"/>
      <c r="L239" s="101"/>
      <c r="M239" s="101"/>
    </row>
    <row r="240" spans="1:13" ht="25.5" x14ac:dyDescent="0.2">
      <c r="A240" s="317">
        <v>38</v>
      </c>
      <c r="B240" s="78" t="s">
        <v>377</v>
      </c>
      <c r="C240" s="30" t="s">
        <v>378</v>
      </c>
      <c r="D240" s="91" t="s">
        <v>24</v>
      </c>
      <c r="E240" s="91"/>
      <c r="F240" s="111">
        <v>4</v>
      </c>
      <c r="G240" s="93"/>
      <c r="H240" s="94"/>
      <c r="I240" s="95"/>
      <c r="J240" s="94"/>
      <c r="K240" s="95"/>
      <c r="L240" s="94"/>
      <c r="M240" s="94"/>
    </row>
    <row r="241" spans="1:13" x14ac:dyDescent="0.2">
      <c r="A241" s="327"/>
      <c r="B241" s="81"/>
      <c r="C241" s="35" t="s">
        <v>12</v>
      </c>
      <c r="D241" s="81" t="s">
        <v>15</v>
      </c>
      <c r="E241" s="112">
        <v>0.48</v>
      </c>
      <c r="F241" s="96">
        <f>E241*F240</f>
        <v>1.92</v>
      </c>
      <c r="G241" s="97"/>
      <c r="H241" s="98"/>
      <c r="I241" s="96"/>
      <c r="J241" s="96"/>
      <c r="K241" s="99"/>
      <c r="L241" s="96"/>
      <c r="M241" s="96"/>
    </row>
    <row r="242" spans="1:13" x14ac:dyDescent="0.2">
      <c r="A242" s="327"/>
      <c r="B242" s="81"/>
      <c r="C242" s="45" t="s">
        <v>14</v>
      </c>
      <c r="D242" s="100" t="s">
        <v>0</v>
      </c>
      <c r="E242" s="112">
        <v>0.31</v>
      </c>
      <c r="F242" s="101">
        <f>E242*F240</f>
        <v>1.24</v>
      </c>
      <c r="G242" s="100"/>
      <c r="H242" s="101"/>
      <c r="I242" s="102"/>
      <c r="J242" s="101"/>
      <c r="K242" s="101"/>
      <c r="L242" s="101"/>
      <c r="M242" s="101"/>
    </row>
    <row r="243" spans="1:13" x14ac:dyDescent="0.2">
      <c r="A243" s="327"/>
      <c r="B243" s="81"/>
      <c r="C243" s="81" t="s">
        <v>23</v>
      </c>
      <c r="D243" s="100"/>
      <c r="E243" s="81"/>
      <c r="F243" s="100"/>
      <c r="G243" s="100"/>
      <c r="H243" s="101"/>
      <c r="I243" s="102"/>
      <c r="J243" s="101"/>
      <c r="K243" s="102"/>
      <c r="L243" s="101"/>
      <c r="M243" s="101"/>
    </row>
    <row r="244" spans="1:13" x14ac:dyDescent="0.2">
      <c r="A244" s="327"/>
      <c r="B244" s="81"/>
      <c r="C244" s="45" t="s">
        <v>379</v>
      </c>
      <c r="D244" s="81" t="s">
        <v>24</v>
      </c>
      <c r="E244" s="80">
        <v>1</v>
      </c>
      <c r="F244" s="96">
        <f>F240*E244</f>
        <v>4</v>
      </c>
      <c r="G244" s="96"/>
      <c r="H244" s="96"/>
      <c r="I244" s="99"/>
      <c r="J244" s="96"/>
      <c r="K244" s="99"/>
      <c r="L244" s="96"/>
      <c r="M244" s="96"/>
    </row>
    <row r="245" spans="1:13" x14ac:dyDescent="0.2">
      <c r="A245" s="318"/>
      <c r="B245" s="81"/>
      <c r="C245" s="35" t="s">
        <v>18</v>
      </c>
      <c r="D245" s="100" t="s">
        <v>0</v>
      </c>
      <c r="E245" s="112">
        <v>0.02</v>
      </c>
      <c r="F245" s="100">
        <f>E245*F240</f>
        <v>0.08</v>
      </c>
      <c r="G245" s="101"/>
      <c r="H245" s="101"/>
      <c r="I245" s="102"/>
      <c r="J245" s="101"/>
      <c r="K245" s="102"/>
      <c r="L245" s="101"/>
      <c r="M245" s="101"/>
    </row>
    <row r="246" spans="1:13" ht="25.5" x14ac:dyDescent="0.2">
      <c r="A246" s="317">
        <v>39</v>
      </c>
      <c r="B246" s="78" t="s">
        <v>308</v>
      </c>
      <c r="C246" s="30" t="s">
        <v>380</v>
      </c>
      <c r="D246" s="91" t="s">
        <v>24</v>
      </c>
      <c r="E246" s="91"/>
      <c r="F246" s="111">
        <v>1</v>
      </c>
      <c r="G246" s="93"/>
      <c r="H246" s="94"/>
      <c r="I246" s="95"/>
      <c r="J246" s="94"/>
      <c r="K246" s="95"/>
      <c r="L246" s="94"/>
      <c r="M246" s="94"/>
    </row>
    <row r="247" spans="1:13" x14ac:dyDescent="0.2">
      <c r="A247" s="327"/>
      <c r="B247" s="81"/>
      <c r="C247" s="35" t="s">
        <v>12</v>
      </c>
      <c r="D247" s="81" t="s">
        <v>15</v>
      </c>
      <c r="E247" s="112">
        <v>0.35</v>
      </c>
      <c r="F247" s="96">
        <f>E247*F246</f>
        <v>0.35</v>
      </c>
      <c r="G247" s="97"/>
      <c r="H247" s="98"/>
      <c r="I247" s="96"/>
      <c r="J247" s="96"/>
      <c r="K247" s="99"/>
      <c r="L247" s="96"/>
      <c r="M247" s="96"/>
    </row>
    <row r="248" spans="1:13" x14ac:dyDescent="0.2">
      <c r="A248" s="327"/>
      <c r="B248" s="81"/>
      <c r="C248" s="45" t="s">
        <v>14</v>
      </c>
      <c r="D248" s="100" t="s">
        <v>0</v>
      </c>
      <c r="E248" s="112">
        <v>0.23</v>
      </c>
      <c r="F248" s="101">
        <f>E248*F246</f>
        <v>0.23</v>
      </c>
      <c r="G248" s="100"/>
      <c r="H248" s="101"/>
      <c r="I248" s="102"/>
      <c r="J248" s="101"/>
      <c r="K248" s="101"/>
      <c r="L248" s="101"/>
      <c r="M248" s="101"/>
    </row>
    <row r="249" spans="1:13" x14ac:dyDescent="0.2">
      <c r="A249" s="327"/>
      <c r="B249" s="81"/>
      <c r="C249" s="81" t="s">
        <v>23</v>
      </c>
      <c r="D249" s="100"/>
      <c r="E249" s="81"/>
      <c r="F249" s="100"/>
      <c r="G249" s="100"/>
      <c r="H249" s="101"/>
      <c r="I249" s="102"/>
      <c r="J249" s="101"/>
      <c r="K249" s="102"/>
      <c r="L249" s="101"/>
      <c r="M249" s="101"/>
    </row>
    <row r="250" spans="1:13" x14ac:dyDescent="0.2">
      <c r="A250" s="327"/>
      <c r="B250" s="81"/>
      <c r="C250" s="45" t="s">
        <v>381</v>
      </c>
      <c r="D250" s="81" t="s">
        <v>24</v>
      </c>
      <c r="E250" s="80">
        <v>1</v>
      </c>
      <c r="F250" s="96">
        <f>F246*E250</f>
        <v>1</v>
      </c>
      <c r="G250" s="96"/>
      <c r="H250" s="96"/>
      <c r="I250" s="99"/>
      <c r="J250" s="96"/>
      <c r="K250" s="99"/>
      <c r="L250" s="96"/>
      <c r="M250" s="96"/>
    </row>
    <row r="251" spans="1:13" x14ac:dyDescent="0.2">
      <c r="A251" s="318"/>
      <c r="B251" s="81"/>
      <c r="C251" s="35" t="s">
        <v>18</v>
      </c>
      <c r="D251" s="100" t="s">
        <v>0</v>
      </c>
      <c r="E251" s="112">
        <v>0.01</v>
      </c>
      <c r="F251" s="100">
        <f>E251*F246</f>
        <v>0.01</v>
      </c>
      <c r="G251" s="101"/>
      <c r="H251" s="101"/>
      <c r="I251" s="102"/>
      <c r="J251" s="101"/>
      <c r="K251" s="102"/>
      <c r="L251" s="101"/>
      <c r="M251" s="101"/>
    </row>
    <row r="252" spans="1:13" ht="25.5" x14ac:dyDescent="0.2">
      <c r="A252" s="320">
        <v>40</v>
      </c>
      <c r="B252" s="29" t="s">
        <v>58</v>
      </c>
      <c r="C252" s="30" t="s">
        <v>94</v>
      </c>
      <c r="D252" s="68" t="s">
        <v>24</v>
      </c>
      <c r="E252" s="68"/>
      <c r="F252" s="31">
        <f>SUM(F256:F261)</f>
        <v>26</v>
      </c>
      <c r="G252" s="69"/>
      <c r="H252" s="70"/>
      <c r="I252" s="70"/>
      <c r="J252" s="70"/>
      <c r="K252" s="70"/>
      <c r="L252" s="70"/>
      <c r="M252" s="70"/>
    </row>
    <row r="253" spans="1:13" x14ac:dyDescent="0.2">
      <c r="A253" s="320"/>
      <c r="B253" s="37"/>
      <c r="C253" s="35" t="s">
        <v>12</v>
      </c>
      <c r="D253" s="36" t="s">
        <v>15</v>
      </c>
      <c r="E253" s="36">
        <v>0.38900000000000001</v>
      </c>
      <c r="F253" s="53">
        <f>F252*E253</f>
        <v>10.114000000000001</v>
      </c>
      <c r="G253" s="36"/>
      <c r="H253" s="53"/>
      <c r="I253" s="53"/>
      <c r="J253" s="53"/>
      <c r="K253" s="53"/>
      <c r="L253" s="53"/>
      <c r="M253" s="53"/>
    </row>
    <row r="254" spans="1:13" x14ac:dyDescent="0.2">
      <c r="A254" s="320"/>
      <c r="B254" s="37"/>
      <c r="C254" s="45" t="s">
        <v>25</v>
      </c>
      <c r="D254" s="37" t="s">
        <v>0</v>
      </c>
      <c r="E254" s="36">
        <v>0.151</v>
      </c>
      <c r="F254" s="77">
        <f>E254*F252</f>
        <v>3.9259999999999997</v>
      </c>
      <c r="G254" s="36"/>
      <c r="H254" s="53"/>
      <c r="I254" s="53"/>
      <c r="J254" s="53"/>
      <c r="K254" s="53"/>
      <c r="L254" s="53"/>
      <c r="M254" s="53"/>
    </row>
    <row r="255" spans="1:13" x14ac:dyDescent="0.2">
      <c r="A255" s="320"/>
      <c r="B255" s="37"/>
      <c r="C255" s="37" t="s">
        <v>23</v>
      </c>
      <c r="D255" s="37"/>
      <c r="E255" s="37"/>
      <c r="F255" s="39"/>
      <c r="G255" s="37"/>
      <c r="H255" s="39"/>
      <c r="I255" s="53"/>
      <c r="J255" s="39"/>
      <c r="K255" s="39"/>
      <c r="L255" s="39"/>
      <c r="M255" s="39"/>
    </row>
    <row r="256" spans="1:13" ht="25.5" x14ac:dyDescent="0.2">
      <c r="A256" s="320"/>
      <c r="B256" s="37"/>
      <c r="C256" s="45" t="s">
        <v>139</v>
      </c>
      <c r="D256" s="37" t="s">
        <v>24</v>
      </c>
      <c r="E256" s="88" t="s">
        <v>38</v>
      </c>
      <c r="F256" s="39">
        <v>3</v>
      </c>
      <c r="G256" s="39"/>
      <c r="H256" s="39"/>
      <c r="I256" s="53"/>
      <c r="J256" s="39"/>
      <c r="K256" s="39"/>
      <c r="L256" s="39"/>
      <c r="M256" s="39"/>
    </row>
    <row r="257" spans="1:13" ht="25.5" x14ac:dyDescent="0.2">
      <c r="A257" s="320"/>
      <c r="B257" s="37"/>
      <c r="C257" s="45" t="s">
        <v>349</v>
      </c>
      <c r="D257" s="37" t="s">
        <v>24</v>
      </c>
      <c r="E257" s="88" t="s">
        <v>38</v>
      </c>
      <c r="F257" s="39">
        <v>2</v>
      </c>
      <c r="G257" s="39"/>
      <c r="H257" s="39"/>
      <c r="I257" s="53"/>
      <c r="J257" s="39"/>
      <c r="K257" s="39"/>
      <c r="L257" s="39"/>
      <c r="M257" s="39"/>
    </row>
    <row r="258" spans="1:13" ht="25.5" x14ac:dyDescent="0.2">
      <c r="A258" s="320"/>
      <c r="B258" s="37"/>
      <c r="C258" s="45" t="s">
        <v>95</v>
      </c>
      <c r="D258" s="37" t="s">
        <v>24</v>
      </c>
      <c r="E258" s="88" t="s">
        <v>38</v>
      </c>
      <c r="F258" s="39">
        <v>2</v>
      </c>
      <c r="G258" s="39"/>
      <c r="H258" s="39"/>
      <c r="I258" s="53"/>
      <c r="J258" s="39"/>
      <c r="K258" s="39"/>
      <c r="L258" s="39"/>
      <c r="M258" s="39"/>
    </row>
    <row r="259" spans="1:13" ht="25.5" x14ac:dyDescent="0.2">
      <c r="A259" s="320"/>
      <c r="B259" s="37"/>
      <c r="C259" s="45" t="s">
        <v>140</v>
      </c>
      <c r="D259" s="37" t="s">
        <v>24</v>
      </c>
      <c r="E259" s="88" t="s">
        <v>38</v>
      </c>
      <c r="F259" s="39">
        <v>8</v>
      </c>
      <c r="G259" s="39"/>
      <c r="H259" s="39"/>
      <c r="I259" s="53"/>
      <c r="J259" s="39"/>
      <c r="K259" s="39"/>
      <c r="L259" s="39"/>
      <c r="M259" s="39"/>
    </row>
    <row r="260" spans="1:13" ht="25.5" x14ac:dyDescent="0.2">
      <c r="A260" s="320"/>
      <c r="B260" s="37"/>
      <c r="C260" s="45" t="s">
        <v>96</v>
      </c>
      <c r="D260" s="37" t="s">
        <v>24</v>
      </c>
      <c r="E260" s="88" t="s">
        <v>38</v>
      </c>
      <c r="F260" s="39">
        <v>10</v>
      </c>
      <c r="G260" s="39"/>
      <c r="H260" s="39"/>
      <c r="I260" s="53"/>
      <c r="J260" s="39"/>
      <c r="K260" s="39"/>
      <c r="L260" s="39"/>
      <c r="M260" s="39"/>
    </row>
    <row r="261" spans="1:13" ht="25.5" x14ac:dyDescent="0.2">
      <c r="A261" s="320"/>
      <c r="B261" s="37"/>
      <c r="C261" s="45" t="s">
        <v>350</v>
      </c>
      <c r="D261" s="37" t="s">
        <v>24</v>
      </c>
      <c r="E261" s="88" t="s">
        <v>38</v>
      </c>
      <c r="F261" s="39">
        <v>1</v>
      </c>
      <c r="G261" s="39"/>
      <c r="H261" s="39"/>
      <c r="I261" s="53"/>
      <c r="J261" s="39"/>
      <c r="K261" s="39"/>
      <c r="L261" s="39"/>
      <c r="M261" s="39"/>
    </row>
    <row r="262" spans="1:13" x14ac:dyDescent="0.2">
      <c r="A262" s="320"/>
      <c r="B262" s="37"/>
      <c r="C262" s="35" t="s">
        <v>18</v>
      </c>
      <c r="D262" s="37" t="s">
        <v>0</v>
      </c>
      <c r="E262" s="37">
        <v>2.4E-2</v>
      </c>
      <c r="F262" s="38">
        <f>E262*F252</f>
        <v>0.624</v>
      </c>
      <c r="G262" s="39"/>
      <c r="H262" s="38"/>
      <c r="I262" s="53"/>
      <c r="J262" s="39"/>
      <c r="K262" s="39"/>
      <c r="L262" s="39"/>
      <c r="M262" s="39"/>
    </row>
    <row r="263" spans="1:13" ht="25.5" x14ac:dyDescent="0.2">
      <c r="A263" s="320">
        <v>41</v>
      </c>
      <c r="B263" s="29" t="s">
        <v>58</v>
      </c>
      <c r="C263" s="30" t="s">
        <v>97</v>
      </c>
      <c r="D263" s="52" t="s">
        <v>24</v>
      </c>
      <c r="E263" s="52"/>
      <c r="F263" s="31">
        <f>SUM(F267:F274)</f>
        <v>68</v>
      </c>
      <c r="G263" s="32"/>
      <c r="H263" s="33"/>
      <c r="I263" s="34"/>
      <c r="J263" s="33"/>
      <c r="K263" s="34"/>
      <c r="L263" s="33"/>
      <c r="M263" s="33"/>
    </row>
    <row r="264" spans="1:13" x14ac:dyDescent="0.2">
      <c r="A264" s="320"/>
      <c r="B264" s="37"/>
      <c r="C264" s="35" t="s">
        <v>12</v>
      </c>
      <c r="D264" s="37" t="s">
        <v>15</v>
      </c>
      <c r="E264" s="38">
        <v>0.38900000000000001</v>
      </c>
      <c r="F264" s="39">
        <f>E264*F263</f>
        <v>26.452000000000002</v>
      </c>
      <c r="G264" s="45"/>
      <c r="H264" s="106"/>
      <c r="I264" s="39"/>
      <c r="J264" s="39"/>
      <c r="K264" s="46"/>
      <c r="L264" s="39"/>
      <c r="M264" s="39"/>
    </row>
    <row r="265" spans="1:13" x14ac:dyDescent="0.2">
      <c r="A265" s="320"/>
      <c r="B265" s="37"/>
      <c r="C265" s="45" t="s">
        <v>25</v>
      </c>
      <c r="D265" s="41" t="s">
        <v>0</v>
      </c>
      <c r="E265" s="38">
        <v>0.151</v>
      </c>
      <c r="F265" s="43">
        <f>E265*F263</f>
        <v>10.267999999999999</v>
      </c>
      <c r="G265" s="41"/>
      <c r="H265" s="43"/>
      <c r="I265" s="44"/>
      <c r="J265" s="43"/>
      <c r="K265" s="43"/>
      <c r="L265" s="43"/>
      <c r="M265" s="43"/>
    </row>
    <row r="266" spans="1:13" x14ac:dyDescent="0.2">
      <c r="A266" s="320"/>
      <c r="B266" s="37"/>
      <c r="C266" s="37" t="s">
        <v>23</v>
      </c>
      <c r="D266" s="41"/>
      <c r="E266" s="37"/>
      <c r="F266" s="41"/>
      <c r="G266" s="41"/>
      <c r="H266" s="43"/>
      <c r="I266" s="44"/>
      <c r="J266" s="43"/>
      <c r="K266" s="44"/>
      <c r="L266" s="43"/>
      <c r="M266" s="43"/>
    </row>
    <row r="267" spans="1:13" x14ac:dyDescent="0.2">
      <c r="A267" s="320"/>
      <c r="B267" s="37"/>
      <c r="C267" s="45" t="s">
        <v>135</v>
      </c>
      <c r="D267" s="41" t="s">
        <v>24</v>
      </c>
      <c r="E267" s="88" t="s">
        <v>38</v>
      </c>
      <c r="F267" s="43">
        <v>3</v>
      </c>
      <c r="G267" s="43"/>
      <c r="H267" s="43"/>
      <c r="I267" s="44"/>
      <c r="J267" s="43"/>
      <c r="K267" s="44"/>
      <c r="L267" s="43"/>
      <c r="M267" s="43"/>
    </row>
    <row r="268" spans="1:13" x14ac:dyDescent="0.2">
      <c r="A268" s="320"/>
      <c r="B268" s="37"/>
      <c r="C268" s="45" t="s">
        <v>136</v>
      </c>
      <c r="D268" s="41" t="s">
        <v>24</v>
      </c>
      <c r="E268" s="88" t="s">
        <v>38</v>
      </c>
      <c r="F268" s="43">
        <v>2</v>
      </c>
      <c r="G268" s="43"/>
      <c r="H268" s="43"/>
      <c r="I268" s="44"/>
      <c r="J268" s="43"/>
      <c r="K268" s="44"/>
      <c r="L268" s="43"/>
      <c r="M268" s="43"/>
    </row>
    <row r="269" spans="1:13" x14ac:dyDescent="0.2">
      <c r="A269" s="320"/>
      <c r="B269" s="37"/>
      <c r="C269" s="45" t="s">
        <v>137</v>
      </c>
      <c r="D269" s="41" t="s">
        <v>24</v>
      </c>
      <c r="E269" s="88" t="s">
        <v>38</v>
      </c>
      <c r="F269" s="43">
        <v>5</v>
      </c>
      <c r="G269" s="43"/>
      <c r="H269" s="43"/>
      <c r="I269" s="44"/>
      <c r="J269" s="43"/>
      <c r="K269" s="44"/>
      <c r="L269" s="43"/>
      <c r="M269" s="43"/>
    </row>
    <row r="270" spans="1:13" x14ac:dyDescent="0.2">
      <c r="A270" s="320"/>
      <c r="B270" s="37"/>
      <c r="C270" s="45" t="s">
        <v>98</v>
      </c>
      <c r="D270" s="41" t="s">
        <v>24</v>
      </c>
      <c r="E270" s="88" t="s">
        <v>38</v>
      </c>
      <c r="F270" s="43">
        <v>29</v>
      </c>
      <c r="G270" s="43"/>
      <c r="H270" s="43"/>
      <c r="I270" s="44"/>
      <c r="J270" s="43"/>
      <c r="K270" s="44"/>
      <c r="L270" s="43"/>
      <c r="M270" s="43"/>
    </row>
    <row r="271" spans="1:13" x14ac:dyDescent="0.2">
      <c r="A271" s="320"/>
      <c r="B271" s="37"/>
      <c r="C271" s="45" t="s">
        <v>99</v>
      </c>
      <c r="D271" s="41" t="s">
        <v>24</v>
      </c>
      <c r="E271" s="88" t="s">
        <v>38</v>
      </c>
      <c r="F271" s="43">
        <v>13</v>
      </c>
      <c r="G271" s="43"/>
      <c r="H271" s="43"/>
      <c r="I271" s="44"/>
      <c r="J271" s="43"/>
      <c r="K271" s="44"/>
      <c r="L271" s="43"/>
      <c r="M271" s="43"/>
    </row>
    <row r="272" spans="1:13" x14ac:dyDescent="0.2">
      <c r="A272" s="320"/>
      <c r="B272" s="37"/>
      <c r="C272" s="45" t="s">
        <v>138</v>
      </c>
      <c r="D272" s="41" t="s">
        <v>24</v>
      </c>
      <c r="E272" s="88" t="s">
        <v>38</v>
      </c>
      <c r="F272" s="43">
        <v>4</v>
      </c>
      <c r="G272" s="43"/>
      <c r="H272" s="43"/>
      <c r="I272" s="44"/>
      <c r="J272" s="43"/>
      <c r="K272" s="44"/>
      <c r="L272" s="43"/>
      <c r="M272" s="43"/>
    </row>
    <row r="273" spans="1:13" x14ac:dyDescent="0.2">
      <c r="A273" s="320"/>
      <c r="B273" s="37"/>
      <c r="C273" s="45" t="s">
        <v>100</v>
      </c>
      <c r="D273" s="41" t="s">
        <v>24</v>
      </c>
      <c r="E273" s="88" t="s">
        <v>38</v>
      </c>
      <c r="F273" s="43">
        <v>10</v>
      </c>
      <c r="G273" s="43"/>
      <c r="H273" s="43"/>
      <c r="I273" s="44"/>
      <c r="J273" s="43"/>
      <c r="K273" s="44"/>
      <c r="L273" s="43"/>
      <c r="M273" s="43"/>
    </row>
    <row r="274" spans="1:13" x14ac:dyDescent="0.2">
      <c r="A274" s="320"/>
      <c r="B274" s="37"/>
      <c r="C274" s="45" t="s">
        <v>169</v>
      </c>
      <c r="D274" s="41" t="s">
        <v>24</v>
      </c>
      <c r="E274" s="88" t="s">
        <v>38</v>
      </c>
      <c r="F274" s="43">
        <v>2</v>
      </c>
      <c r="G274" s="43"/>
      <c r="H274" s="43"/>
      <c r="I274" s="44"/>
      <c r="J274" s="43"/>
      <c r="K274" s="44"/>
      <c r="L274" s="43"/>
      <c r="M274" s="43"/>
    </row>
    <row r="275" spans="1:13" x14ac:dyDescent="0.2">
      <c r="A275" s="320"/>
      <c r="B275" s="37"/>
      <c r="C275" s="35" t="s">
        <v>18</v>
      </c>
      <c r="D275" s="41" t="s">
        <v>0</v>
      </c>
      <c r="E275" s="38">
        <v>2.4E-2</v>
      </c>
      <c r="F275" s="41">
        <f>E275*F263</f>
        <v>1.6320000000000001</v>
      </c>
      <c r="G275" s="43"/>
      <c r="H275" s="43"/>
      <c r="I275" s="44"/>
      <c r="J275" s="43"/>
      <c r="K275" s="44"/>
      <c r="L275" s="43"/>
      <c r="M275" s="43"/>
    </row>
    <row r="276" spans="1:13" ht="38.25" x14ac:dyDescent="0.2">
      <c r="A276" s="317">
        <v>42</v>
      </c>
      <c r="B276" s="29" t="s">
        <v>177</v>
      </c>
      <c r="C276" s="30" t="s">
        <v>179</v>
      </c>
      <c r="D276" s="68" t="s">
        <v>24</v>
      </c>
      <c r="E276" s="68"/>
      <c r="F276" s="83">
        <f>F280</f>
        <v>68</v>
      </c>
      <c r="G276" s="69"/>
      <c r="H276" s="70"/>
      <c r="I276" s="70"/>
      <c r="J276" s="70"/>
      <c r="K276" s="70"/>
      <c r="L276" s="70"/>
      <c r="M276" s="70"/>
    </row>
    <row r="277" spans="1:13" x14ac:dyDescent="0.2">
      <c r="A277" s="327"/>
      <c r="B277" s="37"/>
      <c r="C277" s="35" t="s">
        <v>12</v>
      </c>
      <c r="D277" s="36" t="s">
        <v>15</v>
      </c>
      <c r="E277" s="36">
        <v>1.51</v>
      </c>
      <c r="F277" s="53">
        <f>F276*E277</f>
        <v>102.68</v>
      </c>
      <c r="G277" s="36"/>
      <c r="H277" s="53"/>
      <c r="I277" s="53"/>
      <c r="J277" s="53"/>
      <c r="K277" s="53"/>
      <c r="L277" s="53"/>
      <c r="M277" s="53"/>
    </row>
    <row r="278" spans="1:13" x14ac:dyDescent="0.2">
      <c r="A278" s="327"/>
      <c r="B278" s="37"/>
      <c r="C278" s="45" t="s">
        <v>14</v>
      </c>
      <c r="D278" s="37" t="s">
        <v>0</v>
      </c>
      <c r="E278" s="36">
        <v>0.13</v>
      </c>
      <c r="F278" s="77">
        <f>E278*F276</f>
        <v>8.84</v>
      </c>
      <c r="G278" s="36"/>
      <c r="H278" s="53"/>
      <c r="I278" s="53"/>
      <c r="J278" s="53"/>
      <c r="K278" s="53"/>
      <c r="L278" s="53"/>
      <c r="M278" s="53"/>
    </row>
    <row r="279" spans="1:13" x14ac:dyDescent="0.2">
      <c r="A279" s="327"/>
      <c r="B279" s="37"/>
      <c r="C279" s="37" t="s">
        <v>23</v>
      </c>
      <c r="D279" s="37"/>
      <c r="E279" s="37"/>
      <c r="F279" s="39"/>
      <c r="G279" s="37"/>
      <c r="H279" s="39"/>
      <c r="I279" s="53"/>
      <c r="J279" s="39"/>
      <c r="K279" s="39"/>
      <c r="L279" s="39"/>
      <c r="M279" s="39"/>
    </row>
    <row r="280" spans="1:13" ht="25.5" x14ac:dyDescent="0.2">
      <c r="A280" s="327"/>
      <c r="B280" s="37"/>
      <c r="C280" s="45" t="s">
        <v>178</v>
      </c>
      <c r="D280" s="37" t="s">
        <v>24</v>
      </c>
      <c r="E280" s="88" t="s">
        <v>38</v>
      </c>
      <c r="F280" s="39">
        <f>F263</f>
        <v>68</v>
      </c>
      <c r="G280" s="39"/>
      <c r="H280" s="39"/>
      <c r="I280" s="53"/>
      <c r="J280" s="39"/>
      <c r="K280" s="39"/>
      <c r="L280" s="39"/>
      <c r="M280" s="39"/>
    </row>
    <row r="281" spans="1:13" x14ac:dyDescent="0.2">
      <c r="A281" s="318"/>
      <c r="B281" s="37"/>
      <c r="C281" s="35" t="s">
        <v>18</v>
      </c>
      <c r="D281" s="37" t="s">
        <v>0</v>
      </c>
      <c r="E281" s="37">
        <v>7.0000000000000007E-2</v>
      </c>
      <c r="F281" s="38">
        <f>E281*F276</f>
        <v>4.7600000000000007</v>
      </c>
      <c r="G281" s="39"/>
      <c r="H281" s="38"/>
      <c r="I281" s="53"/>
      <c r="J281" s="39"/>
      <c r="K281" s="39"/>
      <c r="L281" s="39"/>
      <c r="M281" s="39"/>
    </row>
    <row r="282" spans="1:13" ht="38.25" x14ac:dyDescent="0.2">
      <c r="A282" s="320">
        <v>43</v>
      </c>
      <c r="B282" s="29" t="s">
        <v>58</v>
      </c>
      <c r="C282" s="30" t="s">
        <v>176</v>
      </c>
      <c r="D282" s="68" t="s">
        <v>24</v>
      </c>
      <c r="E282" s="68"/>
      <c r="F282" s="83">
        <f>F286</f>
        <v>68</v>
      </c>
      <c r="G282" s="69"/>
      <c r="H282" s="70"/>
      <c r="I282" s="70"/>
      <c r="J282" s="70"/>
      <c r="K282" s="70"/>
      <c r="L282" s="70"/>
      <c r="M282" s="70"/>
    </row>
    <row r="283" spans="1:13" x14ac:dyDescent="0.2">
      <c r="A283" s="320"/>
      <c r="B283" s="37"/>
      <c r="C283" s="35" t="s">
        <v>12</v>
      </c>
      <c r="D283" s="36" t="s">
        <v>15</v>
      </c>
      <c r="E283" s="36">
        <v>0.38900000000000001</v>
      </c>
      <c r="F283" s="53">
        <f>F282*E283</f>
        <v>26.452000000000002</v>
      </c>
      <c r="G283" s="36"/>
      <c r="H283" s="53"/>
      <c r="I283" s="53"/>
      <c r="J283" s="53"/>
      <c r="K283" s="53"/>
      <c r="L283" s="53"/>
      <c r="M283" s="53"/>
    </row>
    <row r="284" spans="1:13" x14ac:dyDescent="0.2">
      <c r="A284" s="320"/>
      <c r="B284" s="37"/>
      <c r="C284" s="45" t="s">
        <v>25</v>
      </c>
      <c r="D284" s="37" t="s">
        <v>0</v>
      </c>
      <c r="E284" s="36">
        <v>0.151</v>
      </c>
      <c r="F284" s="77">
        <f>E284*F282</f>
        <v>10.267999999999999</v>
      </c>
      <c r="G284" s="36"/>
      <c r="H284" s="53"/>
      <c r="I284" s="53"/>
      <c r="J284" s="53"/>
      <c r="K284" s="53"/>
      <c r="L284" s="53"/>
      <c r="M284" s="53"/>
    </row>
    <row r="285" spans="1:13" x14ac:dyDescent="0.2">
      <c r="A285" s="320"/>
      <c r="B285" s="37"/>
      <c r="C285" s="37" t="s">
        <v>23</v>
      </c>
      <c r="D285" s="37"/>
      <c r="E285" s="37"/>
      <c r="F285" s="39"/>
      <c r="G285" s="37"/>
      <c r="H285" s="39"/>
      <c r="I285" s="53"/>
      <c r="J285" s="39"/>
      <c r="K285" s="39"/>
      <c r="L285" s="39"/>
      <c r="M285" s="39"/>
    </row>
    <row r="286" spans="1:13" x14ac:dyDescent="0.2">
      <c r="A286" s="320"/>
      <c r="B286" s="37"/>
      <c r="C286" s="113" t="s">
        <v>101</v>
      </c>
      <c r="D286" s="37" t="s">
        <v>24</v>
      </c>
      <c r="E286" s="88" t="s">
        <v>38</v>
      </c>
      <c r="F286" s="39">
        <f>F280</f>
        <v>68</v>
      </c>
      <c r="G286" s="39"/>
      <c r="H286" s="39"/>
      <c r="I286" s="53"/>
      <c r="J286" s="39"/>
      <c r="K286" s="39"/>
      <c r="L286" s="39"/>
      <c r="M286" s="39"/>
    </row>
    <row r="287" spans="1:13" x14ac:dyDescent="0.2">
      <c r="A287" s="320"/>
      <c r="B287" s="37"/>
      <c r="C287" s="35" t="s">
        <v>18</v>
      </c>
      <c r="D287" s="37" t="s">
        <v>0</v>
      </c>
      <c r="E287" s="37">
        <v>2.4E-2</v>
      </c>
      <c r="F287" s="38">
        <f>E287*F282</f>
        <v>1.6320000000000001</v>
      </c>
      <c r="G287" s="39"/>
      <c r="H287" s="38"/>
      <c r="I287" s="53"/>
      <c r="J287" s="39"/>
      <c r="K287" s="39"/>
      <c r="L287" s="39"/>
      <c r="M287" s="39"/>
    </row>
    <row r="288" spans="1:13" ht="21" x14ac:dyDescent="0.2">
      <c r="A288" s="320">
        <v>44</v>
      </c>
      <c r="B288" s="29" t="s">
        <v>102</v>
      </c>
      <c r="C288" s="30" t="s">
        <v>103</v>
      </c>
      <c r="D288" s="114" t="s">
        <v>56</v>
      </c>
      <c r="E288" s="52"/>
      <c r="F288" s="83">
        <v>1</v>
      </c>
      <c r="G288" s="32"/>
      <c r="H288" s="33"/>
      <c r="I288" s="34"/>
      <c r="J288" s="33"/>
      <c r="K288" s="34"/>
      <c r="L288" s="33"/>
      <c r="M288" s="33"/>
    </row>
    <row r="289" spans="1:13" x14ac:dyDescent="0.2">
      <c r="A289" s="320"/>
      <c r="B289" s="37"/>
      <c r="C289" s="35" t="s">
        <v>12</v>
      </c>
      <c r="D289" s="37" t="s">
        <v>15</v>
      </c>
      <c r="E289" s="39">
        <v>1.78</v>
      </c>
      <c r="F289" s="39">
        <f>E289*F288</f>
        <v>1.78</v>
      </c>
      <c r="G289" s="45"/>
      <c r="H289" s="106"/>
      <c r="I289" s="39"/>
      <c r="J289" s="39"/>
      <c r="K289" s="46"/>
      <c r="L289" s="39"/>
      <c r="M289" s="39"/>
    </row>
    <row r="290" spans="1:13" x14ac:dyDescent="0.2">
      <c r="A290" s="320"/>
      <c r="B290" s="37"/>
      <c r="C290" s="45" t="s">
        <v>25</v>
      </c>
      <c r="D290" s="41" t="s">
        <v>0</v>
      </c>
      <c r="E290" s="37">
        <v>0.12</v>
      </c>
      <c r="F290" s="43">
        <f>E290*F288</f>
        <v>0.12</v>
      </c>
      <c r="G290" s="41"/>
      <c r="H290" s="43"/>
      <c r="I290" s="44"/>
      <c r="J290" s="43"/>
      <c r="K290" s="43"/>
      <c r="L290" s="43"/>
      <c r="M290" s="43"/>
    </row>
    <row r="291" spans="1:13" x14ac:dyDescent="0.2">
      <c r="A291" s="320"/>
      <c r="B291" s="37"/>
      <c r="C291" s="37" t="s">
        <v>23</v>
      </c>
      <c r="D291" s="41"/>
      <c r="E291" s="37"/>
      <c r="F291" s="41"/>
      <c r="G291" s="41"/>
      <c r="H291" s="43"/>
      <c r="I291" s="44"/>
      <c r="J291" s="43"/>
      <c r="K291" s="44"/>
      <c r="L291" s="43"/>
      <c r="M291" s="43"/>
    </row>
    <row r="292" spans="1:13" x14ac:dyDescent="0.2">
      <c r="A292" s="320"/>
      <c r="B292" s="37"/>
      <c r="C292" s="40" t="s">
        <v>104</v>
      </c>
      <c r="D292" s="37" t="s">
        <v>56</v>
      </c>
      <c r="E292" s="88" t="s">
        <v>38</v>
      </c>
      <c r="F292" s="107">
        <f>F288</f>
        <v>1</v>
      </c>
      <c r="G292" s="107"/>
      <c r="H292" s="43"/>
      <c r="I292" s="44"/>
      <c r="J292" s="43"/>
      <c r="K292" s="44"/>
      <c r="L292" s="43"/>
      <c r="M292" s="43"/>
    </row>
    <row r="293" spans="1:13" x14ac:dyDescent="0.2">
      <c r="A293" s="320"/>
      <c r="B293" s="37"/>
      <c r="C293" s="40" t="s">
        <v>18</v>
      </c>
      <c r="D293" s="41" t="s">
        <v>0</v>
      </c>
      <c r="E293" s="37">
        <v>1.1299999999999999</v>
      </c>
      <c r="F293" s="41">
        <f>E293*F288</f>
        <v>1.1299999999999999</v>
      </c>
      <c r="G293" s="43"/>
      <c r="H293" s="43"/>
      <c r="I293" s="44"/>
      <c r="J293" s="43"/>
      <c r="K293" s="44"/>
      <c r="L293" s="43"/>
      <c r="M293" s="43"/>
    </row>
    <row r="294" spans="1:13" ht="21" x14ac:dyDescent="0.2">
      <c r="A294" s="320">
        <v>45</v>
      </c>
      <c r="B294" s="29" t="s">
        <v>57</v>
      </c>
      <c r="C294" s="30" t="s">
        <v>105</v>
      </c>
      <c r="D294" s="68" t="s">
        <v>24</v>
      </c>
      <c r="E294" s="68"/>
      <c r="F294" s="31">
        <f>SUM(F298:F306)</f>
        <v>12</v>
      </c>
      <c r="G294" s="69"/>
      <c r="H294" s="70"/>
      <c r="I294" s="70"/>
      <c r="J294" s="70"/>
      <c r="K294" s="70"/>
      <c r="L294" s="70"/>
      <c r="M294" s="70"/>
    </row>
    <row r="295" spans="1:13" x14ac:dyDescent="0.2">
      <c r="A295" s="320"/>
      <c r="B295" s="37"/>
      <c r="C295" s="35" t="s">
        <v>12</v>
      </c>
      <c r="D295" s="36" t="s">
        <v>15</v>
      </c>
      <c r="E295" s="36">
        <v>0.58399999999999996</v>
      </c>
      <c r="F295" s="53">
        <f>F294*E295</f>
        <v>7.0079999999999991</v>
      </c>
      <c r="G295" s="36"/>
      <c r="H295" s="53"/>
      <c r="I295" s="53"/>
      <c r="J295" s="53"/>
      <c r="K295" s="53"/>
      <c r="L295" s="53"/>
      <c r="M295" s="53"/>
    </row>
    <row r="296" spans="1:13" x14ac:dyDescent="0.2">
      <c r="A296" s="320"/>
      <c r="B296" s="37"/>
      <c r="C296" s="45" t="s">
        <v>25</v>
      </c>
      <c r="D296" s="37" t="s">
        <v>0</v>
      </c>
      <c r="E296" s="36">
        <v>0.22700000000000001</v>
      </c>
      <c r="F296" s="77">
        <f>E296*F294</f>
        <v>2.7240000000000002</v>
      </c>
      <c r="G296" s="36"/>
      <c r="H296" s="53"/>
      <c r="I296" s="53"/>
      <c r="J296" s="53"/>
      <c r="K296" s="53"/>
      <c r="L296" s="53"/>
      <c r="M296" s="53"/>
    </row>
    <row r="297" spans="1:13" x14ac:dyDescent="0.2">
      <c r="A297" s="320"/>
      <c r="B297" s="37"/>
      <c r="C297" s="37" t="s">
        <v>23</v>
      </c>
      <c r="D297" s="37"/>
      <c r="E297" s="37"/>
      <c r="F297" s="39"/>
      <c r="G297" s="37"/>
      <c r="H297" s="39"/>
      <c r="I297" s="53"/>
      <c r="J297" s="39"/>
      <c r="K297" s="39"/>
      <c r="L297" s="39"/>
      <c r="M297" s="39"/>
    </row>
    <row r="298" spans="1:13" x14ac:dyDescent="0.2">
      <c r="A298" s="320"/>
      <c r="B298" s="37"/>
      <c r="C298" s="45" t="s">
        <v>351</v>
      </c>
      <c r="D298" s="37" t="s">
        <v>24</v>
      </c>
      <c r="E298" s="88" t="s">
        <v>38</v>
      </c>
      <c r="F298" s="39">
        <v>1</v>
      </c>
      <c r="G298" s="39"/>
      <c r="H298" s="39"/>
      <c r="I298" s="53"/>
      <c r="J298" s="39"/>
      <c r="K298" s="39"/>
      <c r="L298" s="39"/>
      <c r="M298" s="39"/>
    </row>
    <row r="299" spans="1:13" x14ac:dyDescent="0.2">
      <c r="A299" s="320"/>
      <c r="B299" s="37"/>
      <c r="C299" s="45" t="s">
        <v>352</v>
      </c>
      <c r="D299" s="37" t="s">
        <v>24</v>
      </c>
      <c r="E299" s="88" t="s">
        <v>38</v>
      </c>
      <c r="F299" s="39">
        <v>1</v>
      </c>
      <c r="G299" s="39"/>
      <c r="H299" s="39"/>
      <c r="I299" s="53"/>
      <c r="J299" s="39"/>
      <c r="K299" s="39"/>
      <c r="L299" s="39"/>
      <c r="M299" s="39"/>
    </row>
    <row r="300" spans="1:13" x14ac:dyDescent="0.2">
      <c r="A300" s="320"/>
      <c r="B300" s="37"/>
      <c r="C300" s="45" t="s">
        <v>141</v>
      </c>
      <c r="D300" s="37" t="s">
        <v>24</v>
      </c>
      <c r="E300" s="88" t="s">
        <v>38</v>
      </c>
      <c r="F300" s="39">
        <v>1</v>
      </c>
      <c r="G300" s="39"/>
      <c r="H300" s="39"/>
      <c r="I300" s="53"/>
      <c r="J300" s="39"/>
      <c r="K300" s="39"/>
      <c r="L300" s="39"/>
      <c r="M300" s="39"/>
    </row>
    <row r="301" spans="1:13" x14ac:dyDescent="0.2">
      <c r="A301" s="320"/>
      <c r="B301" s="37"/>
      <c r="C301" s="45" t="s">
        <v>142</v>
      </c>
      <c r="D301" s="37" t="s">
        <v>24</v>
      </c>
      <c r="E301" s="88" t="s">
        <v>38</v>
      </c>
      <c r="F301" s="39">
        <v>2</v>
      </c>
      <c r="G301" s="39"/>
      <c r="H301" s="39"/>
      <c r="I301" s="53"/>
      <c r="J301" s="39"/>
      <c r="K301" s="39"/>
      <c r="L301" s="39"/>
      <c r="M301" s="39"/>
    </row>
    <row r="302" spans="1:13" x14ac:dyDescent="0.2">
      <c r="A302" s="320"/>
      <c r="B302" s="37"/>
      <c r="C302" s="45" t="s">
        <v>170</v>
      </c>
      <c r="D302" s="37" t="s">
        <v>24</v>
      </c>
      <c r="E302" s="88" t="s">
        <v>38</v>
      </c>
      <c r="F302" s="39">
        <v>1</v>
      </c>
      <c r="G302" s="39"/>
      <c r="H302" s="39"/>
      <c r="I302" s="53"/>
      <c r="J302" s="39"/>
      <c r="K302" s="39"/>
      <c r="L302" s="39"/>
      <c r="M302" s="39"/>
    </row>
    <row r="303" spans="1:13" x14ac:dyDescent="0.2">
      <c r="A303" s="320"/>
      <c r="B303" s="37"/>
      <c r="C303" s="45" t="s">
        <v>353</v>
      </c>
      <c r="D303" s="37" t="s">
        <v>24</v>
      </c>
      <c r="E303" s="88" t="s">
        <v>38</v>
      </c>
      <c r="F303" s="39">
        <v>1</v>
      </c>
      <c r="G303" s="39"/>
      <c r="H303" s="39"/>
      <c r="I303" s="53"/>
      <c r="J303" s="39"/>
      <c r="K303" s="39"/>
      <c r="L303" s="39"/>
      <c r="M303" s="39"/>
    </row>
    <row r="304" spans="1:13" x14ac:dyDescent="0.2">
      <c r="A304" s="320"/>
      <c r="B304" s="37"/>
      <c r="C304" s="45" t="s">
        <v>143</v>
      </c>
      <c r="D304" s="37" t="s">
        <v>24</v>
      </c>
      <c r="E304" s="88" t="s">
        <v>38</v>
      </c>
      <c r="F304" s="39">
        <v>3</v>
      </c>
      <c r="G304" s="39"/>
      <c r="H304" s="39"/>
      <c r="I304" s="53"/>
      <c r="J304" s="39"/>
      <c r="K304" s="39"/>
      <c r="L304" s="39"/>
      <c r="M304" s="39"/>
    </row>
    <row r="305" spans="1:13" x14ac:dyDescent="0.2">
      <c r="A305" s="320"/>
      <c r="B305" s="37"/>
      <c r="C305" s="45" t="s">
        <v>144</v>
      </c>
      <c r="D305" s="37" t="s">
        <v>24</v>
      </c>
      <c r="E305" s="88" t="s">
        <v>38</v>
      </c>
      <c r="F305" s="39">
        <v>1</v>
      </c>
      <c r="G305" s="39"/>
      <c r="H305" s="39"/>
      <c r="I305" s="53"/>
      <c r="J305" s="39"/>
      <c r="K305" s="39"/>
      <c r="L305" s="39"/>
      <c r="M305" s="39"/>
    </row>
    <row r="306" spans="1:13" x14ac:dyDescent="0.2">
      <c r="A306" s="320"/>
      <c r="B306" s="37"/>
      <c r="C306" s="45" t="s">
        <v>171</v>
      </c>
      <c r="D306" s="37" t="s">
        <v>24</v>
      </c>
      <c r="E306" s="88" t="s">
        <v>38</v>
      </c>
      <c r="F306" s="39">
        <v>1</v>
      </c>
      <c r="G306" s="39"/>
      <c r="H306" s="39"/>
      <c r="I306" s="53"/>
      <c r="J306" s="39"/>
      <c r="K306" s="39"/>
      <c r="L306" s="39"/>
      <c r="M306" s="39"/>
    </row>
    <row r="307" spans="1:13" x14ac:dyDescent="0.2">
      <c r="A307" s="320"/>
      <c r="B307" s="37"/>
      <c r="C307" s="35" t="s">
        <v>18</v>
      </c>
      <c r="D307" s="37" t="s">
        <v>0</v>
      </c>
      <c r="E307" s="37">
        <v>2.4E-2</v>
      </c>
      <c r="F307" s="38">
        <f>E307*F294</f>
        <v>0.28800000000000003</v>
      </c>
      <c r="G307" s="39"/>
      <c r="H307" s="38"/>
      <c r="I307" s="53"/>
      <c r="J307" s="39"/>
      <c r="K307" s="39"/>
      <c r="L307" s="39"/>
      <c r="M307" s="39"/>
    </row>
    <row r="308" spans="1:13" ht="25.5" x14ac:dyDescent="0.2">
      <c r="A308" s="320">
        <v>46</v>
      </c>
      <c r="B308" s="29" t="s">
        <v>58</v>
      </c>
      <c r="C308" s="30" t="s">
        <v>106</v>
      </c>
      <c r="D308" s="68" t="s">
        <v>24</v>
      </c>
      <c r="E308" s="68"/>
      <c r="F308" s="83">
        <f>SUM(F312:F317)</f>
        <v>7</v>
      </c>
      <c r="G308" s="69"/>
      <c r="H308" s="70"/>
      <c r="I308" s="70"/>
      <c r="J308" s="70"/>
      <c r="K308" s="70"/>
      <c r="L308" s="70"/>
      <c r="M308" s="70"/>
    </row>
    <row r="309" spans="1:13" x14ac:dyDescent="0.2">
      <c r="A309" s="320"/>
      <c r="B309" s="37"/>
      <c r="C309" s="35" t="s">
        <v>12</v>
      </c>
      <c r="D309" s="36" t="s">
        <v>15</v>
      </c>
      <c r="E309" s="36">
        <v>0.38900000000000001</v>
      </c>
      <c r="F309" s="77">
        <f>F308*E309</f>
        <v>2.7229999999999999</v>
      </c>
      <c r="G309" s="36"/>
      <c r="H309" s="53"/>
      <c r="I309" s="53"/>
      <c r="J309" s="53"/>
      <c r="K309" s="53"/>
      <c r="L309" s="53"/>
      <c r="M309" s="53"/>
    </row>
    <row r="310" spans="1:13" x14ac:dyDescent="0.2">
      <c r="A310" s="320"/>
      <c r="B310" s="37"/>
      <c r="C310" s="45" t="s">
        <v>25</v>
      </c>
      <c r="D310" s="37" t="s">
        <v>0</v>
      </c>
      <c r="E310" s="36">
        <v>0.151</v>
      </c>
      <c r="F310" s="77">
        <f>E310*F308</f>
        <v>1.0569999999999999</v>
      </c>
      <c r="G310" s="36"/>
      <c r="H310" s="53"/>
      <c r="I310" s="53"/>
      <c r="J310" s="53"/>
      <c r="K310" s="53"/>
      <c r="L310" s="53"/>
      <c r="M310" s="53"/>
    </row>
    <row r="311" spans="1:13" x14ac:dyDescent="0.2">
      <c r="A311" s="320"/>
      <c r="B311" s="37"/>
      <c r="C311" s="37" t="s">
        <v>23</v>
      </c>
      <c r="D311" s="37"/>
      <c r="E311" s="37"/>
      <c r="F311" s="39"/>
      <c r="G311" s="37"/>
      <c r="H311" s="39"/>
      <c r="I311" s="53"/>
      <c r="J311" s="39"/>
      <c r="K311" s="39"/>
      <c r="L311" s="39"/>
      <c r="M311" s="39"/>
    </row>
    <row r="312" spans="1:13" x14ac:dyDescent="0.2">
      <c r="A312" s="320"/>
      <c r="B312" s="37"/>
      <c r="C312" s="113" t="s">
        <v>354</v>
      </c>
      <c r="D312" s="37" t="s">
        <v>24</v>
      </c>
      <c r="E312" s="88" t="s">
        <v>38</v>
      </c>
      <c r="F312" s="39">
        <v>1</v>
      </c>
      <c r="G312" s="39"/>
      <c r="H312" s="39"/>
      <c r="I312" s="53"/>
      <c r="J312" s="39"/>
      <c r="K312" s="39"/>
      <c r="L312" s="39"/>
      <c r="M312" s="39"/>
    </row>
    <row r="313" spans="1:13" x14ac:dyDescent="0.2">
      <c r="A313" s="320"/>
      <c r="B313" s="37"/>
      <c r="C313" s="113" t="s">
        <v>146</v>
      </c>
      <c r="D313" s="37" t="s">
        <v>24</v>
      </c>
      <c r="E313" s="88" t="s">
        <v>38</v>
      </c>
      <c r="F313" s="39">
        <v>1</v>
      </c>
      <c r="G313" s="39"/>
      <c r="H313" s="39"/>
      <c r="I313" s="53"/>
      <c r="J313" s="39"/>
      <c r="K313" s="39"/>
      <c r="L313" s="39"/>
      <c r="M313" s="39"/>
    </row>
    <row r="314" spans="1:13" x14ac:dyDescent="0.2">
      <c r="A314" s="320"/>
      <c r="B314" s="37"/>
      <c r="C314" s="113" t="s">
        <v>355</v>
      </c>
      <c r="D314" s="37" t="s">
        <v>24</v>
      </c>
      <c r="E314" s="88" t="s">
        <v>38</v>
      </c>
      <c r="F314" s="39">
        <v>1</v>
      </c>
      <c r="G314" s="39"/>
      <c r="H314" s="39"/>
      <c r="I314" s="53"/>
      <c r="J314" s="39"/>
      <c r="K314" s="39"/>
      <c r="L314" s="39"/>
      <c r="M314" s="39"/>
    </row>
    <row r="315" spans="1:13" x14ac:dyDescent="0.2">
      <c r="A315" s="320"/>
      <c r="B315" s="37"/>
      <c r="C315" s="113" t="s">
        <v>145</v>
      </c>
      <c r="D315" s="37" t="s">
        <v>24</v>
      </c>
      <c r="E315" s="88" t="s">
        <v>38</v>
      </c>
      <c r="F315" s="39">
        <v>1</v>
      </c>
      <c r="G315" s="39"/>
      <c r="H315" s="39"/>
      <c r="I315" s="53"/>
      <c r="J315" s="39"/>
      <c r="K315" s="39"/>
      <c r="L315" s="39"/>
      <c r="M315" s="39"/>
    </row>
    <row r="316" spans="1:13" x14ac:dyDescent="0.2">
      <c r="A316" s="320"/>
      <c r="B316" s="37"/>
      <c r="C316" s="113" t="s">
        <v>356</v>
      </c>
      <c r="D316" s="37" t="s">
        <v>24</v>
      </c>
      <c r="E316" s="88" t="s">
        <v>38</v>
      </c>
      <c r="F316" s="39">
        <v>1</v>
      </c>
      <c r="G316" s="39"/>
      <c r="H316" s="39"/>
      <c r="I316" s="53"/>
      <c r="J316" s="39"/>
      <c r="K316" s="39"/>
      <c r="L316" s="39"/>
      <c r="M316" s="39"/>
    </row>
    <row r="317" spans="1:13" x14ac:dyDescent="0.2">
      <c r="A317" s="320"/>
      <c r="B317" s="37"/>
      <c r="C317" s="113" t="s">
        <v>357</v>
      </c>
      <c r="D317" s="37" t="s">
        <v>24</v>
      </c>
      <c r="E317" s="88" t="s">
        <v>38</v>
      </c>
      <c r="F317" s="39">
        <v>2</v>
      </c>
      <c r="G317" s="39"/>
      <c r="H317" s="39"/>
      <c r="I317" s="53"/>
      <c r="J317" s="39"/>
      <c r="K317" s="39"/>
      <c r="L317" s="39"/>
      <c r="M317" s="39"/>
    </row>
    <row r="318" spans="1:13" x14ac:dyDescent="0.2">
      <c r="A318" s="320"/>
      <c r="B318" s="37"/>
      <c r="C318" s="35" t="s">
        <v>18</v>
      </c>
      <c r="D318" s="37" t="s">
        <v>0</v>
      </c>
      <c r="E318" s="37">
        <v>2.4E-2</v>
      </c>
      <c r="F318" s="38">
        <f>E318*F308</f>
        <v>0.16800000000000001</v>
      </c>
      <c r="G318" s="39"/>
      <c r="H318" s="38"/>
      <c r="I318" s="53"/>
      <c r="J318" s="39"/>
      <c r="K318" s="39"/>
      <c r="L318" s="39"/>
      <c r="M318" s="39"/>
    </row>
    <row r="319" spans="1:13" ht="25.5" x14ac:dyDescent="0.2">
      <c r="A319" s="320">
        <v>47</v>
      </c>
      <c r="B319" s="29" t="s">
        <v>58</v>
      </c>
      <c r="C319" s="30" t="s">
        <v>107</v>
      </c>
      <c r="D319" s="68" t="s">
        <v>24</v>
      </c>
      <c r="E319" s="68"/>
      <c r="F319" s="31">
        <f>SUM(F323:F332)</f>
        <v>57</v>
      </c>
      <c r="G319" s="69"/>
      <c r="H319" s="70"/>
      <c r="I319" s="70"/>
      <c r="J319" s="70"/>
      <c r="K319" s="70"/>
      <c r="L319" s="70"/>
      <c r="M319" s="70"/>
    </row>
    <row r="320" spans="1:13" x14ac:dyDescent="0.2">
      <c r="A320" s="320"/>
      <c r="B320" s="37"/>
      <c r="C320" s="35" t="s">
        <v>12</v>
      </c>
      <c r="D320" s="36" t="s">
        <v>15</v>
      </c>
      <c r="E320" s="36">
        <v>0.38900000000000001</v>
      </c>
      <c r="F320" s="53">
        <f>F319*E320</f>
        <v>22.173000000000002</v>
      </c>
      <c r="G320" s="36"/>
      <c r="H320" s="53"/>
      <c r="I320" s="53"/>
      <c r="J320" s="53"/>
      <c r="K320" s="53"/>
      <c r="L320" s="53"/>
      <c r="M320" s="53"/>
    </row>
    <row r="321" spans="1:13" x14ac:dyDescent="0.2">
      <c r="A321" s="320"/>
      <c r="B321" s="37"/>
      <c r="C321" s="45" t="s">
        <v>25</v>
      </c>
      <c r="D321" s="37" t="s">
        <v>0</v>
      </c>
      <c r="E321" s="36">
        <v>0.151</v>
      </c>
      <c r="F321" s="77">
        <f>E321*F319</f>
        <v>8.6069999999999993</v>
      </c>
      <c r="G321" s="36"/>
      <c r="H321" s="53"/>
      <c r="I321" s="53"/>
      <c r="J321" s="53"/>
      <c r="K321" s="53"/>
      <c r="L321" s="53"/>
      <c r="M321" s="53"/>
    </row>
    <row r="322" spans="1:13" x14ac:dyDescent="0.2">
      <c r="A322" s="320"/>
      <c r="B322" s="37"/>
      <c r="C322" s="37" t="s">
        <v>23</v>
      </c>
      <c r="D322" s="37"/>
      <c r="E322" s="37"/>
      <c r="F322" s="39"/>
      <c r="G322" s="37"/>
      <c r="H322" s="39"/>
      <c r="I322" s="53"/>
      <c r="J322" s="39"/>
      <c r="K322" s="39"/>
      <c r="L322" s="39"/>
      <c r="M322" s="39"/>
    </row>
    <row r="323" spans="1:13" x14ac:dyDescent="0.2">
      <c r="A323" s="320"/>
      <c r="B323" s="37"/>
      <c r="C323" s="45" t="s">
        <v>147</v>
      </c>
      <c r="D323" s="37" t="s">
        <v>24</v>
      </c>
      <c r="E323" s="88" t="s">
        <v>38</v>
      </c>
      <c r="F323" s="39">
        <v>13</v>
      </c>
      <c r="G323" s="39"/>
      <c r="H323" s="39"/>
      <c r="I323" s="53"/>
      <c r="J323" s="39"/>
      <c r="K323" s="39"/>
      <c r="L323" s="39"/>
      <c r="M323" s="39"/>
    </row>
    <row r="324" spans="1:13" x14ac:dyDescent="0.2">
      <c r="A324" s="320"/>
      <c r="B324" s="37"/>
      <c r="C324" s="45" t="s">
        <v>172</v>
      </c>
      <c r="D324" s="37" t="s">
        <v>24</v>
      </c>
      <c r="E324" s="88" t="s">
        <v>38</v>
      </c>
      <c r="F324" s="39">
        <v>2</v>
      </c>
      <c r="G324" s="39"/>
      <c r="H324" s="39"/>
      <c r="I324" s="53"/>
      <c r="J324" s="39"/>
      <c r="K324" s="39"/>
      <c r="L324" s="39"/>
      <c r="M324" s="39"/>
    </row>
    <row r="325" spans="1:13" x14ac:dyDescent="0.2">
      <c r="A325" s="320"/>
      <c r="B325" s="37"/>
      <c r="C325" s="45" t="s">
        <v>108</v>
      </c>
      <c r="D325" s="37" t="s">
        <v>24</v>
      </c>
      <c r="E325" s="88" t="s">
        <v>38</v>
      </c>
      <c r="F325" s="39">
        <v>4</v>
      </c>
      <c r="G325" s="39"/>
      <c r="H325" s="39"/>
      <c r="I325" s="53"/>
      <c r="J325" s="39"/>
      <c r="K325" s="39"/>
      <c r="L325" s="39"/>
      <c r="M325" s="39"/>
    </row>
    <row r="326" spans="1:13" x14ac:dyDescent="0.2">
      <c r="A326" s="320"/>
      <c r="B326" s="37"/>
      <c r="C326" s="45" t="s">
        <v>76</v>
      </c>
      <c r="D326" s="37" t="s">
        <v>24</v>
      </c>
      <c r="E326" s="88" t="s">
        <v>38</v>
      </c>
      <c r="F326" s="39">
        <v>3</v>
      </c>
      <c r="G326" s="39"/>
      <c r="H326" s="39"/>
      <c r="I326" s="53"/>
      <c r="J326" s="39"/>
      <c r="K326" s="39"/>
      <c r="L326" s="39"/>
      <c r="M326" s="39"/>
    </row>
    <row r="327" spans="1:13" x14ac:dyDescent="0.2">
      <c r="A327" s="320"/>
      <c r="B327" s="37"/>
      <c r="C327" s="45" t="s">
        <v>148</v>
      </c>
      <c r="D327" s="37" t="s">
        <v>24</v>
      </c>
      <c r="E327" s="88" t="s">
        <v>38</v>
      </c>
      <c r="F327" s="39">
        <v>12</v>
      </c>
      <c r="G327" s="39"/>
      <c r="H327" s="39"/>
      <c r="I327" s="53"/>
      <c r="J327" s="39"/>
      <c r="K327" s="39"/>
      <c r="L327" s="39"/>
      <c r="M327" s="39"/>
    </row>
    <row r="328" spans="1:13" x14ac:dyDescent="0.2">
      <c r="A328" s="320"/>
      <c r="B328" s="37"/>
      <c r="C328" s="45" t="s">
        <v>109</v>
      </c>
      <c r="D328" s="37" t="s">
        <v>24</v>
      </c>
      <c r="E328" s="88" t="s">
        <v>38</v>
      </c>
      <c r="F328" s="39">
        <v>11</v>
      </c>
      <c r="G328" s="39"/>
      <c r="H328" s="39"/>
      <c r="I328" s="53"/>
      <c r="J328" s="39"/>
      <c r="K328" s="39"/>
      <c r="L328" s="39"/>
      <c r="M328" s="39"/>
    </row>
    <row r="329" spans="1:13" x14ac:dyDescent="0.2">
      <c r="A329" s="320"/>
      <c r="B329" s="37"/>
      <c r="C329" s="45" t="s">
        <v>122</v>
      </c>
      <c r="D329" s="37" t="s">
        <v>24</v>
      </c>
      <c r="E329" s="88" t="s">
        <v>38</v>
      </c>
      <c r="F329" s="39">
        <v>5</v>
      </c>
      <c r="G329" s="39"/>
      <c r="H329" s="39"/>
      <c r="I329" s="53"/>
      <c r="J329" s="39"/>
      <c r="K329" s="39"/>
      <c r="L329" s="39"/>
      <c r="M329" s="39"/>
    </row>
    <row r="330" spans="1:13" x14ac:dyDescent="0.2">
      <c r="A330" s="320"/>
      <c r="B330" s="37"/>
      <c r="C330" s="45" t="s">
        <v>149</v>
      </c>
      <c r="D330" s="37" t="s">
        <v>24</v>
      </c>
      <c r="E330" s="88" t="s">
        <v>38</v>
      </c>
      <c r="F330" s="39">
        <v>3</v>
      </c>
      <c r="G330" s="39"/>
      <c r="H330" s="39"/>
      <c r="I330" s="53"/>
      <c r="J330" s="39"/>
      <c r="K330" s="39"/>
      <c r="L330" s="39"/>
      <c r="M330" s="39"/>
    </row>
    <row r="331" spans="1:13" x14ac:dyDescent="0.2">
      <c r="A331" s="320"/>
      <c r="B331" s="37"/>
      <c r="C331" s="45" t="s">
        <v>123</v>
      </c>
      <c r="D331" s="37" t="s">
        <v>24</v>
      </c>
      <c r="E331" s="88" t="s">
        <v>38</v>
      </c>
      <c r="F331" s="39">
        <v>2</v>
      </c>
      <c r="G331" s="39"/>
      <c r="H331" s="39"/>
      <c r="I331" s="53"/>
      <c r="J331" s="39"/>
      <c r="K331" s="39"/>
      <c r="L331" s="39"/>
      <c r="M331" s="39"/>
    </row>
    <row r="332" spans="1:13" x14ac:dyDescent="0.2">
      <c r="A332" s="320"/>
      <c r="B332" s="37"/>
      <c r="C332" s="45" t="s">
        <v>173</v>
      </c>
      <c r="D332" s="37" t="s">
        <v>24</v>
      </c>
      <c r="E332" s="88" t="s">
        <v>38</v>
      </c>
      <c r="F332" s="39">
        <v>2</v>
      </c>
      <c r="G332" s="39"/>
      <c r="H332" s="39"/>
      <c r="I332" s="53"/>
      <c r="J332" s="39"/>
      <c r="K332" s="39"/>
      <c r="L332" s="39"/>
      <c r="M332" s="39"/>
    </row>
    <row r="333" spans="1:13" x14ac:dyDescent="0.2">
      <c r="A333" s="320"/>
      <c r="B333" s="37"/>
      <c r="C333" s="35" t="s">
        <v>18</v>
      </c>
      <c r="D333" s="37" t="s">
        <v>0</v>
      </c>
      <c r="E333" s="37">
        <v>2.4E-2</v>
      </c>
      <c r="F333" s="38">
        <f>E333*F319</f>
        <v>1.3680000000000001</v>
      </c>
      <c r="G333" s="39"/>
      <c r="H333" s="38"/>
      <c r="I333" s="53"/>
      <c r="J333" s="39"/>
      <c r="K333" s="39"/>
      <c r="L333" s="39"/>
      <c r="M333" s="39"/>
    </row>
    <row r="334" spans="1:13" ht="25.5" x14ac:dyDescent="0.2">
      <c r="A334" s="320">
        <v>48</v>
      </c>
      <c r="B334" s="29" t="s">
        <v>58</v>
      </c>
      <c r="C334" s="30" t="s">
        <v>110</v>
      </c>
      <c r="D334" s="68" t="s">
        <v>24</v>
      </c>
      <c r="E334" s="68"/>
      <c r="F334" s="31">
        <f>SUM(F338:F343)</f>
        <v>11</v>
      </c>
      <c r="G334" s="69"/>
      <c r="H334" s="70"/>
      <c r="I334" s="70"/>
      <c r="J334" s="70"/>
      <c r="K334" s="70"/>
      <c r="L334" s="70"/>
      <c r="M334" s="70"/>
    </row>
    <row r="335" spans="1:13" x14ac:dyDescent="0.2">
      <c r="A335" s="320"/>
      <c r="B335" s="37"/>
      <c r="C335" s="35" t="s">
        <v>12</v>
      </c>
      <c r="D335" s="36" t="s">
        <v>15</v>
      </c>
      <c r="E335" s="36">
        <v>0.38900000000000001</v>
      </c>
      <c r="F335" s="53">
        <f>F334*E335</f>
        <v>4.2789999999999999</v>
      </c>
      <c r="G335" s="36"/>
      <c r="H335" s="53"/>
      <c r="I335" s="53"/>
      <c r="J335" s="53"/>
      <c r="K335" s="53"/>
      <c r="L335" s="53"/>
      <c r="M335" s="53"/>
    </row>
    <row r="336" spans="1:13" x14ac:dyDescent="0.2">
      <c r="A336" s="320"/>
      <c r="B336" s="37"/>
      <c r="C336" s="45" t="s">
        <v>25</v>
      </c>
      <c r="D336" s="37" t="s">
        <v>0</v>
      </c>
      <c r="E336" s="36">
        <v>0.151</v>
      </c>
      <c r="F336" s="77">
        <f>E336*F334</f>
        <v>1.661</v>
      </c>
      <c r="G336" s="36"/>
      <c r="H336" s="53"/>
      <c r="I336" s="53"/>
      <c r="J336" s="53"/>
      <c r="K336" s="53"/>
      <c r="L336" s="53"/>
      <c r="M336" s="53"/>
    </row>
    <row r="337" spans="1:13" x14ac:dyDescent="0.2">
      <c r="A337" s="320"/>
      <c r="B337" s="37"/>
      <c r="C337" s="37" t="s">
        <v>23</v>
      </c>
      <c r="D337" s="37"/>
      <c r="E337" s="37"/>
      <c r="F337" s="39"/>
      <c r="G337" s="37"/>
      <c r="H337" s="39"/>
      <c r="I337" s="53"/>
      <c r="J337" s="39"/>
      <c r="K337" s="39"/>
      <c r="L337" s="39"/>
      <c r="M337" s="39"/>
    </row>
    <row r="338" spans="1:13" x14ac:dyDescent="0.2">
      <c r="A338" s="320"/>
      <c r="B338" s="37"/>
      <c r="C338" s="45" t="s">
        <v>152</v>
      </c>
      <c r="D338" s="37" t="s">
        <v>24</v>
      </c>
      <c r="E338" s="88" t="s">
        <v>38</v>
      </c>
      <c r="F338" s="39">
        <v>4</v>
      </c>
      <c r="G338" s="39"/>
      <c r="H338" s="39"/>
      <c r="I338" s="53"/>
      <c r="J338" s="39"/>
      <c r="K338" s="39"/>
      <c r="L338" s="39"/>
      <c r="M338" s="39"/>
    </row>
    <row r="339" spans="1:13" x14ac:dyDescent="0.2">
      <c r="A339" s="320"/>
      <c r="B339" s="37"/>
      <c r="C339" s="45" t="s">
        <v>111</v>
      </c>
      <c r="D339" s="37" t="s">
        <v>24</v>
      </c>
      <c r="E339" s="88" t="s">
        <v>38</v>
      </c>
      <c r="F339" s="39">
        <v>1</v>
      </c>
      <c r="G339" s="39"/>
      <c r="H339" s="39"/>
      <c r="I339" s="53"/>
      <c r="J339" s="39"/>
      <c r="K339" s="39"/>
      <c r="L339" s="39"/>
      <c r="M339" s="39"/>
    </row>
    <row r="340" spans="1:13" x14ac:dyDescent="0.2">
      <c r="A340" s="320"/>
      <c r="B340" s="37"/>
      <c r="C340" s="45" t="s">
        <v>151</v>
      </c>
      <c r="D340" s="37" t="s">
        <v>24</v>
      </c>
      <c r="E340" s="88" t="s">
        <v>38</v>
      </c>
      <c r="F340" s="39">
        <v>1</v>
      </c>
      <c r="G340" s="39"/>
      <c r="H340" s="39"/>
      <c r="I340" s="53"/>
      <c r="J340" s="39"/>
      <c r="K340" s="39"/>
      <c r="L340" s="39"/>
      <c r="M340" s="39"/>
    </row>
    <row r="341" spans="1:13" x14ac:dyDescent="0.2">
      <c r="A341" s="320"/>
      <c r="B341" s="37"/>
      <c r="C341" s="45" t="s">
        <v>112</v>
      </c>
      <c r="D341" s="37" t="s">
        <v>24</v>
      </c>
      <c r="E341" s="88" t="s">
        <v>38</v>
      </c>
      <c r="F341" s="39">
        <v>1</v>
      </c>
      <c r="G341" s="39"/>
      <c r="H341" s="39"/>
      <c r="I341" s="53"/>
      <c r="J341" s="39"/>
      <c r="K341" s="39"/>
      <c r="L341" s="39"/>
      <c r="M341" s="39"/>
    </row>
    <row r="342" spans="1:13" x14ac:dyDescent="0.2">
      <c r="A342" s="320"/>
      <c r="B342" s="37"/>
      <c r="C342" s="45" t="s">
        <v>174</v>
      </c>
      <c r="D342" s="37" t="s">
        <v>24</v>
      </c>
      <c r="E342" s="88" t="s">
        <v>38</v>
      </c>
      <c r="F342" s="39">
        <v>2</v>
      </c>
      <c r="G342" s="39"/>
      <c r="H342" s="39"/>
      <c r="I342" s="53"/>
      <c r="J342" s="39"/>
      <c r="K342" s="39"/>
      <c r="L342" s="39"/>
      <c r="M342" s="39"/>
    </row>
    <row r="343" spans="1:13" x14ac:dyDescent="0.2">
      <c r="A343" s="320"/>
      <c r="B343" s="37"/>
      <c r="C343" s="45" t="s">
        <v>150</v>
      </c>
      <c r="D343" s="37" t="s">
        <v>24</v>
      </c>
      <c r="E343" s="88" t="s">
        <v>38</v>
      </c>
      <c r="F343" s="39">
        <v>2</v>
      </c>
      <c r="G343" s="39"/>
      <c r="H343" s="39"/>
      <c r="I343" s="53"/>
      <c r="J343" s="39"/>
      <c r="K343" s="39"/>
      <c r="L343" s="39"/>
      <c r="M343" s="39"/>
    </row>
    <row r="344" spans="1:13" x14ac:dyDescent="0.2">
      <c r="A344" s="320"/>
      <c r="B344" s="37"/>
      <c r="C344" s="35" t="s">
        <v>18</v>
      </c>
      <c r="D344" s="37" t="s">
        <v>0</v>
      </c>
      <c r="E344" s="37">
        <v>2.4E-2</v>
      </c>
      <c r="F344" s="38">
        <f>E344*F334</f>
        <v>0.26400000000000001</v>
      </c>
      <c r="G344" s="39"/>
      <c r="H344" s="38"/>
      <c r="I344" s="53"/>
      <c r="J344" s="39"/>
      <c r="K344" s="39"/>
      <c r="L344" s="39"/>
      <c r="M344" s="39"/>
    </row>
    <row r="345" spans="1:13" ht="38.25" x14ac:dyDescent="0.2">
      <c r="A345" s="320">
        <v>49</v>
      </c>
      <c r="B345" s="29" t="s">
        <v>58</v>
      </c>
      <c r="C345" s="30" t="s">
        <v>113</v>
      </c>
      <c r="D345" s="68" t="s">
        <v>24</v>
      </c>
      <c r="E345" s="68"/>
      <c r="F345" s="83">
        <f>SUM(F349:F352)</f>
        <v>11</v>
      </c>
      <c r="G345" s="69"/>
      <c r="H345" s="70"/>
      <c r="I345" s="70"/>
      <c r="J345" s="70"/>
      <c r="K345" s="70"/>
      <c r="L345" s="70"/>
      <c r="M345" s="70"/>
    </row>
    <row r="346" spans="1:13" x14ac:dyDescent="0.2">
      <c r="A346" s="320"/>
      <c r="B346" s="37"/>
      <c r="C346" s="35" t="s">
        <v>12</v>
      </c>
      <c r="D346" s="36" t="s">
        <v>15</v>
      </c>
      <c r="E346" s="36">
        <v>0.38900000000000001</v>
      </c>
      <c r="F346" s="53">
        <f>F345*E346</f>
        <v>4.2789999999999999</v>
      </c>
      <c r="G346" s="36"/>
      <c r="H346" s="53"/>
      <c r="I346" s="53"/>
      <c r="J346" s="53"/>
      <c r="K346" s="53"/>
      <c r="L346" s="53"/>
      <c r="M346" s="53"/>
    </row>
    <row r="347" spans="1:13" x14ac:dyDescent="0.2">
      <c r="A347" s="320"/>
      <c r="B347" s="37"/>
      <c r="C347" s="45" t="s">
        <v>25</v>
      </c>
      <c r="D347" s="37" t="s">
        <v>0</v>
      </c>
      <c r="E347" s="36">
        <v>0.151</v>
      </c>
      <c r="F347" s="77">
        <f>E347*F345</f>
        <v>1.661</v>
      </c>
      <c r="G347" s="36"/>
      <c r="H347" s="53"/>
      <c r="I347" s="53"/>
      <c r="J347" s="53"/>
      <c r="K347" s="53"/>
      <c r="L347" s="53"/>
      <c r="M347" s="53"/>
    </row>
    <row r="348" spans="1:13" x14ac:dyDescent="0.2">
      <c r="A348" s="320"/>
      <c r="B348" s="37"/>
      <c r="C348" s="37" t="s">
        <v>23</v>
      </c>
      <c r="D348" s="37"/>
      <c r="E348" s="37"/>
      <c r="F348" s="39"/>
      <c r="G348" s="37"/>
      <c r="H348" s="39"/>
      <c r="I348" s="53"/>
      <c r="J348" s="39"/>
      <c r="K348" s="39"/>
      <c r="L348" s="39"/>
      <c r="M348" s="39"/>
    </row>
    <row r="349" spans="1:13" x14ac:dyDescent="0.2">
      <c r="A349" s="320"/>
      <c r="B349" s="37"/>
      <c r="C349" s="113" t="s">
        <v>114</v>
      </c>
      <c r="D349" s="37" t="s">
        <v>24</v>
      </c>
      <c r="E349" s="88" t="s">
        <v>38</v>
      </c>
      <c r="F349" s="39">
        <v>3</v>
      </c>
      <c r="G349" s="39"/>
      <c r="H349" s="39"/>
      <c r="I349" s="53"/>
      <c r="J349" s="39"/>
      <c r="K349" s="39"/>
      <c r="L349" s="39"/>
      <c r="M349" s="39"/>
    </row>
    <row r="350" spans="1:13" x14ac:dyDescent="0.2">
      <c r="A350" s="320"/>
      <c r="B350" s="37"/>
      <c r="C350" s="113" t="s">
        <v>115</v>
      </c>
      <c r="D350" s="37" t="s">
        <v>24</v>
      </c>
      <c r="E350" s="88" t="s">
        <v>38</v>
      </c>
      <c r="F350" s="39">
        <v>1</v>
      </c>
      <c r="G350" s="39"/>
      <c r="H350" s="39"/>
      <c r="I350" s="53"/>
      <c r="J350" s="39"/>
      <c r="K350" s="39"/>
      <c r="L350" s="39"/>
      <c r="M350" s="39"/>
    </row>
    <row r="351" spans="1:13" x14ac:dyDescent="0.2">
      <c r="A351" s="320"/>
      <c r="B351" s="37"/>
      <c r="C351" s="113" t="s">
        <v>116</v>
      </c>
      <c r="D351" s="37" t="s">
        <v>24</v>
      </c>
      <c r="E351" s="88" t="s">
        <v>38</v>
      </c>
      <c r="F351" s="39">
        <v>5</v>
      </c>
      <c r="G351" s="39"/>
      <c r="H351" s="39"/>
      <c r="I351" s="53"/>
      <c r="J351" s="39"/>
      <c r="K351" s="39"/>
      <c r="L351" s="39"/>
      <c r="M351" s="39"/>
    </row>
    <row r="352" spans="1:13" x14ac:dyDescent="0.2">
      <c r="A352" s="320"/>
      <c r="B352" s="37"/>
      <c r="C352" s="113" t="s">
        <v>175</v>
      </c>
      <c r="D352" s="37" t="s">
        <v>24</v>
      </c>
      <c r="E352" s="88" t="s">
        <v>38</v>
      </c>
      <c r="F352" s="39">
        <v>2</v>
      </c>
      <c r="G352" s="39"/>
      <c r="H352" s="39"/>
      <c r="I352" s="53"/>
      <c r="J352" s="39"/>
      <c r="K352" s="39"/>
      <c r="L352" s="39"/>
      <c r="M352" s="39"/>
    </row>
    <row r="353" spans="1:13" x14ac:dyDescent="0.2">
      <c r="A353" s="320"/>
      <c r="B353" s="37"/>
      <c r="C353" s="35" t="s">
        <v>18</v>
      </c>
      <c r="D353" s="37" t="s">
        <v>0</v>
      </c>
      <c r="E353" s="37">
        <v>2.4E-2</v>
      </c>
      <c r="F353" s="38">
        <f>E353*F345</f>
        <v>0.26400000000000001</v>
      </c>
      <c r="G353" s="39"/>
      <c r="H353" s="38"/>
      <c r="I353" s="53"/>
      <c r="J353" s="39"/>
      <c r="K353" s="39"/>
      <c r="L353" s="39"/>
      <c r="M353" s="39"/>
    </row>
    <row r="354" spans="1:13" ht="25.5" x14ac:dyDescent="0.2">
      <c r="A354" s="320">
        <v>50</v>
      </c>
      <c r="B354" s="29" t="s">
        <v>117</v>
      </c>
      <c r="C354" s="30" t="s">
        <v>346</v>
      </c>
      <c r="D354" s="68" t="s">
        <v>32</v>
      </c>
      <c r="E354" s="68"/>
      <c r="F354" s="83">
        <f>F143+F137+F131+F125+F119+F113</f>
        <v>2397</v>
      </c>
      <c r="G354" s="69"/>
      <c r="H354" s="70"/>
      <c r="I354" s="70"/>
      <c r="J354" s="70"/>
      <c r="K354" s="70"/>
      <c r="L354" s="70"/>
      <c r="M354" s="70"/>
    </row>
    <row r="355" spans="1:13" x14ac:dyDescent="0.2">
      <c r="A355" s="320"/>
      <c r="B355" s="37"/>
      <c r="C355" s="35" t="s">
        <v>12</v>
      </c>
      <c r="D355" s="36" t="s">
        <v>15</v>
      </c>
      <c r="E355" s="36">
        <v>5.67E-2</v>
      </c>
      <c r="F355" s="53">
        <f>F354*E355</f>
        <v>135.90989999999999</v>
      </c>
      <c r="G355" s="36"/>
      <c r="H355" s="53"/>
      <c r="I355" s="53"/>
      <c r="J355" s="53"/>
      <c r="K355" s="53"/>
      <c r="L355" s="53"/>
      <c r="M355" s="53"/>
    </row>
    <row r="356" spans="1:13" x14ac:dyDescent="0.2">
      <c r="A356" s="320"/>
      <c r="B356" s="37"/>
      <c r="C356" s="37" t="s">
        <v>23</v>
      </c>
      <c r="D356" s="37"/>
      <c r="E356" s="37"/>
      <c r="F356" s="39"/>
      <c r="G356" s="37"/>
      <c r="H356" s="39"/>
      <c r="I356" s="36"/>
      <c r="J356" s="39"/>
      <c r="K356" s="46"/>
      <c r="L356" s="39"/>
      <c r="M356" s="39"/>
    </row>
    <row r="357" spans="1:13" ht="18.75" x14ac:dyDescent="0.2">
      <c r="A357" s="320"/>
      <c r="B357" s="37"/>
      <c r="C357" s="113" t="s">
        <v>61</v>
      </c>
      <c r="D357" s="37" t="s">
        <v>43</v>
      </c>
      <c r="E357" s="37">
        <v>3.1099999999999999E-2</v>
      </c>
      <c r="F357" s="39">
        <f>E357*F354</f>
        <v>74.546700000000001</v>
      </c>
      <c r="G357" s="39"/>
      <c r="H357" s="39"/>
      <c r="I357" s="36"/>
      <c r="J357" s="39"/>
      <c r="K357" s="46"/>
      <c r="L357" s="39"/>
      <c r="M357" s="39"/>
    </row>
    <row r="358" spans="1:13" x14ac:dyDescent="0.2">
      <c r="A358" s="320"/>
      <c r="B358" s="37"/>
      <c r="C358" s="35" t="s">
        <v>18</v>
      </c>
      <c r="D358" s="37" t="s">
        <v>0</v>
      </c>
      <c r="E358" s="37">
        <v>6.0000000000000002E-5</v>
      </c>
      <c r="F358" s="38">
        <f>E358*F354</f>
        <v>0.14382</v>
      </c>
      <c r="G358" s="39"/>
      <c r="H358" s="38"/>
      <c r="I358" s="36"/>
      <c r="J358" s="39"/>
      <c r="K358" s="46"/>
      <c r="L358" s="39"/>
      <c r="M358" s="39"/>
    </row>
    <row r="359" spans="1:13" ht="25.5" x14ac:dyDescent="0.2">
      <c r="A359" s="317">
        <v>51</v>
      </c>
      <c r="B359" s="29" t="s">
        <v>133</v>
      </c>
      <c r="C359" s="30" t="s">
        <v>345</v>
      </c>
      <c r="D359" s="68" t="s">
        <v>32</v>
      </c>
      <c r="E359" s="68"/>
      <c r="F359" s="83">
        <f>F107</f>
        <v>435</v>
      </c>
      <c r="G359" s="69"/>
      <c r="H359" s="70"/>
      <c r="I359" s="70"/>
      <c r="J359" s="70"/>
      <c r="K359" s="70"/>
      <c r="L359" s="70"/>
      <c r="M359" s="70"/>
    </row>
    <row r="360" spans="1:13" x14ac:dyDescent="0.2">
      <c r="A360" s="327"/>
      <c r="B360" s="37"/>
      <c r="C360" s="35" t="s">
        <v>12</v>
      </c>
      <c r="D360" s="36" t="s">
        <v>15</v>
      </c>
      <c r="E360" s="36">
        <v>5.67E-2</v>
      </c>
      <c r="F360" s="53">
        <f>F359*E360</f>
        <v>24.6645</v>
      </c>
      <c r="G360" s="36"/>
      <c r="H360" s="53"/>
      <c r="I360" s="53"/>
      <c r="J360" s="53"/>
      <c r="K360" s="53"/>
      <c r="L360" s="53"/>
      <c r="M360" s="53"/>
    </row>
    <row r="361" spans="1:13" x14ac:dyDescent="0.2">
      <c r="A361" s="327"/>
      <c r="B361" s="37"/>
      <c r="C361" s="37" t="s">
        <v>23</v>
      </c>
      <c r="D361" s="37"/>
      <c r="E361" s="37"/>
      <c r="F361" s="39"/>
      <c r="G361" s="37"/>
      <c r="H361" s="39"/>
      <c r="I361" s="36"/>
      <c r="J361" s="39"/>
      <c r="K361" s="46"/>
      <c r="L361" s="39"/>
      <c r="M361" s="39"/>
    </row>
    <row r="362" spans="1:13" ht="18.75" x14ac:dyDescent="0.2">
      <c r="A362" s="327"/>
      <c r="B362" s="37"/>
      <c r="C362" s="113" t="s">
        <v>61</v>
      </c>
      <c r="D362" s="37" t="s">
        <v>43</v>
      </c>
      <c r="E362" s="37">
        <v>5.7000000000000002E-2</v>
      </c>
      <c r="F362" s="39">
        <f>E362*F359</f>
        <v>24.795000000000002</v>
      </c>
      <c r="G362" s="39"/>
      <c r="H362" s="39"/>
      <c r="I362" s="36"/>
      <c r="J362" s="39"/>
      <c r="K362" s="46"/>
      <c r="L362" s="39"/>
      <c r="M362" s="39"/>
    </row>
    <row r="363" spans="1:13" x14ac:dyDescent="0.2">
      <c r="A363" s="318"/>
      <c r="B363" s="37"/>
      <c r="C363" s="35" t="s">
        <v>18</v>
      </c>
      <c r="D363" s="37" t="s">
        <v>0</v>
      </c>
      <c r="E363" s="37">
        <v>1E-4</v>
      </c>
      <c r="F363" s="38">
        <f>E363*F359</f>
        <v>4.3500000000000004E-2</v>
      </c>
      <c r="G363" s="39"/>
      <c r="H363" s="38"/>
      <c r="I363" s="36"/>
      <c r="J363" s="39"/>
      <c r="K363" s="46"/>
      <c r="L363" s="39"/>
      <c r="M363" s="39"/>
    </row>
    <row r="364" spans="1:13" ht="25.5" x14ac:dyDescent="0.2">
      <c r="A364" s="317">
        <v>52</v>
      </c>
      <c r="B364" s="29" t="s">
        <v>64</v>
      </c>
      <c r="C364" s="30" t="s">
        <v>344</v>
      </c>
      <c r="D364" s="68" t="s">
        <v>32</v>
      </c>
      <c r="E364" s="68"/>
      <c r="F364" s="83">
        <f>F101</f>
        <v>47</v>
      </c>
      <c r="G364" s="69"/>
      <c r="H364" s="70"/>
      <c r="I364" s="70"/>
      <c r="J364" s="70"/>
      <c r="K364" s="70"/>
      <c r="L364" s="70"/>
      <c r="M364" s="70"/>
    </row>
    <row r="365" spans="1:13" x14ac:dyDescent="0.2">
      <c r="A365" s="327"/>
      <c r="B365" s="37"/>
      <c r="C365" s="35" t="s">
        <v>12</v>
      </c>
      <c r="D365" s="36" t="s">
        <v>15</v>
      </c>
      <c r="E365" s="36">
        <v>5.67E-2</v>
      </c>
      <c r="F365" s="53">
        <f>F364*E365</f>
        <v>2.6648999999999998</v>
      </c>
      <c r="G365" s="36"/>
      <c r="H365" s="53"/>
      <c r="I365" s="53"/>
      <c r="J365" s="53"/>
      <c r="K365" s="53"/>
      <c r="L365" s="53"/>
      <c r="M365" s="53"/>
    </row>
    <row r="366" spans="1:13" x14ac:dyDescent="0.2">
      <c r="A366" s="327"/>
      <c r="B366" s="37"/>
      <c r="C366" s="37" t="s">
        <v>23</v>
      </c>
      <c r="D366" s="37"/>
      <c r="E366" s="37"/>
      <c r="F366" s="39"/>
      <c r="G366" s="37"/>
      <c r="H366" s="39"/>
      <c r="I366" s="36"/>
      <c r="J366" s="39"/>
      <c r="K366" s="46"/>
      <c r="L366" s="39"/>
      <c r="M366" s="39"/>
    </row>
    <row r="367" spans="1:13" ht="18.75" x14ac:dyDescent="0.2">
      <c r="A367" s="327"/>
      <c r="B367" s="37"/>
      <c r="C367" s="113" t="s">
        <v>61</v>
      </c>
      <c r="D367" s="37" t="s">
        <v>43</v>
      </c>
      <c r="E367" s="37">
        <v>9.4E-2</v>
      </c>
      <c r="F367" s="39">
        <f>E367*F364</f>
        <v>4.4180000000000001</v>
      </c>
      <c r="G367" s="39"/>
      <c r="H367" s="39"/>
      <c r="I367" s="36"/>
      <c r="J367" s="39"/>
      <c r="K367" s="46"/>
      <c r="L367" s="39"/>
      <c r="M367" s="39"/>
    </row>
    <row r="368" spans="1:13" x14ac:dyDescent="0.2">
      <c r="A368" s="318"/>
      <c r="B368" s="37"/>
      <c r="C368" s="35" t="s">
        <v>18</v>
      </c>
      <c r="D368" s="37" t="s">
        <v>0</v>
      </c>
      <c r="E368" s="37">
        <v>1.6000000000000001E-4</v>
      </c>
      <c r="F368" s="38">
        <f>E368*F364</f>
        <v>7.5200000000000006E-3</v>
      </c>
      <c r="G368" s="39"/>
      <c r="H368" s="38"/>
      <c r="I368" s="36"/>
      <c r="J368" s="39"/>
      <c r="K368" s="46"/>
      <c r="L368" s="39"/>
      <c r="M368" s="39"/>
    </row>
    <row r="369" spans="1:13" ht="38.25" x14ac:dyDescent="0.2">
      <c r="A369" s="320">
        <v>53</v>
      </c>
      <c r="B369" s="29" t="s">
        <v>62</v>
      </c>
      <c r="C369" s="30" t="s">
        <v>342</v>
      </c>
      <c r="D369" s="68" t="s">
        <v>32</v>
      </c>
      <c r="E369" s="68"/>
      <c r="F369" s="83">
        <f>F95+F83</f>
        <v>736</v>
      </c>
      <c r="G369" s="69"/>
      <c r="H369" s="70"/>
      <c r="I369" s="70"/>
      <c r="J369" s="70"/>
      <c r="K369" s="70"/>
      <c r="L369" s="70"/>
      <c r="M369" s="70"/>
    </row>
    <row r="370" spans="1:13" x14ac:dyDescent="0.2">
      <c r="A370" s="320"/>
      <c r="B370" s="37"/>
      <c r="C370" s="35" t="s">
        <v>12</v>
      </c>
      <c r="D370" s="36" t="s">
        <v>15</v>
      </c>
      <c r="E370" s="36">
        <v>6.4899999999999999E-2</v>
      </c>
      <c r="F370" s="53">
        <f>F369*E370</f>
        <v>47.766399999999997</v>
      </c>
      <c r="G370" s="36"/>
      <c r="H370" s="53"/>
      <c r="I370" s="53"/>
      <c r="J370" s="53"/>
      <c r="K370" s="53"/>
      <c r="L370" s="53"/>
      <c r="M370" s="53"/>
    </row>
    <row r="371" spans="1:13" x14ac:dyDescent="0.2">
      <c r="A371" s="320"/>
      <c r="B371" s="37"/>
      <c r="C371" s="37" t="s">
        <v>23</v>
      </c>
      <c r="D371" s="37"/>
      <c r="E371" s="37"/>
      <c r="F371" s="39"/>
      <c r="G371" s="37"/>
      <c r="H371" s="39"/>
      <c r="I371" s="36"/>
      <c r="J371" s="39"/>
      <c r="K371" s="46"/>
      <c r="L371" s="39"/>
      <c r="M371" s="39"/>
    </row>
    <row r="372" spans="1:13" ht="18.75" x14ac:dyDescent="0.2">
      <c r="A372" s="320"/>
      <c r="B372" s="37"/>
      <c r="C372" s="113" t="s">
        <v>61</v>
      </c>
      <c r="D372" s="37" t="s">
        <v>43</v>
      </c>
      <c r="E372" s="37">
        <v>0.14799999999999999</v>
      </c>
      <c r="F372" s="39">
        <f>E372*F369</f>
        <v>108.928</v>
      </c>
      <c r="G372" s="39"/>
      <c r="H372" s="39"/>
      <c r="I372" s="36"/>
      <c r="J372" s="39"/>
      <c r="K372" s="46"/>
      <c r="L372" s="39"/>
      <c r="M372" s="39"/>
    </row>
    <row r="373" spans="1:13" x14ac:dyDescent="0.2">
      <c r="A373" s="320"/>
      <c r="B373" s="37"/>
      <c r="C373" s="35" t="s">
        <v>18</v>
      </c>
      <c r="D373" s="37" t="s">
        <v>0</v>
      </c>
      <c r="E373" s="37">
        <v>2.5000000000000001E-4</v>
      </c>
      <c r="F373" s="38">
        <f>E373*F369</f>
        <v>0.184</v>
      </c>
      <c r="G373" s="39"/>
      <c r="H373" s="38"/>
      <c r="I373" s="36"/>
      <c r="J373" s="39"/>
      <c r="K373" s="46"/>
      <c r="L373" s="39"/>
      <c r="M373" s="39"/>
    </row>
    <row r="374" spans="1:13" ht="38.25" x14ac:dyDescent="0.2">
      <c r="A374" s="317">
        <v>54</v>
      </c>
      <c r="B374" s="29" t="s">
        <v>134</v>
      </c>
      <c r="C374" s="30" t="s">
        <v>343</v>
      </c>
      <c r="D374" s="68" t="s">
        <v>32</v>
      </c>
      <c r="E374" s="68"/>
      <c r="F374" s="83">
        <f>F89</f>
        <v>1003</v>
      </c>
      <c r="G374" s="69"/>
      <c r="H374" s="70"/>
      <c r="I374" s="70"/>
      <c r="J374" s="70"/>
      <c r="K374" s="70"/>
      <c r="L374" s="70"/>
      <c r="M374" s="70"/>
    </row>
    <row r="375" spans="1:13" x14ac:dyDescent="0.2">
      <c r="A375" s="327"/>
      <c r="B375" s="37"/>
      <c r="C375" s="35" t="s">
        <v>12</v>
      </c>
      <c r="D375" s="36" t="s">
        <v>15</v>
      </c>
      <c r="E375" s="36">
        <v>6.4899999999999999E-2</v>
      </c>
      <c r="F375" s="53">
        <f>F374*E375</f>
        <v>65.094700000000003</v>
      </c>
      <c r="G375" s="36"/>
      <c r="H375" s="53"/>
      <c r="I375" s="53"/>
      <c r="J375" s="53"/>
      <c r="K375" s="53"/>
      <c r="L375" s="53"/>
      <c r="M375" s="53"/>
    </row>
    <row r="376" spans="1:13" x14ac:dyDescent="0.2">
      <c r="A376" s="327"/>
      <c r="B376" s="37"/>
      <c r="C376" s="37" t="s">
        <v>23</v>
      </c>
      <c r="D376" s="37"/>
      <c r="E376" s="37"/>
      <c r="F376" s="39"/>
      <c r="G376" s="37"/>
      <c r="H376" s="39"/>
      <c r="I376" s="36"/>
      <c r="J376" s="39"/>
      <c r="K376" s="46"/>
      <c r="L376" s="39"/>
      <c r="M376" s="39"/>
    </row>
    <row r="377" spans="1:13" ht="18.75" x14ac:dyDescent="0.2">
      <c r="A377" s="327"/>
      <c r="B377" s="37"/>
      <c r="C377" s="113" t="s">
        <v>61</v>
      </c>
      <c r="D377" s="37" t="s">
        <v>43</v>
      </c>
      <c r="E377" s="37">
        <v>0.377</v>
      </c>
      <c r="F377" s="39">
        <f>E377*F374</f>
        <v>378.13100000000003</v>
      </c>
      <c r="G377" s="39"/>
      <c r="H377" s="39"/>
      <c r="I377" s="36"/>
      <c r="J377" s="39"/>
      <c r="K377" s="46"/>
      <c r="L377" s="39"/>
      <c r="M377" s="39"/>
    </row>
    <row r="378" spans="1:13" x14ac:dyDescent="0.2">
      <c r="A378" s="318"/>
      <c r="B378" s="37"/>
      <c r="C378" s="35" t="s">
        <v>18</v>
      </c>
      <c r="D378" s="37" t="s">
        <v>0</v>
      </c>
      <c r="E378" s="37">
        <v>6.2E-4</v>
      </c>
      <c r="F378" s="38">
        <f>E378*F374</f>
        <v>0.62185999999999997</v>
      </c>
      <c r="G378" s="39"/>
      <c r="H378" s="38"/>
      <c r="I378" s="36"/>
      <c r="J378" s="39"/>
      <c r="K378" s="46"/>
      <c r="L378" s="39"/>
      <c r="M378" s="39"/>
    </row>
    <row r="379" spans="1:13" ht="25.5" x14ac:dyDescent="0.2">
      <c r="A379" s="317">
        <v>55</v>
      </c>
      <c r="B379" s="29" t="s">
        <v>117</v>
      </c>
      <c r="C379" s="30" t="s">
        <v>384</v>
      </c>
      <c r="D379" s="68" t="s">
        <v>32</v>
      </c>
      <c r="E379" s="68"/>
      <c r="F379" s="83">
        <f>F59</f>
        <v>76</v>
      </c>
      <c r="G379" s="69"/>
      <c r="H379" s="70"/>
      <c r="I379" s="70"/>
      <c r="J379" s="70"/>
      <c r="K379" s="70"/>
      <c r="L379" s="70"/>
      <c r="M379" s="70"/>
    </row>
    <row r="380" spans="1:13" x14ac:dyDescent="0.2">
      <c r="A380" s="327"/>
      <c r="B380" s="37"/>
      <c r="C380" s="35" t="s">
        <v>12</v>
      </c>
      <c r="D380" s="36" t="s">
        <v>15</v>
      </c>
      <c r="E380" s="36">
        <v>5.67E-2</v>
      </c>
      <c r="F380" s="53">
        <f>F379*E380</f>
        <v>4.3091999999999997</v>
      </c>
      <c r="G380" s="36"/>
      <c r="H380" s="53"/>
      <c r="I380" s="53"/>
      <c r="J380" s="53"/>
      <c r="K380" s="53"/>
      <c r="L380" s="53"/>
      <c r="M380" s="53"/>
    </row>
    <row r="381" spans="1:13" x14ac:dyDescent="0.2">
      <c r="A381" s="327"/>
      <c r="B381" s="37"/>
      <c r="C381" s="37" t="s">
        <v>23</v>
      </c>
      <c r="D381" s="37"/>
      <c r="E381" s="37"/>
      <c r="F381" s="39"/>
      <c r="G381" s="37"/>
      <c r="H381" s="39"/>
      <c r="I381" s="36"/>
      <c r="J381" s="39"/>
      <c r="K381" s="46"/>
      <c r="L381" s="39"/>
      <c r="M381" s="39"/>
    </row>
    <row r="382" spans="1:13" ht="18.75" x14ac:dyDescent="0.2">
      <c r="A382" s="327"/>
      <c r="B382" s="37"/>
      <c r="C382" s="113" t="s">
        <v>61</v>
      </c>
      <c r="D382" s="37" t="s">
        <v>43</v>
      </c>
      <c r="E382" s="37">
        <v>3.1099999999999999E-2</v>
      </c>
      <c r="F382" s="39">
        <f>E382*F379</f>
        <v>2.3635999999999999</v>
      </c>
      <c r="G382" s="39"/>
      <c r="H382" s="39"/>
      <c r="I382" s="36"/>
      <c r="J382" s="39"/>
      <c r="K382" s="46"/>
      <c r="L382" s="39"/>
      <c r="M382" s="39"/>
    </row>
    <row r="383" spans="1:13" x14ac:dyDescent="0.2">
      <c r="A383" s="318"/>
      <c r="B383" s="37"/>
      <c r="C383" s="35" t="s">
        <v>18</v>
      </c>
      <c r="D383" s="37" t="s">
        <v>0</v>
      </c>
      <c r="E383" s="37">
        <v>6.0000000000000002E-5</v>
      </c>
      <c r="F383" s="38">
        <f>E383*F379</f>
        <v>4.5599999999999998E-3</v>
      </c>
      <c r="G383" s="39"/>
      <c r="H383" s="38"/>
      <c r="I383" s="36"/>
      <c r="J383" s="39"/>
      <c r="K383" s="46"/>
      <c r="L383" s="39"/>
      <c r="M383" s="39"/>
    </row>
    <row r="384" spans="1:13" ht="25.5" x14ac:dyDescent="0.2">
      <c r="A384" s="320">
        <v>56</v>
      </c>
      <c r="B384" s="29" t="s">
        <v>45</v>
      </c>
      <c r="C384" s="30" t="s">
        <v>44</v>
      </c>
      <c r="D384" s="52" t="s">
        <v>30</v>
      </c>
      <c r="E384" s="52"/>
      <c r="F384" s="31">
        <v>917</v>
      </c>
      <c r="G384" s="32"/>
      <c r="H384" s="33"/>
      <c r="I384" s="34"/>
      <c r="J384" s="33"/>
      <c r="K384" s="34"/>
      <c r="L384" s="33"/>
      <c r="M384" s="33"/>
    </row>
    <row r="385" spans="1:13" x14ac:dyDescent="0.2">
      <c r="A385" s="320"/>
      <c r="B385" s="37"/>
      <c r="C385" s="35" t="s">
        <v>12</v>
      </c>
      <c r="D385" s="36" t="s">
        <v>15</v>
      </c>
      <c r="E385" s="53">
        <v>1.8</v>
      </c>
      <c r="F385" s="53">
        <f>F384*E385</f>
        <v>1650.6000000000001</v>
      </c>
      <c r="G385" s="37"/>
      <c r="H385" s="39"/>
      <c r="I385" s="39"/>
      <c r="J385" s="39"/>
      <c r="K385" s="37"/>
      <c r="L385" s="37"/>
      <c r="M385" s="39"/>
    </row>
    <row r="386" spans="1:13" x14ac:dyDescent="0.2">
      <c r="A386" s="320"/>
      <c r="B386" s="37"/>
      <c r="C386" s="37" t="s">
        <v>23</v>
      </c>
      <c r="D386" s="37"/>
      <c r="E386" s="38"/>
      <c r="F386" s="39"/>
      <c r="G386" s="36"/>
      <c r="H386" s="90"/>
      <c r="I386" s="36"/>
      <c r="J386" s="53"/>
      <c r="K386" s="36"/>
      <c r="L386" s="90"/>
      <c r="M386" s="39"/>
    </row>
    <row r="387" spans="1:13" ht="18.75" x14ac:dyDescent="0.2">
      <c r="A387" s="320"/>
      <c r="B387" s="37"/>
      <c r="C387" s="35" t="s">
        <v>72</v>
      </c>
      <c r="D387" s="37" t="s">
        <v>43</v>
      </c>
      <c r="E387" s="53">
        <v>1.1000000000000001</v>
      </c>
      <c r="F387" s="53">
        <f>F384*E387</f>
        <v>1008.7</v>
      </c>
      <c r="G387" s="47"/>
      <c r="H387" s="47"/>
      <c r="I387" s="48"/>
      <c r="J387" s="49"/>
      <c r="K387" s="50"/>
      <c r="L387" s="50"/>
      <c r="M387" s="39"/>
    </row>
    <row r="388" spans="1:13" ht="25.5" x14ac:dyDescent="0.2">
      <c r="A388" s="320">
        <v>57</v>
      </c>
      <c r="B388" s="29" t="s">
        <v>46</v>
      </c>
      <c r="C388" s="61" t="s">
        <v>419</v>
      </c>
      <c r="D388" s="84" t="s">
        <v>60</v>
      </c>
      <c r="E388" s="85"/>
      <c r="F388" s="86">
        <f>F28+F31-F384-F390</f>
        <v>826</v>
      </c>
      <c r="G388" s="84"/>
      <c r="H388" s="87"/>
      <c r="I388" s="84"/>
      <c r="J388" s="88"/>
      <c r="K388" s="84"/>
      <c r="L388" s="87"/>
      <c r="M388" s="88"/>
    </row>
    <row r="389" spans="1:13" x14ac:dyDescent="0.2">
      <c r="A389" s="320"/>
      <c r="B389" s="29"/>
      <c r="C389" s="45" t="s">
        <v>65</v>
      </c>
      <c r="D389" s="37" t="s">
        <v>22</v>
      </c>
      <c r="E389" s="37">
        <v>9.2099999999999994E-3</v>
      </c>
      <c r="F389" s="39">
        <f>E389*F388</f>
        <v>7.6074599999999997</v>
      </c>
      <c r="G389" s="37"/>
      <c r="H389" s="39"/>
      <c r="I389" s="37"/>
      <c r="J389" s="39"/>
      <c r="K389" s="39"/>
      <c r="L389" s="39"/>
      <c r="M389" s="39"/>
    </row>
    <row r="390" spans="1:13" ht="38.25" x14ac:dyDescent="0.2">
      <c r="A390" s="320">
        <v>58</v>
      </c>
      <c r="B390" s="29" t="s">
        <v>46</v>
      </c>
      <c r="C390" s="61" t="s">
        <v>118</v>
      </c>
      <c r="D390" s="84" t="s">
        <v>60</v>
      </c>
      <c r="E390" s="85"/>
      <c r="F390" s="86">
        <v>363</v>
      </c>
      <c r="G390" s="84"/>
      <c r="H390" s="87"/>
      <c r="I390" s="84"/>
      <c r="J390" s="88"/>
      <c r="K390" s="84"/>
      <c r="L390" s="87"/>
      <c r="M390" s="88"/>
    </row>
    <row r="391" spans="1:13" x14ac:dyDescent="0.2">
      <c r="A391" s="320"/>
      <c r="B391" s="29"/>
      <c r="C391" s="45" t="s">
        <v>65</v>
      </c>
      <c r="D391" s="37" t="s">
        <v>22</v>
      </c>
      <c r="E391" s="37">
        <v>9.2099999999999994E-3</v>
      </c>
      <c r="F391" s="39">
        <f>E391*F390</f>
        <v>3.3432299999999997</v>
      </c>
      <c r="G391" s="37"/>
      <c r="H391" s="39"/>
      <c r="I391" s="37"/>
      <c r="J391" s="39"/>
      <c r="K391" s="37"/>
      <c r="L391" s="39"/>
      <c r="M391" s="39"/>
    </row>
    <row r="392" spans="1:13" x14ac:dyDescent="0.2">
      <c r="A392" s="320"/>
      <c r="B392" s="29"/>
      <c r="C392" s="37" t="s">
        <v>23</v>
      </c>
      <c r="D392" s="37"/>
      <c r="E392" s="37"/>
      <c r="F392" s="39"/>
      <c r="G392" s="37"/>
      <c r="H392" s="39"/>
      <c r="I392" s="46"/>
      <c r="J392" s="39"/>
      <c r="K392" s="46"/>
      <c r="L392" s="39"/>
      <c r="M392" s="39"/>
    </row>
    <row r="393" spans="1:13" ht="15" x14ac:dyDescent="0.2">
      <c r="A393" s="320"/>
      <c r="B393" s="37"/>
      <c r="C393" s="45" t="s">
        <v>119</v>
      </c>
      <c r="D393" s="36" t="s">
        <v>55</v>
      </c>
      <c r="E393" s="39">
        <v>1.1000000000000001</v>
      </c>
      <c r="F393" s="39">
        <f>E393*F390</f>
        <v>399.3</v>
      </c>
      <c r="G393" s="47"/>
      <c r="H393" s="47"/>
      <c r="I393" s="48"/>
      <c r="J393" s="49"/>
      <c r="K393" s="50"/>
      <c r="L393" s="50"/>
      <c r="M393" s="39"/>
    </row>
    <row r="394" spans="1:13" ht="21" x14ac:dyDescent="0.2">
      <c r="A394" s="320">
        <v>59</v>
      </c>
      <c r="B394" s="29" t="s">
        <v>26</v>
      </c>
      <c r="C394" s="30" t="s">
        <v>51</v>
      </c>
      <c r="D394" s="52" t="s">
        <v>30</v>
      </c>
      <c r="E394" s="68"/>
      <c r="F394" s="31">
        <f>F388/10</f>
        <v>82.6</v>
      </c>
      <c r="G394" s="68"/>
      <c r="H394" s="70"/>
      <c r="I394" s="68"/>
      <c r="J394" s="70"/>
      <c r="K394" s="68"/>
      <c r="L394" s="70"/>
      <c r="M394" s="70"/>
    </row>
    <row r="395" spans="1:13" x14ac:dyDescent="0.2">
      <c r="A395" s="320"/>
      <c r="B395" s="37"/>
      <c r="C395" s="35" t="s">
        <v>12</v>
      </c>
      <c r="D395" s="36" t="s">
        <v>15</v>
      </c>
      <c r="E395" s="36">
        <v>1.43</v>
      </c>
      <c r="F395" s="53">
        <f>E395*F394</f>
        <v>118.11799999999998</v>
      </c>
      <c r="G395" s="36"/>
      <c r="H395" s="53"/>
      <c r="I395" s="53"/>
      <c r="J395" s="53"/>
      <c r="K395" s="36"/>
      <c r="L395" s="53"/>
      <c r="M395" s="53"/>
    </row>
    <row r="396" spans="1:13" ht="38.25" x14ac:dyDescent="0.2">
      <c r="A396" s="320">
        <v>60</v>
      </c>
      <c r="B396" s="29" t="s">
        <v>120</v>
      </c>
      <c r="C396" s="30" t="s">
        <v>121</v>
      </c>
      <c r="D396" s="52" t="s">
        <v>30</v>
      </c>
      <c r="E396" s="68"/>
      <c r="F396" s="31">
        <f>F384+F390</f>
        <v>1280</v>
      </c>
      <c r="G396" s="68"/>
      <c r="H396" s="70"/>
      <c r="I396" s="68"/>
      <c r="J396" s="70"/>
      <c r="K396" s="68"/>
      <c r="L396" s="70"/>
      <c r="M396" s="70"/>
    </row>
    <row r="397" spans="1:13" x14ac:dyDescent="0.2">
      <c r="A397" s="320"/>
      <c r="B397" s="52"/>
      <c r="C397" s="35" t="s">
        <v>12</v>
      </c>
      <c r="D397" s="37" t="s">
        <v>15</v>
      </c>
      <c r="E397" s="37">
        <v>2.7E-2</v>
      </c>
      <c r="F397" s="39">
        <f>E397*F396</f>
        <v>34.56</v>
      </c>
      <c r="G397" s="45"/>
      <c r="H397" s="106"/>
      <c r="I397" s="39"/>
      <c r="J397" s="39"/>
      <c r="K397" s="46"/>
      <c r="L397" s="39"/>
      <c r="M397" s="39"/>
    </row>
    <row r="398" spans="1:13" ht="27.75" x14ac:dyDescent="0.2">
      <c r="A398" s="320"/>
      <c r="B398" s="52"/>
      <c r="C398" s="45" t="s">
        <v>52</v>
      </c>
      <c r="D398" s="37" t="s">
        <v>22</v>
      </c>
      <c r="E398" s="37">
        <v>6.0499999999999998E-2</v>
      </c>
      <c r="F398" s="38">
        <f>E398*F396</f>
        <v>77.44</v>
      </c>
      <c r="G398" s="36"/>
      <c r="H398" s="53"/>
      <c r="I398" s="36"/>
      <c r="J398" s="53"/>
      <c r="K398" s="36"/>
      <c r="L398" s="53"/>
      <c r="M398" s="53"/>
    </row>
    <row r="399" spans="1:13" x14ac:dyDescent="0.2">
      <c r="A399" s="320"/>
      <c r="B399" s="52"/>
      <c r="C399" s="40" t="s">
        <v>25</v>
      </c>
      <c r="D399" s="41" t="s">
        <v>0</v>
      </c>
      <c r="E399" s="37">
        <v>2.2100000000000002E-3</v>
      </c>
      <c r="F399" s="42">
        <f>E399*F396</f>
        <v>2.8288000000000002</v>
      </c>
      <c r="G399" s="41"/>
      <c r="H399" s="43"/>
      <c r="I399" s="44"/>
      <c r="J399" s="43"/>
      <c r="K399" s="43"/>
      <c r="L399" s="43"/>
      <c r="M399" s="43"/>
    </row>
    <row r="400" spans="1:13" ht="36" x14ac:dyDescent="0.2">
      <c r="A400" s="52">
        <v>61</v>
      </c>
      <c r="B400" s="115" t="s">
        <v>405</v>
      </c>
      <c r="C400" s="74" t="s">
        <v>158</v>
      </c>
      <c r="D400" s="52" t="s">
        <v>13</v>
      </c>
      <c r="E400" s="37">
        <v>1.95</v>
      </c>
      <c r="F400" s="31">
        <f>E400*F396</f>
        <v>2496</v>
      </c>
      <c r="G400" s="36"/>
      <c r="H400" s="53"/>
      <c r="I400" s="36"/>
      <c r="J400" s="53"/>
      <c r="K400" s="36"/>
      <c r="L400" s="53"/>
      <c r="M400" s="53"/>
    </row>
    <row r="401" spans="1:13" ht="25.5" x14ac:dyDescent="0.2">
      <c r="A401" s="317">
        <v>62</v>
      </c>
      <c r="B401" s="29" t="s">
        <v>394</v>
      </c>
      <c r="C401" s="30" t="s">
        <v>395</v>
      </c>
      <c r="D401" s="52" t="s">
        <v>60</v>
      </c>
      <c r="E401" s="52"/>
      <c r="F401" s="31">
        <v>2</v>
      </c>
      <c r="G401" s="32"/>
      <c r="H401" s="33"/>
      <c r="I401" s="34"/>
      <c r="J401" s="33"/>
      <c r="K401" s="34"/>
      <c r="L401" s="33"/>
      <c r="M401" s="33"/>
    </row>
    <row r="402" spans="1:13" x14ac:dyDescent="0.2">
      <c r="A402" s="327"/>
      <c r="B402" s="52"/>
      <c r="C402" s="35" t="s">
        <v>12</v>
      </c>
      <c r="D402" s="41" t="s">
        <v>15</v>
      </c>
      <c r="E402" s="38">
        <v>0.15</v>
      </c>
      <c r="F402" s="42">
        <f>F401*E402</f>
        <v>0.3</v>
      </c>
      <c r="G402" s="109"/>
      <c r="H402" s="110"/>
      <c r="I402" s="43"/>
      <c r="J402" s="43"/>
      <c r="K402" s="44"/>
      <c r="L402" s="43"/>
      <c r="M402" s="43"/>
    </row>
    <row r="403" spans="1:13" x14ac:dyDescent="0.2">
      <c r="A403" s="327"/>
      <c r="B403" s="52"/>
      <c r="C403" s="40" t="s">
        <v>390</v>
      </c>
      <c r="D403" s="41" t="s">
        <v>22</v>
      </c>
      <c r="E403" s="37">
        <v>2.1600000000000001E-2</v>
      </c>
      <c r="F403" s="42">
        <f>E403*F401</f>
        <v>4.3200000000000002E-2</v>
      </c>
      <c r="G403" s="41"/>
      <c r="H403" s="43"/>
      <c r="I403" s="44"/>
      <c r="J403" s="43"/>
      <c r="K403" s="44"/>
      <c r="L403" s="43"/>
      <c r="M403" s="43"/>
    </row>
    <row r="404" spans="1:13" x14ac:dyDescent="0.2">
      <c r="A404" s="327"/>
      <c r="B404" s="52"/>
      <c r="C404" s="40" t="s">
        <v>396</v>
      </c>
      <c r="D404" s="41" t="s">
        <v>22</v>
      </c>
      <c r="E404" s="37">
        <v>2.7300000000000001E-2</v>
      </c>
      <c r="F404" s="42">
        <f>F401*E404</f>
        <v>5.4600000000000003E-2</v>
      </c>
      <c r="G404" s="41"/>
      <c r="H404" s="43"/>
      <c r="I404" s="44"/>
      <c r="J404" s="43"/>
      <c r="K404" s="43"/>
      <c r="L404" s="43"/>
      <c r="M404" s="43"/>
    </row>
    <row r="405" spans="1:13" x14ac:dyDescent="0.2">
      <c r="A405" s="327"/>
      <c r="B405" s="52"/>
      <c r="C405" s="40" t="s">
        <v>388</v>
      </c>
      <c r="D405" s="41" t="s">
        <v>22</v>
      </c>
      <c r="E405" s="37">
        <v>9.7000000000000003E-3</v>
      </c>
      <c r="F405" s="42">
        <f>F401*E405</f>
        <v>1.9400000000000001E-2</v>
      </c>
      <c r="G405" s="41"/>
      <c r="H405" s="43"/>
      <c r="I405" s="44"/>
      <c r="J405" s="43"/>
      <c r="K405" s="44"/>
      <c r="L405" s="43"/>
      <c r="M405" s="43"/>
    </row>
    <row r="406" spans="1:13" x14ac:dyDescent="0.2">
      <c r="A406" s="327"/>
      <c r="B406" s="52"/>
      <c r="C406" s="37" t="s">
        <v>23</v>
      </c>
      <c r="D406" s="41"/>
      <c r="E406" s="37"/>
      <c r="F406" s="41"/>
      <c r="G406" s="41"/>
      <c r="H406" s="43"/>
      <c r="I406" s="44"/>
      <c r="J406" s="43"/>
      <c r="K406" s="44"/>
      <c r="L406" s="43"/>
      <c r="M406" s="43"/>
    </row>
    <row r="407" spans="1:13" ht="18.75" x14ac:dyDescent="0.2">
      <c r="A407" s="327"/>
      <c r="B407" s="52"/>
      <c r="C407" s="35" t="s">
        <v>397</v>
      </c>
      <c r="D407" s="37" t="s">
        <v>43</v>
      </c>
      <c r="E407" s="37">
        <v>1.22</v>
      </c>
      <c r="F407" s="39">
        <f>E407*F401</f>
        <v>2.44</v>
      </c>
      <c r="G407" s="39"/>
      <c r="H407" s="39"/>
      <c r="I407" s="46"/>
      <c r="J407" s="39"/>
      <c r="K407" s="46"/>
      <c r="L407" s="39"/>
      <c r="M407" s="39"/>
    </row>
    <row r="408" spans="1:13" ht="18.75" x14ac:dyDescent="0.2">
      <c r="A408" s="318"/>
      <c r="B408" s="52"/>
      <c r="C408" s="45" t="s">
        <v>61</v>
      </c>
      <c r="D408" s="37" t="s">
        <v>43</v>
      </c>
      <c r="E408" s="37">
        <v>7.0000000000000007E-2</v>
      </c>
      <c r="F408" s="39">
        <f>E408*F401</f>
        <v>0.14000000000000001</v>
      </c>
      <c r="G408" s="39"/>
      <c r="H408" s="39"/>
      <c r="I408" s="46"/>
      <c r="J408" s="39"/>
      <c r="K408" s="46"/>
      <c r="L408" s="39"/>
      <c r="M408" s="39"/>
    </row>
    <row r="409" spans="1:13" ht="25.5" x14ac:dyDescent="0.2">
      <c r="A409" s="328">
        <v>63</v>
      </c>
      <c r="B409" s="29" t="s">
        <v>398</v>
      </c>
      <c r="C409" s="30" t="s">
        <v>401</v>
      </c>
      <c r="D409" s="52" t="s">
        <v>31</v>
      </c>
      <c r="E409" s="52"/>
      <c r="F409" s="31">
        <v>8</v>
      </c>
      <c r="G409" s="32"/>
      <c r="H409" s="33"/>
      <c r="I409" s="34"/>
      <c r="J409" s="33"/>
      <c r="K409" s="34"/>
      <c r="L409" s="33"/>
      <c r="M409" s="33"/>
    </row>
    <row r="410" spans="1:13" x14ac:dyDescent="0.2">
      <c r="A410" s="329"/>
      <c r="B410" s="52"/>
      <c r="C410" s="35" t="s">
        <v>12</v>
      </c>
      <c r="D410" s="36" t="s">
        <v>15</v>
      </c>
      <c r="E410" s="37">
        <v>0.2102</v>
      </c>
      <c r="F410" s="38">
        <f>E410*F409</f>
        <v>1.6816</v>
      </c>
      <c r="G410" s="37"/>
      <c r="H410" s="39"/>
      <c r="I410" s="39"/>
      <c r="J410" s="39"/>
      <c r="K410" s="37"/>
      <c r="L410" s="37"/>
      <c r="M410" s="39"/>
    </row>
    <row r="411" spans="1:13" x14ac:dyDescent="0.2">
      <c r="A411" s="329"/>
      <c r="B411" s="52"/>
      <c r="C411" s="40" t="s">
        <v>399</v>
      </c>
      <c r="D411" s="41" t="s">
        <v>22</v>
      </c>
      <c r="E411" s="37">
        <v>2.7150000000000001E-2</v>
      </c>
      <c r="F411" s="42">
        <f>E411*F409</f>
        <v>0.2172</v>
      </c>
      <c r="G411" s="41"/>
      <c r="H411" s="43"/>
      <c r="I411" s="44"/>
      <c r="J411" s="43"/>
      <c r="K411" s="44"/>
      <c r="L411" s="43"/>
      <c r="M411" s="43"/>
    </row>
    <row r="412" spans="1:13" x14ac:dyDescent="0.2">
      <c r="A412" s="329"/>
      <c r="B412" s="52"/>
      <c r="C412" s="40" t="s">
        <v>400</v>
      </c>
      <c r="D412" s="41" t="s">
        <v>22</v>
      </c>
      <c r="E412" s="37">
        <v>2.3859999999999999E-2</v>
      </c>
      <c r="F412" s="42">
        <f>E412*F409</f>
        <v>0.19087999999999999</v>
      </c>
      <c r="G412" s="41"/>
      <c r="H412" s="43"/>
      <c r="I412" s="44"/>
      <c r="J412" s="43"/>
      <c r="K412" s="43"/>
      <c r="L412" s="43"/>
      <c r="M412" s="43"/>
    </row>
    <row r="413" spans="1:13" x14ac:dyDescent="0.2">
      <c r="A413" s="329"/>
      <c r="B413" s="52"/>
      <c r="C413" s="45" t="s">
        <v>25</v>
      </c>
      <c r="D413" s="36" t="s">
        <v>0</v>
      </c>
      <c r="E413" s="37">
        <v>2.3429999999999999E-2</v>
      </c>
      <c r="F413" s="39">
        <f>E413*F409</f>
        <v>0.18744</v>
      </c>
      <c r="G413" s="37"/>
      <c r="H413" s="37"/>
      <c r="I413" s="37"/>
      <c r="J413" s="37"/>
      <c r="K413" s="39"/>
      <c r="L413" s="39"/>
      <c r="M413" s="39"/>
    </row>
    <row r="414" spans="1:13" x14ac:dyDescent="0.2">
      <c r="A414" s="329"/>
      <c r="B414" s="52"/>
      <c r="C414" s="37" t="s">
        <v>23</v>
      </c>
      <c r="D414" s="37"/>
      <c r="E414" s="37"/>
      <c r="F414" s="39"/>
      <c r="G414" s="37"/>
      <c r="H414" s="39"/>
      <c r="I414" s="46"/>
      <c r="J414" s="39"/>
      <c r="K414" s="46"/>
      <c r="L414" s="39"/>
      <c r="M414" s="39"/>
    </row>
    <row r="415" spans="1:13" ht="18.75" x14ac:dyDescent="0.2">
      <c r="A415" s="329"/>
      <c r="B415" s="52"/>
      <c r="C415" s="45" t="s">
        <v>402</v>
      </c>
      <c r="D415" s="37" t="s">
        <v>43</v>
      </c>
      <c r="E415" s="37">
        <v>0.20399999999999999</v>
      </c>
      <c r="F415" s="39">
        <f>E415*F409</f>
        <v>1.6319999999999999</v>
      </c>
      <c r="G415" s="47"/>
      <c r="H415" s="47"/>
      <c r="I415" s="48"/>
      <c r="J415" s="49"/>
      <c r="K415" s="50"/>
      <c r="L415" s="50"/>
      <c r="M415" s="39"/>
    </row>
    <row r="416" spans="1:13" x14ac:dyDescent="0.2">
      <c r="A416" s="329"/>
      <c r="B416" s="52"/>
      <c r="C416" s="40" t="s">
        <v>54</v>
      </c>
      <c r="D416" s="41" t="s">
        <v>13</v>
      </c>
      <c r="E416" s="37">
        <v>5.0000000000000001E-4</v>
      </c>
      <c r="F416" s="43">
        <f>E416*F409</f>
        <v>4.0000000000000001E-3</v>
      </c>
      <c r="G416" s="43"/>
      <c r="H416" s="43"/>
      <c r="I416" s="44"/>
      <c r="J416" s="43"/>
      <c r="K416" s="44"/>
      <c r="L416" s="43"/>
      <c r="M416" s="43"/>
    </row>
    <row r="417" spans="1:13" ht="13.5" thickBot="1" x14ac:dyDescent="0.25">
      <c r="A417" s="330"/>
      <c r="B417" s="52"/>
      <c r="C417" s="45" t="s">
        <v>18</v>
      </c>
      <c r="D417" s="36" t="s">
        <v>0</v>
      </c>
      <c r="E417" s="37">
        <v>1.8499999999999999E-2</v>
      </c>
      <c r="F417" s="39">
        <f>E417*F409</f>
        <v>0.14799999999999999</v>
      </c>
      <c r="G417" s="47"/>
      <c r="H417" s="47"/>
      <c r="I417" s="48"/>
      <c r="J417" s="49"/>
      <c r="K417" s="50"/>
      <c r="L417" s="50"/>
      <c r="M417" s="39"/>
    </row>
    <row r="418" spans="1:13" ht="13.5" thickBot="1" x14ac:dyDescent="0.25">
      <c r="A418" s="116"/>
      <c r="B418" s="117"/>
      <c r="C418" s="118" t="s">
        <v>8</v>
      </c>
      <c r="D418" s="119"/>
      <c r="E418" s="119"/>
      <c r="F418" s="120"/>
      <c r="G418" s="119"/>
      <c r="H418" s="121"/>
      <c r="I418" s="122"/>
      <c r="J418" s="121"/>
      <c r="K418" s="121"/>
      <c r="L418" s="121"/>
      <c r="M418" s="123"/>
    </row>
    <row r="419" spans="1:13" x14ac:dyDescent="0.2">
      <c r="A419" s="124"/>
      <c r="B419" s="125"/>
      <c r="C419" s="126" t="s">
        <v>16</v>
      </c>
      <c r="D419" s="127"/>
      <c r="E419" s="128">
        <v>0.03</v>
      </c>
      <c r="F419" s="127"/>
      <c r="G419" s="127"/>
      <c r="H419" s="129"/>
      <c r="I419" s="130"/>
      <c r="J419" s="129"/>
      <c r="K419" s="130"/>
      <c r="L419" s="129"/>
      <c r="M419" s="131"/>
    </row>
    <row r="420" spans="1:13" x14ac:dyDescent="0.2">
      <c r="A420" s="132"/>
      <c r="B420" s="132"/>
      <c r="C420" s="133" t="s">
        <v>8</v>
      </c>
      <c r="D420" s="134"/>
      <c r="E420" s="134"/>
      <c r="F420" s="135"/>
      <c r="G420" s="134"/>
      <c r="H420" s="136"/>
      <c r="I420" s="137"/>
      <c r="J420" s="136"/>
      <c r="K420" s="137"/>
      <c r="L420" s="136"/>
      <c r="M420" s="138"/>
    </row>
    <row r="421" spans="1:13" x14ac:dyDescent="0.2">
      <c r="A421" s="139"/>
      <c r="B421" s="140"/>
      <c r="C421" s="45" t="s">
        <v>28</v>
      </c>
      <c r="D421" s="37"/>
      <c r="E421" s="141">
        <v>0.1</v>
      </c>
      <c r="F421" s="37"/>
      <c r="G421" s="37"/>
      <c r="H421" s="37"/>
      <c r="I421" s="37"/>
      <c r="J421" s="37"/>
      <c r="K421" s="37"/>
      <c r="L421" s="37"/>
      <c r="M421" s="142"/>
    </row>
    <row r="422" spans="1:13" x14ac:dyDescent="0.2">
      <c r="A422" s="132"/>
      <c r="B422" s="132"/>
      <c r="C422" s="133" t="s">
        <v>8</v>
      </c>
      <c r="D422" s="134"/>
      <c r="E422" s="134"/>
      <c r="F422" s="135"/>
      <c r="G422" s="134"/>
      <c r="H422" s="137"/>
      <c r="I422" s="137"/>
      <c r="J422" s="137"/>
      <c r="K422" s="137"/>
      <c r="L422" s="136"/>
      <c r="M422" s="138"/>
    </row>
    <row r="423" spans="1:13" x14ac:dyDescent="0.2">
      <c r="A423" s="139"/>
      <c r="B423" s="140"/>
      <c r="C423" s="45" t="s">
        <v>19</v>
      </c>
      <c r="D423" s="37"/>
      <c r="E423" s="141">
        <v>0.08</v>
      </c>
      <c r="F423" s="46"/>
      <c r="G423" s="37"/>
      <c r="H423" s="143"/>
      <c r="I423" s="143"/>
      <c r="J423" s="143"/>
      <c r="K423" s="143"/>
      <c r="L423" s="39"/>
      <c r="M423" s="142"/>
    </row>
    <row r="424" spans="1:13" x14ac:dyDescent="0.2">
      <c r="A424" s="132"/>
      <c r="B424" s="132"/>
      <c r="C424" s="133" t="s">
        <v>8</v>
      </c>
      <c r="D424" s="134"/>
      <c r="E424" s="134"/>
      <c r="F424" s="135"/>
      <c r="G424" s="134"/>
      <c r="H424" s="136"/>
      <c r="I424" s="137"/>
      <c r="J424" s="136"/>
      <c r="K424" s="137"/>
      <c r="L424" s="136"/>
      <c r="M424" s="138"/>
    </row>
    <row r="425" spans="1:13" x14ac:dyDescent="0.2">
      <c r="A425" s="144"/>
      <c r="B425" s="144"/>
      <c r="C425" s="97" t="s">
        <v>33</v>
      </c>
      <c r="D425" s="91"/>
      <c r="E425" s="152">
        <v>0.03</v>
      </c>
      <c r="F425" s="145"/>
      <c r="G425" s="91"/>
      <c r="H425" s="111"/>
      <c r="I425" s="146"/>
      <c r="J425" s="111"/>
      <c r="K425" s="146"/>
      <c r="L425" s="111"/>
      <c r="M425" s="147"/>
    </row>
    <row r="426" spans="1:13" x14ac:dyDescent="0.2">
      <c r="A426" s="132"/>
      <c r="B426" s="132"/>
      <c r="C426" s="133" t="s">
        <v>8</v>
      </c>
      <c r="D426" s="134"/>
      <c r="E426" s="134"/>
      <c r="F426" s="135"/>
      <c r="G426" s="134"/>
      <c r="H426" s="136"/>
      <c r="I426" s="137"/>
      <c r="J426" s="136"/>
      <c r="K426" s="137"/>
      <c r="L426" s="136"/>
      <c r="M426" s="138"/>
    </row>
    <row r="427" spans="1:13" x14ac:dyDescent="0.2">
      <c r="A427" s="148"/>
      <c r="B427" s="149"/>
      <c r="C427" s="149" t="s">
        <v>27</v>
      </c>
      <c r="D427" s="149"/>
      <c r="E427" s="153">
        <v>0.18</v>
      </c>
      <c r="F427" s="149"/>
      <c r="G427" s="149"/>
      <c r="H427" s="149"/>
      <c r="I427" s="149"/>
      <c r="J427" s="149"/>
      <c r="K427" s="149"/>
      <c r="L427" s="149"/>
      <c r="M427" s="147"/>
    </row>
    <row r="428" spans="1:13" x14ac:dyDescent="0.2">
      <c r="A428" s="150"/>
      <c r="B428" s="151"/>
      <c r="C428" s="150" t="s">
        <v>8</v>
      </c>
      <c r="D428" s="151"/>
      <c r="E428" s="151"/>
      <c r="F428" s="151"/>
      <c r="G428" s="151"/>
      <c r="H428" s="151"/>
      <c r="I428" s="151"/>
      <c r="J428" s="151"/>
      <c r="K428" s="151"/>
      <c r="L428" s="151"/>
      <c r="M428" s="138"/>
    </row>
  </sheetData>
  <sheetProtection algorithmName="SHA-512" hashValue="gll0VD/oiR4kqY71Hy0mOaLBEqvJDoU1XgGSy7X+d2fGzhysQcEZiWNAOP9QFV2w6vhgXagm3ccKxkn4FoCd3Q==" saltValue="VTKQw/9MsLiMgfe0lhDIvQ==" spinCount="100000" sheet="1" objects="1" scenarios="1" formatCells="0" formatColumns="0" formatRows="0" insertColumns="0" insertRows="0" insertHyperlinks="0" deleteColumns="0" deleteRows="0" sort="0" autoFilter="0" pivotTables="0"/>
  <mergeCells count="78">
    <mergeCell ref="A409:A417"/>
    <mergeCell ref="A379:A383"/>
    <mergeCell ref="A384:A387"/>
    <mergeCell ref="A388:A389"/>
    <mergeCell ref="A390:A393"/>
    <mergeCell ref="A394:A395"/>
    <mergeCell ref="A396:A399"/>
    <mergeCell ref="A401:A408"/>
    <mergeCell ref="A374:A378"/>
    <mergeCell ref="A282:A287"/>
    <mergeCell ref="A288:A293"/>
    <mergeCell ref="A294:A307"/>
    <mergeCell ref="A308:A318"/>
    <mergeCell ref="A319:A333"/>
    <mergeCell ref="A334:A344"/>
    <mergeCell ref="A345:A353"/>
    <mergeCell ref="A354:A358"/>
    <mergeCell ref="A359:A363"/>
    <mergeCell ref="A364:A368"/>
    <mergeCell ref="A369:A373"/>
    <mergeCell ref="A276:A281"/>
    <mergeCell ref="A201:A206"/>
    <mergeCell ref="A207:A212"/>
    <mergeCell ref="A213:A218"/>
    <mergeCell ref="A219:A224"/>
    <mergeCell ref="A225:A233"/>
    <mergeCell ref="A234:A239"/>
    <mergeCell ref="A240:A245"/>
    <mergeCell ref="A246:A251"/>
    <mergeCell ref="A252:A262"/>
    <mergeCell ref="A263:A275"/>
    <mergeCell ref="A33:A34"/>
    <mergeCell ref="A195:A200"/>
    <mergeCell ref="A125:A130"/>
    <mergeCell ref="A131:A136"/>
    <mergeCell ref="A137:A142"/>
    <mergeCell ref="A143:A148"/>
    <mergeCell ref="A149:A154"/>
    <mergeCell ref="A155:A162"/>
    <mergeCell ref="A163:A170"/>
    <mergeCell ref="A171:A176"/>
    <mergeCell ref="A177:A182"/>
    <mergeCell ref="A183:A188"/>
    <mergeCell ref="A189:A194"/>
    <mergeCell ref="A37:A44"/>
    <mergeCell ref="A45:A52"/>
    <mergeCell ref="A119:A124"/>
    <mergeCell ref="A95:A100"/>
    <mergeCell ref="A101:A106"/>
    <mergeCell ref="A107:A112"/>
    <mergeCell ref="A113:A118"/>
    <mergeCell ref="A53:A58"/>
    <mergeCell ref="A59:A64"/>
    <mergeCell ref="A65:A70"/>
    <mergeCell ref="A71:A82"/>
    <mergeCell ref="A83:A88"/>
    <mergeCell ref="A89:A94"/>
    <mergeCell ref="A35:A36"/>
    <mergeCell ref="B7:F7"/>
    <mergeCell ref="H7:K7"/>
    <mergeCell ref="A28:A30"/>
    <mergeCell ref="A9:A10"/>
    <mergeCell ref="B9:B10"/>
    <mergeCell ref="C9:C10"/>
    <mergeCell ref="D9:D10"/>
    <mergeCell ref="G9:H9"/>
    <mergeCell ref="I9:J9"/>
    <mergeCell ref="K9:L9"/>
    <mergeCell ref="A12:A23"/>
    <mergeCell ref="A24:A27"/>
    <mergeCell ref="E9:E10"/>
    <mergeCell ref="F9:F10"/>
    <mergeCell ref="A31:A32"/>
    <mergeCell ref="A2:M2"/>
    <mergeCell ref="A3:M3"/>
    <mergeCell ref="A4:M4"/>
    <mergeCell ref="A5:M5"/>
    <mergeCell ref="H6:K6"/>
  </mergeCells>
  <conditionalFormatting sqref="C398:M398">
    <cfRule type="cellIs" dxfId="4" priority="5" stopIfTrue="1" operator="equal">
      <formula>8223.307275</formula>
    </cfRule>
  </conditionalFormatting>
  <conditionalFormatting sqref="C31">
    <cfRule type="cellIs" dxfId="3" priority="3" stopIfTrue="1" operator="equal">
      <formula>8223.307275</formula>
    </cfRule>
  </conditionalFormatting>
  <conditionalFormatting sqref="B28 C28:M30">
    <cfRule type="cellIs" dxfId="2" priority="4" stopIfTrue="1" operator="equal">
      <formula>8223.307275</formula>
    </cfRule>
  </conditionalFormatting>
  <conditionalFormatting sqref="C65">
    <cfRule type="cellIs" dxfId="1" priority="2" stopIfTrue="1" operator="equal">
      <formula>8223.307275</formula>
    </cfRule>
  </conditionalFormatting>
  <conditionalFormatting sqref="B71 E71:M75 C71:C73 C75 D72:D77 M76:M82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AAA</vt:lpstr>
      <vt:lpstr>300 მ3 რეზერვუარი</vt:lpstr>
      <vt:lpstr>შიდა ქსელი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Lali Tavadze</cp:lastModifiedBy>
  <cp:lastPrinted>2020-02-12T01:18:49Z</cp:lastPrinted>
  <dcterms:created xsi:type="dcterms:W3CDTF">1996-10-14T23:33:28Z</dcterms:created>
  <dcterms:modified xsi:type="dcterms:W3CDTF">2020-02-13T06:15:10Z</dcterms:modified>
</cp:coreProperties>
</file>