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i.shavelashvili\Desktop\2019- 2020 წელი\ტენდერები\გზები\ცხავერი, გოსტიბე,გუდალეთი\"/>
    </mc:Choice>
  </mc:AlternateContent>
  <bookViews>
    <workbookView xWindow="0" yWindow="0" windowWidth="28800" windowHeight="12435"/>
  </bookViews>
  <sheets>
    <sheet name="kreps." sheetId="5" r:id="rId1"/>
    <sheet name="mosam" sheetId="10" r:id="rId2"/>
    <sheet name="miwa" sheetId="1" r:id="rId3"/>
    <sheet name="foladis mili 420" sheetId="24" r:id="rId4"/>
    <sheet name="mili d-1,0m" sheetId="9" r:id="rId5"/>
    <sheet name="monol.. Rari" sheetId="21" r:id="rId6"/>
    <sheet name="samosi" sheetId="6" r:id="rId7"/>
    <sheet name="mierT." sheetId="11" r:id="rId8"/>
    <sheet name="Semofargvla" sheetId="15" r:id="rId9"/>
    <sheet name="moniSvna" sheetId="16" r:id="rId10"/>
    <sheet name="tran" sheetId="2" r:id="rId11"/>
    <sheet name="masala" sheetId="3" r:id="rId12"/>
  </sheets>
  <definedNames>
    <definedName name="_xlnm.Print_Area" localSheetId="3">'foladis mili 420'!$A$1:$M$101</definedName>
    <definedName name="_xlnm.Print_Area" localSheetId="11">masala!$A$1:$M$21</definedName>
    <definedName name="_xlnm.Print_Area" localSheetId="7">mierT.!$A$1:$M$80</definedName>
    <definedName name="_xlnm.Print_Area" localSheetId="4">'mili d-1,0m'!$A$1:$M$154</definedName>
    <definedName name="_xlnm.Print_Area" localSheetId="2">miwa!$A$1:$M$44</definedName>
    <definedName name="_xlnm.Print_Area" localSheetId="9">moniSvna!$A$1:$M$16</definedName>
    <definedName name="_xlnm.Print_Area" localSheetId="5">'monol.. Rari'!$A$1:$M$43</definedName>
    <definedName name="_xlnm.Print_Area" localSheetId="1">mosam!$A$1:$M$48</definedName>
    <definedName name="_xlnm.Print_Area" localSheetId="6">samosi!$A$1:$M$23</definedName>
    <definedName name="_xlnm.Print_Area" localSheetId="8">Semofargvla!$A$1:$M$34</definedName>
    <definedName name="_xlnm.Print_Titles" localSheetId="3">'foladis mili 420'!$9:$9</definedName>
    <definedName name="_xlnm.Print_Titles" localSheetId="0">kreps.!$14:$14</definedName>
    <definedName name="_xlnm.Print_Titles" localSheetId="7">mierT.!$9:$9</definedName>
    <definedName name="_xlnm.Print_Titles" localSheetId="4">'mili d-1,0m'!$9:$9</definedName>
    <definedName name="_xlnm.Print_Titles" localSheetId="2">miwa!$9:$9</definedName>
    <definedName name="_xlnm.Print_Titles" localSheetId="9">moniSvna!$9:$9</definedName>
    <definedName name="_xlnm.Print_Titles" localSheetId="5">'monol.. Rari'!$9:$9</definedName>
    <definedName name="_xlnm.Print_Titles" localSheetId="1">mosam!$9:$9</definedName>
    <definedName name="_xlnm.Print_Titles" localSheetId="6">samosi!$9:$9</definedName>
    <definedName name="_xlnm.Print_Titles" localSheetId="8">Semofargvla!$9:$9</definedName>
  </definedNames>
  <calcPr calcId="152511"/>
</workbook>
</file>

<file path=xl/calcChain.xml><?xml version="1.0" encoding="utf-8"?>
<calcChain xmlns="http://schemas.openxmlformats.org/spreadsheetml/2006/main">
  <c r="E74" i="11" l="1"/>
  <c r="F75" i="11"/>
  <c r="F74" i="11"/>
  <c r="F73" i="11"/>
  <c r="F72" i="11"/>
  <c r="F71" i="11"/>
  <c r="F70" i="11"/>
  <c r="F69" i="11"/>
  <c r="F68" i="11"/>
  <c r="F18" i="6"/>
  <c r="E17" i="6"/>
  <c r="F17" i="6" s="1"/>
  <c r="F16" i="6"/>
  <c r="F15" i="6"/>
  <c r="F14" i="6"/>
  <c r="F13" i="6"/>
  <c r="F12" i="6"/>
  <c r="F11" i="6"/>
  <c r="F94" i="24" l="1"/>
  <c r="F95" i="24" s="1"/>
  <c r="F93" i="24"/>
  <c r="F89" i="24"/>
  <c r="F91" i="24" s="1"/>
  <c r="F88" i="24"/>
  <c r="F87" i="24"/>
  <c r="F86" i="24"/>
  <c r="F83" i="24"/>
  <c r="F82" i="24"/>
  <c r="F81" i="24"/>
  <c r="F79" i="24"/>
  <c r="F80" i="24" s="1"/>
  <c r="F67" i="24"/>
  <c r="F68" i="24" s="1"/>
  <c r="F66" i="24"/>
  <c r="F65" i="24"/>
  <c r="F64" i="24"/>
  <c r="F62" i="24"/>
  <c r="F61" i="24"/>
  <c r="F60" i="24"/>
  <c r="F59" i="24"/>
  <c r="F58" i="24"/>
  <c r="F57" i="24"/>
  <c r="F96" i="24" l="1"/>
  <c r="F69" i="24"/>
  <c r="F71" i="24"/>
  <c r="F75" i="24" s="1"/>
  <c r="F92" i="24"/>
  <c r="F90" i="24"/>
  <c r="F72" i="24"/>
  <c r="F73" i="24" l="1"/>
  <c r="F77" i="24"/>
  <c r="F74" i="24"/>
  <c r="F76" i="24"/>
  <c r="F52" i="24" l="1"/>
  <c r="F54" i="24" s="1"/>
  <c r="F51" i="24"/>
  <c r="F47" i="24"/>
  <c r="F50" i="24" s="1"/>
  <c r="F46" i="24"/>
  <c r="F45" i="24"/>
  <c r="F44" i="24"/>
  <c r="F41" i="24"/>
  <c r="F40" i="24"/>
  <c r="F39" i="24"/>
  <c r="F37" i="24"/>
  <c r="F38" i="24" s="1"/>
  <c r="F35" i="24"/>
  <c r="F34" i="24"/>
  <c r="F33" i="24"/>
  <c r="F32" i="24"/>
  <c r="F30" i="24"/>
  <c r="F29" i="24"/>
  <c r="F26" i="24"/>
  <c r="F22" i="24"/>
  <c r="F25" i="24" s="1"/>
  <c r="E21" i="24"/>
  <c r="F21" i="24" s="1"/>
  <c r="F19" i="24"/>
  <c r="F15" i="24"/>
  <c r="F17" i="24" s="1"/>
  <c r="F14" i="24"/>
  <c r="F13" i="24"/>
  <c r="F12" i="24"/>
  <c r="F53" i="24" l="1"/>
  <c r="F49" i="24"/>
  <c r="F48" i="24"/>
  <c r="F16" i="24"/>
  <c r="F18" i="24"/>
  <c r="F23" i="24"/>
  <c r="F24" i="24"/>
  <c r="E148" i="9"/>
  <c r="F148" i="9" s="1"/>
  <c r="F149" i="9"/>
  <c r="F25" i="15" l="1"/>
  <c r="F28" i="15" s="1"/>
  <c r="F24" i="15"/>
  <c r="F23" i="15"/>
  <c r="F22" i="15"/>
  <c r="F21" i="15"/>
  <c r="F20" i="15"/>
  <c r="F19" i="15"/>
  <c r="F18" i="15"/>
  <c r="F17" i="15"/>
  <c r="F27" i="15" l="1"/>
  <c r="F29" i="15"/>
  <c r="F26" i="15"/>
  <c r="F63" i="11"/>
  <c r="F65" i="11" s="1"/>
  <c r="F62" i="11"/>
  <c r="F58" i="11"/>
  <c r="F60" i="11" s="1"/>
  <c r="F57" i="11"/>
  <c r="F56" i="11"/>
  <c r="F55" i="11"/>
  <c r="F52" i="11"/>
  <c r="F51" i="11"/>
  <c r="F50" i="11"/>
  <c r="F48" i="11"/>
  <c r="F49" i="11" s="1"/>
  <c r="F46" i="11"/>
  <c r="F45" i="11"/>
  <c r="E44" i="11"/>
  <c r="F44" i="11" s="1"/>
  <c r="F43" i="11"/>
  <c r="F42" i="11"/>
  <c r="F41" i="11"/>
  <c r="F40" i="11"/>
  <c r="F39" i="11"/>
  <c r="F38" i="11"/>
  <c r="F37" i="11"/>
  <c r="F34" i="11"/>
  <c r="F35" i="11"/>
  <c r="F33" i="11"/>
  <c r="F32" i="11"/>
  <c r="F30" i="11"/>
  <c r="F29" i="11"/>
  <c r="F59" i="11" l="1"/>
  <c r="F61" i="11"/>
  <c r="F64" i="11"/>
  <c r="L5" i="24" l="1"/>
  <c r="D25" i="5" s="1"/>
  <c r="E18" i="21" l="1"/>
  <c r="E13" i="21" l="1"/>
  <c r="F13" i="21" s="1"/>
  <c r="F12" i="21"/>
  <c r="F38" i="21" l="1"/>
  <c r="F37" i="21"/>
  <c r="F35" i="21"/>
  <c r="F34" i="21"/>
  <c r="F33" i="21"/>
  <c r="F32" i="21"/>
  <c r="F31" i="21"/>
  <c r="F30" i="21"/>
  <c r="F29" i="21"/>
  <c r="F28" i="21"/>
  <c r="F27" i="21"/>
  <c r="F26" i="21"/>
  <c r="F25" i="21"/>
  <c r="F23" i="21"/>
  <c r="F22" i="21"/>
  <c r="F21" i="21"/>
  <c r="F20" i="21"/>
  <c r="F18" i="21"/>
  <c r="F16" i="21"/>
  <c r="F15" i="21"/>
  <c r="F133" i="9" l="1"/>
  <c r="F132" i="9"/>
  <c r="F131" i="9"/>
  <c r="F130" i="9"/>
  <c r="F128" i="9"/>
  <c r="F127" i="9"/>
  <c r="F126" i="9"/>
  <c r="F124" i="9"/>
  <c r="F125" i="9" s="1"/>
  <c r="E120" i="9"/>
  <c r="F120" i="9" s="1"/>
  <c r="F122" i="9"/>
  <c r="F116" i="9" l="1"/>
  <c r="F121" i="9"/>
  <c r="F114" i="9"/>
  <c r="F118" i="9"/>
  <c r="F113" i="9"/>
  <c r="F115" i="9"/>
  <c r="F117" i="9"/>
  <c r="F119" i="9"/>
  <c r="L5" i="21" l="1"/>
  <c r="D27" i="5" s="1"/>
  <c r="F111" i="9"/>
  <c r="F110" i="9"/>
  <c r="F109" i="9"/>
  <c r="F106" i="9"/>
  <c r="F102" i="9"/>
  <c r="F104" i="9" s="1"/>
  <c r="E101" i="9"/>
  <c r="F101" i="9" s="1"/>
  <c r="F99" i="9"/>
  <c r="F95" i="9"/>
  <c r="F97" i="9" s="1"/>
  <c r="F94" i="9"/>
  <c r="F93" i="9"/>
  <c r="F92" i="9"/>
  <c r="F89" i="9"/>
  <c r="F88" i="9"/>
  <c r="F87" i="9"/>
  <c r="F85" i="9"/>
  <c r="F86" i="9" s="1"/>
  <c r="F83" i="9"/>
  <c r="F82" i="9"/>
  <c r="F81" i="9"/>
  <c r="F80" i="9"/>
  <c r="F79" i="9"/>
  <c r="F78" i="9"/>
  <c r="F76" i="9"/>
  <c r="F72" i="9"/>
  <c r="F75" i="9" s="1"/>
  <c r="E71" i="9"/>
  <c r="F71" i="9" s="1"/>
  <c r="F69" i="9"/>
  <c r="F65" i="9"/>
  <c r="F67" i="9" s="1"/>
  <c r="F64" i="9"/>
  <c r="F63" i="9"/>
  <c r="F62" i="9"/>
  <c r="F58" i="9"/>
  <c r="F57" i="9"/>
  <c r="F56" i="9"/>
  <c r="F55" i="9"/>
  <c r="F54" i="9"/>
  <c r="F96" i="9" l="1"/>
  <c r="F98" i="9"/>
  <c r="F103" i="9"/>
  <c r="F105" i="9"/>
  <c r="F74" i="9"/>
  <c r="F66" i="9"/>
  <c r="F68" i="9"/>
  <c r="F73" i="9"/>
  <c r="F52" i="9" l="1"/>
  <c r="F51" i="9"/>
  <c r="F50" i="9"/>
  <c r="F48" i="9"/>
  <c r="F49" i="9" s="1"/>
  <c r="F46" i="9" l="1"/>
  <c r="F44" i="9"/>
  <c r="F43" i="9"/>
  <c r="F22" i="10" l="1"/>
  <c r="F21" i="10"/>
  <c r="F20" i="10"/>
  <c r="F19" i="10" l="1"/>
  <c r="E42" i="10"/>
  <c r="F42" i="10" s="1"/>
  <c r="E41" i="10"/>
  <c r="F41" i="10" s="1"/>
  <c r="E40" i="10"/>
  <c r="F40" i="10" s="1"/>
  <c r="E39" i="10"/>
  <c r="F39" i="10" s="1"/>
  <c r="E38" i="10"/>
  <c r="F38" i="10" s="1"/>
  <c r="F36" i="10"/>
  <c r="F35" i="10"/>
  <c r="F34" i="10"/>
  <c r="F33" i="10"/>
  <c r="F30" i="10"/>
  <c r="E28" i="10"/>
  <c r="F28" i="10" s="1"/>
  <c r="E27" i="10"/>
  <c r="F27" i="10" s="1"/>
  <c r="E26" i="10"/>
  <c r="F26" i="10" s="1"/>
  <c r="F31" i="10" l="1"/>
  <c r="H27" i="5" l="1"/>
  <c r="L5" i="16"/>
  <c r="F40" i="9" l="1"/>
  <c r="F41" i="9"/>
  <c r="F39" i="9"/>
  <c r="F38" i="9"/>
  <c r="F37" i="9"/>
  <c r="F36" i="9"/>
  <c r="F35" i="9"/>
  <c r="F34" i="9"/>
  <c r="F33" i="9"/>
  <c r="F32" i="9"/>
  <c r="F31" i="9"/>
  <c r="F29" i="9"/>
  <c r="F28" i="9"/>
  <c r="F27" i="9"/>
  <c r="E21" i="11" l="1"/>
  <c r="F25" i="9"/>
  <c r="F18" i="9"/>
  <c r="E20" i="9"/>
  <c r="F25" i="1"/>
  <c r="E20" i="1"/>
  <c r="F18" i="1"/>
  <c r="D38" i="5" l="1"/>
  <c r="H38" i="5" s="1"/>
  <c r="F14" i="15" l="1"/>
  <c r="F13" i="15"/>
  <c r="F12" i="15"/>
  <c r="F11" i="15"/>
  <c r="L5" i="15" l="1"/>
  <c r="D37" i="5" s="1"/>
  <c r="H37" i="5" s="1"/>
  <c r="F26" i="11"/>
  <c r="F22" i="11"/>
  <c r="F21" i="11"/>
  <c r="F19" i="11"/>
  <c r="F15" i="11"/>
  <c r="F18" i="11" s="1"/>
  <c r="F14" i="11"/>
  <c r="F13" i="11"/>
  <c r="F12" i="11"/>
  <c r="F25" i="11" l="1"/>
  <c r="D39" i="5"/>
  <c r="H39" i="5" s="1"/>
  <c r="F17" i="11"/>
  <c r="F24" i="11"/>
  <c r="F16" i="11"/>
  <c r="F23" i="11"/>
  <c r="L5" i="11" l="1"/>
  <c r="D33" i="5" s="1"/>
  <c r="D34" i="5" l="1"/>
  <c r="H34" i="5" s="1"/>
  <c r="H33" i="5"/>
  <c r="F144" i="9" l="1"/>
  <c r="F146" i="9" s="1"/>
  <c r="F143" i="9"/>
  <c r="F139" i="9"/>
  <c r="F141" i="9" s="1"/>
  <c r="F138" i="9"/>
  <c r="F137" i="9"/>
  <c r="F136" i="9"/>
  <c r="F21" i="9"/>
  <c r="F23" i="9" s="1"/>
  <c r="F20" i="9"/>
  <c r="F14" i="9"/>
  <c r="F16" i="9" s="1"/>
  <c r="F13" i="9"/>
  <c r="F12" i="9"/>
  <c r="F11" i="9"/>
  <c r="E39" i="1"/>
  <c r="E38" i="1"/>
  <c r="E37" i="1"/>
  <c r="F36" i="1"/>
  <c r="F35" i="1"/>
  <c r="F31" i="1"/>
  <c r="F34" i="1" s="1"/>
  <c r="F30" i="1"/>
  <c r="F29" i="1"/>
  <c r="F28" i="1"/>
  <c r="F21" i="1"/>
  <c r="F24" i="1" s="1"/>
  <c r="F20" i="1"/>
  <c r="F14" i="1"/>
  <c r="F17" i="1" s="1"/>
  <c r="F13" i="1"/>
  <c r="F12" i="1"/>
  <c r="F11" i="1"/>
  <c r="F140" i="9" l="1"/>
  <c r="F142" i="9"/>
  <c r="F145" i="9"/>
  <c r="F15" i="9"/>
  <c r="F17" i="9"/>
  <c r="F22" i="9"/>
  <c r="F24" i="9"/>
  <c r="F38" i="1"/>
  <c r="F37" i="1"/>
  <c r="F39" i="1"/>
  <c r="F16" i="1"/>
  <c r="F23" i="1"/>
  <c r="F33" i="1"/>
  <c r="F15" i="1"/>
  <c r="F22" i="1"/>
  <c r="F32" i="1"/>
  <c r="L5" i="1" l="1"/>
  <c r="L5" i="9" l="1"/>
  <c r="D26" i="5" s="1"/>
  <c r="H26" i="5" s="1"/>
  <c r="E17" i="10" l="1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L5" i="10" l="1"/>
  <c r="D17" i="5" s="1"/>
  <c r="H17" i="5" l="1"/>
  <c r="D18" i="5"/>
  <c r="G18" i="5"/>
  <c r="H18" i="5" l="1"/>
  <c r="G41" i="5"/>
  <c r="H16" i="5"/>
  <c r="D28" i="5" l="1"/>
  <c r="D21" i="5" l="1"/>
  <c r="L5" i="6" l="1"/>
  <c r="D30" i="5" s="1"/>
  <c r="D22" i="5"/>
  <c r="H21" i="5"/>
  <c r="H28" i="5"/>
  <c r="H25" i="5"/>
  <c r="D31" i="5" l="1"/>
  <c r="D41" i="5" s="1"/>
  <c r="H30" i="5"/>
  <c r="H22" i="5"/>
  <c r="H31" i="5" l="1"/>
  <c r="D46" i="5"/>
  <c r="D48" i="5" s="1"/>
  <c r="H41" i="5" l="1"/>
  <c r="G45" i="5" l="1"/>
  <c r="H45" i="5" s="1"/>
  <c r="G46" i="5" l="1"/>
  <c r="H46" i="5" s="1"/>
  <c r="G47" i="5" s="1"/>
  <c r="H47" i="5" s="1"/>
  <c r="G48" i="5" l="1"/>
  <c r="H48" i="5" s="1"/>
  <c r="D4" i="5" s="1"/>
</calcChain>
</file>

<file path=xl/sharedStrings.xml><?xml version="1.0" encoding="utf-8"?>
<sst xmlns="http://schemas.openxmlformats.org/spreadsheetml/2006/main" count="1436" uniqueCount="366">
  <si>
    <t>lokalur_resursuri xarjTaRricxva #1</t>
  </si>
  <si>
    <t>safuZveli:  samuSaoTa moculobebis uwyisi</t>
  </si>
  <si>
    <t xml:space="preserve">                                                                            saxarjTaRricxvo Rirebuleba:  .</t>
  </si>
  <si>
    <t>aT.lari</t>
  </si>
  <si>
    <t>#</t>
  </si>
  <si>
    <t>Sifri</t>
  </si>
  <si>
    <t>samuSaoebis da danaxarjebis dasaxeleba</t>
  </si>
  <si>
    <t>ganz. erT.</t>
  </si>
  <si>
    <t>raodenoba</t>
  </si>
  <si>
    <t>masalebi</t>
  </si>
  <si>
    <t>xelfasi</t>
  </si>
  <si>
    <t>manqana-meqanizmebi da transporti</t>
  </si>
  <si>
    <t>sul</t>
  </si>
  <si>
    <t>normat.
erTeul-ze</t>
  </si>
  <si>
    <t>erT. fasi</t>
  </si>
  <si>
    <t>1</t>
  </si>
  <si>
    <t xml:space="preserve">Sromis danaxarji </t>
  </si>
  <si>
    <t>kac-sT</t>
  </si>
  <si>
    <t xml:space="preserve">sxva manqana </t>
  </si>
  <si>
    <t>lari</t>
  </si>
  <si>
    <r>
      <t>m</t>
    </r>
    <r>
      <rPr>
        <vertAlign val="superscript"/>
        <sz val="10"/>
        <rFont val="AcadNusx"/>
      </rPr>
      <t>3</t>
    </r>
  </si>
  <si>
    <t>t</t>
  </si>
  <si>
    <t>2</t>
  </si>
  <si>
    <t>grZ.m</t>
  </si>
  <si>
    <t>3</t>
  </si>
  <si>
    <t>Sromis danaxarji</t>
  </si>
  <si>
    <t>eqskavatori V-0.65 m3</t>
  </si>
  <si>
    <t>manq-sT</t>
  </si>
  <si>
    <t>1-25-2</t>
  </si>
  <si>
    <t>muSaoba nayarSi</t>
  </si>
  <si>
    <t>buldozeri 79kvt</t>
  </si>
  <si>
    <t xml:space="preserve">sxva manqana     </t>
  </si>
  <si>
    <t>s.r.f</t>
  </si>
  <si>
    <t>4</t>
  </si>
  <si>
    <t>RorRi</t>
  </si>
  <si>
    <t>sxva masala</t>
  </si>
  <si>
    <t>bitumi</t>
  </si>
  <si>
    <t>cementis xsnari</t>
  </si>
  <si>
    <t>30-51-3</t>
  </si>
  <si>
    <r>
      <t>m</t>
    </r>
    <r>
      <rPr>
        <vertAlign val="superscript"/>
        <sz val="10"/>
        <rFont val="AcadNusx"/>
      </rPr>
      <t>2</t>
    </r>
  </si>
  <si>
    <t>8</t>
  </si>
  <si>
    <t>betoni</t>
  </si>
  <si>
    <t>kg</t>
  </si>
  <si>
    <t>1-22-8</t>
  </si>
  <si>
    <t>gruntis damuSaveba karierSi eqskavatoriT,  datvirTviT avtoTviTmclelebze (6b)</t>
  </si>
  <si>
    <t>1-118-11</t>
  </si>
  <si>
    <t>pnevmosatkepni</t>
  </si>
  <si>
    <t>zednadebi xarjebi</t>
  </si>
  <si>
    <t>%</t>
  </si>
  <si>
    <t>saxarjTaRricxvo mogeba</t>
  </si>
  <si>
    <t>lokalur_resursuri xarjTaRricxva #2</t>
  </si>
  <si>
    <t>gzis safaris mowyoba</t>
  </si>
  <si>
    <t>lokalur_resursuri xarjTaRricxva #4</t>
  </si>
  <si>
    <t>sxva manqana</t>
  </si>
  <si>
    <t xml:space="preserve">nakrebi saxarjTaRricxvo saorientacio Rirebuleba TanxiT   </t>
  </si>
  <si>
    <t xml:space="preserve"> aTasi lari</t>
  </si>
  <si>
    <t>m.S. dasabrunebeli Tanxa</t>
  </si>
  <si>
    <t># rig-ze</t>
  </si>
  <si>
    <t>xarjTaR-ricxvis nomeri</t>
  </si>
  <si>
    <t>Tavebis, obieqtebis, samuSaoebis da danaxarjebis raodenoba</t>
  </si>
  <si>
    <t>saxarjTaRricxvo Rirebuleba (aTasi lari)</t>
  </si>
  <si>
    <t>samSeneblo samuSaoebi</t>
  </si>
  <si>
    <t>samontaJo samuSaoebi</t>
  </si>
  <si>
    <t>mowyobiloba inventari</t>
  </si>
  <si>
    <t>sxva danaxarjebi</t>
  </si>
  <si>
    <t>saerTo saxarjTaR. Rirebuleba aTasi lari</t>
  </si>
  <si>
    <t>Tavi I. mosamzadebeli samuSaoebi</t>
  </si>
  <si>
    <t>lok. #1</t>
  </si>
  <si>
    <t>jami I Tavi</t>
  </si>
  <si>
    <t xml:space="preserve"> Tavi II. miwis samuSaoebi</t>
  </si>
  <si>
    <t>Tavi III. xelovnuri nagebobebi</t>
  </si>
  <si>
    <t>lok. #2</t>
  </si>
  <si>
    <t>lok. #3</t>
  </si>
  <si>
    <t>jami III Tavi</t>
  </si>
  <si>
    <t>Tavi  IV. gzis samosi</t>
  </si>
  <si>
    <t>lok. #4</t>
  </si>
  <si>
    <t>gzis samosis mowyoba</t>
  </si>
  <si>
    <t>jami IV Tavi</t>
  </si>
  <si>
    <t>Tavi V. mierTebebi</t>
  </si>
  <si>
    <t>Tavi  VI. sagzao mowyobiloba</t>
  </si>
  <si>
    <t>jami I-VI Tavebi</t>
  </si>
  <si>
    <t>Tavi XII</t>
  </si>
  <si>
    <t>saproeqto-sagamokvlevo samuSaoebi</t>
  </si>
  <si>
    <t>jami I-XII Tavebi</t>
  </si>
  <si>
    <t xml:space="preserve">jami </t>
  </si>
  <si>
    <t xml:space="preserve">sul saxarjTaRricxvo Rirebuleba </t>
  </si>
  <si>
    <t xml:space="preserve">damkveTi: </t>
  </si>
  <si>
    <t>damtkicebulia  "  " --------------------------  2019 w.</t>
  </si>
  <si>
    <t>nakrebi saxarjTaRricxvo  Rirebulebis angariSi</t>
  </si>
  <si>
    <t>miwis vakisis mowyoba</t>
  </si>
  <si>
    <t xml:space="preserve">saavtomobilo  gadazidvis  kalkulacia  </t>
  </si>
  <si>
    <t>datvirT. gadmotvirT. Rir - ba</t>
  </si>
  <si>
    <t>1t. masalis gadazidvis fasi</t>
  </si>
  <si>
    <t>masalebis da nakeTobebis</t>
  </si>
  <si>
    <t>gadazidvis</t>
  </si>
  <si>
    <t>dasaxeleba</t>
  </si>
  <si>
    <t>punqti</t>
  </si>
  <si>
    <t>manZili</t>
  </si>
  <si>
    <t>fasi</t>
  </si>
  <si>
    <t>km</t>
  </si>
  <si>
    <t>armatura</t>
  </si>
  <si>
    <t>qviSa-xreSovani masala</t>
  </si>
  <si>
    <t>_"_</t>
  </si>
  <si>
    <t>masalebis, konstruqciebis da nakeTobebis Rirebulebebis kalkulacia</t>
  </si>
  <si>
    <t>erTeul ganzomilebaze, lari</t>
  </si>
  <si>
    <t>erT.</t>
  </si>
  <si>
    <t>satrans.</t>
  </si>
  <si>
    <t>N</t>
  </si>
  <si>
    <t>masalebis</t>
  </si>
  <si>
    <t xml:space="preserve">datvirTvis </t>
  </si>
  <si>
    <t>gasaSvebi</t>
  </si>
  <si>
    <t>ganz.</t>
  </si>
  <si>
    <t>xarji 1 t</t>
  </si>
  <si>
    <t>taris</t>
  </si>
  <si>
    <t>tran-</t>
  </si>
  <si>
    <t>franko</t>
  </si>
  <si>
    <t>sasaw-</t>
  </si>
  <si>
    <t>mTlianad</t>
  </si>
  <si>
    <t>konstruqciebis da</t>
  </si>
  <si>
    <t>adgili</t>
  </si>
  <si>
    <t xml:space="preserve"> fasis</t>
  </si>
  <si>
    <t>wona</t>
  </si>
  <si>
    <t>nakeTobaze</t>
  </si>
  <si>
    <t xml:space="preserve"> fasi</t>
  </si>
  <si>
    <t>da rek-</t>
  </si>
  <si>
    <t>sport.</t>
  </si>
  <si>
    <t>sawyob.</t>
  </si>
  <si>
    <t>yobo</t>
  </si>
  <si>
    <t>saxarjTaR..</t>
  </si>
  <si>
    <t>nakeTobebis dasaxeleba</t>
  </si>
  <si>
    <t>safuZveli</t>
  </si>
  <si>
    <t>bruto</t>
  </si>
  <si>
    <t>vizitis</t>
  </si>
  <si>
    <t>Rire-</t>
  </si>
  <si>
    <t>saxarj.</t>
  </si>
  <si>
    <t>xarji</t>
  </si>
  <si>
    <t>Rirebul.</t>
  </si>
  <si>
    <t>buleba</t>
  </si>
  <si>
    <t xml:space="preserve">qviSa-xreSovani masala </t>
  </si>
  <si>
    <t>RorRi 0-40mm</t>
  </si>
  <si>
    <r>
      <t xml:space="preserve">betoni </t>
    </r>
    <r>
      <rPr>
        <sz val="10"/>
        <rFont val="Arial"/>
        <family val="2"/>
        <charset val="204"/>
      </rPr>
      <t>B35 F200 W6</t>
    </r>
  </si>
  <si>
    <r>
      <t xml:space="preserve">armatura </t>
    </r>
    <r>
      <rPr>
        <sz val="10"/>
        <rFont val="Arial"/>
        <family val="2"/>
        <charset val="204"/>
      </rPr>
      <t>A</t>
    </r>
    <r>
      <rPr>
        <sz val="10"/>
        <rFont val="AcadNusx"/>
      </rPr>
      <t>III</t>
    </r>
  </si>
  <si>
    <t>naWedi</t>
  </si>
  <si>
    <r>
      <t xml:space="preserve">betoni </t>
    </r>
    <r>
      <rPr>
        <sz val="10"/>
        <rFont val="Arial"/>
        <family val="2"/>
        <charset val="204"/>
      </rPr>
      <t>B25 F200 W6</t>
    </r>
  </si>
  <si>
    <t>23-15-1</t>
  </si>
  <si>
    <t xml:space="preserve"> xis ficari 25-32mm III xar</t>
  </si>
  <si>
    <t>1-112-1 
1-112-4  
1-112-7  
1-112-10 
1-114-1,4</t>
  </si>
  <si>
    <t>buCqnarisa da wvrili xeebis gaCexva da amoZirkva</t>
  </si>
  <si>
    <t>buCqmWreli traqtorze 79kvt</t>
  </si>
  <si>
    <t>amomZirkveli-momgrovebeli traqtoriT 79kvt (10.8+0.91)*0.0001</t>
  </si>
  <si>
    <t>farcxi buCqnarisTvis (6.61+1.59+2.08)*0.0001</t>
  </si>
  <si>
    <t>traqtori 79 kvt</t>
  </si>
  <si>
    <t>mosamzadebeli samuaoebi</t>
  </si>
  <si>
    <t>wyali</t>
  </si>
  <si>
    <t>grZ,m</t>
  </si>
  <si>
    <t>avtogreideri 79kvt</t>
  </si>
  <si>
    <t xml:space="preserve">satkepni TviTmavali gluvi 5t </t>
  </si>
  <si>
    <t xml:space="preserve">satkepni TviTmavali gluvi 10t </t>
  </si>
  <si>
    <t xml:space="preserve">mosarwyav-mosarecxi manqana </t>
  </si>
  <si>
    <t>mosamzadebeli samuSaoebi</t>
  </si>
  <si>
    <t>jami II Tavi</t>
  </si>
  <si>
    <t>lok. #5</t>
  </si>
  <si>
    <t>s.f.r</t>
  </si>
  <si>
    <t>1-118-5</t>
  </si>
  <si>
    <t>vibrosatkepni 6t 1.85*6*0.001</t>
  </si>
  <si>
    <t>c</t>
  </si>
  <si>
    <t>3.2</t>
  </si>
  <si>
    <t>3.3</t>
  </si>
  <si>
    <t xml:space="preserve">yrilis mowyoba karieridan moziduli xreSovani gruntiT da datkepna  </t>
  </si>
  <si>
    <t>3.1</t>
  </si>
  <si>
    <t>3.4</t>
  </si>
  <si>
    <t>buldozeri 79 kvt 0,0105*1,15</t>
  </si>
  <si>
    <t>traqtori 79 kvt 1.85*6*0.001*1,15</t>
  </si>
  <si>
    <t>gruntis gatana nayarSi 2-km-ze</t>
  </si>
  <si>
    <t>wasacxebi hidroizolacia (2 jerad)</t>
  </si>
  <si>
    <t>gruntis damuSaveba  eqskavatoriT,  datvirTviT avtoTviTmclelebze da gatana nayarSi (33v)</t>
  </si>
  <si>
    <t>gruntis damuSaveba xeliT, 
datvirTva a/TviTmclelebze da gatana nayarSi (33v)</t>
  </si>
  <si>
    <t>monoliTuri betonis wyalmimRebi Wis  mowyoba,  sagebis mowyobiT</t>
  </si>
  <si>
    <t>mierTebebis mowyoba</t>
  </si>
  <si>
    <t>miwis vakisi</t>
  </si>
  <si>
    <t>amwe muxluxa svlaze 10t</t>
  </si>
  <si>
    <t>xis yalibi</t>
  </si>
  <si>
    <r>
      <t>m</t>
    </r>
    <r>
      <rPr>
        <vertAlign val="superscript"/>
        <sz val="10"/>
        <rFont val="AcadNusx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</si>
  <si>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WanWiki</t>
  </si>
  <si>
    <t>sagzao samosi</t>
  </si>
  <si>
    <t>lokalur_resursuri xarjTaRricxva #7</t>
  </si>
  <si>
    <t>1.1</t>
  </si>
  <si>
    <t>1.2</t>
  </si>
  <si>
    <t>1.3</t>
  </si>
  <si>
    <t>gzis Semofargvla</t>
  </si>
  <si>
    <t>27-50-13</t>
  </si>
  <si>
    <t>gverdulze  dasayenebeli plastmasis drekadi mimmarTveli bowkintebi</t>
  </si>
  <si>
    <t>plastmasis boZkinti</t>
  </si>
  <si>
    <t>lokalur_resursuri xarjTaRricxva #10</t>
  </si>
  <si>
    <t>gzis moniSvna</t>
  </si>
  <si>
    <t>lok. #6</t>
  </si>
  <si>
    <t>lok. #7</t>
  </si>
  <si>
    <t>jami V Tavi</t>
  </si>
  <si>
    <t>lok. #8</t>
  </si>
  <si>
    <t>lok. #9</t>
  </si>
  <si>
    <t>jami VI Tavi</t>
  </si>
  <si>
    <t>Sromis danaxarji 2,28*1,2+0,6</t>
  </si>
  <si>
    <t>1-79-2
t.n.p3.107
eniri
$2-1-54
cx.2 p3b</t>
  </si>
  <si>
    <r>
      <t xml:space="preserve">RorRis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-20sm</t>
    </r>
  </si>
  <si>
    <t>30-3-1</t>
  </si>
  <si>
    <t>6-1-1</t>
  </si>
  <si>
    <r>
      <t xml:space="preserve">betoni </t>
    </r>
    <r>
      <rPr>
        <sz val="10"/>
        <rFont val="Arial"/>
        <family val="2"/>
        <charset val="204"/>
      </rPr>
      <t>B20 F200 W6</t>
    </r>
  </si>
  <si>
    <t>30-5-1</t>
  </si>
  <si>
    <t>amwe pnevmosvlaze 25t</t>
  </si>
  <si>
    <t>mrgvali xe</t>
  </si>
  <si>
    <t>xis ficari II xar. 70mm</t>
  </si>
  <si>
    <t>xis ficari II xar. 40-60mm</t>
  </si>
  <si>
    <t>xis ficari III xar. 40-60mm</t>
  </si>
  <si>
    <t>30-5-2</t>
  </si>
  <si>
    <t>armaturis dayeneba</t>
  </si>
  <si>
    <r>
      <t xml:space="preserve">betoni </t>
    </r>
    <r>
      <rPr>
        <sz val="10"/>
        <rFont val="Arial"/>
        <family val="2"/>
        <charset val="204"/>
      </rPr>
      <t>B30 F200 W6</t>
    </r>
  </si>
  <si>
    <t>37-6-12</t>
  </si>
  <si>
    <t>kaspis municipalitetis sofel cxaverSi e.w. "kaCaanT ubnis" misasvleli gzis
moxreSva-mowyoba</t>
  </si>
  <si>
    <t>saTvalTvalo Wis gadaxurvis filis mowyoba liTonis marTkuTxa CarCo-xufiT, zomiT 1.5X1.5X0.2m pk 2+86</t>
  </si>
  <si>
    <t>arsebuli eleqtrogadamcemi xazebis gadatana</t>
  </si>
  <si>
    <t>33-115-2</t>
  </si>
  <si>
    <t xml:space="preserve">sahaero 0.4 kv egx-is TviTmzidi sadenebis demontaJi </t>
  </si>
  <si>
    <t>Sromis danaxarji 34.4*0.5*0.001</t>
  </si>
  <si>
    <t>teleskopuri koSkura 10*0.5*0.001</t>
  </si>
  <si>
    <t>sxva manqana 3.21*0.5*0.001</t>
  </si>
  <si>
    <t>33-252-1</t>
  </si>
  <si>
    <t>arsebuli betonis  betonis boZis demontaJi (Semdgomi gamoyenebiT)</t>
  </si>
  <si>
    <t>amwe saavtomobilo svlaze 16t</t>
  </si>
  <si>
    <t>33-101-3</t>
  </si>
  <si>
    <r>
      <t>winaswar mowyobil ormoSi (</t>
    </r>
    <r>
      <rPr>
        <sz val="10"/>
        <rFont val="Arial"/>
        <family val="2"/>
        <charset val="204"/>
      </rPr>
      <t>Ø</t>
    </r>
    <r>
      <rPr>
        <sz val="10"/>
        <rFont val="AcadNusx"/>
      </rPr>
      <t>-30 sm, siRrme 2.0m) adre demontirebuli xis boZis betonis sayrdenebis montaJi gruntis ukuCayriT da datkepniT</t>
    </r>
  </si>
  <si>
    <t>avtoamwe saburRi mowyobilobiT</t>
  </si>
  <si>
    <t>adre demontirebuli egx-is sadenebis montaJi boZebze</t>
  </si>
  <si>
    <t xml:space="preserve">teleskopuri koSkura </t>
  </si>
  <si>
    <t xml:space="preserve">traqtori 55 kvt </t>
  </si>
  <si>
    <t>gadaxurvis fila liTonis marTkuTxa CarCo-xufiT, zomiT 1.5X1.5X0.2m</t>
  </si>
  <si>
    <t>komp.</t>
  </si>
  <si>
    <t>zednadebi xarjebi p.p. 3.4; xelfasze</t>
  </si>
  <si>
    <t>zednadebi xarjebi p.p. 3.4 garda</t>
  </si>
  <si>
    <r>
      <t xml:space="preserve"> rkinabetonis mrgvali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=1,0m mowyoba</t>
    </r>
  </si>
  <si>
    <t>gruntis gatana nayarSi 3-km-ze</t>
  </si>
  <si>
    <r>
      <t xml:space="preserve">betoni </t>
    </r>
    <r>
      <rPr>
        <sz val="10"/>
        <rFont val="Arial"/>
        <family val="2"/>
        <charset val="204"/>
      </rPr>
      <t>B22,5 F200 W6</t>
    </r>
  </si>
  <si>
    <t>30-39-3</t>
  </si>
  <si>
    <r>
      <t xml:space="preserve">anakrebi rgolebi </t>
    </r>
    <r>
      <rPr>
        <sz val="10"/>
        <rFont val="Arial"/>
        <family val="2"/>
        <charset val="204"/>
      </rPr>
      <t>d</t>
    </r>
    <r>
      <rPr>
        <sz val="10"/>
        <rFont val="AcadNusx"/>
      </rPr>
      <t>-1.0m,</t>
    </r>
  </si>
  <si>
    <r>
      <t xml:space="preserve">anakrebi rgolebis </t>
    </r>
    <r>
      <rPr>
        <sz val="10"/>
        <rFont val="Arial"/>
        <family val="2"/>
        <charset val="204"/>
      </rPr>
      <t>d</t>
    </r>
    <r>
      <rPr>
        <sz val="10"/>
        <rFont val="AcadNusx"/>
      </rPr>
      <t>-1.0m</t>
    </r>
  </si>
  <si>
    <t>30-51-2</t>
  </si>
  <si>
    <t>asakravi hidroizolacia</t>
  </si>
  <si>
    <t>djuti</t>
  </si>
  <si>
    <t>RreCoebis dagmanva ZenZiT</t>
  </si>
  <si>
    <t>milis Sesasvleli saTavisis 
mowyoba:</t>
  </si>
  <si>
    <t>milis gasasvleli saTavisis 
mowyoba:</t>
  </si>
  <si>
    <t>monoliTuri betonis portaluri kedlis mowyoba:</t>
  </si>
  <si>
    <t>37-64-4</t>
  </si>
  <si>
    <t>xis ficari II xar. 130mm</t>
  </si>
  <si>
    <t>xis ficari III-IV xar. 40-60mm</t>
  </si>
  <si>
    <r>
      <t xml:space="preserve">monoliTuri betonis portaluri kedlis mowyoba, betoni </t>
    </r>
    <r>
      <rPr>
        <sz val="10"/>
        <rFont val="Times New Roman"/>
        <family val="1"/>
        <charset val="204"/>
      </rPr>
      <t>B25 F200 W6</t>
    </r>
  </si>
  <si>
    <t>1-123-8</t>
  </si>
  <si>
    <t>qvis risbermis mowyoba</t>
  </si>
  <si>
    <t>qva</t>
  </si>
  <si>
    <t>ukuSevseba karieridan moziduli 
qviSa-xreSovani gruntiT da datkepna fenebad</t>
  </si>
  <si>
    <t>gruntis damuSaveba karierSi 
eqskavatoriT,  datvirTviT avtoTviTmclelebze (6b)</t>
  </si>
  <si>
    <t>gruntis transportireba karieridan 
18-km-ze</t>
  </si>
  <si>
    <t>monoliTuri rkinabetonis  Raris mowyoba pk 4+98</t>
  </si>
  <si>
    <t>gruntis datkepna fenebad 
pnevmosatkepniT</t>
  </si>
  <si>
    <r>
      <t xml:space="preserve">betonis mosamzadebeli fena </t>
    </r>
    <r>
      <rPr>
        <sz val="10"/>
        <rFont val="Times New Roman"/>
        <family val="1"/>
      </rPr>
      <t>B20</t>
    </r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</si>
  <si>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30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200 </t>
    </r>
    <r>
      <rPr>
        <sz val="10"/>
        <rFont val="Arial"/>
        <family val="2"/>
        <charset val="204"/>
      </rPr>
      <t>W</t>
    </r>
    <r>
      <rPr>
        <sz val="10"/>
        <rFont val="AcadNusx"/>
      </rPr>
      <t>6</t>
    </r>
  </si>
  <si>
    <t>5</t>
  </si>
  <si>
    <r>
      <t xml:space="preserve">anakrebi rgolebis </t>
    </r>
    <r>
      <rPr>
        <sz val="10"/>
        <rFont val="Arial"/>
        <family val="2"/>
        <charset val="204"/>
      </rPr>
      <t>d</t>
    </r>
    <r>
      <rPr>
        <sz val="10"/>
        <rFont val="AcadNusx"/>
      </rPr>
      <t>-1.5m</t>
    </r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</si>
  <si>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</si>
  <si>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</si>
  <si>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</si>
  <si>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</si>
  <si>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</si>
  <si>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</si>
  <si>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</si>
  <si>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</si>
  <si>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</si>
  <si>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</si>
  <si>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</si>
  <si>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</si>
  <si>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</si>
  <si>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Гэсн 01-02-094-01 
Снип 
1-11-12</t>
  </si>
  <si>
    <t xml:space="preserve">kldovani me-6jg. gruntis (28b) daSla  eqskavatoris bazaze damontaJebuli sangrevi CaquCebiT "kodala") </t>
  </si>
  <si>
    <t>eqskavatori 16,33/100+46,1/1000</t>
  </si>
  <si>
    <t>gruntis damuSaveba meqanizirebuli meTodiT, gverdze gadayriT Semdgomi gamoyenebisTvis (28b)</t>
  </si>
  <si>
    <t>1-11-12</t>
  </si>
  <si>
    <t xml:space="preserve">gruntis damuSaveba  eqskavatoriT,  gverdze gadayriT Semdgomi gamoyenebiT </t>
  </si>
  <si>
    <t>gruntis damuSaveba xeliT, 
gverdze gadayriT Semdgomi gamoyenebiT</t>
  </si>
  <si>
    <t>eniri
$2-1-56
cx.1-e</t>
  </si>
  <si>
    <t>Sromis danaxarji 1,7*2</t>
  </si>
  <si>
    <t xml:space="preserve">sxva masala </t>
  </si>
  <si>
    <t>rkinabetonis Rari</t>
  </si>
  <si>
    <t>betonis kiuveti</t>
  </si>
  <si>
    <t>lokalur_resursuri xarjTaRricxva #3</t>
  </si>
  <si>
    <t>lokalur_resursuri xarjTaRricxva #5</t>
  </si>
  <si>
    <t>lokalur_resursuri xarjTaRricxva #6</t>
  </si>
  <si>
    <t>milis mowyoba</t>
  </si>
  <si>
    <t>23-1-2</t>
  </si>
  <si>
    <r>
      <t xml:space="preserve">liTonis milis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 xml:space="preserve">=425 mm, </t>
    </r>
    <r>
      <rPr>
        <sz val="10"/>
        <rFont val="Times New Roman"/>
        <family val="1"/>
        <charset val="204"/>
      </rPr>
      <t>δ</t>
    </r>
    <r>
      <rPr>
        <sz val="10"/>
        <rFont val="AcadNusx"/>
      </rPr>
      <t xml:space="preserve">=5 mm montaJi amwiT </t>
    </r>
  </si>
  <si>
    <t xml:space="preserve">sxva manqana   </t>
  </si>
  <si>
    <t>22-5-10</t>
  </si>
  <si>
    <r>
      <t xml:space="preserve">liTonis milis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 xml:space="preserve">=425 mm, </t>
    </r>
    <r>
      <rPr>
        <sz val="10"/>
        <rFont val="Times New Roman"/>
        <family val="1"/>
        <charset val="204"/>
      </rPr>
      <t>δ</t>
    </r>
    <r>
      <rPr>
        <sz val="10"/>
        <rFont val="AcadNusx"/>
      </rPr>
      <t>=5 mm</t>
    </r>
  </si>
  <si>
    <r>
      <t xml:space="preserve">liTonis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=425 mm, </t>
    </r>
    <r>
      <rPr>
        <sz val="10"/>
        <rFont val="Arial"/>
        <family val="2"/>
        <charset val="204"/>
      </rPr>
      <t>δ</t>
    </r>
    <r>
      <rPr>
        <sz val="10"/>
        <rFont val="AcadNusx"/>
      </rPr>
      <t>=5 mm</t>
    </r>
  </si>
  <si>
    <r>
      <t xml:space="preserve">liTonis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=425 mm, 
</t>
    </r>
    <r>
      <rPr>
        <sz val="10"/>
        <rFont val="Arial"/>
        <family val="2"/>
        <charset val="204"/>
      </rPr>
      <t>δ</t>
    </r>
    <r>
      <rPr>
        <sz val="10"/>
        <rFont val="AcadNusx"/>
      </rPr>
      <t>=5 mm</t>
    </r>
  </si>
  <si>
    <t>12.1</t>
  </si>
  <si>
    <t>12.2</t>
  </si>
  <si>
    <t>12.3</t>
  </si>
  <si>
    <t>12.4</t>
  </si>
  <si>
    <t>lokalur_resursuri xarjTaRricxva #9</t>
  </si>
  <si>
    <r>
      <t xml:space="preserve">RorRis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-30sm</t>
    </r>
  </si>
  <si>
    <t>6-13-4</t>
  </si>
  <si>
    <t>specprofilis betonis parapetebis damzadeba bazaze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</si>
  <si>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>35</t>
    </r>
  </si>
  <si>
    <t>ficari 40-60 III xaris.</t>
  </si>
  <si>
    <t>42-14-2</t>
  </si>
  <si>
    <t>specprofilis betonis parapetebis  montaJi amwiT</t>
  </si>
  <si>
    <t>amwe muxluxa svlaze 16t</t>
  </si>
  <si>
    <t>manq.-sT</t>
  </si>
  <si>
    <r>
      <t xml:space="preserve">anakrebi specprofilis betonis parapetebis damzadeba, transportireba da montaJi, SeRebviT "zebra"
betoni </t>
    </r>
    <r>
      <rPr>
        <sz val="10"/>
        <rFont val="Arial"/>
        <family val="2"/>
        <charset val="204"/>
      </rPr>
      <t>B35 F200 W6</t>
    </r>
  </si>
  <si>
    <t>2.1</t>
  </si>
  <si>
    <t>2.2</t>
  </si>
  <si>
    <t>damzadebuli betonis parapetebis bazidan transportireba obieqtze 
3 km-ze</t>
  </si>
  <si>
    <t>2.3</t>
  </si>
  <si>
    <t>vertikaluri moniSvna perqlorviniliani saRebaviT</t>
  </si>
  <si>
    <t>trasis aRdgena da damagreba  428.8*1,24*0.001</t>
  </si>
  <si>
    <r>
      <t xml:space="preserve">rkinabetonis mrgvali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=1,0m mowyoba</t>
    </r>
  </si>
  <si>
    <t>milis gasasvlelSi gruntis kalapotis gaWra-formireba eqskavatoriT</t>
  </si>
  <si>
    <t>1-11-9</t>
  </si>
  <si>
    <t>27-10-5</t>
  </si>
  <si>
    <t xml:space="preserve">satkepni pnevmosvlaze 18t </t>
  </si>
  <si>
    <t>6.1</t>
  </si>
  <si>
    <t>6.2</t>
  </si>
  <si>
    <t>6.3</t>
  </si>
  <si>
    <t>6.4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</si>
  <si>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25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200 </t>
    </r>
    <r>
      <rPr>
        <sz val="10"/>
        <rFont val="Arial"/>
        <family val="2"/>
        <charset val="204"/>
      </rPr>
      <t>W</t>
    </r>
    <r>
      <rPr>
        <sz val="10"/>
        <rFont val="AcadNusx"/>
      </rPr>
      <t>6</t>
    </r>
  </si>
  <si>
    <t>7-17-7</t>
  </si>
  <si>
    <t>kuTxovanas 70X70X70mm dayeneba</t>
  </si>
  <si>
    <t>eleqtrodi</t>
  </si>
  <si>
    <t xml:space="preserve">kuTxovanas 70X70X70mm </t>
  </si>
  <si>
    <t>7-17-3</t>
  </si>
  <si>
    <t>liTonis cxauris damzadeba, transportireba da montaJi amwiT</t>
  </si>
  <si>
    <t xml:space="preserve">furclovani foladi </t>
  </si>
  <si>
    <t>mza cxauris transportireba bazidan obieqaze 3 km-ze</t>
  </si>
  <si>
    <t>8-7-5</t>
  </si>
  <si>
    <t>liTonis cxauris montaJi</t>
  </si>
  <si>
    <t>cementis xsnari 1:2</t>
  </si>
  <si>
    <t>naJedi</t>
  </si>
  <si>
    <t>11.1</t>
  </si>
  <si>
    <t>11.2</t>
  </si>
  <si>
    <t>11.3</t>
  </si>
  <si>
    <t>11.4</t>
  </si>
  <si>
    <t>18.1</t>
  </si>
  <si>
    <t>18.2</t>
  </si>
  <si>
    <t>18.3</t>
  </si>
  <si>
    <t>18.4</t>
  </si>
  <si>
    <t>foladis mrgavli milis d=425 mm mowyoba</t>
  </si>
  <si>
    <r>
      <t xml:space="preserve">foladis mrgavli milis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=425 mm mowyoba</t>
    </r>
  </si>
  <si>
    <t>milis SesasvlelSi da gasasvlelSi wyalmimRebi Webis mowyoba:</t>
  </si>
  <si>
    <r>
      <t xml:space="preserve">rkinabetonis anakrebi rgolebis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-1.0m, montaJi amwiT</t>
    </r>
  </si>
  <si>
    <t>gruntis datkepna fenebad
 vibrosatkepnebiT 6-jer. gavliT</t>
  </si>
  <si>
    <r>
      <t xml:space="preserve">monoliTuri betonis saZirkvlis mowyoba </t>
    </r>
    <r>
      <rPr>
        <sz val="10"/>
        <rFont val="Arial"/>
        <family val="2"/>
        <charset val="204"/>
      </rPr>
      <t>h</t>
    </r>
    <r>
      <rPr>
        <vertAlign val="subscript"/>
        <sz val="10"/>
        <rFont val="AcadNusx"/>
      </rPr>
      <t>saS</t>
    </r>
    <r>
      <rPr>
        <sz val="10"/>
        <rFont val="AcadNusx"/>
      </rPr>
      <t xml:space="preserve">.-42sm, betoni </t>
    </r>
    <r>
      <rPr>
        <sz val="10"/>
        <rFont val="Arial"/>
        <family val="2"/>
        <charset val="204"/>
      </rPr>
      <t>B25 F200 W6</t>
    </r>
  </si>
  <si>
    <r>
      <t xml:space="preserve">monoliTuri rkinabetonis Raris  mowyoba, betoni </t>
    </r>
    <r>
      <rPr>
        <sz val="10"/>
        <rFont val="Arial"/>
        <family val="2"/>
        <charset val="204"/>
      </rPr>
      <t>B30 F200 W6</t>
    </r>
  </si>
  <si>
    <r>
      <t xml:space="preserve">namgliseburi profilis safaris mowyoba qviSa-xreSovani masaliT 
(0-40mm), </t>
    </r>
    <r>
      <rPr>
        <sz val="10"/>
        <rFont val="Arial"/>
        <family val="2"/>
        <charset val="204"/>
      </rPr>
      <t>h</t>
    </r>
    <r>
      <rPr>
        <sz val="10"/>
        <rFont val="AcadNusx"/>
      </rPr>
      <t>-30sm.</t>
    </r>
  </si>
  <si>
    <t>qviSa-xreSovani narevi</t>
  </si>
  <si>
    <r>
      <t xml:space="preserve">namgliseburi profilis safaris mowyoba qviSa-xreSovani masaliT 
(0-40mm), </t>
    </r>
    <r>
      <rPr>
        <sz val="10"/>
        <rFont val="Arial"/>
        <family val="2"/>
        <charset val="204"/>
      </rPr>
      <t>h</t>
    </r>
    <r>
      <rPr>
        <sz val="10"/>
        <rFont val="AcadNusx"/>
      </rPr>
      <t>-15sm.</t>
    </r>
  </si>
  <si>
    <t xml:space="preserve">damatebiTi Rirebulebis gadasaxadi           (d.R.g.)-%               </t>
  </si>
  <si>
    <r>
      <t>gauTvaliswinebeli xarjebi</t>
    </r>
    <r>
      <rPr>
        <sz val="10"/>
        <rFont val="Chveulebrivy-ITV-ZC"/>
        <family val="1"/>
      </rPr>
      <t xml:space="preserve"> -</t>
    </r>
    <r>
      <rPr>
        <sz val="10"/>
        <rFont val="AcadNusx"/>
      </rPr>
      <t>%</t>
    </r>
    <r>
      <rPr>
        <sz val="10"/>
        <rFont val="Academiury-ITV-ZC"/>
        <family val="1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</si>
</sst>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-* #,##0.00&quot;р.&quot;_-;\-* #,##0.00&quot;р.&quot;_-;_-* &quot;-&quot;??&quot;р.&quot;_-;_-@_-"/>
    <numFmt numFmtId="165" formatCode="0.000"/>
    <numFmt numFmtId="166" formatCode="0.0"/>
    <numFmt numFmtId="167" formatCode="0.0000"/>
    <numFmt numFmtId="168" formatCode="0.00000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name val="Arial Cyr"/>
      <family val="2"/>
      <charset val="204"/>
    </font>
    <font>
      <b/>
      <sz val="10"/>
      <name val="AcadNusx"/>
    </font>
    <font>
      <b/>
      <sz val="10"/>
      <name val="AcadMtavr"/>
    </font>
    <font>
      <sz val="11"/>
      <name val="AcadNusx"/>
    </font>
    <font>
      <b/>
      <sz val="10"/>
      <name val="Academiury-ITV-ZC"/>
      <family val="1"/>
    </font>
    <font>
      <sz val="10"/>
      <name val="Arial"/>
      <family val="2"/>
      <charset val="204"/>
    </font>
    <font>
      <sz val="10"/>
      <name val="Arial"/>
      <family val="2"/>
    </font>
    <font>
      <vertAlign val="superscript"/>
      <sz val="10"/>
      <name val="AcadNusx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2"/>
      <color indexed="10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cadNusx"/>
    </font>
    <font>
      <sz val="10"/>
      <name val="Academiury-ITV-ZC"/>
      <family val="1"/>
    </font>
    <font>
      <b/>
      <sz val="11"/>
      <name val="AcadMtavr"/>
    </font>
    <font>
      <sz val="10"/>
      <name val="Chveulebrivy-ITV-ZC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AcadMtavr"/>
    </font>
    <font>
      <sz val="12"/>
      <name val="AcadNusx"/>
    </font>
    <font>
      <sz val="9"/>
      <name val="AcadNusx"/>
    </font>
    <font>
      <sz val="10"/>
      <name val="AcadMtavr"/>
    </font>
    <font>
      <sz val="10"/>
      <name val="Calibri"/>
      <family val="2"/>
      <scheme val="minor"/>
    </font>
    <font>
      <sz val="11"/>
      <color rgb="FF9C0006"/>
      <name val="Calibri"/>
      <family val="2"/>
      <scheme val="minor"/>
    </font>
    <font>
      <vertAlign val="subscript"/>
      <sz val="10"/>
      <name val="AcadNusx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9">
    <xf numFmtId="0" fontId="0" fillId="0" borderId="0"/>
    <xf numFmtId="0" fontId="5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5" fillId="0" borderId="0"/>
    <xf numFmtId="0" fontId="16" fillId="5" borderId="0" applyNumberFormat="0" applyBorder="0" applyAlignment="0" applyProtection="0"/>
    <xf numFmtId="0" fontId="1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9" applyNumberFormat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9" applyNumberFormat="0" applyAlignment="0" applyProtection="0"/>
    <xf numFmtId="0" fontId="27" fillId="0" borderId="14" applyNumberFormat="0" applyFill="0" applyAlignment="0" applyProtection="0"/>
    <xf numFmtId="0" fontId="28" fillId="22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23" borderId="15" applyNumberFormat="0" applyFont="0" applyAlignment="0" applyProtection="0"/>
    <xf numFmtId="0" fontId="29" fillId="20" borderId="16" applyNumberForma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5" fillId="0" borderId="0"/>
    <xf numFmtId="0" fontId="49" fillId="27" borderId="0" applyNumberFormat="0" applyBorder="0" applyAlignment="0" applyProtection="0"/>
  </cellStyleXfs>
  <cellXfs count="366">
    <xf numFmtId="0" fontId="0" fillId="0" borderId="0" xfId="0"/>
    <xf numFmtId="0" fontId="0" fillId="0" borderId="0" xfId="0"/>
    <xf numFmtId="49" fontId="4" fillId="0" borderId="7" xfId="7" applyNumberFormat="1" applyFont="1" applyFill="1" applyBorder="1" applyAlignment="1">
      <alignment horizontal="center" vertical="center" wrapText="1"/>
    </xf>
    <xf numFmtId="0" fontId="4" fillId="0" borderId="7" xfId="85" applyFont="1" applyFill="1" applyBorder="1" applyAlignment="1">
      <alignment horizontal="center" vertical="center" wrapText="1"/>
    </xf>
    <xf numFmtId="49" fontId="4" fillId="0" borderId="7" xfId="49" applyNumberFormat="1" applyFont="1" applyFill="1" applyBorder="1" applyAlignment="1">
      <alignment vertical="center" wrapText="1"/>
    </xf>
    <xf numFmtId="0" fontId="4" fillId="24" borderId="7" xfId="0" applyFont="1" applyFill="1" applyBorder="1" applyAlignment="1">
      <alignment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1" fillId="0" borderId="2" xfId="49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/>
    </xf>
    <xf numFmtId="0" fontId="10" fillId="0" borderId="0" xfId="2" applyFont="1" applyFill="1"/>
    <xf numFmtId="2" fontId="4" fillId="0" borderId="0" xfId="2" applyNumberFormat="1" applyFont="1" applyFill="1" applyAlignment="1">
      <alignment horizontal="center"/>
    </xf>
    <xf numFmtId="0" fontId="4" fillId="0" borderId="0" xfId="2" applyFont="1" applyFill="1"/>
    <xf numFmtId="0" fontId="4" fillId="0" borderId="7" xfId="2" applyFont="1" applyFill="1" applyBorder="1" applyAlignment="1" applyProtection="1">
      <alignment horizontal="center" vertical="center" wrapText="1"/>
    </xf>
    <xf numFmtId="2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41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67" fontId="41" fillId="0" borderId="7" xfId="0" applyNumberFormat="1" applyFont="1" applyFill="1" applyBorder="1" applyAlignment="1">
      <alignment horizontal="center" vertical="center" wrapText="1"/>
    </xf>
    <xf numFmtId="0" fontId="4" fillId="0" borderId="7" xfId="49" applyNumberFormat="1" applyFont="1" applyFill="1" applyBorder="1" applyAlignment="1">
      <alignment horizontal="center" vertical="center" wrapText="1"/>
    </xf>
    <xf numFmtId="2" fontId="6" fillId="0" borderId="7" xfId="49" applyNumberFormat="1" applyFont="1" applyFill="1" applyBorder="1" applyAlignment="1">
      <alignment horizontal="center" vertical="center"/>
    </xf>
    <xf numFmtId="168" fontId="41" fillId="0" borderId="7" xfId="0" applyNumberFormat="1" applyFont="1" applyFill="1" applyBorder="1" applyAlignment="1">
      <alignment horizontal="center" vertical="center" wrapText="1"/>
    </xf>
    <xf numFmtId="2" fontId="41" fillId="0" borderId="7" xfId="0" applyNumberFormat="1" applyFont="1" applyFill="1" applyBorder="1" applyAlignment="1">
      <alignment horizontal="center" vertical="center" wrapText="1"/>
    </xf>
    <xf numFmtId="166" fontId="4" fillId="24" borderId="7" xfId="49" applyNumberFormat="1" applyFont="1" applyFill="1" applyBorder="1" applyAlignment="1">
      <alignment horizontal="center" vertical="center"/>
    </xf>
    <xf numFmtId="0" fontId="4" fillId="24" borderId="7" xfId="49" applyFont="1" applyFill="1" applyBorder="1" applyAlignment="1">
      <alignment horizontal="center" vertical="center" wrapText="1"/>
    </xf>
    <xf numFmtId="2" fontId="4" fillId="24" borderId="7" xfId="49" applyNumberFormat="1" applyFont="1" applyFill="1" applyBorder="1" applyAlignment="1">
      <alignment horizontal="center" vertical="center"/>
    </xf>
    <xf numFmtId="0" fontId="4" fillId="24" borderId="7" xfId="49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6" fontId="4" fillId="0" borderId="7" xfId="49" applyNumberFormat="1" applyFont="1" applyFill="1" applyBorder="1" applyAlignment="1">
      <alignment horizontal="center" vertical="center"/>
    </xf>
    <xf numFmtId="49" fontId="41" fillId="0" borderId="7" xfId="0" applyNumberFormat="1" applyFont="1" applyFill="1" applyBorder="1" applyAlignment="1">
      <alignment horizontal="center" vertical="center" wrapText="1"/>
    </xf>
    <xf numFmtId="2" fontId="4" fillId="24" borderId="7" xfId="0" applyNumberFormat="1" applyFont="1" applyFill="1" applyBorder="1" applyAlignment="1">
      <alignment horizontal="center" vertical="center"/>
    </xf>
    <xf numFmtId="166" fontId="4" fillId="24" borderId="7" xfId="0" applyNumberFormat="1" applyFont="1" applyFill="1" applyBorder="1" applyAlignment="1">
      <alignment horizontal="center" vertical="center"/>
    </xf>
    <xf numFmtId="0" fontId="4" fillId="24" borderId="7" xfId="0" applyFont="1" applyFill="1" applyBorder="1" applyAlignment="1">
      <alignment horizontal="center" vertical="center"/>
    </xf>
    <xf numFmtId="165" fontId="4" fillId="24" borderId="7" xfId="49" applyNumberFormat="1" applyFont="1" applyFill="1" applyBorder="1" applyAlignment="1">
      <alignment horizontal="center" vertical="center"/>
    </xf>
    <xf numFmtId="165" fontId="4" fillId="24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1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6" fillId="0" borderId="7" xfId="49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top" wrapText="1"/>
    </xf>
    <xf numFmtId="166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2" fontId="4" fillId="0" borderId="7" xfId="49" applyNumberFormat="1" applyFont="1" applyFill="1" applyBorder="1" applyAlignment="1">
      <alignment horizontal="center" vertical="center"/>
    </xf>
    <xf numFmtId="0" fontId="4" fillId="0" borderId="7" xfId="49" applyFont="1" applyFill="1" applyBorder="1" applyAlignment="1">
      <alignment horizontal="center" vertical="center"/>
    </xf>
    <xf numFmtId="2" fontId="4" fillId="0" borderId="7" xfId="81" applyNumberFormat="1" applyFont="1" applyFill="1" applyBorder="1" applyAlignment="1">
      <alignment horizontal="center" vertical="center" wrapText="1"/>
    </xf>
    <xf numFmtId="2" fontId="4" fillId="0" borderId="7" xfId="81" applyNumberFormat="1" applyFont="1" applyFill="1" applyBorder="1" applyAlignment="1">
      <alignment horizontal="center" vertical="center"/>
    </xf>
    <xf numFmtId="49" fontId="4" fillId="0" borderId="7" xfId="82" applyNumberFormat="1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vertical="center"/>
    </xf>
    <xf numFmtId="49" fontId="4" fillId="0" borderId="7" xfId="49" applyNumberFormat="1" applyFont="1" applyFill="1" applyBorder="1" applyAlignment="1">
      <alignment horizontal="left" vertical="center" wrapText="1"/>
    </xf>
    <xf numFmtId="0" fontId="4" fillId="0" borderId="7" xfId="49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/>
    </xf>
    <xf numFmtId="166" fontId="4" fillId="0" borderId="7" xfId="8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2" fontId="37" fillId="0" borderId="0" xfId="0" applyNumberFormat="1" applyFont="1" applyFill="1" applyAlignment="1">
      <alignment horizontal="center" vertical="center" wrapText="1"/>
    </xf>
    <xf numFmtId="2" fontId="37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2" fontId="37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38" fillId="0" borderId="7" xfId="0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center" vertical="center"/>
    </xf>
    <xf numFmtId="0" fontId="4" fillId="0" borderId="7" xfId="6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3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2" fontId="37" fillId="0" borderId="6" xfId="0" applyNumberFormat="1" applyFont="1" applyFill="1" applyBorder="1" applyAlignment="1">
      <alignment horizontal="center" vertical="center"/>
    </xf>
    <xf numFmtId="0" fontId="4" fillId="0" borderId="7" xfId="49" applyFont="1" applyFill="1" applyBorder="1" applyAlignment="1">
      <alignment vertical="center" wrapText="1"/>
    </xf>
    <xf numFmtId="1" fontId="13" fillId="0" borderId="7" xfId="49" applyNumberFormat="1" applyFont="1" applyFill="1" applyBorder="1" applyAlignment="1">
      <alignment horizontal="center" vertical="center" wrapText="1"/>
    </xf>
    <xf numFmtId="0" fontId="43" fillId="0" borderId="0" xfId="0" applyFont="1"/>
    <xf numFmtId="0" fontId="45" fillId="0" borderId="0" xfId="49" applyFont="1"/>
    <xf numFmtId="0" fontId="4" fillId="25" borderId="2" xfId="49" applyFont="1" applyFill="1" applyBorder="1"/>
    <xf numFmtId="0" fontId="4" fillId="25" borderId="8" xfId="49" applyFont="1" applyFill="1" applyBorder="1" applyAlignment="1">
      <alignment horizontal="center"/>
    </xf>
    <xf numFmtId="0" fontId="4" fillId="25" borderId="8" xfId="49" applyFont="1" applyFill="1" applyBorder="1"/>
    <xf numFmtId="0" fontId="4" fillId="0" borderId="7" xfId="0" applyFont="1" applyBorder="1" applyAlignment="1">
      <alignment horizontal="center" vertical="center"/>
    </xf>
    <xf numFmtId="0" fontId="4" fillId="24" borderId="7" xfId="5" applyFont="1" applyFill="1" applyBorder="1" applyAlignment="1">
      <alignment horizontal="center" vertical="center"/>
    </xf>
    <xf numFmtId="2" fontId="4" fillId="0" borderId="7" xfId="5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5" applyFont="1" applyFill="1" applyBorder="1" applyAlignment="1">
      <alignment horizontal="center"/>
    </xf>
    <xf numFmtId="0" fontId="4" fillId="0" borderId="7" xfId="5" applyFont="1" applyFill="1" applyBorder="1" applyAlignment="1">
      <alignment vertical="center"/>
    </xf>
    <xf numFmtId="0" fontId="4" fillId="24" borderId="7" xfId="49" applyFont="1" applyFill="1" applyBorder="1" applyAlignment="1">
      <alignment horizontal="left" vertical="center"/>
    </xf>
    <xf numFmtId="2" fontId="4" fillId="24" borderId="7" xfId="5" applyNumberFormat="1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 wrapText="1"/>
    </xf>
    <xf numFmtId="0" fontId="4" fillId="24" borderId="7" xfId="6" applyFont="1" applyFill="1" applyBorder="1" applyAlignment="1">
      <alignment horizontal="center" vertical="center"/>
    </xf>
    <xf numFmtId="2" fontId="4" fillId="0" borderId="7" xfId="6" applyNumberFormat="1" applyFont="1" applyFill="1" applyBorder="1" applyAlignment="1">
      <alignment horizontal="center" vertical="center"/>
    </xf>
    <xf numFmtId="0" fontId="43" fillId="24" borderId="0" xfId="0" applyFont="1" applyFill="1"/>
    <xf numFmtId="0" fontId="10" fillId="0" borderId="0" xfId="87" applyFont="1" applyFill="1" applyBorder="1"/>
    <xf numFmtId="0" fontId="10" fillId="0" borderId="0" xfId="87" applyFont="1" applyFill="1" applyBorder="1" applyAlignment="1">
      <alignment horizontal="center"/>
    </xf>
    <xf numFmtId="0" fontId="46" fillId="25" borderId="2" xfId="87" applyFont="1" applyFill="1" applyBorder="1" applyAlignment="1">
      <alignment horizontal="center"/>
    </xf>
    <xf numFmtId="0" fontId="4" fillId="25" borderId="2" xfId="87" applyFont="1" applyFill="1" applyBorder="1" applyAlignment="1">
      <alignment horizontal="center"/>
    </xf>
    <xf numFmtId="0" fontId="4" fillId="25" borderId="18" xfId="87" applyFont="1" applyFill="1" applyBorder="1" applyAlignment="1">
      <alignment horizontal="center"/>
    </xf>
    <xf numFmtId="0" fontId="46" fillId="25" borderId="8" xfId="87" applyFont="1" applyFill="1" applyBorder="1" applyAlignment="1">
      <alignment horizontal="center"/>
    </xf>
    <xf numFmtId="0" fontId="4" fillId="25" borderId="8" xfId="87" applyFont="1" applyFill="1" applyBorder="1" applyAlignment="1">
      <alignment horizontal="center"/>
    </xf>
    <xf numFmtId="0" fontId="4" fillId="25" borderId="8" xfId="87" applyFont="1" applyFill="1" applyBorder="1" applyAlignment="1">
      <alignment horizontal="center" vertical="center"/>
    </xf>
    <xf numFmtId="0" fontId="4" fillId="25" borderId="19" xfId="87" applyFont="1" applyFill="1" applyBorder="1" applyAlignment="1">
      <alignment horizontal="center"/>
    </xf>
    <xf numFmtId="0" fontId="4" fillId="25" borderId="8" xfId="87" applyFont="1" applyFill="1" applyBorder="1" applyAlignment="1"/>
    <xf numFmtId="0" fontId="46" fillId="25" borderId="6" xfId="87" applyFont="1" applyFill="1" applyBorder="1" applyAlignment="1">
      <alignment horizontal="center"/>
    </xf>
    <xf numFmtId="0" fontId="4" fillId="25" borderId="6" xfId="87" applyFont="1" applyFill="1" applyBorder="1" applyAlignment="1">
      <alignment horizontal="center"/>
    </xf>
    <xf numFmtId="0" fontId="4" fillId="25" borderId="20" xfId="87" applyFont="1" applyFill="1" applyBorder="1" applyAlignment="1">
      <alignment horizontal="center"/>
    </xf>
    <xf numFmtId="0" fontId="46" fillId="26" borderId="7" xfId="87" applyFont="1" applyFill="1" applyBorder="1" applyAlignment="1">
      <alignment horizontal="center"/>
    </xf>
    <xf numFmtId="0" fontId="4" fillId="24" borderId="7" xfId="6" applyFont="1" applyFill="1" applyBorder="1" applyAlignment="1">
      <alignment horizontal="center" vertical="center" wrapText="1"/>
    </xf>
    <xf numFmtId="0" fontId="4" fillId="24" borderId="7" xfId="0" applyFont="1" applyFill="1" applyBorder="1" applyAlignment="1">
      <alignment vertical="center" wrapText="1"/>
    </xf>
    <xf numFmtId="2" fontId="4" fillId="24" borderId="7" xfId="6" applyNumberFormat="1" applyFont="1" applyFill="1" applyBorder="1" applyAlignment="1">
      <alignment horizontal="center" vertical="center"/>
    </xf>
    <xf numFmtId="0" fontId="48" fillId="0" borderId="0" xfId="0" applyFont="1"/>
    <xf numFmtId="0" fontId="4" fillId="24" borderId="4" xfId="0" applyFont="1" applyFill="1" applyBorder="1" applyAlignment="1">
      <alignment vertical="center" wrapText="1"/>
    </xf>
    <xf numFmtId="166" fontId="4" fillId="24" borderId="7" xfId="6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7" xfId="81" applyFont="1" applyFill="1" applyBorder="1" applyAlignment="1">
      <alignment horizontal="center" vertical="center" wrapText="1"/>
    </xf>
    <xf numFmtId="0" fontId="4" fillId="0" borderId="7" xfId="49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6" fontId="4" fillId="0" borderId="7" xfId="81" applyNumberFormat="1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 wrapText="1"/>
    </xf>
    <xf numFmtId="166" fontId="4" fillId="0" borderId="7" xfId="4" applyNumberFormat="1" applyFont="1" applyFill="1" applyBorder="1" applyAlignment="1">
      <alignment horizontal="center" vertical="center"/>
    </xf>
    <xf numFmtId="2" fontId="4" fillId="0" borderId="7" xfId="3" applyNumberFormat="1" applyFont="1" applyFill="1" applyBorder="1" applyAlignment="1">
      <alignment horizontal="center" vertical="center"/>
    </xf>
    <xf numFmtId="2" fontId="4" fillId="0" borderId="7" xfId="4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7" xfId="49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top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vertical="center" wrapText="1"/>
    </xf>
    <xf numFmtId="0" fontId="13" fillId="0" borderId="7" xfId="4" applyNumberFormat="1" applyFont="1" applyFill="1" applyBorder="1" applyAlignment="1">
      <alignment horizontal="center" vertical="center" wrapText="1"/>
    </xf>
    <xf numFmtId="165" fontId="4" fillId="0" borderId="7" xfId="4" applyNumberFormat="1" applyFont="1" applyFill="1" applyBorder="1" applyAlignment="1">
      <alignment horizontal="center" vertical="center"/>
    </xf>
    <xf numFmtId="0" fontId="4" fillId="0" borderId="7" xfId="4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2" fillId="24" borderId="7" xfId="0" applyFont="1" applyFill="1" applyBorder="1" applyAlignment="1">
      <alignment horizontal="center" vertical="center"/>
    </xf>
    <xf numFmtId="0" fontId="4" fillId="24" borderId="7" xfId="49" applyFont="1" applyFill="1" applyBorder="1" applyAlignment="1">
      <alignment horizontal="left" vertical="center" wrapText="1"/>
    </xf>
    <xf numFmtId="2" fontId="4" fillId="24" borderId="2" xfId="49" applyNumberFormat="1" applyFont="1" applyFill="1" applyBorder="1" applyAlignment="1">
      <alignment horizontal="center" vertical="center"/>
    </xf>
    <xf numFmtId="1" fontId="4" fillId="24" borderId="2" xfId="49" applyNumberFormat="1" applyFont="1" applyFill="1" applyBorder="1" applyAlignment="1">
      <alignment horizontal="center" vertical="center"/>
    </xf>
    <xf numFmtId="0" fontId="11" fillId="24" borderId="7" xfId="49" applyFont="1" applyFill="1" applyBorder="1" applyAlignment="1">
      <alignment horizontal="center"/>
    </xf>
    <xf numFmtId="166" fontId="4" fillId="24" borderId="2" xfId="49" applyNumberFormat="1" applyFont="1" applyFill="1" applyBorder="1" applyAlignment="1">
      <alignment horizontal="center" vertical="center"/>
    </xf>
    <xf numFmtId="49" fontId="4" fillId="24" borderId="7" xfId="0" applyNumberFormat="1" applyFont="1" applyFill="1" applyBorder="1" applyAlignment="1">
      <alignment horizontal="center" vertical="center"/>
    </xf>
    <xf numFmtId="49" fontId="4" fillId="24" borderId="7" xfId="49" applyNumberFormat="1" applyFont="1" applyFill="1" applyBorder="1" applyAlignment="1">
      <alignment horizontal="left" vertical="center" wrapText="1"/>
    </xf>
    <xf numFmtId="165" fontId="13" fillId="0" borderId="7" xfId="49" applyNumberFormat="1" applyFont="1" applyFill="1" applyBorder="1" applyAlignment="1">
      <alignment horizontal="center" vertical="center" wrapText="1"/>
    </xf>
    <xf numFmtId="2" fontId="13" fillId="0" borderId="7" xfId="49" applyNumberFormat="1" applyFont="1" applyFill="1" applyBorder="1" applyAlignment="1">
      <alignment horizontal="center" vertical="center" wrapText="1"/>
    </xf>
    <xf numFmtId="0" fontId="4" fillId="25" borderId="7" xfId="85" applyFont="1" applyFill="1" applyBorder="1" applyAlignment="1">
      <alignment horizontal="center" vertical="center" wrapText="1"/>
    </xf>
    <xf numFmtId="0" fontId="4" fillId="0" borderId="4" xfId="85" applyFont="1" applyFill="1" applyBorder="1" applyAlignment="1">
      <alignment vertical="center" wrapText="1"/>
    </xf>
    <xf numFmtId="0" fontId="4" fillId="0" borderId="7" xfId="85" applyFont="1" applyFill="1" applyBorder="1" applyAlignment="1">
      <alignment horizontal="center" vertical="center"/>
    </xf>
    <xf numFmtId="2" fontId="4" fillId="0" borderId="7" xfId="85" applyNumberFormat="1" applyFont="1" applyFill="1" applyBorder="1" applyAlignment="1">
      <alignment horizontal="center" vertical="center"/>
    </xf>
    <xf numFmtId="165" fontId="4" fillId="0" borderId="7" xfId="85" applyNumberFormat="1" applyFont="1" applyFill="1" applyBorder="1" applyAlignment="1">
      <alignment horizontal="center" vertical="center"/>
    </xf>
    <xf numFmtId="2" fontId="48" fillId="0" borderId="0" xfId="0" applyNumberFormat="1" applyFont="1" applyBorder="1"/>
    <xf numFmtId="0" fontId="48" fillId="0" borderId="0" xfId="0" applyFont="1" applyBorder="1"/>
    <xf numFmtId="2" fontId="48" fillId="0" borderId="0" xfId="0" applyNumberFormat="1" applyFont="1"/>
    <xf numFmtId="0" fontId="43" fillId="0" borderId="0" xfId="0" applyFont="1" applyFill="1"/>
    <xf numFmtId="166" fontId="6" fillId="0" borderId="7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165" fontId="4" fillId="0" borderId="7" xfId="49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166" fontId="13" fillId="0" borderId="7" xfId="49" applyNumberFormat="1" applyFont="1" applyFill="1" applyBorder="1" applyAlignment="1">
      <alignment horizontal="center" vertical="center" wrapText="1"/>
    </xf>
    <xf numFmtId="166" fontId="6" fillId="0" borderId="7" xfId="49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13" fillId="0" borderId="7" xfId="3" applyNumberFormat="1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/>
    </xf>
    <xf numFmtId="166" fontId="4" fillId="0" borderId="7" xfId="3" applyNumberFormat="1" applyFont="1" applyFill="1" applyBorder="1" applyAlignment="1">
      <alignment horizontal="center" vertical="center"/>
    </xf>
    <xf numFmtId="0" fontId="4" fillId="0" borderId="7" xfId="8" applyFont="1" applyFill="1" applyBorder="1" applyAlignment="1">
      <alignment vertical="center"/>
    </xf>
    <xf numFmtId="0" fontId="4" fillId="0" borderId="7" xfId="8" applyFont="1" applyFill="1" applyBorder="1" applyAlignment="1">
      <alignment horizontal="center" vertical="center"/>
    </xf>
    <xf numFmtId="166" fontId="4" fillId="0" borderId="7" xfId="8" applyNumberFormat="1" applyFont="1" applyFill="1" applyBorder="1" applyAlignment="1">
      <alignment horizontal="center" vertical="center"/>
    </xf>
    <xf numFmtId="49" fontId="4" fillId="0" borderId="7" xfId="4" applyNumberFormat="1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/>
    </xf>
    <xf numFmtId="2" fontId="4" fillId="0" borderId="2" xfId="4" applyNumberFormat="1" applyFont="1" applyFill="1" applyBorder="1" applyAlignment="1">
      <alignment horizontal="center" vertical="center"/>
    </xf>
    <xf numFmtId="1" fontId="4" fillId="0" borderId="2" xfId="4" applyNumberFormat="1" applyFont="1" applyFill="1" applyBorder="1" applyAlignment="1">
      <alignment horizontal="center" vertical="center"/>
    </xf>
    <xf numFmtId="165" fontId="41" fillId="0" borderId="7" xfId="4" applyNumberFormat="1" applyFont="1" applyFill="1" applyBorder="1" applyAlignment="1">
      <alignment horizontal="center" vertical="center" wrapText="1"/>
    </xf>
    <xf numFmtId="0" fontId="11" fillId="0" borderId="7" xfId="4" applyFont="1" applyFill="1" applyBorder="1"/>
    <xf numFmtId="49" fontId="41" fillId="0" borderId="7" xfId="4" applyNumberFormat="1" applyFont="1" applyFill="1" applyBorder="1" applyAlignment="1">
      <alignment horizontal="center" vertical="center" wrapText="1"/>
    </xf>
    <xf numFmtId="0" fontId="6" fillId="24" borderId="7" xfId="0" applyFont="1" applyFill="1" applyBorder="1" applyAlignment="1">
      <alignment vertical="center" wrapText="1"/>
    </xf>
    <xf numFmtId="0" fontId="11" fillId="0" borderId="2" xfId="0" applyFont="1" applyFill="1" applyBorder="1"/>
    <xf numFmtId="0" fontId="41" fillId="0" borderId="7" xfId="49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66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5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85" applyFont="1" applyFill="1" applyBorder="1" applyAlignment="1">
      <alignment vertical="center" wrapText="1"/>
    </xf>
    <xf numFmtId="49" fontId="4" fillId="0" borderId="7" xfId="1" applyNumberFormat="1" applyFont="1" applyFill="1" applyBorder="1" applyAlignment="1">
      <alignment horizontal="center" vertical="top" wrapText="1"/>
    </xf>
    <xf numFmtId="49" fontId="6" fillId="0" borderId="7" xfId="49" applyNumberFormat="1" applyFont="1" applyFill="1" applyBorder="1" applyAlignment="1">
      <alignment vertical="center"/>
    </xf>
    <xf numFmtId="167" fontId="4" fillId="0" borderId="7" xfId="85" applyNumberFormat="1" applyFont="1" applyFill="1" applyBorder="1" applyAlignment="1">
      <alignment horizontal="center" vertical="center"/>
    </xf>
    <xf numFmtId="0" fontId="4" fillId="0" borderId="7" xfId="3" applyFont="1" applyFill="1" applyBorder="1" applyAlignment="1">
      <alignment vertical="center" wrapText="1"/>
    </xf>
    <xf numFmtId="2" fontId="4" fillId="0" borderId="2" xfId="3" applyNumberFormat="1" applyFont="1" applyFill="1" applyBorder="1" applyAlignment="1">
      <alignment horizontal="center" vertical="center"/>
    </xf>
    <xf numFmtId="1" fontId="4" fillId="0" borderId="2" xfId="3" applyNumberFormat="1" applyFont="1" applyFill="1" applyBorder="1" applyAlignment="1">
      <alignment horizontal="center" vertical="center"/>
    </xf>
    <xf numFmtId="0" fontId="11" fillId="0" borderId="7" xfId="3" applyFont="1" applyFill="1" applyBorder="1"/>
    <xf numFmtId="166" fontId="4" fillId="0" borderId="2" xfId="3" applyNumberFormat="1" applyFont="1" applyFill="1" applyBorder="1" applyAlignment="1">
      <alignment horizontal="center" vertical="center"/>
    </xf>
    <xf numFmtId="2" fontId="13" fillId="0" borderId="7" xfId="3" applyNumberFormat="1" applyFont="1" applyFill="1" applyBorder="1" applyAlignment="1">
      <alignment horizontal="center" vertical="center" wrapText="1"/>
    </xf>
    <xf numFmtId="1" fontId="4" fillId="0" borderId="7" xfId="3" applyNumberFormat="1" applyFont="1" applyFill="1" applyBorder="1" applyAlignment="1">
      <alignment horizontal="center" vertical="center"/>
    </xf>
    <xf numFmtId="165" fontId="13" fillId="0" borderId="7" xfId="3" applyNumberFormat="1" applyFont="1" applyFill="1" applyBorder="1" applyAlignment="1">
      <alignment horizontal="center" vertical="center" wrapText="1"/>
    </xf>
    <xf numFmtId="165" fontId="41" fillId="0" borderId="7" xfId="3" applyNumberFormat="1" applyFont="1" applyFill="1" applyBorder="1" applyAlignment="1">
      <alignment horizontal="center" vertical="center" wrapText="1"/>
    </xf>
    <xf numFmtId="1" fontId="13" fillId="0" borderId="7" xfId="3" applyNumberFormat="1" applyFont="1" applyFill="1" applyBorder="1" applyAlignment="1">
      <alignment horizontal="center" vertical="center" wrapText="1"/>
    </xf>
    <xf numFmtId="49" fontId="4" fillId="0" borderId="7" xfId="3" applyNumberFormat="1" applyFont="1" applyFill="1" applyBorder="1" applyAlignment="1">
      <alignment vertical="center" wrapText="1"/>
    </xf>
    <xf numFmtId="168" fontId="4" fillId="0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horizontal="left" vertical="center" wrapText="1"/>
    </xf>
    <xf numFmtId="167" fontId="4" fillId="0" borderId="7" xfId="81" applyNumberFormat="1" applyFont="1" applyFill="1" applyBorder="1" applyAlignment="1">
      <alignment horizontal="center" vertical="center" wrapText="1"/>
    </xf>
    <xf numFmtId="0" fontId="4" fillId="0" borderId="7" xfId="49" applyFont="1" applyFill="1" applyBorder="1" applyAlignment="1">
      <alignment vertical="center"/>
    </xf>
    <xf numFmtId="49" fontId="4" fillId="0" borderId="7" xfId="81" applyNumberFormat="1" applyFont="1" applyFill="1" applyBorder="1" applyAlignment="1">
      <alignment horizontal="center" vertical="center" wrapText="1"/>
    </xf>
    <xf numFmtId="165" fontId="4" fillId="0" borderId="7" xfId="8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6" xfId="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/>
    <xf numFmtId="0" fontId="4" fillId="0" borderId="0" xfId="0" applyFont="1" applyFill="1" applyAlignment="1">
      <alignment horizontal="center" vertical="center"/>
    </xf>
    <xf numFmtId="2" fontId="43" fillId="0" borderId="0" xfId="0" applyNumberFormat="1" applyFont="1" applyFill="1"/>
    <xf numFmtId="2" fontId="4" fillId="0" borderId="7" xfId="4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8" fillId="0" borderId="0" xfId="0" applyNumberFormat="1" applyFont="1" applyFill="1"/>
    <xf numFmtId="2" fontId="4" fillId="0" borderId="7" xfId="8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3" fillId="0" borderId="0" xfId="0" applyNumberFormat="1" applyFont="1"/>
    <xf numFmtId="2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3" fillId="0" borderId="0" xfId="0" applyNumberFormat="1" applyFont="1" applyFill="1"/>
    <xf numFmtId="49" fontId="4" fillId="0" borderId="7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3" fillId="0" borderId="0" xfId="0" applyNumberFormat="1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7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2" applyFont="1" applyFill="1" applyAlignment="1">
      <alignment horizontal="center"/>
    </xf>
    <xf numFmtId="49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2" xfId="81" applyNumberFormat="1" applyFont="1" applyFill="1" applyBorder="1" applyAlignment="1">
      <alignment horizontal="center" vertical="center" wrapText="1"/>
    </xf>
    <xf numFmtId="49" fontId="4" fillId="0" borderId="8" xfId="81" applyNumberFormat="1" applyFont="1" applyFill="1" applyBorder="1" applyAlignment="1">
      <alignment horizontal="center" vertical="center" wrapText="1"/>
    </xf>
    <xf numFmtId="49" fontId="4" fillId="0" borderId="6" xfId="8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4" applyNumberFormat="1" applyFont="1" applyFill="1" applyBorder="1" applyAlignment="1">
      <alignment horizontal="center" vertical="center"/>
    </xf>
    <xf numFmtId="49" fontId="4" fillId="0" borderId="8" xfId="4" applyNumberFormat="1" applyFont="1" applyFill="1" applyBorder="1" applyAlignment="1">
      <alignment horizontal="center" vertical="center"/>
    </xf>
    <xf numFmtId="49" fontId="4" fillId="0" borderId="6" xfId="4" applyNumberFormat="1" applyFont="1" applyFill="1" applyBorder="1" applyAlignment="1">
      <alignment horizontal="center" vertical="center"/>
    </xf>
    <xf numFmtId="49" fontId="4" fillId="0" borderId="2" xfId="8" applyNumberFormat="1" applyFont="1" applyFill="1" applyBorder="1" applyAlignment="1">
      <alignment horizontal="center" vertical="center"/>
    </xf>
    <xf numFmtId="49" fontId="4" fillId="0" borderId="8" xfId="8" applyNumberFormat="1" applyFont="1" applyFill="1" applyBorder="1" applyAlignment="1">
      <alignment horizontal="center" vertical="center"/>
    </xf>
    <xf numFmtId="49" fontId="4" fillId="0" borderId="6" xfId="8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49" fontId="4" fillId="0" borderId="8" xfId="49" applyNumberFormat="1" applyFont="1" applyFill="1" applyBorder="1" applyAlignment="1">
      <alignment horizontal="center" vertical="center" wrapText="1"/>
    </xf>
    <xf numFmtId="49" fontId="4" fillId="0" borderId="6" xfId="49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8" xfId="49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49" fontId="4" fillId="24" borderId="2" xfId="8" applyNumberFormat="1" applyFont="1" applyFill="1" applyBorder="1" applyAlignment="1">
      <alignment horizontal="center" vertical="center"/>
    </xf>
    <xf numFmtId="49" fontId="4" fillId="24" borderId="8" xfId="8" applyNumberFormat="1" applyFont="1" applyFill="1" applyBorder="1" applyAlignment="1">
      <alignment horizontal="center" vertical="center"/>
    </xf>
    <xf numFmtId="49" fontId="4" fillId="24" borderId="6" xfId="8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/>
    </xf>
    <xf numFmtId="49" fontId="4" fillId="0" borderId="8" xfId="49" applyNumberFormat="1" applyFont="1" applyFill="1" applyBorder="1" applyAlignment="1">
      <alignment horizontal="center" vertical="center"/>
    </xf>
    <xf numFmtId="49" fontId="4" fillId="0" borderId="6" xfId="49" applyNumberFormat="1" applyFont="1" applyFill="1" applyBorder="1" applyAlignment="1">
      <alignment horizontal="center" vertical="center"/>
    </xf>
    <xf numFmtId="0" fontId="44" fillId="0" borderId="0" xfId="49" applyFont="1" applyAlignment="1">
      <alignment horizontal="center"/>
    </xf>
    <xf numFmtId="0" fontId="4" fillId="25" borderId="2" xfId="49" applyFont="1" applyFill="1" applyBorder="1" applyAlignment="1">
      <alignment horizontal="center" vertical="center"/>
    </xf>
    <xf numFmtId="0" fontId="4" fillId="25" borderId="8" xfId="49" applyFont="1" applyFill="1" applyBorder="1" applyAlignment="1">
      <alignment horizontal="center" vertical="center"/>
    </xf>
    <xf numFmtId="0" fontId="4" fillId="25" borderId="6" xfId="49" applyFont="1" applyFill="1" applyBorder="1" applyAlignment="1">
      <alignment horizontal="center" vertical="center"/>
    </xf>
    <xf numFmtId="0" fontId="4" fillId="25" borderId="2" xfId="49" applyFont="1" applyFill="1" applyBorder="1" applyAlignment="1">
      <alignment horizontal="center" vertical="justify"/>
    </xf>
    <xf numFmtId="0" fontId="4" fillId="25" borderId="8" xfId="49" applyFont="1" applyFill="1" applyBorder="1" applyAlignment="1">
      <alignment horizontal="center" vertical="justify"/>
    </xf>
    <xf numFmtId="0" fontId="4" fillId="25" borderId="6" xfId="49" applyFont="1" applyFill="1" applyBorder="1" applyAlignment="1">
      <alignment horizontal="center" vertical="justify"/>
    </xf>
    <xf numFmtId="0" fontId="44" fillId="0" borderId="0" xfId="87" applyFont="1" applyFill="1" applyBorder="1" applyAlignment="1">
      <alignment horizontal="center" vertical="center"/>
    </xf>
    <xf numFmtId="0" fontId="47" fillId="0" borderId="0" xfId="87" applyFont="1" applyFill="1" applyBorder="1" applyAlignment="1">
      <alignment horizontal="center" vertical="center"/>
    </xf>
    <xf numFmtId="0" fontId="4" fillId="25" borderId="2" xfId="87" applyFont="1" applyFill="1" applyBorder="1" applyAlignment="1">
      <alignment horizontal="center" vertical="center"/>
    </xf>
    <xf numFmtId="0" fontId="4" fillId="25" borderId="6" xfId="87" applyFont="1" applyFill="1" applyBorder="1" applyAlignment="1">
      <alignment horizontal="center" vertical="center"/>
    </xf>
  </cellXfs>
  <cellStyles count="89">
    <cellStyle name="20% - Accent1 2" xfId="19"/>
    <cellStyle name="20% - Accent2 2" xfId="13"/>
    <cellStyle name="20% - Accent3 2" xfId="18"/>
    <cellStyle name="20% - Accent4 2" xfId="14"/>
    <cellStyle name="20% - Accent5 2" xfId="17"/>
    <cellStyle name="20% - Accent6 2" xfId="21"/>
    <cellStyle name="40% - Accent1 2" xfId="22"/>
    <cellStyle name="40% - Accent2 2" xfId="20"/>
    <cellStyle name="40% - Accent3 2" xfId="15"/>
    <cellStyle name="40% - Accent4 2" xfId="11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urrency 2" xfId="63"/>
    <cellStyle name="Currency 2 2" xfId="59"/>
    <cellStyle name="Currency 2 3" xfId="84"/>
    <cellStyle name="Currency 3" xfId="60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10" xfId="4"/>
    <cellStyle name="Normal 11" xfId="62"/>
    <cellStyle name="Normal 12" xfId="8"/>
    <cellStyle name="Normal 12 2" xfId="10"/>
    <cellStyle name="Normal 13" xfId="9"/>
    <cellStyle name="Normal 13 2" xfId="16"/>
    <cellStyle name="Normal 13 3" xfId="83"/>
    <cellStyle name="Normal 14" xfId="71"/>
    <cellStyle name="Normal 15" xfId="64"/>
    <cellStyle name="Normal 17" xfId="73"/>
    <cellStyle name="Normal 18" xfId="76"/>
    <cellStyle name="Normal 19" xfId="75"/>
    <cellStyle name="Normal 2" xfId="12"/>
    <cellStyle name="Normal 2 2" xfId="5"/>
    <cellStyle name="Normal 2 3" xfId="3"/>
    <cellStyle name="Normal 2 3 2" xfId="49"/>
    <cellStyle name="Normal 2 3 3" xfId="85"/>
    <cellStyle name="Normal 2 4" xfId="67"/>
    <cellStyle name="Normal 2 4 2" xfId="69"/>
    <cellStyle name="Normal 2 4 3" xfId="70"/>
    <cellStyle name="Normal 2 5" xfId="68"/>
    <cellStyle name="Normal 2 6" xfId="86"/>
    <cellStyle name="Normal 2_krebsiti, localuri, kalkulaciebi" xfId="66"/>
    <cellStyle name="Normal 20" xfId="74"/>
    <cellStyle name="Normal 24" xfId="77"/>
    <cellStyle name="Normal 25" xfId="78"/>
    <cellStyle name="Normal 3" xfId="50"/>
    <cellStyle name="Normal 4" xfId="51"/>
    <cellStyle name="Normal 5" xfId="52"/>
    <cellStyle name="Normal 6" xfId="6"/>
    <cellStyle name="Normal 6 2" xfId="65"/>
    <cellStyle name="Normal 7" xfId="2"/>
    <cellStyle name="Normal 8" xfId="7"/>
    <cellStyle name="Normal 9" xfId="61"/>
    <cellStyle name="Normal 9 2" xfId="72"/>
    <cellStyle name="Normal 9 3" xfId="79"/>
    <cellStyle name="Normal 9 4" xfId="80"/>
    <cellStyle name="Normal_3-1----6-4" xfId="81"/>
    <cellStyle name="Normal_Sheet1" xfId="1"/>
    <cellStyle name="Normal_Sheet1 (2)" xfId="82"/>
    <cellStyle name="Normal_Sheet2 (2)" xfId="87"/>
    <cellStyle name="Note 2" xfId="53"/>
    <cellStyle name="Output 2" xfId="54"/>
    <cellStyle name="Title 2" xfId="55"/>
    <cellStyle name="Total 2" xfId="56"/>
    <cellStyle name="Warning Text 2" xfId="57"/>
    <cellStyle name="Обычный 6" xfId="58"/>
    <cellStyle name="Плохой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17</xdr:row>
      <xdr:rowOff>171450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2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3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4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7244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7244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05075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05075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05075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33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34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35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36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05075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124200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05075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05075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124200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31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32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33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47244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7244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36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37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38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39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40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41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42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7244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7244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05075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124200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05075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124200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05075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24200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51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52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53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154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30</xdr:row>
      <xdr:rowOff>0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05075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124200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05075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124200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05075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2095500</xdr:colOff>
      <xdr:row>30</xdr:row>
      <xdr:rowOff>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124200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49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50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51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47244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7244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54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55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56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0</xdr:rowOff>
    </xdr:to>
    <xdr:sp macro="" textlink="">
      <xdr:nvSpPr>
        <xdr:cNvPr id="257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3086100" y="60198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086100" y="60198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3086100" y="60198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086100" y="690562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3086100" y="690562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3086100" y="690562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3086100" y="74199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3086100" y="74199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3086100" y="74199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2401713</xdr:colOff>
      <xdr:row>29</xdr:row>
      <xdr:rowOff>30481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321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43</xdr:row>
      <xdr:rowOff>28574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00150" y="127444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323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324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42</xdr:row>
      <xdr:rowOff>0</xdr:rowOff>
    </xdr:from>
    <xdr:to>
      <xdr:col>5</xdr:col>
      <xdr:colOff>247650</xdr:colOff>
      <xdr:row>42</xdr:row>
      <xdr:rowOff>200025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501015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42</xdr:row>
      <xdr:rowOff>0</xdr:rowOff>
    </xdr:from>
    <xdr:to>
      <xdr:col>5</xdr:col>
      <xdr:colOff>247650</xdr:colOff>
      <xdr:row>42</xdr:row>
      <xdr:rowOff>200025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501015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05075" y="53435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5343525"/>
          <a:ext cx="15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05075" y="53435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5343525"/>
          <a:ext cx="15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05075" y="53435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5343525"/>
          <a:ext cx="15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333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334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335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336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42</xdr:row>
      <xdr:rowOff>0</xdr:rowOff>
    </xdr:from>
    <xdr:to>
      <xdr:col>7</xdr:col>
      <xdr:colOff>66675</xdr:colOff>
      <xdr:row>42</xdr:row>
      <xdr:rowOff>190500</xdr:rowOff>
    </xdr:to>
    <xdr:sp macro="" textlink="">
      <xdr:nvSpPr>
        <xdr:cNvPr id="337" name="Text Box 597"/>
        <xdr:cNvSpPr txBox="1">
          <a:spLocks noChangeArrowheads="1"/>
        </xdr:cNvSpPr>
      </xdr:nvSpPr>
      <xdr:spPr bwMode="auto">
        <a:xfrm>
          <a:off x="5991225" y="534352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42</xdr:row>
      <xdr:rowOff>0</xdr:rowOff>
    </xdr:from>
    <xdr:to>
      <xdr:col>7</xdr:col>
      <xdr:colOff>66675</xdr:colOff>
      <xdr:row>42</xdr:row>
      <xdr:rowOff>133350</xdr:rowOff>
    </xdr:to>
    <xdr:sp macro="" textlink="">
      <xdr:nvSpPr>
        <xdr:cNvPr id="338" name="Text Box 597"/>
        <xdr:cNvSpPr txBox="1">
          <a:spLocks noChangeArrowheads="1"/>
        </xdr:cNvSpPr>
      </xdr:nvSpPr>
      <xdr:spPr bwMode="auto">
        <a:xfrm>
          <a:off x="5991225" y="53435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42</xdr:row>
      <xdr:rowOff>0</xdr:rowOff>
    </xdr:from>
    <xdr:to>
      <xdr:col>7</xdr:col>
      <xdr:colOff>66675</xdr:colOff>
      <xdr:row>42</xdr:row>
      <xdr:rowOff>133350</xdr:rowOff>
    </xdr:to>
    <xdr:sp macro="" textlink="">
      <xdr:nvSpPr>
        <xdr:cNvPr id="339" name="Text Box 597"/>
        <xdr:cNvSpPr txBox="1">
          <a:spLocks noChangeArrowheads="1"/>
        </xdr:cNvSpPr>
      </xdr:nvSpPr>
      <xdr:spPr bwMode="auto">
        <a:xfrm>
          <a:off x="5991225" y="53435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42</xdr:row>
      <xdr:rowOff>0</xdr:rowOff>
    </xdr:from>
    <xdr:to>
      <xdr:col>7</xdr:col>
      <xdr:colOff>66675</xdr:colOff>
      <xdr:row>42</xdr:row>
      <xdr:rowOff>57150</xdr:rowOff>
    </xdr:to>
    <xdr:sp macro="" textlink="">
      <xdr:nvSpPr>
        <xdr:cNvPr id="340" name="Text Box 597"/>
        <xdr:cNvSpPr txBox="1">
          <a:spLocks noChangeArrowheads="1"/>
        </xdr:cNvSpPr>
      </xdr:nvSpPr>
      <xdr:spPr bwMode="auto">
        <a:xfrm>
          <a:off x="5991225" y="53435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200025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05075" y="53435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24200" y="5343525"/>
          <a:ext cx="1524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05075" y="53435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3124200" y="5343525"/>
          <a:ext cx="1524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05075" y="53435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124200" y="5343525"/>
          <a:ext cx="1524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435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436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437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42</xdr:row>
      <xdr:rowOff>0</xdr:rowOff>
    </xdr:from>
    <xdr:to>
      <xdr:col>5</xdr:col>
      <xdr:colOff>247650</xdr:colOff>
      <xdr:row>42</xdr:row>
      <xdr:rowOff>200025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5010150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42</xdr:row>
      <xdr:rowOff>0</xdr:rowOff>
    </xdr:from>
    <xdr:to>
      <xdr:col>5</xdr:col>
      <xdr:colOff>247650</xdr:colOff>
      <xdr:row>42</xdr:row>
      <xdr:rowOff>200025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5010150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440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441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442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200025</xdr:rowOff>
    </xdr:to>
    <xdr:sp macro="" textlink="">
      <xdr:nvSpPr>
        <xdr:cNvPr id="443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200026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05075" y="55054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24200" y="5505450"/>
          <a:ext cx="15240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200026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05075" y="55054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200026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24200" y="5505450"/>
          <a:ext cx="15240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200026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05075" y="55054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200026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24200" y="5505450"/>
          <a:ext cx="15240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42</xdr:row>
      <xdr:rowOff>200024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116776</xdr:rowOff>
    </xdr:to>
    <xdr:sp macro="" textlink="">
      <xdr:nvSpPr>
        <xdr:cNvPr id="451" name="Text Box 597"/>
        <xdr:cNvSpPr txBox="1">
          <a:spLocks noChangeArrowheads="1"/>
        </xdr:cNvSpPr>
      </xdr:nvSpPr>
      <xdr:spPr bwMode="auto">
        <a:xfrm>
          <a:off x="5991225" y="56673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43</xdr:row>
      <xdr:rowOff>144990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200150" y="5181600"/>
          <a:ext cx="76200" cy="325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43</xdr:row>
      <xdr:rowOff>85723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200150" y="5181600"/>
          <a:ext cx="76200" cy="295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146373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47624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47624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47624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47624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47624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47624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124200" y="5505450"/>
          <a:ext cx="499188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24200" y="5505450"/>
          <a:ext cx="499188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124200" y="5505450"/>
          <a:ext cx="499188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200026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142875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190500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24200" y="5343525"/>
          <a:ext cx="49918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190500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124200" y="5343525"/>
          <a:ext cx="49918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42</xdr:row>
      <xdr:rowOff>190500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5343525"/>
          <a:ext cx="49918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47625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3888</xdr:colOff>
      <xdr:row>43</xdr:row>
      <xdr:rowOff>47625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42</xdr:row>
      <xdr:rowOff>200024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42</xdr:row>
      <xdr:rowOff>200024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42</xdr:row>
      <xdr:rowOff>200024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42</xdr:row>
      <xdr:rowOff>0</xdr:rowOff>
    </xdr:from>
    <xdr:to>
      <xdr:col>2</xdr:col>
      <xdr:colOff>649817</xdr:colOff>
      <xdr:row>42</xdr:row>
      <xdr:rowOff>200024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602317" y="569912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42</xdr:row>
      <xdr:rowOff>200024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42</xdr:row>
      <xdr:rowOff>200024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247650</xdr:colOff>
      <xdr:row>42</xdr:row>
      <xdr:rowOff>200024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1476375</xdr:colOff>
      <xdr:row>42</xdr:row>
      <xdr:rowOff>200024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2</xdr:col>
      <xdr:colOff>2247900</xdr:colOff>
      <xdr:row>42</xdr:row>
      <xdr:rowOff>200024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213990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213990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213990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213990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213990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213990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213189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200150" y="22612350"/>
          <a:ext cx="89154" cy="21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213189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200150" y="22612350"/>
          <a:ext cx="89154" cy="21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2</xdr:col>
      <xdr:colOff>1476756</xdr:colOff>
      <xdr:row>42</xdr:row>
      <xdr:rowOff>211073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295275</xdr:colOff>
      <xdr:row>42</xdr:row>
      <xdr:rowOff>211073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260604</xdr:colOff>
      <xdr:row>42</xdr:row>
      <xdr:rowOff>211073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23</xdr:row>
      <xdr:rowOff>0</xdr:rowOff>
    </xdr:from>
    <xdr:to>
      <xdr:col>1</xdr:col>
      <xdr:colOff>428625</xdr:colOff>
      <xdr:row>23</xdr:row>
      <xdr:rowOff>190500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831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832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833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24</xdr:row>
      <xdr:rowOff>171450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01015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24</xdr:row>
      <xdr:rowOff>171450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01015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171450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05075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2095500</xdr:colOff>
      <xdr:row>24</xdr:row>
      <xdr:rowOff>171450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3124200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171450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05075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2095500</xdr:colOff>
      <xdr:row>24</xdr:row>
      <xdr:rowOff>171450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3124200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171450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05075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2095500</xdr:colOff>
      <xdr:row>24</xdr:row>
      <xdr:rowOff>171450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3124200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842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843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844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845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171450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171450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05075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2095500</xdr:colOff>
      <xdr:row>24</xdr:row>
      <xdr:rowOff>171450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124200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171450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05075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2095500</xdr:colOff>
      <xdr:row>24</xdr:row>
      <xdr:rowOff>171450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3124200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171450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05075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2095500</xdr:colOff>
      <xdr:row>24</xdr:row>
      <xdr:rowOff>171450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3124200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940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941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942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24</xdr:row>
      <xdr:rowOff>171450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01015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24</xdr:row>
      <xdr:rowOff>171450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01015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945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946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947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171450</xdr:rowOff>
    </xdr:to>
    <xdr:sp macro="" textlink="">
      <xdr:nvSpPr>
        <xdr:cNvPr id="948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949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950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951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27</xdr:row>
      <xdr:rowOff>0</xdr:rowOff>
    </xdr:from>
    <xdr:to>
      <xdr:col>5</xdr:col>
      <xdr:colOff>247650</xdr:colOff>
      <xdr:row>28</xdr:row>
      <xdr:rowOff>95250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501015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27</xdr:row>
      <xdr:rowOff>0</xdr:rowOff>
    </xdr:from>
    <xdr:to>
      <xdr:col>5</xdr:col>
      <xdr:colOff>247650</xdr:colOff>
      <xdr:row>28</xdr:row>
      <xdr:rowOff>95250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501015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1476375</xdr:colOff>
      <xdr:row>28</xdr:row>
      <xdr:rowOff>114300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05075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27</xdr:row>
      <xdr:rowOff>0</xdr:rowOff>
    </xdr:from>
    <xdr:to>
      <xdr:col>2</xdr:col>
      <xdr:colOff>2095500</xdr:colOff>
      <xdr:row>28</xdr:row>
      <xdr:rowOff>114300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124200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1476375</xdr:colOff>
      <xdr:row>28</xdr:row>
      <xdr:rowOff>114300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05075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27</xdr:row>
      <xdr:rowOff>0</xdr:rowOff>
    </xdr:from>
    <xdr:to>
      <xdr:col>2</xdr:col>
      <xdr:colOff>2095500</xdr:colOff>
      <xdr:row>28</xdr:row>
      <xdr:rowOff>114300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3124200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1476375</xdr:colOff>
      <xdr:row>28</xdr:row>
      <xdr:rowOff>114300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05075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27</xdr:row>
      <xdr:rowOff>0</xdr:rowOff>
    </xdr:from>
    <xdr:to>
      <xdr:col>2</xdr:col>
      <xdr:colOff>2095500</xdr:colOff>
      <xdr:row>28</xdr:row>
      <xdr:rowOff>114300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3124200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960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961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962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963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76200</xdr:colOff>
      <xdr:row>28</xdr:row>
      <xdr:rowOff>95250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1476375</xdr:colOff>
      <xdr:row>28</xdr:row>
      <xdr:rowOff>95250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05075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27</xdr:row>
      <xdr:rowOff>0</xdr:rowOff>
    </xdr:from>
    <xdr:to>
      <xdr:col>2</xdr:col>
      <xdr:colOff>2095500</xdr:colOff>
      <xdr:row>28</xdr:row>
      <xdr:rowOff>95250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24200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1476375</xdr:colOff>
      <xdr:row>28</xdr:row>
      <xdr:rowOff>95250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05075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27</xdr:row>
      <xdr:rowOff>0</xdr:rowOff>
    </xdr:from>
    <xdr:to>
      <xdr:col>2</xdr:col>
      <xdr:colOff>2095500</xdr:colOff>
      <xdr:row>28</xdr:row>
      <xdr:rowOff>95250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3124200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27</xdr:row>
      <xdr:rowOff>0</xdr:rowOff>
    </xdr:from>
    <xdr:to>
      <xdr:col>2</xdr:col>
      <xdr:colOff>1476375</xdr:colOff>
      <xdr:row>28</xdr:row>
      <xdr:rowOff>95250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05075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27</xdr:row>
      <xdr:rowOff>0</xdr:rowOff>
    </xdr:from>
    <xdr:to>
      <xdr:col>2</xdr:col>
      <xdr:colOff>2095500</xdr:colOff>
      <xdr:row>28</xdr:row>
      <xdr:rowOff>95250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3124200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1058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1059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1060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27</xdr:row>
      <xdr:rowOff>0</xdr:rowOff>
    </xdr:from>
    <xdr:to>
      <xdr:col>5</xdr:col>
      <xdr:colOff>247650</xdr:colOff>
      <xdr:row>28</xdr:row>
      <xdr:rowOff>95250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501015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27</xdr:row>
      <xdr:rowOff>0</xdr:rowOff>
    </xdr:from>
    <xdr:to>
      <xdr:col>5</xdr:col>
      <xdr:colOff>247650</xdr:colOff>
      <xdr:row>28</xdr:row>
      <xdr:rowOff>95250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501015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1063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1064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1065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28</xdr:row>
      <xdr:rowOff>95250</xdr:rowOff>
    </xdr:to>
    <xdr:sp macro="" textlink="">
      <xdr:nvSpPr>
        <xdr:cNvPr id="1066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3124200" y="69246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24200" y="69246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124200" y="69246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31</xdr:row>
      <xdr:rowOff>0</xdr:rowOff>
    </xdr:from>
    <xdr:to>
      <xdr:col>2</xdr:col>
      <xdr:colOff>2401713</xdr:colOff>
      <xdr:row>31</xdr:row>
      <xdr:rowOff>30481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2401713</xdr:colOff>
      <xdr:row>33</xdr:row>
      <xdr:rowOff>30480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124200" y="786765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2401713</xdr:colOff>
      <xdr:row>33</xdr:row>
      <xdr:rowOff>30480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3124200" y="786765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2401713</xdr:colOff>
      <xdr:row>33</xdr:row>
      <xdr:rowOff>30480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124200" y="786765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32</xdr:row>
      <xdr:rowOff>0</xdr:rowOff>
    </xdr:from>
    <xdr:to>
      <xdr:col>2</xdr:col>
      <xdr:colOff>2401713</xdr:colOff>
      <xdr:row>32</xdr:row>
      <xdr:rowOff>30481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3124200" y="83820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3124200" y="83820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3124200" y="83820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2</xdr:col>
      <xdr:colOff>2401713</xdr:colOff>
      <xdr:row>36</xdr:row>
      <xdr:rowOff>30481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3</xdr:col>
      <xdr:colOff>0</xdr:colOff>
      <xdr:row>1</xdr:row>
      <xdr:rowOff>80961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81425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1</xdr:row>
      <xdr:rowOff>80961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81425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0</xdr:colOff>
      <xdr:row>1</xdr:row>
      <xdr:rowOff>80961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781425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1</xdr:row>
      <xdr:rowOff>80961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781425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0</xdr:colOff>
      <xdr:row>1</xdr:row>
      <xdr:rowOff>80961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781425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1</xdr:row>
      <xdr:rowOff>80961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781425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0</xdr:colOff>
      <xdr:row>1</xdr:row>
      <xdr:rowOff>80961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81425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1</xdr:row>
      <xdr:rowOff>80961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781425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0</xdr:colOff>
      <xdr:row>1</xdr:row>
      <xdr:rowOff>80961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81425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1</xdr:row>
      <xdr:rowOff>80961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781425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0</xdr:colOff>
      <xdr:row>1</xdr:row>
      <xdr:rowOff>80961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781425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1</xdr:row>
      <xdr:rowOff>80961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781425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390525</xdr:colOff>
      <xdr:row>1</xdr:row>
      <xdr:rowOff>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781425" y="0"/>
          <a:ext cx="390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390525</xdr:colOff>
      <xdr:row>1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781425" y="0"/>
          <a:ext cx="390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390525</xdr:colOff>
      <xdr:row>1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781425" y="0"/>
          <a:ext cx="390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3</xdr:col>
      <xdr:colOff>6350</xdr:colOff>
      <xdr:row>0</xdr:row>
      <xdr:rowOff>30669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43250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0</xdr:row>
      <xdr:rowOff>30669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43250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6350</xdr:colOff>
      <xdr:row>0</xdr:row>
      <xdr:rowOff>30669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43250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0</xdr:row>
      <xdr:rowOff>30669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43250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6350</xdr:colOff>
      <xdr:row>0</xdr:row>
      <xdr:rowOff>30669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143250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0</xdr:row>
      <xdr:rowOff>30669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43250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6350</xdr:colOff>
      <xdr:row>0</xdr:row>
      <xdr:rowOff>30669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143250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0</xdr:row>
      <xdr:rowOff>30669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43250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6350</xdr:colOff>
      <xdr:row>0</xdr:row>
      <xdr:rowOff>30669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143250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0</xdr:row>
      <xdr:rowOff>30669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43250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3</xdr:col>
      <xdr:colOff>6350</xdr:colOff>
      <xdr:row>0</xdr:row>
      <xdr:rowOff>30669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143250" y="0"/>
          <a:ext cx="0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9525</xdr:colOff>
      <xdr:row>0</xdr:row>
      <xdr:rowOff>30669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43250" y="0"/>
          <a:ext cx="9525" cy="271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390525</xdr:colOff>
      <xdr:row>0</xdr:row>
      <xdr:rowOff>30480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43250" y="0"/>
          <a:ext cx="390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390525</xdr:colOff>
      <xdr:row>0</xdr:row>
      <xdr:rowOff>30480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43250" y="0"/>
          <a:ext cx="390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0</xdr:row>
      <xdr:rowOff>0</xdr:rowOff>
    </xdr:from>
    <xdr:to>
      <xdr:col>3</xdr:col>
      <xdr:colOff>390525</xdr:colOff>
      <xdr:row>0</xdr:row>
      <xdr:rowOff>30480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43250" y="0"/>
          <a:ext cx="390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44196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86050" y="19907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44196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86050" y="19907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44196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86050" y="19907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44196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686050" y="19907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48768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86050" y="168592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48768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2686050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857375" y="16859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857375" y="16859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44196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857375" y="22955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44196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857375" y="22955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85725</xdr:colOff>
      <xdr:row>13</xdr:row>
      <xdr:rowOff>44196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857375" y="2295525"/>
          <a:ext cx="85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</xdr:colOff>
      <xdr:row>13</xdr:row>
      <xdr:rowOff>44196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1857375" y="2295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85725</xdr:colOff>
      <xdr:row>11</xdr:row>
      <xdr:rowOff>48768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857375" y="1990725"/>
          <a:ext cx="857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48768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1857375" y="199072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809625</xdr:colOff>
      <xdr:row>17</xdr:row>
      <xdr:rowOff>0</xdr:rowOff>
    </xdr:from>
    <xdr:to>
      <xdr:col>8</xdr:col>
      <xdr:colOff>78614</xdr:colOff>
      <xdr:row>17</xdr:row>
      <xdr:rowOff>133638</xdr:rowOff>
    </xdr:to>
    <xdr:sp macro="" textlink="">
      <xdr:nvSpPr>
        <xdr:cNvPr id="182" name="Text Box 597"/>
        <xdr:cNvSpPr txBox="1">
          <a:spLocks noChangeArrowheads="1"/>
        </xdr:cNvSpPr>
      </xdr:nvSpPr>
      <xdr:spPr bwMode="auto">
        <a:xfrm>
          <a:off x="6086475" y="2695575"/>
          <a:ext cx="78614" cy="47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809625</xdr:colOff>
      <xdr:row>17</xdr:row>
      <xdr:rowOff>0</xdr:rowOff>
    </xdr:from>
    <xdr:to>
      <xdr:col>8</xdr:col>
      <xdr:colOff>78614</xdr:colOff>
      <xdr:row>17</xdr:row>
      <xdr:rowOff>133638</xdr:rowOff>
    </xdr:to>
    <xdr:sp macro="" textlink="">
      <xdr:nvSpPr>
        <xdr:cNvPr id="183" name="Text Box 597"/>
        <xdr:cNvSpPr txBox="1">
          <a:spLocks noChangeArrowheads="1"/>
        </xdr:cNvSpPr>
      </xdr:nvSpPr>
      <xdr:spPr bwMode="auto">
        <a:xfrm>
          <a:off x="6086475" y="2695575"/>
          <a:ext cx="78614" cy="47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17</xdr:row>
      <xdr:rowOff>180975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2428875" y="2552700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37" name="Text Box 2653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38" name="Text Box 2656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39" name="Text Box 2659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40" name="Text Box 266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17</xdr:row>
      <xdr:rowOff>180975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2428875" y="2552700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15" name="Text Box 2653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16" name="Text Box 2656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17" name="Text Box 2659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18" name="Text Box 266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17</xdr:row>
      <xdr:rowOff>180975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2428875" y="2552700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93" name="Text Box 2653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94" name="Text Box 2656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95" name="Text Box 2659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996" name="Text Box 266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17</xdr:row>
      <xdr:rowOff>180975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2428875" y="2552700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17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2428875" y="2552700"/>
          <a:ext cx="609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447675</xdr:colOff>
      <xdr:row>17</xdr:row>
      <xdr:rowOff>0</xdr:rowOff>
    </xdr:from>
    <xdr:to>
      <xdr:col>3</xdr:col>
      <xdr:colOff>609600</xdr:colOff>
      <xdr:row>17</xdr:row>
      <xdr:rowOff>47625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2419350" y="2552700"/>
          <a:ext cx="619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271" name="Text Box 2653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72" name="Text Box 2656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273" name="Text Box 2659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74" name="Text Box 266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17</xdr:row>
      <xdr:rowOff>0</xdr:rowOff>
    </xdr:from>
    <xdr:to>
      <xdr:col>3</xdr:col>
      <xdr:colOff>266700</xdr:colOff>
      <xdr:row>18</xdr:row>
      <xdr:rowOff>47625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2428875" y="2552700"/>
          <a:ext cx="2667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</xdr:row>
      <xdr:rowOff>0</xdr:rowOff>
    </xdr:from>
    <xdr:to>
      <xdr:col>3</xdr:col>
      <xdr:colOff>228600</xdr:colOff>
      <xdr:row>18</xdr:row>
      <xdr:rowOff>47625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2428875" y="25527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44196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962150" y="2571750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44196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962150" y="2571750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44196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962150" y="2571750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</xdr:colOff>
      <xdr:row>15</xdr:row>
      <xdr:rowOff>44196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962150" y="2571750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44196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962150" y="2295525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44196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962150" y="2295525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44196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962150" y="2295525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44196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962150" y="22955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85725</xdr:colOff>
      <xdr:row>12</xdr:row>
      <xdr:rowOff>48768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962150" y="22955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48768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962150" y="22955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85725</xdr:colOff>
      <xdr:row>10</xdr:row>
      <xdr:rowOff>48768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962150" y="1685925"/>
          <a:ext cx="85725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48768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1962150" y="1685925"/>
          <a:ext cx="76200" cy="48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44196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962150" y="3705225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44196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962150" y="3705225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85725</xdr:colOff>
      <xdr:row>14</xdr:row>
      <xdr:rowOff>44196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962150" y="3705225"/>
          <a:ext cx="85725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</xdr:colOff>
      <xdr:row>14</xdr:row>
      <xdr:rowOff>44196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962150" y="3705225"/>
          <a:ext cx="76200" cy="44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78614</xdr:colOff>
      <xdr:row>18</xdr:row>
      <xdr:rowOff>133638</xdr:rowOff>
    </xdr:to>
    <xdr:sp macro="" textlink="">
      <xdr:nvSpPr>
        <xdr:cNvPr id="1437" name="Text Box 597"/>
        <xdr:cNvSpPr txBox="1">
          <a:spLocks noChangeArrowheads="1"/>
        </xdr:cNvSpPr>
      </xdr:nvSpPr>
      <xdr:spPr bwMode="auto">
        <a:xfrm>
          <a:off x="6105525" y="3914775"/>
          <a:ext cx="78614" cy="133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809625</xdr:colOff>
      <xdr:row>18</xdr:row>
      <xdr:rowOff>0</xdr:rowOff>
    </xdr:from>
    <xdr:to>
      <xdr:col>8</xdr:col>
      <xdr:colOff>78614</xdr:colOff>
      <xdr:row>18</xdr:row>
      <xdr:rowOff>133638</xdr:rowOff>
    </xdr:to>
    <xdr:sp macro="" textlink="">
      <xdr:nvSpPr>
        <xdr:cNvPr id="1438" name="Text Box 597"/>
        <xdr:cNvSpPr txBox="1">
          <a:spLocks noChangeArrowheads="1"/>
        </xdr:cNvSpPr>
      </xdr:nvSpPr>
      <xdr:spPr bwMode="auto">
        <a:xfrm>
          <a:off x="6105525" y="3914775"/>
          <a:ext cx="78614" cy="133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18</xdr:row>
      <xdr:rowOff>180975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2409825" y="3914775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92" name="Text Box 2653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93" name="Text Box 2656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94" name="Text Box 2659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695" name="Text Box 266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18</xdr:row>
      <xdr:rowOff>180975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2409825" y="3914775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970" name="Text Box 2653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71" name="Text Box 2656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972" name="Text Box 2659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73" name="Text Box 266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18</xdr:row>
      <xdr:rowOff>180975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2409825" y="3914775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48" name="Text Box 2653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49" name="Text Box 2656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50" name="Text Box 2659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51" name="Text Box 266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18</xdr:row>
      <xdr:rowOff>180975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2409825" y="3914775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609600</xdr:colOff>
      <xdr:row>19</xdr:row>
      <xdr:rowOff>85725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2409825" y="3914775"/>
          <a:ext cx="609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447675</xdr:colOff>
      <xdr:row>18</xdr:row>
      <xdr:rowOff>0</xdr:rowOff>
    </xdr:from>
    <xdr:to>
      <xdr:col>3</xdr:col>
      <xdr:colOff>609600</xdr:colOff>
      <xdr:row>18</xdr:row>
      <xdr:rowOff>47625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2409825" y="3914775"/>
          <a:ext cx="6096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526" name="Text Box 2653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27" name="Text Box 2656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528" name="Text Box 2659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29" name="Text Box 266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2057400</xdr:colOff>
      <xdr:row>18</xdr:row>
      <xdr:rowOff>0</xdr:rowOff>
    </xdr:from>
    <xdr:to>
      <xdr:col>3</xdr:col>
      <xdr:colOff>266700</xdr:colOff>
      <xdr:row>19</xdr:row>
      <xdr:rowOff>85725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2409825" y="3914775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228600</xdr:colOff>
      <xdr:row>19</xdr:row>
      <xdr:rowOff>85725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2409825" y="3914775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38100</xdr:colOff>
      <xdr:row>35</xdr:row>
      <xdr:rowOff>152400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38100</xdr:colOff>
      <xdr:row>35</xdr:row>
      <xdr:rowOff>152400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38100</xdr:colOff>
      <xdr:row>35</xdr:row>
      <xdr:rowOff>152400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38100</xdr:colOff>
      <xdr:row>96</xdr:row>
      <xdr:rowOff>152400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272986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38100</xdr:colOff>
      <xdr:row>96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24200" y="272986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38100</xdr:colOff>
      <xdr:row>96</xdr:row>
      <xdr:rowOff>152400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24200" y="272986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96</xdr:row>
      <xdr:rowOff>0</xdr:rowOff>
    </xdr:from>
    <xdr:ext cx="107823" cy="124587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962025" y="272986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4117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600075" y="272986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4117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600075" y="272986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335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335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88392" cy="173736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2001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88392" cy="173736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2001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335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335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96</xdr:row>
      <xdr:rowOff>0</xdr:rowOff>
    </xdr:from>
    <xdr:ext cx="85344" cy="173736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96</xdr:row>
      <xdr:rowOff>0</xdr:rowOff>
    </xdr:from>
    <xdr:ext cx="107823" cy="124587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962025" y="272986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736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4117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600075" y="272986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4117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600075" y="272986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4117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3355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3355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88392" cy="173736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001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88392" cy="173736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001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3355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96</xdr:row>
      <xdr:rowOff>0</xdr:rowOff>
    </xdr:from>
    <xdr:ext cx="89916" cy="173355"/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96</xdr:row>
      <xdr:rowOff>0</xdr:rowOff>
    </xdr:from>
    <xdr:ext cx="88392" cy="173355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809625</xdr:colOff>
      <xdr:row>96</xdr:row>
      <xdr:rowOff>0</xdr:rowOff>
    </xdr:from>
    <xdr:to>
      <xdr:col>7</xdr:col>
      <xdr:colOff>69850</xdr:colOff>
      <xdr:row>97</xdr:row>
      <xdr:rowOff>30692</xdr:rowOff>
    </xdr:to>
    <xdr:sp macro="" textlink="">
      <xdr:nvSpPr>
        <xdr:cNvPr id="342" name="Text Box 597"/>
        <xdr:cNvSpPr txBox="1">
          <a:spLocks noChangeArrowheads="1"/>
        </xdr:cNvSpPr>
      </xdr:nvSpPr>
      <xdr:spPr bwMode="auto">
        <a:xfrm>
          <a:off x="5991225" y="27298650"/>
          <a:ext cx="69850" cy="202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96</xdr:row>
      <xdr:rowOff>0</xdr:rowOff>
    </xdr:from>
    <xdr:to>
      <xdr:col>2</xdr:col>
      <xdr:colOff>276225</xdr:colOff>
      <xdr:row>97</xdr:row>
      <xdr:rowOff>106892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28725" y="2729865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97</xdr:row>
      <xdr:rowOff>57944</xdr:rowOff>
    </xdr:to>
    <xdr:sp macro="" textlink="">
      <xdr:nvSpPr>
        <xdr:cNvPr id="344" name="Text Box 4134"/>
        <xdr:cNvSpPr txBox="1">
          <a:spLocks noChangeArrowheads="1"/>
        </xdr:cNvSpPr>
      </xdr:nvSpPr>
      <xdr:spPr bwMode="auto">
        <a:xfrm>
          <a:off x="561975" y="27298650"/>
          <a:ext cx="76200" cy="229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97</xdr:row>
      <xdr:rowOff>57944</xdr:rowOff>
    </xdr:to>
    <xdr:sp macro="" textlink="">
      <xdr:nvSpPr>
        <xdr:cNvPr id="345" name="Text Box 4134"/>
        <xdr:cNvSpPr txBox="1">
          <a:spLocks noChangeArrowheads="1"/>
        </xdr:cNvSpPr>
      </xdr:nvSpPr>
      <xdr:spPr bwMode="auto">
        <a:xfrm>
          <a:off x="561975" y="27298650"/>
          <a:ext cx="76200" cy="229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97</xdr:row>
      <xdr:rowOff>57944</xdr:rowOff>
    </xdr:to>
    <xdr:sp macro="" textlink="">
      <xdr:nvSpPr>
        <xdr:cNvPr id="346" name="Text Box 4134"/>
        <xdr:cNvSpPr txBox="1">
          <a:spLocks noChangeArrowheads="1"/>
        </xdr:cNvSpPr>
      </xdr:nvSpPr>
      <xdr:spPr bwMode="auto">
        <a:xfrm>
          <a:off x="561975" y="27298650"/>
          <a:ext cx="76200" cy="229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96</xdr:row>
      <xdr:rowOff>0</xdr:rowOff>
    </xdr:from>
    <xdr:to>
      <xdr:col>7</xdr:col>
      <xdr:colOff>69850</xdr:colOff>
      <xdr:row>97</xdr:row>
      <xdr:rowOff>30692</xdr:rowOff>
    </xdr:to>
    <xdr:sp macro="" textlink="">
      <xdr:nvSpPr>
        <xdr:cNvPr id="347" name="Text Box 597"/>
        <xdr:cNvSpPr txBox="1">
          <a:spLocks noChangeArrowheads="1"/>
        </xdr:cNvSpPr>
      </xdr:nvSpPr>
      <xdr:spPr bwMode="auto">
        <a:xfrm>
          <a:off x="5991225" y="27298650"/>
          <a:ext cx="69850" cy="202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96</xdr:row>
      <xdr:rowOff>0</xdr:rowOff>
    </xdr:from>
    <xdr:to>
      <xdr:col>2</xdr:col>
      <xdr:colOff>276225</xdr:colOff>
      <xdr:row>97</xdr:row>
      <xdr:rowOff>106892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228725" y="2729865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257175</xdr:colOff>
      <xdr:row>97</xdr:row>
      <xdr:rowOff>172244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6000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428625</xdr:colOff>
      <xdr:row>97</xdr:row>
      <xdr:rowOff>172244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77152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96</xdr:row>
      <xdr:rowOff>0</xdr:rowOff>
    </xdr:from>
    <xdr:to>
      <xdr:col>1</xdr:col>
      <xdr:colOff>419100</xdr:colOff>
      <xdr:row>97</xdr:row>
      <xdr:rowOff>172244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7620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1</xdr:col>
      <xdr:colOff>485775</xdr:colOff>
      <xdr:row>97</xdr:row>
      <xdr:rowOff>172244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286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257175</xdr:colOff>
      <xdr:row>97</xdr:row>
      <xdr:rowOff>172244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6000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428625</xdr:colOff>
      <xdr:row>97</xdr:row>
      <xdr:rowOff>172244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77152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96</xdr:row>
      <xdr:rowOff>0</xdr:rowOff>
    </xdr:from>
    <xdr:to>
      <xdr:col>1</xdr:col>
      <xdr:colOff>419100</xdr:colOff>
      <xdr:row>97</xdr:row>
      <xdr:rowOff>172244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7620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97</xdr:row>
      <xdr:rowOff>172244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97</xdr:row>
      <xdr:rowOff>172244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172244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1</xdr:col>
      <xdr:colOff>485775</xdr:colOff>
      <xdr:row>97</xdr:row>
      <xdr:rowOff>172244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8286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96</xdr:row>
      <xdr:rowOff>0</xdr:rowOff>
    </xdr:from>
    <xdr:to>
      <xdr:col>7</xdr:col>
      <xdr:colOff>69850</xdr:colOff>
      <xdr:row>97</xdr:row>
      <xdr:rowOff>68792</xdr:rowOff>
    </xdr:to>
    <xdr:sp macro="" textlink="">
      <xdr:nvSpPr>
        <xdr:cNvPr id="415" name="Text Box 597"/>
        <xdr:cNvSpPr txBox="1">
          <a:spLocks noChangeArrowheads="1"/>
        </xdr:cNvSpPr>
      </xdr:nvSpPr>
      <xdr:spPr bwMode="auto">
        <a:xfrm>
          <a:off x="5991225" y="27298650"/>
          <a:ext cx="69850" cy="24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96</xdr:row>
      <xdr:rowOff>0</xdr:rowOff>
    </xdr:from>
    <xdr:to>
      <xdr:col>2</xdr:col>
      <xdr:colOff>276225</xdr:colOff>
      <xdr:row>97</xdr:row>
      <xdr:rowOff>144992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228725" y="27298650"/>
          <a:ext cx="76200" cy="31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96</xdr:row>
      <xdr:rowOff>0</xdr:rowOff>
    </xdr:from>
    <xdr:to>
      <xdr:col>7</xdr:col>
      <xdr:colOff>69852</xdr:colOff>
      <xdr:row>96</xdr:row>
      <xdr:rowOff>66676</xdr:rowOff>
    </xdr:to>
    <xdr:sp macro="" textlink="">
      <xdr:nvSpPr>
        <xdr:cNvPr id="417" name="Text Box 597"/>
        <xdr:cNvSpPr txBox="1">
          <a:spLocks noChangeArrowheads="1"/>
        </xdr:cNvSpPr>
      </xdr:nvSpPr>
      <xdr:spPr bwMode="auto">
        <a:xfrm>
          <a:off x="5991225" y="27298650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96</xdr:row>
      <xdr:rowOff>0</xdr:rowOff>
    </xdr:from>
    <xdr:to>
      <xdr:col>2</xdr:col>
      <xdr:colOff>276225</xdr:colOff>
      <xdr:row>96</xdr:row>
      <xdr:rowOff>133351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228725" y="27298650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61914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61914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61914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61914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61914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61914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61914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61914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145257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145257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145257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145257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145257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145257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145257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145257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50007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124200" y="2729865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59532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2729865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50007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24200" y="2729865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59532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2729865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59532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24200" y="2729865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69057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2729865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59532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2729865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2097881</xdr:colOff>
      <xdr:row>96</xdr:row>
      <xdr:rowOff>69057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24200" y="2729865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97</xdr:row>
      <xdr:rowOff>96044</xdr:rowOff>
    </xdr:to>
    <xdr:sp macro="" textlink="">
      <xdr:nvSpPr>
        <xdr:cNvPr id="531" name="Text Box 4134"/>
        <xdr:cNvSpPr txBox="1">
          <a:spLocks noChangeArrowheads="1"/>
        </xdr:cNvSpPr>
      </xdr:nvSpPr>
      <xdr:spPr bwMode="auto">
        <a:xfrm>
          <a:off x="561975" y="27298650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97</xdr:row>
      <xdr:rowOff>96044</xdr:rowOff>
    </xdr:to>
    <xdr:sp macro="" textlink="">
      <xdr:nvSpPr>
        <xdr:cNvPr id="532" name="Text Box 4134"/>
        <xdr:cNvSpPr txBox="1">
          <a:spLocks noChangeArrowheads="1"/>
        </xdr:cNvSpPr>
      </xdr:nvSpPr>
      <xdr:spPr bwMode="auto">
        <a:xfrm>
          <a:off x="561975" y="27298650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97</xdr:row>
      <xdr:rowOff>96044</xdr:rowOff>
    </xdr:to>
    <xdr:sp macro="" textlink="">
      <xdr:nvSpPr>
        <xdr:cNvPr id="533" name="Text Box 4134"/>
        <xdr:cNvSpPr txBox="1">
          <a:spLocks noChangeArrowheads="1"/>
        </xdr:cNvSpPr>
      </xdr:nvSpPr>
      <xdr:spPr bwMode="auto">
        <a:xfrm>
          <a:off x="561975" y="27298650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96</xdr:row>
      <xdr:rowOff>0</xdr:rowOff>
    </xdr:from>
    <xdr:to>
      <xdr:col>7</xdr:col>
      <xdr:colOff>69850</xdr:colOff>
      <xdr:row>97</xdr:row>
      <xdr:rowOff>68792</xdr:rowOff>
    </xdr:to>
    <xdr:sp macro="" textlink="">
      <xdr:nvSpPr>
        <xdr:cNvPr id="534" name="Text Box 597"/>
        <xdr:cNvSpPr txBox="1">
          <a:spLocks noChangeArrowheads="1"/>
        </xdr:cNvSpPr>
      </xdr:nvSpPr>
      <xdr:spPr bwMode="auto">
        <a:xfrm>
          <a:off x="5991225" y="27298650"/>
          <a:ext cx="69850" cy="24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96</xdr:row>
      <xdr:rowOff>0</xdr:rowOff>
    </xdr:from>
    <xdr:to>
      <xdr:col>2</xdr:col>
      <xdr:colOff>276225</xdr:colOff>
      <xdr:row>97</xdr:row>
      <xdr:rowOff>144992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28725" y="27298650"/>
          <a:ext cx="76200" cy="31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257175</xdr:colOff>
      <xdr:row>98</xdr:row>
      <xdr:rowOff>19844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6000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428625</xdr:colOff>
      <xdr:row>98</xdr:row>
      <xdr:rowOff>19844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77152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96</xdr:row>
      <xdr:rowOff>0</xdr:rowOff>
    </xdr:from>
    <xdr:to>
      <xdr:col>1</xdr:col>
      <xdr:colOff>419100</xdr:colOff>
      <xdr:row>98</xdr:row>
      <xdr:rowOff>19844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7620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1</xdr:col>
      <xdr:colOff>485775</xdr:colOff>
      <xdr:row>98</xdr:row>
      <xdr:rowOff>19844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8286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257175</xdr:colOff>
      <xdr:row>98</xdr:row>
      <xdr:rowOff>19844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6000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428625</xdr:colOff>
      <xdr:row>98</xdr:row>
      <xdr:rowOff>19844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77152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96</xdr:row>
      <xdr:rowOff>0</xdr:rowOff>
    </xdr:from>
    <xdr:to>
      <xdr:col>1</xdr:col>
      <xdr:colOff>419100</xdr:colOff>
      <xdr:row>98</xdr:row>
      <xdr:rowOff>19844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7620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19844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19844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19844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1</xdr:col>
      <xdr:colOff>485775</xdr:colOff>
      <xdr:row>98</xdr:row>
      <xdr:rowOff>19844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8286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96</xdr:row>
      <xdr:rowOff>59531</xdr:rowOff>
    </xdr:to>
    <xdr:sp macro="" textlink="">
      <xdr:nvSpPr>
        <xdr:cNvPr id="602" name="Text Box 4134"/>
        <xdr:cNvSpPr txBox="1">
          <a:spLocks noChangeArrowheads="1"/>
        </xdr:cNvSpPr>
      </xdr:nvSpPr>
      <xdr:spPr bwMode="auto">
        <a:xfrm>
          <a:off x="561975" y="272986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96</xdr:row>
      <xdr:rowOff>59531</xdr:rowOff>
    </xdr:to>
    <xdr:sp macro="" textlink="">
      <xdr:nvSpPr>
        <xdr:cNvPr id="603" name="Text Box 4134"/>
        <xdr:cNvSpPr txBox="1">
          <a:spLocks noChangeArrowheads="1"/>
        </xdr:cNvSpPr>
      </xdr:nvSpPr>
      <xdr:spPr bwMode="auto">
        <a:xfrm>
          <a:off x="561975" y="272986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219075</xdr:colOff>
      <xdr:row>96</xdr:row>
      <xdr:rowOff>59531</xdr:rowOff>
    </xdr:to>
    <xdr:sp macro="" textlink="">
      <xdr:nvSpPr>
        <xdr:cNvPr id="604" name="Text Box 4134"/>
        <xdr:cNvSpPr txBox="1">
          <a:spLocks noChangeArrowheads="1"/>
        </xdr:cNvSpPr>
      </xdr:nvSpPr>
      <xdr:spPr bwMode="auto">
        <a:xfrm>
          <a:off x="561975" y="272986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257175</xdr:colOff>
      <xdr:row>98</xdr:row>
      <xdr:rowOff>22225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000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428625</xdr:colOff>
      <xdr:row>98</xdr:row>
      <xdr:rowOff>22225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77152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96</xdr:row>
      <xdr:rowOff>0</xdr:rowOff>
    </xdr:from>
    <xdr:to>
      <xdr:col>1</xdr:col>
      <xdr:colOff>419100</xdr:colOff>
      <xdr:row>98</xdr:row>
      <xdr:rowOff>22225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7620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1</xdr:col>
      <xdr:colOff>485775</xdr:colOff>
      <xdr:row>98</xdr:row>
      <xdr:rowOff>22225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8286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257175</xdr:colOff>
      <xdr:row>98</xdr:row>
      <xdr:rowOff>22225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6000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428625</xdr:colOff>
      <xdr:row>98</xdr:row>
      <xdr:rowOff>22225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77152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96</xdr:row>
      <xdr:rowOff>0</xdr:rowOff>
    </xdr:from>
    <xdr:to>
      <xdr:col>1</xdr:col>
      <xdr:colOff>419100</xdr:colOff>
      <xdr:row>98</xdr:row>
      <xdr:rowOff>22225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7620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304800</xdr:colOff>
      <xdr:row>98</xdr:row>
      <xdr:rowOff>22225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371475</xdr:colOff>
      <xdr:row>98</xdr:row>
      <xdr:rowOff>22225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98</xdr:row>
      <xdr:rowOff>22225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1</xdr:col>
      <xdr:colOff>485775</xdr:colOff>
      <xdr:row>98</xdr:row>
      <xdr:rowOff>22225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8286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98</xdr:row>
      <xdr:rowOff>22225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2381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2381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2381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2381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2381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2381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2381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2381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96</xdr:row>
      <xdr:rowOff>0</xdr:rowOff>
    </xdr:from>
    <xdr:to>
      <xdr:col>5</xdr:col>
      <xdr:colOff>247650</xdr:colOff>
      <xdr:row>97</xdr:row>
      <xdr:rowOff>19050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010150" y="27298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96</xdr:row>
      <xdr:rowOff>0</xdr:rowOff>
    </xdr:from>
    <xdr:to>
      <xdr:col>5</xdr:col>
      <xdr:colOff>247650</xdr:colOff>
      <xdr:row>97</xdr:row>
      <xdr:rowOff>19050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5010150" y="27298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96</xdr:row>
      <xdr:rowOff>0</xdr:rowOff>
    </xdr:from>
    <xdr:to>
      <xdr:col>7</xdr:col>
      <xdr:colOff>69850</xdr:colOff>
      <xdr:row>96</xdr:row>
      <xdr:rowOff>28575</xdr:rowOff>
    </xdr:to>
    <xdr:sp macro="" textlink="">
      <xdr:nvSpPr>
        <xdr:cNvPr id="697" name="Text Box 597"/>
        <xdr:cNvSpPr txBox="1">
          <a:spLocks noChangeArrowheads="1"/>
        </xdr:cNvSpPr>
      </xdr:nvSpPr>
      <xdr:spPr bwMode="auto">
        <a:xfrm>
          <a:off x="5991225" y="27298650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19053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3124200" y="28260675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28260675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3124200" y="28260675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30481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480441</xdr:colOff>
      <xdr:row>96</xdr:row>
      <xdr:rowOff>8764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771525" y="29756100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284607</xdr:colOff>
      <xdr:row>96</xdr:row>
      <xdr:rowOff>31624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600075" y="296037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284607</xdr:colOff>
      <xdr:row>96</xdr:row>
      <xdr:rowOff>31624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600075" y="296037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31624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284607</xdr:colOff>
      <xdr:row>96</xdr:row>
      <xdr:rowOff>31624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600075" y="296037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284607</xdr:colOff>
      <xdr:row>96</xdr:row>
      <xdr:rowOff>31624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600075" y="296037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31624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251079</xdr:colOff>
      <xdr:row>96</xdr:row>
      <xdr:rowOff>3048</xdr:rowOff>
    </xdr:to>
    <xdr:sp macro="" textlink="">
      <xdr:nvSpPr>
        <xdr:cNvPr id="880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251079</xdr:colOff>
      <xdr:row>96</xdr:row>
      <xdr:rowOff>3048</xdr:rowOff>
    </xdr:to>
    <xdr:sp macro="" textlink="">
      <xdr:nvSpPr>
        <xdr:cNvPr id="881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251079</xdr:colOff>
      <xdr:row>96</xdr:row>
      <xdr:rowOff>3048</xdr:rowOff>
    </xdr:to>
    <xdr:sp macro="" textlink="">
      <xdr:nvSpPr>
        <xdr:cNvPr id="882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298323</xdr:colOff>
      <xdr:row>96</xdr:row>
      <xdr:rowOff>32004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600075" y="27536775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506349</xdr:colOff>
      <xdr:row>96</xdr:row>
      <xdr:rowOff>32004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771525" y="2753677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96</xdr:row>
      <xdr:rowOff>0</xdr:rowOff>
    </xdr:from>
    <xdr:to>
      <xdr:col>1</xdr:col>
      <xdr:colOff>496824</xdr:colOff>
      <xdr:row>96</xdr:row>
      <xdr:rowOff>32004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762000" y="2753677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1</xdr:col>
      <xdr:colOff>577215</xdr:colOff>
      <xdr:row>96</xdr:row>
      <xdr:rowOff>32004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828675" y="27536775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298323</xdr:colOff>
      <xdr:row>96</xdr:row>
      <xdr:rowOff>32004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600075" y="27536775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506349</xdr:colOff>
      <xdr:row>96</xdr:row>
      <xdr:rowOff>32004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771525" y="2753677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96</xdr:row>
      <xdr:rowOff>0</xdr:rowOff>
    </xdr:from>
    <xdr:to>
      <xdr:col>1</xdr:col>
      <xdr:colOff>496824</xdr:colOff>
      <xdr:row>96</xdr:row>
      <xdr:rowOff>32004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762000" y="2753677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96</xdr:row>
      <xdr:rowOff>0</xdr:rowOff>
    </xdr:from>
    <xdr:to>
      <xdr:col>1</xdr:col>
      <xdr:colOff>355092</xdr:colOff>
      <xdr:row>96</xdr:row>
      <xdr:rowOff>32004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96</xdr:row>
      <xdr:rowOff>0</xdr:rowOff>
    </xdr:from>
    <xdr:to>
      <xdr:col>1</xdr:col>
      <xdr:colOff>435483</xdr:colOff>
      <xdr:row>96</xdr:row>
      <xdr:rowOff>32004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284226</xdr:colOff>
      <xdr:row>96</xdr:row>
      <xdr:rowOff>32004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96</xdr:row>
      <xdr:rowOff>0</xdr:rowOff>
    </xdr:from>
    <xdr:to>
      <xdr:col>1</xdr:col>
      <xdr:colOff>577215</xdr:colOff>
      <xdr:row>96</xdr:row>
      <xdr:rowOff>32004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828675" y="27536775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251079</xdr:colOff>
      <xdr:row>96</xdr:row>
      <xdr:rowOff>3048</xdr:rowOff>
    </xdr:to>
    <xdr:sp macro="" textlink="">
      <xdr:nvSpPr>
        <xdr:cNvPr id="949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251079</xdr:colOff>
      <xdr:row>96</xdr:row>
      <xdr:rowOff>3048</xdr:rowOff>
    </xdr:to>
    <xdr:sp macro="" textlink="">
      <xdr:nvSpPr>
        <xdr:cNvPr id="950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96</xdr:row>
      <xdr:rowOff>0</xdr:rowOff>
    </xdr:from>
    <xdr:to>
      <xdr:col>1</xdr:col>
      <xdr:colOff>251079</xdr:colOff>
      <xdr:row>96</xdr:row>
      <xdr:rowOff>3048</xdr:rowOff>
    </xdr:to>
    <xdr:sp macro="" textlink="">
      <xdr:nvSpPr>
        <xdr:cNvPr id="951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96</xdr:row>
      <xdr:rowOff>0</xdr:rowOff>
    </xdr:from>
    <xdr:to>
      <xdr:col>1</xdr:col>
      <xdr:colOff>340995</xdr:colOff>
      <xdr:row>96</xdr:row>
      <xdr:rowOff>30480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628650" y="27879675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96</xdr:row>
      <xdr:rowOff>0</xdr:rowOff>
    </xdr:from>
    <xdr:to>
      <xdr:col>1</xdr:col>
      <xdr:colOff>340995</xdr:colOff>
      <xdr:row>96</xdr:row>
      <xdr:rowOff>30480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628650" y="27879675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96</xdr:row>
      <xdr:rowOff>0</xdr:rowOff>
    </xdr:from>
    <xdr:to>
      <xdr:col>1</xdr:col>
      <xdr:colOff>340995</xdr:colOff>
      <xdr:row>96</xdr:row>
      <xdr:rowOff>30861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628650" y="27879675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96</xdr:row>
      <xdr:rowOff>0</xdr:rowOff>
    </xdr:from>
    <xdr:to>
      <xdr:col>1</xdr:col>
      <xdr:colOff>340995</xdr:colOff>
      <xdr:row>96</xdr:row>
      <xdr:rowOff>30861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628650" y="27879675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96</xdr:row>
      <xdr:rowOff>0</xdr:rowOff>
    </xdr:from>
    <xdr:to>
      <xdr:col>1</xdr:col>
      <xdr:colOff>340995</xdr:colOff>
      <xdr:row>96</xdr:row>
      <xdr:rowOff>30480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628650" y="27879675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96</xdr:row>
      <xdr:rowOff>0</xdr:rowOff>
    </xdr:from>
    <xdr:to>
      <xdr:col>1</xdr:col>
      <xdr:colOff>340995</xdr:colOff>
      <xdr:row>96</xdr:row>
      <xdr:rowOff>30480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628650" y="27879675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96</xdr:row>
      <xdr:rowOff>0</xdr:rowOff>
    </xdr:from>
    <xdr:to>
      <xdr:col>1</xdr:col>
      <xdr:colOff>340995</xdr:colOff>
      <xdr:row>96</xdr:row>
      <xdr:rowOff>30861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628650" y="27879675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96</xdr:row>
      <xdr:rowOff>0</xdr:rowOff>
    </xdr:from>
    <xdr:to>
      <xdr:col>1</xdr:col>
      <xdr:colOff>340995</xdr:colOff>
      <xdr:row>96</xdr:row>
      <xdr:rowOff>30861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628650" y="27879675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272034</xdr:colOff>
      <xdr:row>96</xdr:row>
      <xdr:rowOff>82295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200150" y="298037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272034</xdr:colOff>
      <xdr:row>96</xdr:row>
      <xdr:rowOff>82295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200150" y="298037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96</xdr:row>
      <xdr:rowOff>0</xdr:rowOff>
    </xdr:from>
    <xdr:to>
      <xdr:col>1</xdr:col>
      <xdr:colOff>480441</xdr:colOff>
      <xdr:row>96</xdr:row>
      <xdr:rowOff>82297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71525" y="298037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284607</xdr:colOff>
      <xdr:row>96</xdr:row>
      <xdr:rowOff>82297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600075" y="298037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284607</xdr:colOff>
      <xdr:row>96</xdr:row>
      <xdr:rowOff>82297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600075" y="298037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1772031</xdr:colOff>
      <xdr:row>96</xdr:row>
      <xdr:rowOff>82297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1772031</xdr:colOff>
      <xdr:row>96</xdr:row>
      <xdr:rowOff>82297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1772031</xdr:colOff>
      <xdr:row>96</xdr:row>
      <xdr:rowOff>82297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227838</xdr:colOff>
      <xdr:row>96</xdr:row>
      <xdr:rowOff>82297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284607</xdr:colOff>
      <xdr:row>96</xdr:row>
      <xdr:rowOff>82297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600075" y="298037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284607</xdr:colOff>
      <xdr:row>96</xdr:row>
      <xdr:rowOff>82297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600075" y="298037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82297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272034</xdr:colOff>
      <xdr:row>96</xdr:row>
      <xdr:rowOff>21337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590550" y="29803725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1772031</xdr:colOff>
      <xdr:row>96</xdr:row>
      <xdr:rowOff>82297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1772031</xdr:colOff>
      <xdr:row>96</xdr:row>
      <xdr:rowOff>82297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1772031</xdr:colOff>
      <xdr:row>96</xdr:row>
      <xdr:rowOff>82297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81534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81534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81534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82297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82296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81916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81534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81534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81534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82678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82678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82678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82678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82678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158046</xdr:colOff>
      <xdr:row>96</xdr:row>
      <xdr:rowOff>82678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304799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602317" y="110426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304799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1602317" y="121856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304799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602317" y="133667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010150" y="199834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5010150" y="199834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35</xdr:row>
      <xdr:rowOff>0</xdr:rowOff>
    </xdr:from>
    <xdr:ext cx="107823" cy="124587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962025" y="222599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4117"/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600075" y="22259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4117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600075" y="22259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3355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3355"/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2001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2001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3355"/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3355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35</xdr:row>
      <xdr:rowOff>0</xdr:rowOff>
    </xdr:from>
    <xdr:ext cx="85344" cy="173736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35</xdr:row>
      <xdr:rowOff>0</xdr:rowOff>
    </xdr:from>
    <xdr:ext cx="107823" cy="124587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962025" y="222599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736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4117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00075" y="22259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4117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600075" y="22259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4117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3355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3355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2001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2001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3355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35</xdr:row>
      <xdr:rowOff>0</xdr:rowOff>
    </xdr:from>
    <xdr:ext cx="89916" cy="173355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35</xdr:row>
      <xdr:rowOff>0</xdr:rowOff>
    </xdr:from>
    <xdr:ext cx="88392" cy="173355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82296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82296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82296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82296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82296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82296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82296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82296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82296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82296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82296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82296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81534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81534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137160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137160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137160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137160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137160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137160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137160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137160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137160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137160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35</xdr:row>
      <xdr:rowOff>137160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35</xdr:row>
      <xdr:rowOff>137160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36</xdr:row>
      <xdr:rowOff>9525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36</xdr:row>
      <xdr:rowOff>9525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36</xdr:row>
      <xdr:rowOff>9525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36</xdr:row>
      <xdr:rowOff>9525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36</xdr:row>
      <xdr:rowOff>9525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36</xdr:row>
      <xdr:rowOff>9525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36</xdr:row>
      <xdr:rowOff>9525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36</xdr:row>
      <xdr:rowOff>9525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36</xdr:row>
      <xdr:rowOff>9525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36</xdr:row>
      <xdr:rowOff>9525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3</xdr:col>
      <xdr:colOff>762</xdr:colOff>
      <xdr:row>36</xdr:row>
      <xdr:rowOff>9525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6350</xdr:colOff>
      <xdr:row>36</xdr:row>
      <xdr:rowOff>9525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5010150" y="199834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010150" y="199834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</xdr:row>
      <xdr:rowOff>0</xdr:rowOff>
    </xdr:from>
    <xdr:to>
      <xdr:col>5</xdr:col>
      <xdr:colOff>247650</xdr:colOff>
      <xdr:row>36</xdr:row>
      <xdr:rowOff>85728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50101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</xdr:row>
      <xdr:rowOff>0</xdr:rowOff>
    </xdr:from>
    <xdr:to>
      <xdr:col>5</xdr:col>
      <xdr:colOff>247650</xdr:colOff>
      <xdr:row>36</xdr:row>
      <xdr:rowOff>85728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50101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35</xdr:row>
      <xdr:rowOff>0</xdr:rowOff>
    </xdr:from>
    <xdr:to>
      <xdr:col>7</xdr:col>
      <xdr:colOff>69850</xdr:colOff>
      <xdr:row>37</xdr:row>
      <xdr:rowOff>40217</xdr:rowOff>
    </xdr:to>
    <xdr:sp macro="" textlink="">
      <xdr:nvSpPr>
        <xdr:cNvPr id="3116" name="Text Box 597"/>
        <xdr:cNvSpPr txBox="1">
          <a:spLocks noChangeArrowheads="1"/>
        </xdr:cNvSpPr>
      </xdr:nvSpPr>
      <xdr:spPr bwMode="auto">
        <a:xfrm>
          <a:off x="5991225" y="21564600"/>
          <a:ext cx="69850" cy="459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35</xdr:row>
      <xdr:rowOff>0</xdr:rowOff>
    </xdr:from>
    <xdr:to>
      <xdr:col>2</xdr:col>
      <xdr:colOff>276225</xdr:colOff>
      <xdr:row>37</xdr:row>
      <xdr:rowOff>116417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1228725" y="21488400"/>
          <a:ext cx="76200" cy="53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35</xdr:row>
      <xdr:rowOff>0</xdr:rowOff>
    </xdr:from>
    <xdr:to>
      <xdr:col>7</xdr:col>
      <xdr:colOff>69852</xdr:colOff>
      <xdr:row>35</xdr:row>
      <xdr:rowOff>66676</xdr:rowOff>
    </xdr:to>
    <xdr:sp macro="" textlink="">
      <xdr:nvSpPr>
        <xdr:cNvPr id="3118" name="Text Box 597"/>
        <xdr:cNvSpPr txBox="1">
          <a:spLocks noChangeArrowheads="1"/>
        </xdr:cNvSpPr>
      </xdr:nvSpPr>
      <xdr:spPr bwMode="auto">
        <a:xfrm>
          <a:off x="5991225" y="22259925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35</xdr:row>
      <xdr:rowOff>0</xdr:rowOff>
    </xdr:from>
    <xdr:to>
      <xdr:col>2</xdr:col>
      <xdr:colOff>276225</xdr:colOff>
      <xdr:row>35</xdr:row>
      <xdr:rowOff>133351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1228725" y="22259925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35</xdr:row>
      <xdr:rowOff>190503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61914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61914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61914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61914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61914</xdr:rowOff>
    </xdr:to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61914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61914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61914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145257</xdr:rowOff>
    </xdr:to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145257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145257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145257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145257</xdr:rowOff>
    </xdr:to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145257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145257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145257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50007</xdr:rowOff>
    </xdr:to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3124200" y="2225992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59532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3124200" y="22259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50007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3124200" y="2225992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59532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3124200" y="22259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59532</xdr:rowOff>
    </xdr:to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3124200" y="22259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69057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3124200" y="2225992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59532</xdr:rowOff>
    </xdr:to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3124200" y="22259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2097881</xdr:colOff>
      <xdr:row>35</xdr:row>
      <xdr:rowOff>69057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3124200" y="2225992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1</xdr:col>
      <xdr:colOff>219075</xdr:colOff>
      <xdr:row>37</xdr:row>
      <xdr:rowOff>143669</xdr:rowOff>
    </xdr:to>
    <xdr:sp macro="" textlink="">
      <xdr:nvSpPr>
        <xdr:cNvPr id="3232" name="Text Box 4134"/>
        <xdr:cNvSpPr txBox="1">
          <a:spLocks noChangeArrowheads="1"/>
        </xdr:cNvSpPr>
      </xdr:nvSpPr>
      <xdr:spPr bwMode="auto">
        <a:xfrm>
          <a:off x="561975" y="215360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1</xdr:col>
      <xdr:colOff>219075</xdr:colOff>
      <xdr:row>37</xdr:row>
      <xdr:rowOff>143669</xdr:rowOff>
    </xdr:to>
    <xdr:sp macro="" textlink="">
      <xdr:nvSpPr>
        <xdr:cNvPr id="3233" name="Text Box 4134"/>
        <xdr:cNvSpPr txBox="1">
          <a:spLocks noChangeArrowheads="1"/>
        </xdr:cNvSpPr>
      </xdr:nvSpPr>
      <xdr:spPr bwMode="auto">
        <a:xfrm>
          <a:off x="561975" y="215360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1</xdr:col>
      <xdr:colOff>219075</xdr:colOff>
      <xdr:row>37</xdr:row>
      <xdr:rowOff>143669</xdr:rowOff>
    </xdr:to>
    <xdr:sp macro="" textlink="">
      <xdr:nvSpPr>
        <xdr:cNvPr id="3234" name="Text Box 4134"/>
        <xdr:cNvSpPr txBox="1">
          <a:spLocks noChangeArrowheads="1"/>
        </xdr:cNvSpPr>
      </xdr:nvSpPr>
      <xdr:spPr bwMode="auto">
        <a:xfrm>
          <a:off x="561975" y="215360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35</xdr:row>
      <xdr:rowOff>0</xdr:rowOff>
    </xdr:from>
    <xdr:to>
      <xdr:col>7</xdr:col>
      <xdr:colOff>69850</xdr:colOff>
      <xdr:row>37</xdr:row>
      <xdr:rowOff>40217</xdr:rowOff>
    </xdr:to>
    <xdr:sp macro="" textlink="">
      <xdr:nvSpPr>
        <xdr:cNvPr id="3235" name="Text Box 597"/>
        <xdr:cNvSpPr txBox="1">
          <a:spLocks noChangeArrowheads="1"/>
        </xdr:cNvSpPr>
      </xdr:nvSpPr>
      <xdr:spPr bwMode="auto">
        <a:xfrm>
          <a:off x="5991225" y="21564600"/>
          <a:ext cx="69850" cy="459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35</xdr:row>
      <xdr:rowOff>0</xdr:rowOff>
    </xdr:from>
    <xdr:to>
      <xdr:col>2</xdr:col>
      <xdr:colOff>276225</xdr:colOff>
      <xdr:row>37</xdr:row>
      <xdr:rowOff>116417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228725" y="21488400"/>
          <a:ext cx="76200" cy="53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257175</xdr:colOff>
      <xdr:row>38</xdr:row>
      <xdr:rowOff>38894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600075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35</xdr:row>
      <xdr:rowOff>0</xdr:rowOff>
    </xdr:from>
    <xdr:to>
      <xdr:col>1</xdr:col>
      <xdr:colOff>428625</xdr:colOff>
      <xdr:row>38</xdr:row>
      <xdr:rowOff>10319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771525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35</xdr:row>
      <xdr:rowOff>0</xdr:rowOff>
    </xdr:from>
    <xdr:to>
      <xdr:col>1</xdr:col>
      <xdr:colOff>419100</xdr:colOff>
      <xdr:row>38</xdr:row>
      <xdr:rowOff>10319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7620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35</xdr:row>
      <xdr:rowOff>0</xdr:rowOff>
    </xdr:from>
    <xdr:to>
      <xdr:col>1</xdr:col>
      <xdr:colOff>485775</xdr:colOff>
      <xdr:row>38</xdr:row>
      <xdr:rowOff>10319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828675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257175</xdr:colOff>
      <xdr:row>38</xdr:row>
      <xdr:rowOff>38894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600075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35</xdr:row>
      <xdr:rowOff>0</xdr:rowOff>
    </xdr:from>
    <xdr:to>
      <xdr:col>1</xdr:col>
      <xdr:colOff>428625</xdr:colOff>
      <xdr:row>38</xdr:row>
      <xdr:rowOff>10319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771525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35</xdr:row>
      <xdr:rowOff>0</xdr:rowOff>
    </xdr:from>
    <xdr:to>
      <xdr:col>1</xdr:col>
      <xdr:colOff>419100</xdr:colOff>
      <xdr:row>38</xdr:row>
      <xdr:rowOff>10319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7620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10319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794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38894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35</xdr:row>
      <xdr:rowOff>0</xdr:rowOff>
    </xdr:from>
    <xdr:to>
      <xdr:col>1</xdr:col>
      <xdr:colOff>485775</xdr:colOff>
      <xdr:row>38</xdr:row>
      <xdr:rowOff>10319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828675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1</xdr:col>
      <xdr:colOff>219075</xdr:colOff>
      <xdr:row>36</xdr:row>
      <xdr:rowOff>21431</xdr:rowOff>
    </xdr:to>
    <xdr:sp macro="" textlink="">
      <xdr:nvSpPr>
        <xdr:cNvPr id="3303" name="Text Box 4134"/>
        <xdr:cNvSpPr txBox="1">
          <a:spLocks noChangeArrowheads="1"/>
        </xdr:cNvSpPr>
      </xdr:nvSpPr>
      <xdr:spPr bwMode="auto">
        <a:xfrm>
          <a:off x="561975" y="2174557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1</xdr:col>
      <xdr:colOff>219075</xdr:colOff>
      <xdr:row>36</xdr:row>
      <xdr:rowOff>21431</xdr:rowOff>
    </xdr:to>
    <xdr:sp macro="" textlink="">
      <xdr:nvSpPr>
        <xdr:cNvPr id="3304" name="Text Box 4134"/>
        <xdr:cNvSpPr txBox="1">
          <a:spLocks noChangeArrowheads="1"/>
        </xdr:cNvSpPr>
      </xdr:nvSpPr>
      <xdr:spPr bwMode="auto">
        <a:xfrm>
          <a:off x="561975" y="2174557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35</xdr:row>
      <xdr:rowOff>0</xdr:rowOff>
    </xdr:from>
    <xdr:to>
      <xdr:col>1</xdr:col>
      <xdr:colOff>219075</xdr:colOff>
      <xdr:row>36</xdr:row>
      <xdr:rowOff>21431</xdr:rowOff>
    </xdr:to>
    <xdr:sp macro="" textlink="">
      <xdr:nvSpPr>
        <xdr:cNvPr id="3305" name="Text Box 4134"/>
        <xdr:cNvSpPr txBox="1">
          <a:spLocks noChangeArrowheads="1"/>
        </xdr:cNvSpPr>
      </xdr:nvSpPr>
      <xdr:spPr bwMode="auto">
        <a:xfrm>
          <a:off x="561975" y="2174557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257175</xdr:colOff>
      <xdr:row>38</xdr:row>
      <xdr:rowOff>60325</xdr:rowOff>
    </xdr:to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6000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35</xdr:row>
      <xdr:rowOff>0</xdr:rowOff>
    </xdr:from>
    <xdr:to>
      <xdr:col>1</xdr:col>
      <xdr:colOff>428625</xdr:colOff>
      <xdr:row>38</xdr:row>
      <xdr:rowOff>60325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77152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35</xdr:row>
      <xdr:rowOff>0</xdr:rowOff>
    </xdr:from>
    <xdr:to>
      <xdr:col>1</xdr:col>
      <xdr:colOff>419100</xdr:colOff>
      <xdr:row>38</xdr:row>
      <xdr:rowOff>60325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7620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35</xdr:row>
      <xdr:rowOff>0</xdr:rowOff>
    </xdr:from>
    <xdr:to>
      <xdr:col>1</xdr:col>
      <xdr:colOff>485775</xdr:colOff>
      <xdr:row>38</xdr:row>
      <xdr:rowOff>60325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8286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257175</xdr:colOff>
      <xdr:row>38</xdr:row>
      <xdr:rowOff>60325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6000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35</xdr:row>
      <xdr:rowOff>0</xdr:rowOff>
    </xdr:from>
    <xdr:to>
      <xdr:col>1</xdr:col>
      <xdr:colOff>428625</xdr:colOff>
      <xdr:row>38</xdr:row>
      <xdr:rowOff>60325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77152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35</xdr:row>
      <xdr:rowOff>0</xdr:rowOff>
    </xdr:from>
    <xdr:to>
      <xdr:col>1</xdr:col>
      <xdr:colOff>266700</xdr:colOff>
      <xdr:row>37</xdr:row>
      <xdr:rowOff>136525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609600" y="2191702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35</xdr:row>
      <xdr:rowOff>0</xdr:rowOff>
    </xdr:from>
    <xdr:to>
      <xdr:col>1</xdr:col>
      <xdr:colOff>304800</xdr:colOff>
      <xdr:row>38</xdr:row>
      <xdr:rowOff>60325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35</xdr:row>
      <xdr:rowOff>0</xdr:rowOff>
    </xdr:from>
    <xdr:to>
      <xdr:col>1</xdr:col>
      <xdr:colOff>371475</xdr:colOff>
      <xdr:row>38</xdr:row>
      <xdr:rowOff>60325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38</xdr:row>
      <xdr:rowOff>60325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35</xdr:row>
      <xdr:rowOff>0</xdr:rowOff>
    </xdr:from>
    <xdr:to>
      <xdr:col>1</xdr:col>
      <xdr:colOff>485775</xdr:colOff>
      <xdr:row>38</xdr:row>
      <xdr:rowOff>60325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8286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38</xdr:row>
      <xdr:rowOff>60325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135731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135731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135731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135731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135731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135731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135731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135731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</xdr:row>
      <xdr:rowOff>0</xdr:rowOff>
    </xdr:from>
    <xdr:to>
      <xdr:col>5</xdr:col>
      <xdr:colOff>247650</xdr:colOff>
      <xdr:row>35</xdr:row>
      <xdr:rowOff>190500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5010150" y="2184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</xdr:row>
      <xdr:rowOff>0</xdr:rowOff>
    </xdr:from>
    <xdr:to>
      <xdr:col>5</xdr:col>
      <xdr:colOff>247650</xdr:colOff>
      <xdr:row>35</xdr:row>
      <xdr:rowOff>190500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5010150" y="2184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35</xdr:row>
      <xdr:rowOff>0</xdr:rowOff>
    </xdr:from>
    <xdr:to>
      <xdr:col>7</xdr:col>
      <xdr:colOff>69850</xdr:colOff>
      <xdr:row>35</xdr:row>
      <xdr:rowOff>200025</xdr:rowOff>
    </xdr:to>
    <xdr:sp macro="" textlink="">
      <xdr:nvSpPr>
        <xdr:cNvPr id="3398" name="Text Box 597"/>
        <xdr:cNvSpPr txBox="1">
          <a:spLocks noChangeArrowheads="1"/>
        </xdr:cNvSpPr>
      </xdr:nvSpPr>
      <xdr:spPr bwMode="auto">
        <a:xfrm>
          <a:off x="5991225" y="21774150"/>
          <a:ext cx="698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9528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123823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010150" y="19983450"/>
          <a:ext cx="76200" cy="333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123823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010150" y="19983450"/>
          <a:ext cx="76200" cy="333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503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35</xdr:row>
      <xdr:rowOff>0</xdr:rowOff>
    </xdr:from>
    <xdr:ext cx="107823" cy="124587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962025" y="225171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35</xdr:row>
      <xdr:rowOff>0</xdr:rowOff>
    </xdr:from>
    <xdr:ext cx="107823" cy="124587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962025" y="225171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</xdr:row>
      <xdr:rowOff>0</xdr:rowOff>
    </xdr:from>
    <xdr:to>
      <xdr:col>5</xdr:col>
      <xdr:colOff>247650</xdr:colOff>
      <xdr:row>36</xdr:row>
      <xdr:rowOff>85728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50101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35</xdr:row>
      <xdr:rowOff>0</xdr:rowOff>
    </xdr:from>
    <xdr:to>
      <xdr:col>5</xdr:col>
      <xdr:colOff>247650</xdr:colOff>
      <xdr:row>36</xdr:row>
      <xdr:rowOff>85728</xdr:rowOff>
    </xdr:to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50101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247650</xdr:colOff>
      <xdr:row>36</xdr:row>
      <xdr:rowOff>85728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35</xdr:row>
      <xdr:rowOff>0</xdr:rowOff>
    </xdr:from>
    <xdr:ext cx="107823" cy="124587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962025" y="225171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35</xdr:row>
      <xdr:rowOff>0</xdr:rowOff>
    </xdr:from>
    <xdr:ext cx="107823" cy="124587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962025" y="225171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35</xdr:row>
      <xdr:rowOff>0</xdr:rowOff>
    </xdr:from>
    <xdr:to>
      <xdr:col>2</xdr:col>
      <xdr:colOff>76200</xdr:colOff>
      <xdr:row>36</xdr:row>
      <xdr:rowOff>150018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35</xdr:row>
      <xdr:rowOff>0</xdr:rowOff>
    </xdr:from>
    <xdr:to>
      <xdr:col>1</xdr:col>
      <xdr:colOff>218694</xdr:colOff>
      <xdr:row>36</xdr:row>
      <xdr:rowOff>21336</xdr:rowOff>
    </xdr:to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35</xdr:row>
      <xdr:rowOff>0</xdr:rowOff>
    </xdr:from>
    <xdr:to>
      <xdr:col>2</xdr:col>
      <xdr:colOff>41148</xdr:colOff>
      <xdr:row>35</xdr:row>
      <xdr:rowOff>181737</xdr:rowOff>
    </xdr:to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21336</xdr:rowOff>
    </xdr:to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21717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21717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2</xdr:col>
      <xdr:colOff>1586103</xdr:colOff>
      <xdr:row>36</xdr:row>
      <xdr:rowOff>21336</xdr:rowOff>
    </xdr:to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35</xdr:row>
      <xdr:rowOff>0</xdr:rowOff>
    </xdr:from>
    <xdr:to>
      <xdr:col>2</xdr:col>
      <xdr:colOff>259842</xdr:colOff>
      <xdr:row>36</xdr:row>
      <xdr:rowOff>21336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35</xdr:row>
      <xdr:rowOff>0</xdr:rowOff>
    </xdr:from>
    <xdr:to>
      <xdr:col>1</xdr:col>
      <xdr:colOff>270891</xdr:colOff>
      <xdr:row>36</xdr:row>
      <xdr:rowOff>20955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35</xdr:row>
      <xdr:rowOff>0</xdr:rowOff>
    </xdr:from>
    <xdr:to>
      <xdr:col>1</xdr:col>
      <xdr:colOff>259842</xdr:colOff>
      <xdr:row>36</xdr:row>
      <xdr:rowOff>20955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2</xdr:col>
      <xdr:colOff>2152650</xdr:colOff>
      <xdr:row>36</xdr:row>
      <xdr:rowOff>21336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368300" cy="190501"/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39</xdr:row>
      <xdr:rowOff>47625</xdr:rowOff>
    </xdr:from>
    <xdr:ext cx="107823" cy="124587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962025" y="235648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39</xdr:row>
      <xdr:rowOff>0</xdr:rowOff>
    </xdr:from>
    <xdr:ext cx="88392" cy="173736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1200150" y="235172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39</xdr:row>
      <xdr:rowOff>0</xdr:rowOff>
    </xdr:from>
    <xdr:ext cx="88392" cy="173736"/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1200150" y="235172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39</xdr:row>
      <xdr:rowOff>47625</xdr:rowOff>
    </xdr:from>
    <xdr:ext cx="107823" cy="124587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962025" y="235648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109728" cy="173736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39</xdr:row>
      <xdr:rowOff>0</xdr:rowOff>
    </xdr:from>
    <xdr:ext cx="88392" cy="173736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1200150" y="235172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39</xdr:row>
      <xdr:rowOff>0</xdr:rowOff>
    </xdr:from>
    <xdr:ext cx="88392" cy="173736"/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1200150" y="235172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7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39</xdr:row>
      <xdr:rowOff>0</xdr:rowOff>
    </xdr:from>
    <xdr:ext cx="57150" cy="173736"/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159543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1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2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5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49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47</xdr:row>
      <xdr:rowOff>0</xdr:rowOff>
    </xdr:from>
    <xdr:to>
      <xdr:col>2</xdr:col>
      <xdr:colOff>76200</xdr:colOff>
      <xdr:row>47</xdr:row>
      <xdr:rowOff>161923</xdr:rowOff>
    </xdr:to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8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90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47</xdr:row>
      <xdr:rowOff>0</xdr:rowOff>
    </xdr:from>
    <xdr:to>
      <xdr:col>3</xdr:col>
      <xdr:colOff>2116</xdr:colOff>
      <xdr:row>47</xdr:row>
      <xdr:rowOff>161924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0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0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1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2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3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4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6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7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8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9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41</xdr:row>
      <xdr:rowOff>130968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38100</xdr:colOff>
      <xdr:row>55</xdr:row>
      <xdr:rowOff>152400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3124200" y="28860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38100</xdr:colOff>
      <xdr:row>55</xdr:row>
      <xdr:rowOff>152400</xdr:rowOff>
    </xdr:to>
    <xdr:sp macro="" textlink="">
      <xdr:nvSpPr>
        <xdr:cNvPr id="6995" name="Text Box 2"/>
        <xdr:cNvSpPr txBox="1">
          <a:spLocks noChangeArrowheads="1"/>
        </xdr:cNvSpPr>
      </xdr:nvSpPr>
      <xdr:spPr bwMode="auto">
        <a:xfrm>
          <a:off x="3124200" y="28860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38100</xdr:colOff>
      <xdr:row>55</xdr:row>
      <xdr:rowOff>152400</xdr:rowOff>
    </xdr:to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3124200" y="28860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6997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6999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1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5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7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09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11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13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3124200" y="2886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019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55</xdr:row>
      <xdr:rowOff>0</xdr:rowOff>
    </xdr:from>
    <xdr:ext cx="107823" cy="124587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962025" y="28860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4117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600075" y="28860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33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35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37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39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1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4117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600075" y="28860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5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53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061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3355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600075" y="28860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6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6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335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600075" y="28860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7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7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8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8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55</xdr:row>
      <xdr:rowOff>0</xdr:rowOff>
    </xdr:from>
    <xdr:ext cx="88392" cy="173736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12001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55</xdr:row>
      <xdr:rowOff>0</xdr:rowOff>
    </xdr:from>
    <xdr:ext cx="88392" cy="173736"/>
    <xdr:sp macro="" textlink="">
      <xdr:nvSpPr>
        <xdr:cNvPr id="7087" name="Text Box 2"/>
        <xdr:cNvSpPr txBox="1">
          <a:spLocks noChangeArrowheads="1"/>
        </xdr:cNvSpPr>
      </xdr:nvSpPr>
      <xdr:spPr bwMode="auto">
        <a:xfrm>
          <a:off x="12001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3355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600075" y="28860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8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7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09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3355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600075" y="28860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7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0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1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113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115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55</xdr:row>
      <xdr:rowOff>0</xdr:rowOff>
    </xdr:from>
    <xdr:ext cx="85344" cy="173736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552450" y="28860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55</xdr:row>
      <xdr:rowOff>0</xdr:rowOff>
    </xdr:from>
    <xdr:ext cx="107823" cy="124587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962025" y="28860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736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5905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4117"/>
    <xdr:sp macro="" textlink="">
      <xdr:nvSpPr>
        <xdr:cNvPr id="7129" name="Text Box 2"/>
        <xdr:cNvSpPr txBox="1">
          <a:spLocks noChangeArrowheads="1"/>
        </xdr:cNvSpPr>
      </xdr:nvSpPr>
      <xdr:spPr bwMode="auto">
        <a:xfrm>
          <a:off x="600075" y="28860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3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5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7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4117"/>
    <xdr:sp macro="" textlink="">
      <xdr:nvSpPr>
        <xdr:cNvPr id="7141" name="Text Box 2"/>
        <xdr:cNvSpPr txBox="1">
          <a:spLocks noChangeArrowheads="1"/>
        </xdr:cNvSpPr>
      </xdr:nvSpPr>
      <xdr:spPr bwMode="auto">
        <a:xfrm>
          <a:off x="600075" y="28860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3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7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49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51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4117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590550" y="28860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505075" y="2886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3355"/>
    <xdr:sp macro="" textlink="">
      <xdr:nvSpPr>
        <xdr:cNvPr id="7159" name="Text Box 2"/>
        <xdr:cNvSpPr txBox="1">
          <a:spLocks noChangeArrowheads="1"/>
        </xdr:cNvSpPr>
      </xdr:nvSpPr>
      <xdr:spPr bwMode="auto">
        <a:xfrm>
          <a:off x="600075" y="28860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7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6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3355"/>
    <xdr:sp macro="" textlink="">
      <xdr:nvSpPr>
        <xdr:cNvPr id="7171" name="Text Box 2"/>
        <xdr:cNvSpPr txBox="1">
          <a:spLocks noChangeArrowheads="1"/>
        </xdr:cNvSpPr>
      </xdr:nvSpPr>
      <xdr:spPr bwMode="auto">
        <a:xfrm>
          <a:off x="600075" y="28860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7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7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8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55</xdr:row>
      <xdr:rowOff>0</xdr:rowOff>
    </xdr:from>
    <xdr:ext cx="88392" cy="173736"/>
    <xdr:sp macro="" textlink="">
      <xdr:nvSpPr>
        <xdr:cNvPr id="7183" name="Text Box 2"/>
        <xdr:cNvSpPr txBox="1">
          <a:spLocks noChangeArrowheads="1"/>
        </xdr:cNvSpPr>
      </xdr:nvSpPr>
      <xdr:spPr bwMode="auto">
        <a:xfrm>
          <a:off x="12001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55</xdr:row>
      <xdr:rowOff>0</xdr:rowOff>
    </xdr:from>
    <xdr:ext cx="88392" cy="173736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1200150" y="2886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3355"/>
    <xdr:sp macro="" textlink="">
      <xdr:nvSpPr>
        <xdr:cNvPr id="7185" name="Text Box 2"/>
        <xdr:cNvSpPr txBox="1">
          <a:spLocks noChangeArrowheads="1"/>
        </xdr:cNvSpPr>
      </xdr:nvSpPr>
      <xdr:spPr bwMode="auto">
        <a:xfrm>
          <a:off x="600075" y="28860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87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8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55</xdr:row>
      <xdr:rowOff>0</xdr:rowOff>
    </xdr:from>
    <xdr:ext cx="89916" cy="173355"/>
    <xdr:sp macro="" textlink="">
      <xdr:nvSpPr>
        <xdr:cNvPr id="7197" name="Text Box 2"/>
        <xdr:cNvSpPr txBox="1">
          <a:spLocks noChangeArrowheads="1"/>
        </xdr:cNvSpPr>
      </xdr:nvSpPr>
      <xdr:spPr bwMode="auto">
        <a:xfrm>
          <a:off x="600075" y="28860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199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1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5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7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55</xdr:row>
      <xdr:rowOff>0</xdr:rowOff>
    </xdr:from>
    <xdr:ext cx="88392" cy="17335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590550" y="28860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09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3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5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7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19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1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3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5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7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29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31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3124200" y="2886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33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35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37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39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41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245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247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49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51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6350</xdr:colOff>
      <xdr:row>59</xdr:row>
      <xdr:rowOff>1</xdr:rowOff>
    </xdr:to>
    <xdr:sp macro="" textlink="">
      <xdr:nvSpPr>
        <xdr:cNvPr id="7253" name="Text Box 2"/>
        <xdr:cNvSpPr txBox="1">
          <a:spLocks noChangeArrowheads="1"/>
        </xdr:cNvSpPr>
      </xdr:nvSpPr>
      <xdr:spPr bwMode="auto">
        <a:xfrm>
          <a:off x="3124200" y="3638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310515</xdr:colOff>
      <xdr:row>57</xdr:row>
      <xdr:rowOff>60959</xdr:rowOff>
    </xdr:to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628650" y="34671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310515</xdr:colOff>
      <xdr:row>57</xdr:row>
      <xdr:rowOff>60959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628650" y="34671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310515</xdr:colOff>
      <xdr:row>57</xdr:row>
      <xdr:rowOff>40004</xdr:rowOff>
    </xdr:to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628650" y="34671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310515</xdr:colOff>
      <xdr:row>57</xdr:row>
      <xdr:rowOff>40004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628650" y="34671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310515</xdr:colOff>
      <xdr:row>57</xdr:row>
      <xdr:rowOff>60959</xdr:rowOff>
    </xdr:to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628650" y="34671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310515</xdr:colOff>
      <xdr:row>57</xdr:row>
      <xdr:rowOff>60959</xdr:rowOff>
    </xdr:to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628650" y="34671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310515</xdr:colOff>
      <xdr:row>57</xdr:row>
      <xdr:rowOff>40004</xdr:rowOff>
    </xdr:to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628650" y="34671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310515</xdr:colOff>
      <xdr:row>57</xdr:row>
      <xdr:rowOff>40004</xdr:rowOff>
    </xdr:to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628650" y="34671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6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6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6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6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1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7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1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8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1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29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0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1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1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1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2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1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3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1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3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5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58</xdr:row>
      <xdr:rowOff>92868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1028700" y="288607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82296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505075" y="28860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82296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3124200" y="28860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82296</xdr:rowOff>
    </xdr:to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505075" y="28860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82296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3124200" y="28860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82296</xdr:rowOff>
    </xdr:to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505075" y="28860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82296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3124200" y="28860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82296</xdr:rowOff>
    </xdr:to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505075" y="28860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82296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3124200" y="28860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82296</xdr:rowOff>
    </xdr:to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505075" y="28860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82296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3124200" y="28860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82296</xdr:rowOff>
    </xdr:to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505075" y="28860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82296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3124200" y="28860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81534</xdr:rowOff>
    </xdr:to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505075" y="28860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81534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3124200" y="28860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137160</xdr:rowOff>
    </xdr:to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505075" y="28860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137160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3124200" y="28860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137160</xdr:rowOff>
    </xdr:to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505075" y="28860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137160</xdr:rowOff>
    </xdr:to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3124200" y="28860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137160</xdr:rowOff>
    </xdr:to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505075" y="28860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137160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3124200" y="28860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137160</xdr:rowOff>
    </xdr:to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505075" y="28860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137160</xdr:rowOff>
    </xdr:to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3124200" y="28860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137160</xdr:rowOff>
    </xdr:to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505075" y="28860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137160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3124200" y="28860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55</xdr:row>
      <xdr:rowOff>137160</xdr:rowOff>
    </xdr:to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505075" y="28860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55</xdr:row>
      <xdr:rowOff>137160</xdr:rowOff>
    </xdr:to>
    <xdr:sp macro="" textlink="">
      <xdr:nvSpPr>
        <xdr:cNvPr id="7391" name="Text Box 2"/>
        <xdr:cNvSpPr txBox="1">
          <a:spLocks noChangeArrowheads="1"/>
        </xdr:cNvSpPr>
      </xdr:nvSpPr>
      <xdr:spPr bwMode="auto">
        <a:xfrm>
          <a:off x="3124200" y="28860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56</xdr:row>
      <xdr:rowOff>0</xdr:rowOff>
    </xdr:to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505075" y="28860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56</xdr:row>
      <xdr:rowOff>0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3124200" y="28860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56</xdr:row>
      <xdr:rowOff>0</xdr:rowOff>
    </xdr:to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505075" y="28860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56</xdr:row>
      <xdr:rowOff>0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3124200" y="28860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56</xdr:row>
      <xdr:rowOff>0</xdr:rowOff>
    </xdr:to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505075" y="28860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56</xdr:row>
      <xdr:rowOff>0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3124200" y="28860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56</xdr:row>
      <xdr:rowOff>0</xdr:rowOff>
    </xdr:to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505075" y="28860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56</xdr:row>
      <xdr:rowOff>0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3124200" y="28860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56</xdr:row>
      <xdr:rowOff>0</xdr:rowOff>
    </xdr:to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505075" y="28860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56</xdr:row>
      <xdr:rowOff>0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3124200" y="28860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3</xdr:col>
      <xdr:colOff>762</xdr:colOff>
      <xdr:row>56</xdr:row>
      <xdr:rowOff>0</xdr:rowOff>
    </xdr:to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505075" y="28860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6350</xdr:colOff>
      <xdr:row>56</xdr:row>
      <xdr:rowOff>0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3124200" y="28860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2</xdr:col>
      <xdr:colOff>2097881</xdr:colOff>
      <xdr:row>58</xdr:row>
      <xdr:rowOff>85725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3124200" y="329565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2</xdr:col>
      <xdr:colOff>2097881</xdr:colOff>
      <xdr:row>58</xdr:row>
      <xdr:rowOff>85725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3124200" y="329565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2</xdr:col>
      <xdr:colOff>2097881</xdr:colOff>
      <xdr:row>58</xdr:row>
      <xdr:rowOff>85725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3124200" y="329565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82296</xdr:rowOff>
    </xdr:to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505075" y="38385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82296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3124200" y="38385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82296</xdr:rowOff>
    </xdr:to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505075" y="38385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82296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3124200" y="38385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82296</xdr:rowOff>
    </xdr:to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505075" y="38385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82296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3124200" y="38385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82296</xdr:rowOff>
    </xdr:to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505075" y="38385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82296</xdr:rowOff>
    </xdr:to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3124200" y="38385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82296</xdr:rowOff>
    </xdr:to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505075" y="38385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82296</xdr:rowOff>
    </xdr:to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3124200" y="38385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82296</xdr:rowOff>
    </xdr:to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505075" y="38385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82296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3124200" y="38385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81534</xdr:rowOff>
    </xdr:to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505075" y="38385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81534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3124200" y="38385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137160</xdr:rowOff>
    </xdr:to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505075" y="38385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137160</xdr:rowOff>
    </xdr:to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3124200" y="38385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137160</xdr:rowOff>
    </xdr:to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505075" y="38385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137160</xdr:rowOff>
    </xdr:to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3124200" y="38385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137160</xdr:rowOff>
    </xdr:to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505075" y="38385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137160</xdr:rowOff>
    </xdr:to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3124200" y="38385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137160</xdr:rowOff>
    </xdr:to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505075" y="38385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137160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3124200" y="38385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137160</xdr:rowOff>
    </xdr:to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505075" y="38385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137160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3124200" y="38385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59</xdr:row>
      <xdr:rowOff>137160</xdr:rowOff>
    </xdr:to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505075" y="38385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59</xdr:row>
      <xdr:rowOff>137160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3124200" y="38385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60</xdr:row>
      <xdr:rowOff>0</xdr:rowOff>
    </xdr:to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505075" y="38385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60</xdr:row>
      <xdr:rowOff>0</xdr:rowOff>
    </xdr:to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505075" y="38385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60</xdr:row>
      <xdr:rowOff>0</xdr:rowOff>
    </xdr:to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505075" y="38385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60</xdr:row>
      <xdr:rowOff>0</xdr:rowOff>
    </xdr:to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505075" y="38385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60</xdr:row>
      <xdr:rowOff>0</xdr:rowOff>
    </xdr:to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505075" y="38385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59</xdr:row>
      <xdr:rowOff>0</xdr:rowOff>
    </xdr:from>
    <xdr:to>
      <xdr:col>3</xdr:col>
      <xdr:colOff>762</xdr:colOff>
      <xdr:row>60</xdr:row>
      <xdr:rowOff>0</xdr:rowOff>
    </xdr:to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505075" y="383857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59</xdr:row>
      <xdr:rowOff>0</xdr:rowOff>
    </xdr:from>
    <xdr:to>
      <xdr:col>3</xdr:col>
      <xdr:colOff>6350</xdr:colOff>
      <xdr:row>60</xdr:row>
      <xdr:rowOff>0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3124200" y="383857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82296</xdr:rowOff>
    </xdr:to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505075" y="40386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82296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3124200" y="40386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82296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505075" y="40386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82296</xdr:rowOff>
    </xdr:to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3124200" y="40386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82296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505075" y="40386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82296</xdr:rowOff>
    </xdr:to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3124200" y="40386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82296</xdr:rowOff>
    </xdr:to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505075" y="40386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82296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3124200" y="40386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82296</xdr:rowOff>
    </xdr:to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505075" y="40386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82296</xdr:rowOff>
    </xdr:to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3124200" y="40386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82296</xdr:rowOff>
    </xdr:to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505075" y="40386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82296</xdr:rowOff>
    </xdr:to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3124200" y="40386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81534</xdr:rowOff>
    </xdr:to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505075" y="40386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81534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3124200" y="40386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137160</xdr:rowOff>
    </xdr:to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505075" y="40386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137160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3124200" y="40386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137160</xdr:rowOff>
    </xdr:to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505075" y="40386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137160</xdr:rowOff>
    </xdr:to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3124200" y="40386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137160</xdr:rowOff>
    </xdr:to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505075" y="40386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137160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3124200" y="40386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137160</xdr:rowOff>
    </xdr:to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505075" y="40386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137160</xdr:rowOff>
    </xdr:to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3124200" y="40386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137160</xdr:rowOff>
    </xdr:to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505075" y="40386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137160</xdr:rowOff>
    </xdr:to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3124200" y="40386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137160</xdr:rowOff>
    </xdr:to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505075" y="40386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137160</xdr:rowOff>
    </xdr:to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3124200" y="40386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233891</xdr:rowOff>
    </xdr:to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505075" y="40386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233891</xdr:rowOff>
    </xdr:to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3124200" y="40386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233891</xdr:rowOff>
    </xdr:to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505075" y="40386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233891</xdr:rowOff>
    </xdr:to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3124200" y="40386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233891</xdr:rowOff>
    </xdr:to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505075" y="40386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233891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3124200" y="40386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233891</xdr:rowOff>
    </xdr:to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505075" y="40386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233891</xdr:rowOff>
    </xdr:to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3124200" y="40386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233891</xdr:rowOff>
    </xdr:to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505075" y="40386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233891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3124200" y="40386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60</xdr:row>
      <xdr:rowOff>0</xdr:rowOff>
    </xdr:from>
    <xdr:to>
      <xdr:col>3</xdr:col>
      <xdr:colOff>762</xdr:colOff>
      <xdr:row>60</xdr:row>
      <xdr:rowOff>233891</xdr:rowOff>
    </xdr:to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505075" y="40386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60</xdr:row>
      <xdr:rowOff>0</xdr:rowOff>
    </xdr:from>
    <xdr:to>
      <xdr:col>3</xdr:col>
      <xdr:colOff>6350</xdr:colOff>
      <xdr:row>60</xdr:row>
      <xdr:rowOff>233891</xdr:rowOff>
    </xdr:to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3124200" y="40386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61</xdr:row>
      <xdr:rowOff>47625</xdr:rowOff>
    </xdr:from>
    <xdr:to>
      <xdr:col>2</xdr:col>
      <xdr:colOff>41148</xdr:colOff>
      <xdr:row>62</xdr:row>
      <xdr:rowOff>67437</xdr:rowOff>
    </xdr:to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962025" y="432435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79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0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82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82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4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5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5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5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5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6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7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7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87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87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87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61</xdr:row>
      <xdr:rowOff>47625</xdr:rowOff>
    </xdr:from>
    <xdr:to>
      <xdr:col>2</xdr:col>
      <xdr:colOff>41148</xdr:colOff>
      <xdr:row>62</xdr:row>
      <xdr:rowOff>67437</xdr:rowOff>
    </xdr:to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962025" y="432435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7893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9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89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7905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0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1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1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2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2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2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7935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3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4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4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4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7947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7949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7961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6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7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7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7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8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9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9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9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61</xdr:row>
      <xdr:rowOff>47625</xdr:rowOff>
    </xdr:from>
    <xdr:to>
      <xdr:col>2</xdr:col>
      <xdr:colOff>41148</xdr:colOff>
      <xdr:row>62</xdr:row>
      <xdr:rowOff>67437</xdr:rowOff>
    </xdr:to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962025" y="432435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0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0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0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1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12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3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3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4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5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5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6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7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18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18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18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61</xdr:row>
      <xdr:rowOff>47625</xdr:rowOff>
    </xdr:from>
    <xdr:to>
      <xdr:col>2</xdr:col>
      <xdr:colOff>41148</xdr:colOff>
      <xdr:row>62</xdr:row>
      <xdr:rowOff>67437</xdr:rowOff>
    </xdr:to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962025" y="432435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199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0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211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2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229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3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241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4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5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253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255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5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5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267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6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7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29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61</xdr:row>
      <xdr:rowOff>47625</xdr:rowOff>
    </xdr:from>
    <xdr:to>
      <xdr:col>2</xdr:col>
      <xdr:colOff>41148</xdr:colOff>
      <xdr:row>62</xdr:row>
      <xdr:rowOff>67437</xdr:rowOff>
    </xdr:to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962025" y="432435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0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6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61</xdr:row>
      <xdr:rowOff>47625</xdr:rowOff>
    </xdr:from>
    <xdr:to>
      <xdr:col>2</xdr:col>
      <xdr:colOff>41148</xdr:colOff>
      <xdr:row>62</xdr:row>
      <xdr:rowOff>67437</xdr:rowOff>
    </xdr:to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962025" y="432435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505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0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3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4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6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6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8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8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8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59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61</xdr:row>
      <xdr:rowOff>0</xdr:rowOff>
    </xdr:from>
    <xdr:to>
      <xdr:col>2</xdr:col>
      <xdr:colOff>76200</xdr:colOff>
      <xdr:row>63</xdr:row>
      <xdr:rowOff>54768</xdr:rowOff>
    </xdr:to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1028700" y="427672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70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61</xdr:row>
      <xdr:rowOff>47625</xdr:rowOff>
    </xdr:from>
    <xdr:to>
      <xdr:col>2</xdr:col>
      <xdr:colOff>41148</xdr:colOff>
      <xdr:row>62</xdr:row>
      <xdr:rowOff>67437</xdr:rowOff>
    </xdr:to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962025" y="432435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714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1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1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1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726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3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3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73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73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74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4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4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4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6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6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6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768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770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7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782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8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79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218694</xdr:colOff>
      <xdr:row>62</xdr:row>
      <xdr:rowOff>68961</xdr:rowOff>
    </xdr:to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552450" y="427672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61</xdr:row>
      <xdr:rowOff>47625</xdr:rowOff>
    </xdr:from>
    <xdr:to>
      <xdr:col>2</xdr:col>
      <xdr:colOff>41148</xdr:colOff>
      <xdr:row>62</xdr:row>
      <xdr:rowOff>67437</xdr:rowOff>
    </xdr:to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962025" y="432435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68961</xdr:rowOff>
    </xdr:to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905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811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1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1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1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69342</xdr:rowOff>
    </xdr:to>
    <xdr:sp macro="" textlink="">
      <xdr:nvSpPr>
        <xdr:cNvPr id="8823" name="Text Box 2"/>
        <xdr:cNvSpPr txBox="1">
          <a:spLocks noChangeArrowheads="1"/>
        </xdr:cNvSpPr>
      </xdr:nvSpPr>
      <xdr:spPr bwMode="auto">
        <a:xfrm>
          <a:off x="600075" y="427672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5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7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29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33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69342</xdr:rowOff>
    </xdr:to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590550" y="427672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1586103</xdr:colOff>
      <xdr:row>62</xdr:row>
      <xdr:rowOff>68961</xdr:rowOff>
    </xdr:to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505075" y="427672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841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4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4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853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6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6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61</xdr:row>
      <xdr:rowOff>0</xdr:rowOff>
    </xdr:from>
    <xdr:to>
      <xdr:col>2</xdr:col>
      <xdr:colOff>259842</xdr:colOff>
      <xdr:row>62</xdr:row>
      <xdr:rowOff>68961</xdr:rowOff>
    </xdr:to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1200150" y="427672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6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61</xdr:row>
      <xdr:rowOff>0</xdr:rowOff>
    </xdr:from>
    <xdr:to>
      <xdr:col>1</xdr:col>
      <xdr:colOff>270891</xdr:colOff>
      <xdr:row>62</xdr:row>
      <xdr:rowOff>68580</xdr:rowOff>
    </xdr:to>
    <xdr:sp macro="" textlink="">
      <xdr:nvSpPr>
        <xdr:cNvPr id="8879" name="Text Box 2"/>
        <xdr:cNvSpPr txBox="1">
          <a:spLocks noChangeArrowheads="1"/>
        </xdr:cNvSpPr>
      </xdr:nvSpPr>
      <xdr:spPr bwMode="auto">
        <a:xfrm>
          <a:off x="600075" y="427672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1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89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61</xdr:row>
      <xdr:rowOff>0</xdr:rowOff>
    </xdr:from>
    <xdr:to>
      <xdr:col>1</xdr:col>
      <xdr:colOff>259842</xdr:colOff>
      <xdr:row>62</xdr:row>
      <xdr:rowOff>68580</xdr:rowOff>
    </xdr:to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590550" y="427672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7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09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11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13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2152650</xdr:colOff>
      <xdr:row>62</xdr:row>
      <xdr:rowOff>68961</xdr:rowOff>
    </xdr:to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3124200" y="427672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55</xdr:row>
      <xdr:rowOff>0</xdr:rowOff>
    </xdr:from>
    <xdr:to>
      <xdr:col>7</xdr:col>
      <xdr:colOff>76202</xdr:colOff>
      <xdr:row>56</xdr:row>
      <xdr:rowOff>0</xdr:rowOff>
    </xdr:to>
    <xdr:sp macro="" textlink="">
      <xdr:nvSpPr>
        <xdr:cNvPr id="8915" name="Text Box 597"/>
        <xdr:cNvSpPr txBox="1">
          <a:spLocks noChangeArrowheads="1"/>
        </xdr:cNvSpPr>
      </xdr:nvSpPr>
      <xdr:spPr bwMode="auto">
        <a:xfrm>
          <a:off x="5991225" y="2886075"/>
          <a:ext cx="7620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1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1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2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4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55</xdr:row>
      <xdr:rowOff>0</xdr:rowOff>
    </xdr:from>
    <xdr:to>
      <xdr:col>2</xdr:col>
      <xdr:colOff>276225</xdr:colOff>
      <xdr:row>56</xdr:row>
      <xdr:rowOff>28575</xdr:rowOff>
    </xdr:to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1228725" y="2886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0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6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2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4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6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505075" y="2886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505075" y="2886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14287</xdr:colOff>
      <xdr:row>56</xdr:row>
      <xdr:rowOff>28575</xdr:rowOff>
    </xdr:to>
    <xdr:sp macro="" textlink="">
      <xdr:nvSpPr>
        <xdr:cNvPr id="9007" name="Text Box 2"/>
        <xdr:cNvSpPr txBox="1">
          <a:spLocks noChangeArrowheads="1"/>
        </xdr:cNvSpPr>
      </xdr:nvSpPr>
      <xdr:spPr bwMode="auto">
        <a:xfrm>
          <a:off x="3124200" y="2886075"/>
          <a:ext cx="509587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505075" y="2886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14287</xdr:colOff>
      <xdr:row>56</xdr:row>
      <xdr:rowOff>28575</xdr:rowOff>
    </xdr:to>
    <xdr:sp macro="" textlink="">
      <xdr:nvSpPr>
        <xdr:cNvPr id="9009" name="Text Box 2"/>
        <xdr:cNvSpPr txBox="1">
          <a:spLocks noChangeArrowheads="1"/>
        </xdr:cNvSpPr>
      </xdr:nvSpPr>
      <xdr:spPr bwMode="auto">
        <a:xfrm>
          <a:off x="3124200" y="2886075"/>
          <a:ext cx="509587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247650</xdr:colOff>
      <xdr:row>56</xdr:row>
      <xdr:rowOff>28575</xdr:rowOff>
    </xdr:to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120015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55</xdr:row>
      <xdr:rowOff>0</xdr:rowOff>
    </xdr:from>
    <xdr:to>
      <xdr:col>5</xdr:col>
      <xdr:colOff>247650</xdr:colOff>
      <xdr:row>56</xdr:row>
      <xdr:rowOff>28575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501015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55</xdr:row>
      <xdr:rowOff>0</xdr:rowOff>
    </xdr:from>
    <xdr:to>
      <xdr:col>5</xdr:col>
      <xdr:colOff>247650</xdr:colOff>
      <xdr:row>56</xdr:row>
      <xdr:rowOff>28575</xdr:rowOff>
    </xdr:to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501015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28573</xdr:rowOff>
    </xdr:to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505075" y="2886075"/>
          <a:ext cx="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14287</xdr:colOff>
      <xdr:row>56</xdr:row>
      <xdr:rowOff>28573</xdr:rowOff>
    </xdr:to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3124200" y="2886075"/>
          <a:ext cx="509587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28573</xdr:rowOff>
    </xdr:to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505075" y="2886075"/>
          <a:ext cx="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14287</xdr:colOff>
      <xdr:row>56</xdr:row>
      <xdr:rowOff>28573</xdr:rowOff>
    </xdr:to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3124200" y="2886075"/>
          <a:ext cx="509587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3</xdr:col>
      <xdr:colOff>14287</xdr:colOff>
      <xdr:row>56</xdr:row>
      <xdr:rowOff>28573</xdr:rowOff>
    </xdr:to>
    <xdr:sp macro="" textlink="">
      <xdr:nvSpPr>
        <xdr:cNvPr id="9017" name="Text Box 2"/>
        <xdr:cNvSpPr txBox="1">
          <a:spLocks noChangeArrowheads="1"/>
        </xdr:cNvSpPr>
      </xdr:nvSpPr>
      <xdr:spPr bwMode="auto">
        <a:xfrm>
          <a:off x="3124200" y="2886075"/>
          <a:ext cx="509587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55</xdr:row>
      <xdr:rowOff>0</xdr:rowOff>
    </xdr:from>
    <xdr:to>
      <xdr:col>7</xdr:col>
      <xdr:colOff>69851</xdr:colOff>
      <xdr:row>56</xdr:row>
      <xdr:rowOff>0</xdr:rowOff>
    </xdr:to>
    <xdr:sp macro="" textlink="">
      <xdr:nvSpPr>
        <xdr:cNvPr id="9018" name="Text Box 597"/>
        <xdr:cNvSpPr txBox="1">
          <a:spLocks noChangeArrowheads="1"/>
        </xdr:cNvSpPr>
      </xdr:nvSpPr>
      <xdr:spPr bwMode="auto">
        <a:xfrm>
          <a:off x="5991225" y="2886075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55</xdr:row>
      <xdr:rowOff>0</xdr:rowOff>
    </xdr:from>
    <xdr:to>
      <xdr:col>2</xdr:col>
      <xdr:colOff>276225</xdr:colOff>
      <xdr:row>56</xdr:row>
      <xdr:rowOff>28575</xdr:rowOff>
    </xdr:to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1228725" y="2886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7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8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09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8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9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19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19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0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2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3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4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5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6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7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55</xdr:row>
      <xdr:rowOff>0</xdr:rowOff>
    </xdr:from>
    <xdr:to>
      <xdr:col>7</xdr:col>
      <xdr:colOff>69851</xdr:colOff>
      <xdr:row>56</xdr:row>
      <xdr:rowOff>0</xdr:rowOff>
    </xdr:to>
    <xdr:sp macro="" textlink="">
      <xdr:nvSpPr>
        <xdr:cNvPr id="9404" name="Text Box 597"/>
        <xdr:cNvSpPr txBox="1">
          <a:spLocks noChangeArrowheads="1"/>
        </xdr:cNvSpPr>
      </xdr:nvSpPr>
      <xdr:spPr bwMode="auto">
        <a:xfrm>
          <a:off x="5991225" y="2886075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0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6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55</xdr:row>
      <xdr:rowOff>0</xdr:rowOff>
    </xdr:from>
    <xdr:to>
      <xdr:col>2</xdr:col>
      <xdr:colOff>276225</xdr:colOff>
      <xdr:row>56</xdr:row>
      <xdr:rowOff>28575</xdr:rowOff>
    </xdr:to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1228725" y="2886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6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49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0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69850</xdr:colOff>
      <xdr:row>56</xdr:row>
      <xdr:rowOff>28575</xdr:rowOff>
    </xdr:to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1028700" y="2886075"/>
          <a:ext cx="69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59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4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2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5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6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7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1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3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5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7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55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102870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55</xdr:row>
      <xdr:rowOff>0</xdr:rowOff>
    </xdr:from>
    <xdr:to>
      <xdr:col>7</xdr:col>
      <xdr:colOff>76202</xdr:colOff>
      <xdr:row>56</xdr:row>
      <xdr:rowOff>0</xdr:rowOff>
    </xdr:to>
    <xdr:sp macro="" textlink="">
      <xdr:nvSpPr>
        <xdr:cNvPr id="9790" name="Text Box 597"/>
        <xdr:cNvSpPr txBox="1">
          <a:spLocks noChangeArrowheads="1"/>
        </xdr:cNvSpPr>
      </xdr:nvSpPr>
      <xdr:spPr bwMode="auto">
        <a:xfrm>
          <a:off x="5991225" y="2886075"/>
          <a:ext cx="7620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55</xdr:row>
      <xdr:rowOff>0</xdr:rowOff>
    </xdr:from>
    <xdr:to>
      <xdr:col>7</xdr:col>
      <xdr:colOff>69851</xdr:colOff>
      <xdr:row>56</xdr:row>
      <xdr:rowOff>0</xdr:rowOff>
    </xdr:to>
    <xdr:sp macro="" textlink="">
      <xdr:nvSpPr>
        <xdr:cNvPr id="9791" name="Text Box 597"/>
        <xdr:cNvSpPr txBox="1">
          <a:spLocks noChangeArrowheads="1"/>
        </xdr:cNvSpPr>
      </xdr:nvSpPr>
      <xdr:spPr bwMode="auto">
        <a:xfrm>
          <a:off x="5991225" y="2886075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55</xdr:row>
      <xdr:rowOff>0</xdr:rowOff>
    </xdr:from>
    <xdr:to>
      <xdr:col>7</xdr:col>
      <xdr:colOff>69851</xdr:colOff>
      <xdr:row>56</xdr:row>
      <xdr:rowOff>0</xdr:rowOff>
    </xdr:to>
    <xdr:sp macro="" textlink="">
      <xdr:nvSpPr>
        <xdr:cNvPr id="9792" name="Text Box 597"/>
        <xdr:cNvSpPr txBox="1">
          <a:spLocks noChangeArrowheads="1"/>
        </xdr:cNvSpPr>
      </xdr:nvSpPr>
      <xdr:spPr bwMode="auto">
        <a:xfrm>
          <a:off x="5991225" y="2886075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247650</xdr:colOff>
      <xdr:row>56</xdr:row>
      <xdr:rowOff>28574</xdr:rowOff>
    </xdr:to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1200150" y="28860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247650</xdr:colOff>
      <xdr:row>56</xdr:row>
      <xdr:rowOff>28574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1200150" y="28860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04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247650</xdr:colOff>
      <xdr:row>56</xdr:row>
      <xdr:rowOff>28574</xdr:rowOff>
    </xdr:to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1200150" y="28860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247650</xdr:colOff>
      <xdr:row>56</xdr:row>
      <xdr:rowOff>28574</xdr:rowOff>
    </xdr:to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1200150" y="28860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16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18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20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55</xdr:row>
      <xdr:rowOff>0</xdr:rowOff>
    </xdr:from>
    <xdr:to>
      <xdr:col>2</xdr:col>
      <xdr:colOff>649817</xdr:colOff>
      <xdr:row>56</xdr:row>
      <xdr:rowOff>28574</xdr:rowOff>
    </xdr:to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1602317" y="28860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247650</xdr:colOff>
      <xdr:row>56</xdr:row>
      <xdr:rowOff>28574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1200150" y="28860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32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34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247650</xdr:colOff>
      <xdr:row>56</xdr:row>
      <xdr:rowOff>28574</xdr:rowOff>
    </xdr:to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1200150" y="28860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55</xdr:row>
      <xdr:rowOff>0</xdr:rowOff>
    </xdr:from>
    <xdr:to>
      <xdr:col>2</xdr:col>
      <xdr:colOff>247650</xdr:colOff>
      <xdr:row>56</xdr:row>
      <xdr:rowOff>28574</xdr:rowOff>
    </xdr:to>
    <xdr:sp macro="" textlink="">
      <xdr:nvSpPr>
        <xdr:cNvPr id="9842" name="Text Box 2"/>
        <xdr:cNvSpPr txBox="1">
          <a:spLocks noChangeArrowheads="1"/>
        </xdr:cNvSpPr>
      </xdr:nvSpPr>
      <xdr:spPr bwMode="auto">
        <a:xfrm>
          <a:off x="1200150" y="2886075"/>
          <a:ext cx="762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55</xdr:row>
      <xdr:rowOff>0</xdr:rowOff>
    </xdr:from>
    <xdr:to>
      <xdr:col>2</xdr:col>
      <xdr:colOff>1476375</xdr:colOff>
      <xdr:row>56</xdr:row>
      <xdr:rowOff>28574</xdr:rowOff>
    </xdr:to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505075" y="2886075"/>
          <a:ext cx="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55</xdr:row>
      <xdr:rowOff>0</xdr:rowOff>
    </xdr:from>
    <xdr:to>
      <xdr:col>2</xdr:col>
      <xdr:colOff>2247900</xdr:colOff>
      <xdr:row>56</xdr:row>
      <xdr:rowOff>28574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3124200" y="2886075"/>
          <a:ext cx="152400" cy="361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0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8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0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0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2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4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6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161925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1028700" y="60198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22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71</xdr:row>
      <xdr:rowOff>13759</xdr:rowOff>
    </xdr:to>
    <xdr:sp macro="" textlink="">
      <xdr:nvSpPr>
        <xdr:cNvPr id="10124" name="Text Box 2"/>
        <xdr:cNvSpPr txBox="1">
          <a:spLocks noChangeArrowheads="1"/>
        </xdr:cNvSpPr>
      </xdr:nvSpPr>
      <xdr:spPr bwMode="auto">
        <a:xfrm>
          <a:off x="1028700" y="6019800"/>
          <a:ext cx="76200" cy="35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26" name="Text Box 2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0" name="Text Box 2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4" name="Text Box 2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8" name="Text Box 2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69</xdr:row>
      <xdr:rowOff>0</xdr:rowOff>
    </xdr:from>
    <xdr:to>
      <xdr:col>2</xdr:col>
      <xdr:colOff>76200</xdr:colOff>
      <xdr:row>70</xdr:row>
      <xdr:rowOff>162982</xdr:rowOff>
    </xdr:to>
    <xdr:sp macro="" textlink="">
      <xdr:nvSpPr>
        <xdr:cNvPr id="10140" name="Text Box 2"/>
        <xdr:cNvSpPr txBox="1">
          <a:spLocks noChangeArrowheads="1"/>
        </xdr:cNvSpPr>
      </xdr:nvSpPr>
      <xdr:spPr bwMode="auto">
        <a:xfrm>
          <a:off x="1028700" y="6019800"/>
          <a:ext cx="76200" cy="33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42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44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45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69</xdr:row>
      <xdr:rowOff>0</xdr:rowOff>
    </xdr:from>
    <xdr:to>
      <xdr:col>2</xdr:col>
      <xdr:colOff>247650</xdr:colOff>
      <xdr:row>71</xdr:row>
      <xdr:rowOff>9525</xdr:rowOff>
    </xdr:to>
    <xdr:sp macro="" textlink="">
      <xdr:nvSpPr>
        <xdr:cNvPr id="10152" name="Text Box 2"/>
        <xdr:cNvSpPr txBox="1">
          <a:spLocks noChangeArrowheads="1"/>
        </xdr:cNvSpPr>
      </xdr:nvSpPr>
      <xdr:spPr bwMode="auto">
        <a:xfrm>
          <a:off x="1200150" y="60198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69</xdr:row>
      <xdr:rowOff>0</xdr:rowOff>
    </xdr:from>
    <xdr:to>
      <xdr:col>2</xdr:col>
      <xdr:colOff>247650</xdr:colOff>
      <xdr:row>71</xdr:row>
      <xdr:rowOff>9525</xdr:rowOff>
    </xdr:to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1200150" y="60198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58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62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71</xdr:row>
      <xdr:rowOff>9525</xdr:rowOff>
    </xdr:to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505075" y="601980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9525</xdr:colOff>
      <xdr:row>71</xdr:row>
      <xdr:rowOff>9525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3124200" y="6019800"/>
          <a:ext cx="5048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69</xdr:row>
      <xdr:rowOff>0</xdr:rowOff>
    </xdr:from>
    <xdr:to>
      <xdr:col>2</xdr:col>
      <xdr:colOff>247650</xdr:colOff>
      <xdr:row>71</xdr:row>
      <xdr:rowOff>9525</xdr:rowOff>
    </xdr:to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1200150" y="60198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69</xdr:row>
      <xdr:rowOff>0</xdr:rowOff>
    </xdr:from>
    <xdr:to>
      <xdr:col>2</xdr:col>
      <xdr:colOff>247650</xdr:colOff>
      <xdr:row>71</xdr:row>
      <xdr:rowOff>9525</xdr:rowOff>
    </xdr:to>
    <xdr:sp macro="" textlink="">
      <xdr:nvSpPr>
        <xdr:cNvPr id="10166" name="Text Box 2"/>
        <xdr:cNvSpPr txBox="1">
          <a:spLocks noChangeArrowheads="1"/>
        </xdr:cNvSpPr>
      </xdr:nvSpPr>
      <xdr:spPr bwMode="auto">
        <a:xfrm>
          <a:off x="1200150" y="601980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68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0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4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6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8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2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6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8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4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0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5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7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09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11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70</xdr:row>
      <xdr:rowOff>0</xdr:rowOff>
    </xdr:from>
    <xdr:to>
      <xdr:col>3</xdr:col>
      <xdr:colOff>9525</xdr:colOff>
      <xdr:row>71</xdr:row>
      <xdr:rowOff>38100</xdr:rowOff>
    </xdr:to>
    <xdr:sp macro="" textlink="">
      <xdr:nvSpPr>
        <xdr:cNvPr id="10214" name="Text Box 2"/>
        <xdr:cNvSpPr txBox="1">
          <a:spLocks noChangeArrowheads="1"/>
        </xdr:cNvSpPr>
      </xdr:nvSpPr>
      <xdr:spPr bwMode="auto">
        <a:xfrm>
          <a:off x="3124200" y="6229350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15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16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18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19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1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3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5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6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7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8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29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0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1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2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3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4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6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7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71</xdr:row>
      <xdr:rowOff>0</xdr:rowOff>
    </xdr:from>
    <xdr:to>
      <xdr:col>3</xdr:col>
      <xdr:colOff>9525</xdr:colOff>
      <xdr:row>75</xdr:row>
      <xdr:rowOff>19050</xdr:rowOff>
    </xdr:to>
    <xdr:sp macro="" textlink="">
      <xdr:nvSpPr>
        <xdr:cNvPr id="10238" name="Text Box 2"/>
        <xdr:cNvSpPr txBox="1">
          <a:spLocks noChangeArrowheads="1"/>
        </xdr:cNvSpPr>
      </xdr:nvSpPr>
      <xdr:spPr bwMode="auto">
        <a:xfrm>
          <a:off x="3124200" y="661035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171450</xdr:colOff>
      <xdr:row>76</xdr:row>
      <xdr:rowOff>0</xdr:rowOff>
    </xdr:from>
    <xdr:ext cx="76200" cy="361948"/>
    <xdr:sp macro="" textlink="">
      <xdr:nvSpPr>
        <xdr:cNvPr id="10239" name="Text Box 2"/>
        <xdr:cNvSpPr txBox="1">
          <a:spLocks noChangeArrowheads="1"/>
        </xdr:cNvSpPr>
      </xdr:nvSpPr>
      <xdr:spPr bwMode="auto">
        <a:xfrm>
          <a:off x="5010150" y="8905875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76</xdr:row>
      <xdr:rowOff>0</xdr:rowOff>
    </xdr:from>
    <xdr:ext cx="76200" cy="361948"/>
    <xdr:sp macro="" textlink="">
      <xdr:nvSpPr>
        <xdr:cNvPr id="10240" name="Text Box 2"/>
        <xdr:cNvSpPr txBox="1">
          <a:spLocks noChangeArrowheads="1"/>
        </xdr:cNvSpPr>
      </xdr:nvSpPr>
      <xdr:spPr bwMode="auto">
        <a:xfrm>
          <a:off x="5010150" y="8905875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1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4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5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7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49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1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5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7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24587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962025" y="91154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4117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600075" y="91154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77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79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1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5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7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4117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600075" y="91154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89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1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3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5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7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299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30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30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3355"/>
    <xdr:sp macro="" textlink="">
      <xdr:nvSpPr>
        <xdr:cNvPr id="10306" name="Text Box 2"/>
        <xdr:cNvSpPr txBox="1">
          <a:spLocks noChangeArrowheads="1"/>
        </xdr:cNvSpPr>
      </xdr:nvSpPr>
      <xdr:spPr bwMode="auto">
        <a:xfrm>
          <a:off x="600075" y="91154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08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3355"/>
    <xdr:sp macro="" textlink="">
      <xdr:nvSpPr>
        <xdr:cNvPr id="10318" name="Text Box 2"/>
        <xdr:cNvSpPr txBox="1">
          <a:spLocks noChangeArrowheads="1"/>
        </xdr:cNvSpPr>
      </xdr:nvSpPr>
      <xdr:spPr bwMode="auto">
        <a:xfrm>
          <a:off x="600075" y="91154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1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3355"/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600075" y="91154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3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3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3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1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3355"/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600075" y="91154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4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51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5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173736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552450" y="91154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24587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962025" y="91154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736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5905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4117"/>
    <xdr:sp macro="" textlink="">
      <xdr:nvSpPr>
        <xdr:cNvPr id="10373" name="Text Box 2"/>
        <xdr:cNvSpPr txBox="1">
          <a:spLocks noChangeArrowheads="1"/>
        </xdr:cNvSpPr>
      </xdr:nvSpPr>
      <xdr:spPr bwMode="auto">
        <a:xfrm>
          <a:off x="600075" y="91154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75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77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79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1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3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4117"/>
    <xdr:sp macro="" textlink="">
      <xdr:nvSpPr>
        <xdr:cNvPr id="10385" name="Text Box 2"/>
        <xdr:cNvSpPr txBox="1">
          <a:spLocks noChangeArrowheads="1"/>
        </xdr:cNvSpPr>
      </xdr:nvSpPr>
      <xdr:spPr bwMode="auto">
        <a:xfrm>
          <a:off x="600075" y="91154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7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89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91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93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95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4117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590550" y="91154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3355"/>
    <xdr:sp macro="" textlink="">
      <xdr:nvSpPr>
        <xdr:cNvPr id="10403" name="Text Box 2"/>
        <xdr:cNvSpPr txBox="1">
          <a:spLocks noChangeArrowheads="1"/>
        </xdr:cNvSpPr>
      </xdr:nvSpPr>
      <xdr:spPr bwMode="auto">
        <a:xfrm>
          <a:off x="600075" y="91154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0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0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0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1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3355"/>
    <xdr:sp macro="" textlink="">
      <xdr:nvSpPr>
        <xdr:cNvPr id="10415" name="Text Box 2"/>
        <xdr:cNvSpPr txBox="1">
          <a:spLocks noChangeArrowheads="1"/>
        </xdr:cNvSpPr>
      </xdr:nvSpPr>
      <xdr:spPr bwMode="auto">
        <a:xfrm>
          <a:off x="600075" y="91154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1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21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2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2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0427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3355"/>
    <xdr:sp macro="" textlink="">
      <xdr:nvSpPr>
        <xdr:cNvPr id="10429" name="Text Box 2"/>
        <xdr:cNvSpPr txBox="1">
          <a:spLocks noChangeArrowheads="1"/>
        </xdr:cNvSpPr>
      </xdr:nvSpPr>
      <xdr:spPr bwMode="auto">
        <a:xfrm>
          <a:off x="600075" y="91154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1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3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173355"/>
    <xdr:sp macro="" textlink="">
      <xdr:nvSpPr>
        <xdr:cNvPr id="10441" name="Text Box 2"/>
        <xdr:cNvSpPr txBox="1">
          <a:spLocks noChangeArrowheads="1"/>
        </xdr:cNvSpPr>
      </xdr:nvSpPr>
      <xdr:spPr bwMode="auto">
        <a:xfrm>
          <a:off x="600075" y="91154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5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7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49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51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173355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590550" y="91154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5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5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5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5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7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7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7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2296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505075" y="9115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2296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3124200" y="9115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2296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505075" y="9115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2296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3124200" y="9115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2296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505075" y="9115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2296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3124200" y="9115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2296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505075" y="9115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2296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3124200" y="9115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2296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505075" y="9115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2296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3124200" y="9115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2296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505075" y="9115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2296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3124200" y="9115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81534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505075" y="9115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8153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3124200" y="9115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137160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505075" y="9115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137160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3124200" y="9115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137160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505075" y="9115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137160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3124200" y="9115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137160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505075" y="9115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137160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3124200" y="9115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137160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505075" y="9115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137160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3124200" y="9115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137160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505075" y="9115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137160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3124200" y="9115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137160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505075" y="9115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137160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3124200" y="9115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219075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505075" y="91154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219075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3124200" y="91154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219075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505075" y="91154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219075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3124200" y="91154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219075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505075" y="91154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219075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3124200" y="91154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219075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505075" y="91154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219075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3124200" y="91154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219075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505075" y="91154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219075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3124200" y="91154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115187" cy="219075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505075" y="91154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01650" cy="219075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3124200" y="91154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76</xdr:row>
      <xdr:rowOff>0</xdr:rowOff>
    </xdr:from>
    <xdr:ext cx="76200" cy="361948"/>
    <xdr:sp macro="" textlink="">
      <xdr:nvSpPr>
        <xdr:cNvPr id="10531" name="Text Box 2"/>
        <xdr:cNvSpPr txBox="1">
          <a:spLocks noChangeArrowheads="1"/>
        </xdr:cNvSpPr>
      </xdr:nvSpPr>
      <xdr:spPr bwMode="auto">
        <a:xfrm>
          <a:off x="5010150" y="8905875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76</xdr:row>
      <xdr:rowOff>0</xdr:rowOff>
    </xdr:from>
    <xdr:ext cx="76200" cy="361948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5010150" y="8905875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77</xdr:row>
      <xdr:rowOff>0</xdr:rowOff>
    </xdr:from>
    <xdr:ext cx="76200" cy="295278"/>
    <xdr:sp macro="" textlink="">
      <xdr:nvSpPr>
        <xdr:cNvPr id="10533" name="Text Box 2"/>
        <xdr:cNvSpPr txBox="1">
          <a:spLocks noChangeArrowheads="1"/>
        </xdr:cNvSpPr>
      </xdr:nvSpPr>
      <xdr:spPr bwMode="auto">
        <a:xfrm>
          <a:off x="50101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77</xdr:row>
      <xdr:rowOff>0</xdr:rowOff>
    </xdr:from>
    <xdr:ext cx="76200" cy="295278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50101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3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3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6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7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8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59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0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2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3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5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6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7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7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7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7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8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8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8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9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9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9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9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69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0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0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0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0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1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1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1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1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1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2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2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2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2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3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3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3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3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3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4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4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4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4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4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5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5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5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5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5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6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6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6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6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7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7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7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7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7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8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8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8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8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8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9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9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9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79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0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0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0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0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1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1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1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1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2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2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2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2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2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3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3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3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3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3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4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4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4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4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5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5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5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5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5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6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6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6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6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7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7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7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7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7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8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8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8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8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9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9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9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9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89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0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0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0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0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0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1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1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1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1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2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2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2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2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3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3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3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093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094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47625</xdr:rowOff>
    </xdr:from>
    <xdr:ext cx="107823" cy="191262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962025" y="8953500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5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5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0967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6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0985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8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8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0997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099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009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011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1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1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1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1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023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2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3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3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03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47625</xdr:rowOff>
    </xdr:from>
    <xdr:ext cx="107823" cy="191262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962025" y="8953500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5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5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5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5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6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7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7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07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07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07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08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8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8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8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0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0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0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107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0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1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2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13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3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3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3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3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4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5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15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5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5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6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6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6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6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7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7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7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7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8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8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8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8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9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9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9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9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0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0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0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0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1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1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1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1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1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2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2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2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2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2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3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3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3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3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3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4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24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24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24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47625</xdr:rowOff>
    </xdr:from>
    <xdr:ext cx="107823" cy="191262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962025" y="8953500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6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6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6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6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273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8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291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29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29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29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29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303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0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1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1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315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317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1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329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3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34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47625</xdr:rowOff>
    </xdr:from>
    <xdr:ext cx="107823" cy="191262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962025" y="8953500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5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6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7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38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38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38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8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39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0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1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413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1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1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1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2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3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3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43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3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4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5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46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6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6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6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6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7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7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7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7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7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8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8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8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8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8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9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9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9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49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0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0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0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0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0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1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1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1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1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2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2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2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2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3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3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3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3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3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4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4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4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4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54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55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55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47625</xdr:rowOff>
    </xdr:from>
    <xdr:ext cx="107823" cy="191262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962025" y="8953500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6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579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8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597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59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609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1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623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2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2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2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635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4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4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65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47625</xdr:rowOff>
    </xdr:from>
    <xdr:ext cx="107823" cy="191262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962025" y="8953500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6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6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7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8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8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68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68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69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69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9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9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69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0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1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1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1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1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719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3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4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74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4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4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5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6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6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76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6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7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7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7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7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7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8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8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8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8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8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9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9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9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9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79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0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0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0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1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1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1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1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2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2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2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2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2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3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3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3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3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3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4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4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4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47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49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51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53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76</xdr:row>
      <xdr:rowOff>0</xdr:rowOff>
    </xdr:from>
    <xdr:ext cx="76200" cy="330993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76</xdr:row>
      <xdr:rowOff>0</xdr:rowOff>
    </xdr:from>
    <xdr:ext cx="76200" cy="330993"/>
    <xdr:sp macro="" textlink="">
      <xdr:nvSpPr>
        <xdr:cNvPr id="11855" name="Text Box 2"/>
        <xdr:cNvSpPr txBox="1">
          <a:spLocks noChangeArrowheads="1"/>
        </xdr:cNvSpPr>
      </xdr:nvSpPr>
      <xdr:spPr bwMode="auto">
        <a:xfrm>
          <a:off x="1028700" y="8905875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85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85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47625</xdr:rowOff>
    </xdr:from>
    <xdr:ext cx="107823" cy="191262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962025" y="8953500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7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7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7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885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8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9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9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903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0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0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0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915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1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2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2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927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929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3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1941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4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5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95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240411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552450" y="8905875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47625</xdr:rowOff>
    </xdr:from>
    <xdr:ext cx="107823" cy="191262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962025" y="8953500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411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5905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7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792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600075" y="8905875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5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7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89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91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792"/>
    <xdr:sp macro="" textlink="">
      <xdr:nvSpPr>
        <xdr:cNvPr id="11993" name="Text Box 2"/>
        <xdr:cNvSpPr txBox="1">
          <a:spLocks noChangeArrowheads="1"/>
        </xdr:cNvSpPr>
      </xdr:nvSpPr>
      <xdr:spPr bwMode="auto">
        <a:xfrm>
          <a:off x="590550" y="8905875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99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99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240411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505075" y="8905875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199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0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1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2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2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240411"/>
    <xdr:sp macro="" textlink="">
      <xdr:nvSpPr>
        <xdr:cNvPr id="12025" name="Text Box 2"/>
        <xdr:cNvSpPr txBox="1">
          <a:spLocks noChangeArrowheads="1"/>
        </xdr:cNvSpPr>
      </xdr:nvSpPr>
      <xdr:spPr bwMode="auto">
        <a:xfrm>
          <a:off x="1200150" y="8905875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2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2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240030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600075" y="8905875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3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1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5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7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240030"/>
    <xdr:sp macro="" textlink="">
      <xdr:nvSpPr>
        <xdr:cNvPr id="12049" name="Text Box 2"/>
        <xdr:cNvSpPr txBox="1">
          <a:spLocks noChangeArrowheads="1"/>
        </xdr:cNvSpPr>
      </xdr:nvSpPr>
      <xdr:spPr bwMode="auto">
        <a:xfrm>
          <a:off x="590550" y="8905875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5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5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7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69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71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240411"/>
    <xdr:sp macro="" textlink="">
      <xdr:nvSpPr>
        <xdr:cNvPr id="12073" name="Text Box 2"/>
        <xdr:cNvSpPr txBox="1">
          <a:spLocks noChangeArrowheads="1"/>
        </xdr:cNvSpPr>
      </xdr:nvSpPr>
      <xdr:spPr bwMode="auto">
        <a:xfrm>
          <a:off x="3124200" y="8905875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77</xdr:row>
      <xdr:rowOff>0</xdr:rowOff>
    </xdr:from>
    <xdr:ext cx="69850" cy="459317"/>
    <xdr:sp macro="" textlink="">
      <xdr:nvSpPr>
        <xdr:cNvPr id="12074" name="Text Box 597"/>
        <xdr:cNvSpPr txBox="1">
          <a:spLocks noChangeArrowheads="1"/>
        </xdr:cNvSpPr>
      </xdr:nvSpPr>
      <xdr:spPr bwMode="auto">
        <a:xfrm>
          <a:off x="5991225" y="9115425"/>
          <a:ext cx="69850" cy="459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77</xdr:row>
      <xdr:rowOff>0</xdr:rowOff>
    </xdr:from>
    <xdr:ext cx="76200" cy="535517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1228725" y="9115425"/>
          <a:ext cx="76200" cy="53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77</xdr:row>
      <xdr:rowOff>0</xdr:rowOff>
    </xdr:from>
    <xdr:ext cx="69852" cy="66676"/>
    <xdr:sp macro="" textlink="">
      <xdr:nvSpPr>
        <xdr:cNvPr id="12076" name="Text Box 597"/>
        <xdr:cNvSpPr txBox="1">
          <a:spLocks noChangeArrowheads="1"/>
        </xdr:cNvSpPr>
      </xdr:nvSpPr>
      <xdr:spPr bwMode="auto">
        <a:xfrm>
          <a:off x="5991225" y="9115425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77</xdr:row>
      <xdr:rowOff>0</xdr:rowOff>
    </xdr:from>
    <xdr:ext cx="76200" cy="133351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1228725" y="9115425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37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39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41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43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45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47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49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51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53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55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57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59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61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190503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190503"/>
    <xdr:sp macro="" textlink="">
      <xdr:nvSpPr>
        <xdr:cNvPr id="12165" name="Text Box 2"/>
        <xdr:cNvSpPr txBox="1">
          <a:spLocks noChangeArrowheads="1"/>
        </xdr:cNvSpPr>
      </xdr:nvSpPr>
      <xdr:spPr bwMode="auto">
        <a:xfrm>
          <a:off x="1028700" y="91154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1914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3124200" y="911542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1914"/>
    <xdr:sp macro="" textlink="">
      <xdr:nvSpPr>
        <xdr:cNvPr id="12167" name="Text Box 2"/>
        <xdr:cNvSpPr txBox="1">
          <a:spLocks noChangeArrowheads="1"/>
        </xdr:cNvSpPr>
      </xdr:nvSpPr>
      <xdr:spPr bwMode="auto">
        <a:xfrm>
          <a:off x="3124200" y="911542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1914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3124200" y="911542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1914"/>
    <xdr:sp macro="" textlink="">
      <xdr:nvSpPr>
        <xdr:cNvPr id="12169" name="Text Box 2"/>
        <xdr:cNvSpPr txBox="1">
          <a:spLocks noChangeArrowheads="1"/>
        </xdr:cNvSpPr>
      </xdr:nvSpPr>
      <xdr:spPr bwMode="auto">
        <a:xfrm>
          <a:off x="3124200" y="911542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191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3124200" y="911542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1914"/>
    <xdr:sp macro="" textlink="">
      <xdr:nvSpPr>
        <xdr:cNvPr id="12171" name="Text Box 2"/>
        <xdr:cNvSpPr txBox="1">
          <a:spLocks noChangeArrowheads="1"/>
        </xdr:cNvSpPr>
      </xdr:nvSpPr>
      <xdr:spPr bwMode="auto">
        <a:xfrm>
          <a:off x="3124200" y="911542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1914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3124200" y="911542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1914"/>
    <xdr:sp macro="" textlink="">
      <xdr:nvSpPr>
        <xdr:cNvPr id="12173" name="Text Box 2"/>
        <xdr:cNvSpPr txBox="1">
          <a:spLocks noChangeArrowheads="1"/>
        </xdr:cNvSpPr>
      </xdr:nvSpPr>
      <xdr:spPr bwMode="auto">
        <a:xfrm>
          <a:off x="3124200" y="911542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145257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3124200" y="91154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145257"/>
    <xdr:sp macro="" textlink="">
      <xdr:nvSpPr>
        <xdr:cNvPr id="12175" name="Text Box 2"/>
        <xdr:cNvSpPr txBox="1">
          <a:spLocks noChangeArrowheads="1"/>
        </xdr:cNvSpPr>
      </xdr:nvSpPr>
      <xdr:spPr bwMode="auto">
        <a:xfrm>
          <a:off x="3124200" y="91154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145257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3124200" y="91154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145257"/>
    <xdr:sp macro="" textlink="">
      <xdr:nvSpPr>
        <xdr:cNvPr id="12177" name="Text Box 2"/>
        <xdr:cNvSpPr txBox="1">
          <a:spLocks noChangeArrowheads="1"/>
        </xdr:cNvSpPr>
      </xdr:nvSpPr>
      <xdr:spPr bwMode="auto">
        <a:xfrm>
          <a:off x="3124200" y="91154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145257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3124200" y="91154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145257"/>
    <xdr:sp macro="" textlink="">
      <xdr:nvSpPr>
        <xdr:cNvPr id="12179" name="Text Box 2"/>
        <xdr:cNvSpPr txBox="1">
          <a:spLocks noChangeArrowheads="1"/>
        </xdr:cNvSpPr>
      </xdr:nvSpPr>
      <xdr:spPr bwMode="auto">
        <a:xfrm>
          <a:off x="3124200" y="91154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145257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3124200" y="91154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145257"/>
    <xdr:sp macro="" textlink="">
      <xdr:nvSpPr>
        <xdr:cNvPr id="12181" name="Text Box 2"/>
        <xdr:cNvSpPr txBox="1">
          <a:spLocks noChangeArrowheads="1"/>
        </xdr:cNvSpPr>
      </xdr:nvSpPr>
      <xdr:spPr bwMode="auto">
        <a:xfrm>
          <a:off x="3124200" y="91154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50007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3124200" y="911542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59532"/>
    <xdr:sp macro="" textlink="">
      <xdr:nvSpPr>
        <xdr:cNvPr id="12183" name="Text Box 2"/>
        <xdr:cNvSpPr txBox="1">
          <a:spLocks noChangeArrowheads="1"/>
        </xdr:cNvSpPr>
      </xdr:nvSpPr>
      <xdr:spPr bwMode="auto">
        <a:xfrm>
          <a:off x="3124200" y="91154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50007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3124200" y="911542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59532"/>
    <xdr:sp macro="" textlink="">
      <xdr:nvSpPr>
        <xdr:cNvPr id="12185" name="Text Box 2"/>
        <xdr:cNvSpPr txBox="1">
          <a:spLocks noChangeArrowheads="1"/>
        </xdr:cNvSpPr>
      </xdr:nvSpPr>
      <xdr:spPr bwMode="auto">
        <a:xfrm>
          <a:off x="3124200" y="91154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59532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3124200" y="91154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9057"/>
    <xdr:sp macro="" textlink="">
      <xdr:nvSpPr>
        <xdr:cNvPr id="12187" name="Text Box 2"/>
        <xdr:cNvSpPr txBox="1">
          <a:spLocks noChangeArrowheads="1"/>
        </xdr:cNvSpPr>
      </xdr:nvSpPr>
      <xdr:spPr bwMode="auto">
        <a:xfrm>
          <a:off x="3124200" y="911542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59532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3124200" y="91154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2381" cy="69057"/>
    <xdr:sp macro="" textlink="">
      <xdr:nvSpPr>
        <xdr:cNvPr id="12189" name="Text Box 2"/>
        <xdr:cNvSpPr txBox="1">
          <a:spLocks noChangeArrowheads="1"/>
        </xdr:cNvSpPr>
      </xdr:nvSpPr>
      <xdr:spPr bwMode="auto">
        <a:xfrm>
          <a:off x="3124200" y="911542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77</xdr:row>
      <xdr:rowOff>0</xdr:rowOff>
    </xdr:from>
    <xdr:ext cx="76200" cy="562769"/>
    <xdr:sp macro="" textlink="">
      <xdr:nvSpPr>
        <xdr:cNvPr id="12190" name="Text Box 4134"/>
        <xdr:cNvSpPr txBox="1">
          <a:spLocks noChangeArrowheads="1"/>
        </xdr:cNvSpPr>
      </xdr:nvSpPr>
      <xdr:spPr bwMode="auto">
        <a:xfrm>
          <a:off x="561975" y="91154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77</xdr:row>
      <xdr:rowOff>0</xdr:rowOff>
    </xdr:from>
    <xdr:ext cx="76200" cy="562769"/>
    <xdr:sp macro="" textlink="">
      <xdr:nvSpPr>
        <xdr:cNvPr id="12191" name="Text Box 4134"/>
        <xdr:cNvSpPr txBox="1">
          <a:spLocks noChangeArrowheads="1"/>
        </xdr:cNvSpPr>
      </xdr:nvSpPr>
      <xdr:spPr bwMode="auto">
        <a:xfrm>
          <a:off x="561975" y="91154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77</xdr:row>
      <xdr:rowOff>0</xdr:rowOff>
    </xdr:from>
    <xdr:ext cx="76200" cy="562769"/>
    <xdr:sp macro="" textlink="">
      <xdr:nvSpPr>
        <xdr:cNvPr id="12192" name="Text Box 4134"/>
        <xdr:cNvSpPr txBox="1">
          <a:spLocks noChangeArrowheads="1"/>
        </xdr:cNvSpPr>
      </xdr:nvSpPr>
      <xdr:spPr bwMode="auto">
        <a:xfrm>
          <a:off x="561975" y="91154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77</xdr:row>
      <xdr:rowOff>0</xdr:rowOff>
    </xdr:from>
    <xdr:ext cx="69850" cy="459317"/>
    <xdr:sp macro="" textlink="">
      <xdr:nvSpPr>
        <xdr:cNvPr id="12193" name="Text Box 597"/>
        <xdr:cNvSpPr txBox="1">
          <a:spLocks noChangeArrowheads="1"/>
        </xdr:cNvSpPr>
      </xdr:nvSpPr>
      <xdr:spPr bwMode="auto">
        <a:xfrm>
          <a:off x="5991225" y="9115425"/>
          <a:ext cx="69850" cy="459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77</xdr:row>
      <xdr:rowOff>0</xdr:rowOff>
    </xdr:from>
    <xdr:ext cx="76200" cy="535517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1228725" y="9115425"/>
          <a:ext cx="76200" cy="53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76200" cy="667544"/>
    <xdr:sp macro="" textlink="">
      <xdr:nvSpPr>
        <xdr:cNvPr id="12195" name="Text Box 2"/>
        <xdr:cNvSpPr txBox="1">
          <a:spLocks noChangeArrowheads="1"/>
        </xdr:cNvSpPr>
      </xdr:nvSpPr>
      <xdr:spPr bwMode="auto">
        <a:xfrm>
          <a:off x="600075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77</xdr:row>
      <xdr:rowOff>0</xdr:rowOff>
    </xdr:from>
    <xdr:ext cx="76200" cy="638969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771525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77</xdr:row>
      <xdr:rowOff>0</xdr:rowOff>
    </xdr:from>
    <xdr:ext cx="76200" cy="638969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7620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01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07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13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17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23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77</xdr:row>
      <xdr:rowOff>0</xdr:rowOff>
    </xdr:from>
    <xdr:ext cx="76200" cy="638969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828675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76200" cy="6675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600075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77</xdr:row>
      <xdr:rowOff>0</xdr:rowOff>
    </xdr:from>
    <xdr:ext cx="76200" cy="638969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771525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77</xdr:row>
      <xdr:rowOff>0</xdr:rowOff>
    </xdr:from>
    <xdr:ext cx="76200" cy="638969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7620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33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39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47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51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38969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647700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55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29444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714375" y="91154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67544"/>
    <xdr:sp macro="" textlink="">
      <xdr:nvSpPr>
        <xdr:cNvPr id="12259" name="Text Box 2"/>
        <xdr:cNvSpPr txBox="1">
          <a:spLocks noChangeArrowheads="1"/>
        </xdr:cNvSpPr>
      </xdr:nvSpPr>
      <xdr:spPr bwMode="auto">
        <a:xfrm>
          <a:off x="590550" y="91154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77</xdr:row>
      <xdr:rowOff>0</xdr:rowOff>
    </xdr:from>
    <xdr:ext cx="76200" cy="638969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828675" y="91154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77</xdr:row>
      <xdr:rowOff>0</xdr:rowOff>
    </xdr:from>
    <xdr:ext cx="76200" cy="230981"/>
    <xdr:sp macro="" textlink="">
      <xdr:nvSpPr>
        <xdr:cNvPr id="12261" name="Text Box 4134"/>
        <xdr:cNvSpPr txBox="1">
          <a:spLocks noChangeArrowheads="1"/>
        </xdr:cNvSpPr>
      </xdr:nvSpPr>
      <xdr:spPr bwMode="auto">
        <a:xfrm>
          <a:off x="561975" y="911542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77</xdr:row>
      <xdr:rowOff>0</xdr:rowOff>
    </xdr:from>
    <xdr:ext cx="76200" cy="230981"/>
    <xdr:sp macro="" textlink="">
      <xdr:nvSpPr>
        <xdr:cNvPr id="12262" name="Text Box 4134"/>
        <xdr:cNvSpPr txBox="1">
          <a:spLocks noChangeArrowheads="1"/>
        </xdr:cNvSpPr>
      </xdr:nvSpPr>
      <xdr:spPr bwMode="auto">
        <a:xfrm>
          <a:off x="561975" y="911542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77</xdr:row>
      <xdr:rowOff>0</xdr:rowOff>
    </xdr:from>
    <xdr:ext cx="76200" cy="230981"/>
    <xdr:sp macro="" textlink="">
      <xdr:nvSpPr>
        <xdr:cNvPr id="12263" name="Text Box 4134"/>
        <xdr:cNvSpPr txBox="1">
          <a:spLocks noChangeArrowheads="1"/>
        </xdr:cNvSpPr>
      </xdr:nvSpPr>
      <xdr:spPr bwMode="auto">
        <a:xfrm>
          <a:off x="561975" y="911542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76200" cy="688975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6000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68897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688975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68897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688975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77</xdr:row>
      <xdr:rowOff>0</xdr:rowOff>
    </xdr:from>
    <xdr:ext cx="76200" cy="68897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77152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77</xdr:row>
      <xdr:rowOff>0</xdr:rowOff>
    </xdr:from>
    <xdr:ext cx="76200" cy="68897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7620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73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79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87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91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95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299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77</xdr:row>
      <xdr:rowOff>0</xdr:rowOff>
    </xdr:from>
    <xdr:ext cx="76200" cy="68897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8286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688975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688975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688975"/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688975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76200" cy="688975"/>
    <xdr:sp macro="" textlink="">
      <xdr:nvSpPr>
        <xdr:cNvPr id="12305" name="Text Box 2"/>
        <xdr:cNvSpPr txBox="1">
          <a:spLocks noChangeArrowheads="1"/>
        </xdr:cNvSpPr>
      </xdr:nvSpPr>
      <xdr:spPr bwMode="auto">
        <a:xfrm>
          <a:off x="6000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68897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688975"/>
    <xdr:sp macro="" textlink="">
      <xdr:nvSpPr>
        <xdr:cNvPr id="12307" name="Text Box 2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688975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688975"/>
    <xdr:sp macro="" textlink="">
      <xdr:nvSpPr>
        <xdr:cNvPr id="12309" name="Text Box 2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77</xdr:row>
      <xdr:rowOff>0</xdr:rowOff>
    </xdr:from>
    <xdr:ext cx="76200" cy="68897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77152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190500</xdr:colOff>
      <xdr:row>77</xdr:row>
      <xdr:rowOff>0</xdr:rowOff>
    </xdr:from>
    <xdr:ext cx="76200" cy="55562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609600" y="911542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15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21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27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31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77</xdr:row>
      <xdr:rowOff>0</xdr:rowOff>
    </xdr:from>
    <xdr:ext cx="76200" cy="68897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647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37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77</xdr:row>
      <xdr:rowOff>0</xdr:rowOff>
    </xdr:from>
    <xdr:ext cx="76200" cy="68897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7143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688975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59055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77</xdr:row>
      <xdr:rowOff>0</xdr:rowOff>
    </xdr:from>
    <xdr:ext cx="76200" cy="68897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828675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68897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688975"/>
    <xdr:sp macro="" textlink="">
      <xdr:nvSpPr>
        <xdr:cNvPr id="12343" name="Text Box 2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688975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688975"/>
    <xdr:sp macro="" textlink="">
      <xdr:nvSpPr>
        <xdr:cNvPr id="12345" name="Text Box 2"/>
        <xdr:cNvSpPr txBox="1">
          <a:spLocks noChangeArrowheads="1"/>
        </xdr:cNvSpPr>
      </xdr:nvSpPr>
      <xdr:spPr bwMode="auto">
        <a:xfrm>
          <a:off x="1028700" y="91154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45281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1028700" y="911542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45281"/>
    <xdr:sp macro="" textlink="">
      <xdr:nvSpPr>
        <xdr:cNvPr id="12347" name="Text Box 2"/>
        <xdr:cNvSpPr txBox="1">
          <a:spLocks noChangeArrowheads="1"/>
        </xdr:cNvSpPr>
      </xdr:nvSpPr>
      <xdr:spPr bwMode="auto">
        <a:xfrm>
          <a:off x="1028700" y="911542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45281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1028700" y="911542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45281"/>
    <xdr:sp macro="" textlink="">
      <xdr:nvSpPr>
        <xdr:cNvPr id="12349" name="Text Box 2"/>
        <xdr:cNvSpPr txBox="1">
          <a:spLocks noChangeArrowheads="1"/>
        </xdr:cNvSpPr>
      </xdr:nvSpPr>
      <xdr:spPr bwMode="auto">
        <a:xfrm>
          <a:off x="1028700" y="911542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45281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1028700" y="911542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45281"/>
    <xdr:sp macro="" textlink="">
      <xdr:nvSpPr>
        <xdr:cNvPr id="12351" name="Text Box 2"/>
        <xdr:cNvSpPr txBox="1">
          <a:spLocks noChangeArrowheads="1"/>
        </xdr:cNvSpPr>
      </xdr:nvSpPr>
      <xdr:spPr bwMode="auto">
        <a:xfrm>
          <a:off x="1028700" y="911542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45281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1028700" y="911542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45281"/>
    <xdr:sp macro="" textlink="">
      <xdr:nvSpPr>
        <xdr:cNvPr id="12353" name="Text Box 2"/>
        <xdr:cNvSpPr txBox="1">
          <a:spLocks noChangeArrowheads="1"/>
        </xdr:cNvSpPr>
      </xdr:nvSpPr>
      <xdr:spPr bwMode="auto">
        <a:xfrm>
          <a:off x="1028700" y="911542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77</xdr:row>
      <xdr:rowOff>0</xdr:rowOff>
    </xdr:from>
    <xdr:ext cx="76200" cy="190500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5010150" y="9115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77</xdr:row>
      <xdr:rowOff>0</xdr:rowOff>
    </xdr:from>
    <xdr:ext cx="76200" cy="190500"/>
    <xdr:sp macro="" textlink="">
      <xdr:nvSpPr>
        <xdr:cNvPr id="12355" name="Text Box 2"/>
        <xdr:cNvSpPr txBox="1">
          <a:spLocks noChangeArrowheads="1"/>
        </xdr:cNvSpPr>
      </xdr:nvSpPr>
      <xdr:spPr bwMode="auto">
        <a:xfrm>
          <a:off x="5010150" y="91154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809625</xdr:colOff>
      <xdr:row>77</xdr:row>
      <xdr:rowOff>0</xdr:rowOff>
    </xdr:from>
    <xdr:ext cx="69850" cy="200025"/>
    <xdr:sp macro="" textlink="">
      <xdr:nvSpPr>
        <xdr:cNvPr id="12356" name="Text Box 597"/>
        <xdr:cNvSpPr txBox="1">
          <a:spLocks noChangeArrowheads="1"/>
        </xdr:cNvSpPr>
      </xdr:nvSpPr>
      <xdr:spPr bwMode="auto">
        <a:xfrm>
          <a:off x="5991225" y="9115425"/>
          <a:ext cx="698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219078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219078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1028700" y="91154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76</xdr:row>
      <xdr:rowOff>0</xdr:rowOff>
    </xdr:from>
    <xdr:ext cx="76200" cy="333373"/>
    <xdr:sp macro="" textlink="">
      <xdr:nvSpPr>
        <xdr:cNvPr id="12445" name="Text Box 2"/>
        <xdr:cNvSpPr txBox="1">
          <a:spLocks noChangeArrowheads="1"/>
        </xdr:cNvSpPr>
      </xdr:nvSpPr>
      <xdr:spPr bwMode="auto">
        <a:xfrm>
          <a:off x="5010150" y="8905875"/>
          <a:ext cx="76200" cy="333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76</xdr:row>
      <xdr:rowOff>0</xdr:rowOff>
    </xdr:from>
    <xdr:ext cx="76200" cy="333373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5010150" y="8905875"/>
          <a:ext cx="76200" cy="333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47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49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1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3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5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7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59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61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63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6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24587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962025" y="91154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2477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8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24587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962025" y="91154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2491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9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9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9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49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0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1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1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1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5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5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6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6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6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7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8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8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9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9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59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0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0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0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0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1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1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78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79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0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82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82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82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2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3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2853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8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87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88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2895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9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89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2907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0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2925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2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2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2937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3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2949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2951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7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7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7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8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09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0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0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0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1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12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13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13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3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3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3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159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1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18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18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201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0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0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0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0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213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231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3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3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3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3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255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257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269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8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2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30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30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39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43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43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43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43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465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48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49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4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507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0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519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537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3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549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561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563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575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8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8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5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0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70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73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74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74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74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771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8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9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9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79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79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7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813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3825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3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3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843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855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867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869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3881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8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9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9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9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8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0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1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1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1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77</xdr:row>
      <xdr:rowOff>0</xdr:rowOff>
    </xdr:from>
    <xdr:ext cx="76200" cy="295278"/>
    <xdr:sp macro="" textlink="">
      <xdr:nvSpPr>
        <xdr:cNvPr id="13917" name="Text Box 2"/>
        <xdr:cNvSpPr txBox="1">
          <a:spLocks noChangeArrowheads="1"/>
        </xdr:cNvSpPr>
      </xdr:nvSpPr>
      <xdr:spPr bwMode="auto">
        <a:xfrm>
          <a:off x="50101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171450</xdr:colOff>
      <xdr:row>77</xdr:row>
      <xdr:rowOff>0</xdr:rowOff>
    </xdr:from>
    <xdr:ext cx="76200" cy="295278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50101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1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3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4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7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8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0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1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7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1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49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53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55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76200" cy="295278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590550" y="91154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59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1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3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5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7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69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71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73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368300" cy="190501"/>
    <xdr:sp macro="" textlink="">
      <xdr:nvSpPr>
        <xdr:cNvPr id="14075" name="Text Box 2"/>
        <xdr:cNvSpPr txBox="1">
          <a:spLocks noChangeArrowheads="1"/>
        </xdr:cNvSpPr>
      </xdr:nvSpPr>
      <xdr:spPr bwMode="auto">
        <a:xfrm>
          <a:off x="3124200" y="911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7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7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24587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962025" y="91154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8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8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8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4089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9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9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24587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962025" y="91154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9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09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173736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505075" y="911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0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173736"/>
    <xdr:sp macro="" textlink="">
      <xdr:nvSpPr>
        <xdr:cNvPr id="14103" name="Text Box 2"/>
        <xdr:cNvSpPr txBox="1">
          <a:spLocks noChangeArrowheads="1"/>
        </xdr:cNvSpPr>
      </xdr:nvSpPr>
      <xdr:spPr bwMode="auto">
        <a:xfrm>
          <a:off x="1200150" y="911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0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0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0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19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21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23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25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173736"/>
    <xdr:sp macro="" textlink="">
      <xdr:nvSpPr>
        <xdr:cNvPr id="14127" name="Text Box 2"/>
        <xdr:cNvSpPr txBox="1">
          <a:spLocks noChangeArrowheads="1"/>
        </xdr:cNvSpPr>
      </xdr:nvSpPr>
      <xdr:spPr bwMode="auto">
        <a:xfrm>
          <a:off x="3124200" y="911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2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3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3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3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3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3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4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4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4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4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4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5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5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5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5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5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6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6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6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6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6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7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7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7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7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7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8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8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8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8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8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9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9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9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9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19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0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0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0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0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0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1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1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1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1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1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2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2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2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2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2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3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3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3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3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3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4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4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4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4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4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5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5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5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5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5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6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6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6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6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6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7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7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7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7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7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8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8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8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8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8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9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9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9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9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29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0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0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0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0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0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1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1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1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1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1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2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2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2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2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3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3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3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3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3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4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4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4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4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4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5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5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5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5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5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6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6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6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6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6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7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7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7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7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7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8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8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8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8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8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39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3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39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4409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4421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439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451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4463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465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477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4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0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0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5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3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3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3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3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3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4561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5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8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8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5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0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1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1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1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1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1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2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2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2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2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2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3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3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3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3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3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4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4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4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4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5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5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5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5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5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6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6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6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6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6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7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7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7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7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7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8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8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8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8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9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9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9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69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6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70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4715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4727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745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757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4769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771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783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8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9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9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7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1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1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1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1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3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3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3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4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842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4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4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4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854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4867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8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489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9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9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9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8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0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1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1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491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1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1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2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2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2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2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2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3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3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3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3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3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4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4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4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4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4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5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5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5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5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5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6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6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6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6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6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7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7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7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7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7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8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8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8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8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8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9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9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9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9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499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00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00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00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00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5021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5033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3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4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4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051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063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5075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077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089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09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10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1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3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14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14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14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14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4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5173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8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9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9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9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19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19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0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1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22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2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2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2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2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3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3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3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3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3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4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4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4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4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4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5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5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5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5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5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6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6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6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6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6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7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7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7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7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7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8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8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8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8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8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9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9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9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9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29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301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303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305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307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77</xdr:row>
      <xdr:rowOff>0</xdr:rowOff>
    </xdr:from>
    <xdr:ext cx="76200" cy="359568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77</xdr:row>
      <xdr:rowOff>0</xdr:rowOff>
    </xdr:from>
    <xdr:ext cx="76200" cy="359568"/>
    <xdr:sp macro="" textlink="">
      <xdr:nvSpPr>
        <xdr:cNvPr id="15309" name="Text Box 2"/>
        <xdr:cNvSpPr txBox="1">
          <a:spLocks noChangeArrowheads="1"/>
        </xdr:cNvSpPr>
      </xdr:nvSpPr>
      <xdr:spPr bwMode="auto">
        <a:xfrm>
          <a:off x="1028700" y="911542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31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31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5327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5339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4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357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369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7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5381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383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8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395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39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0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0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0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41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77</xdr:row>
      <xdr:rowOff>0</xdr:rowOff>
    </xdr:from>
    <xdr:ext cx="85344" cy="230886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552450" y="911542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77</xdr:row>
      <xdr:rowOff>0</xdr:rowOff>
    </xdr:from>
    <xdr:ext cx="107823" cy="181737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962025" y="9115425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886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5905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2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2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2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1267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600075" y="911542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39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41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43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45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1267"/>
    <xdr:sp macro="" textlink="">
      <xdr:nvSpPr>
        <xdr:cNvPr id="15447" name="Text Box 2"/>
        <xdr:cNvSpPr txBox="1">
          <a:spLocks noChangeArrowheads="1"/>
        </xdr:cNvSpPr>
      </xdr:nvSpPr>
      <xdr:spPr bwMode="auto">
        <a:xfrm>
          <a:off x="590550" y="911542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44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45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77</xdr:row>
      <xdr:rowOff>0</xdr:rowOff>
    </xdr:from>
    <xdr:ext cx="109728" cy="230886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505075" y="911542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45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5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5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5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6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7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7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7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7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77</xdr:row>
      <xdr:rowOff>0</xdr:rowOff>
    </xdr:from>
    <xdr:ext cx="88392" cy="230886"/>
    <xdr:sp macro="" textlink="">
      <xdr:nvSpPr>
        <xdr:cNvPr id="15479" name="Text Box 2"/>
        <xdr:cNvSpPr txBox="1">
          <a:spLocks noChangeArrowheads="1"/>
        </xdr:cNvSpPr>
      </xdr:nvSpPr>
      <xdr:spPr bwMode="auto">
        <a:xfrm>
          <a:off x="1200150" y="911542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8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77</xdr:row>
      <xdr:rowOff>0</xdr:rowOff>
    </xdr:from>
    <xdr:ext cx="89916" cy="230505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600075" y="911542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5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7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499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501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77</xdr:row>
      <xdr:rowOff>0</xdr:rowOff>
    </xdr:from>
    <xdr:ext cx="88392" cy="230505"/>
    <xdr:sp macro="" textlink="">
      <xdr:nvSpPr>
        <xdr:cNvPr id="15503" name="Text Box 2"/>
        <xdr:cNvSpPr txBox="1">
          <a:spLocks noChangeArrowheads="1"/>
        </xdr:cNvSpPr>
      </xdr:nvSpPr>
      <xdr:spPr bwMode="auto">
        <a:xfrm>
          <a:off x="590550" y="911542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0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0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0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19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21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23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25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77</xdr:row>
      <xdr:rowOff>0</xdr:rowOff>
    </xdr:from>
    <xdr:ext cx="57150" cy="230886"/>
    <xdr:sp macro="" textlink="">
      <xdr:nvSpPr>
        <xdr:cNvPr id="15527" name="Text Box 2"/>
        <xdr:cNvSpPr txBox="1">
          <a:spLocks noChangeArrowheads="1"/>
        </xdr:cNvSpPr>
      </xdr:nvSpPr>
      <xdr:spPr bwMode="auto">
        <a:xfrm>
          <a:off x="3124200" y="911542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29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1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3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5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7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39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41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43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368300" cy="190501"/>
    <xdr:sp macro="" textlink="">
      <xdr:nvSpPr>
        <xdr:cNvPr id="15545" name="Text Box 2"/>
        <xdr:cNvSpPr txBox="1">
          <a:spLocks noChangeArrowheads="1"/>
        </xdr:cNvSpPr>
      </xdr:nvSpPr>
      <xdr:spPr bwMode="auto">
        <a:xfrm>
          <a:off x="3124200" y="99536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47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49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81</xdr:row>
      <xdr:rowOff>47625</xdr:rowOff>
    </xdr:from>
    <xdr:ext cx="107823" cy="124587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962025" y="100012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53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55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57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88392" cy="173736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1200150" y="99536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88392" cy="173736"/>
    <xdr:sp macro="" textlink="">
      <xdr:nvSpPr>
        <xdr:cNvPr id="15559" name="Text Box 2"/>
        <xdr:cNvSpPr txBox="1">
          <a:spLocks noChangeArrowheads="1"/>
        </xdr:cNvSpPr>
      </xdr:nvSpPr>
      <xdr:spPr bwMode="auto">
        <a:xfrm>
          <a:off x="1200150" y="99536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61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81</xdr:row>
      <xdr:rowOff>47625</xdr:rowOff>
    </xdr:from>
    <xdr:ext cx="107823" cy="124587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962025" y="100012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67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69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81</xdr:row>
      <xdr:rowOff>0</xdr:rowOff>
    </xdr:from>
    <xdr:ext cx="109728" cy="173736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505075" y="99536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71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88392" cy="173736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1200150" y="99536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81</xdr:row>
      <xdr:rowOff>0</xdr:rowOff>
    </xdr:from>
    <xdr:ext cx="88392" cy="173736"/>
    <xdr:sp macro="" textlink="">
      <xdr:nvSpPr>
        <xdr:cNvPr id="15573" name="Text Box 2"/>
        <xdr:cNvSpPr txBox="1">
          <a:spLocks noChangeArrowheads="1"/>
        </xdr:cNvSpPr>
      </xdr:nvSpPr>
      <xdr:spPr bwMode="auto">
        <a:xfrm>
          <a:off x="1200150" y="99536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75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77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79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1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3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5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7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89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91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93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95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81</xdr:row>
      <xdr:rowOff>0</xdr:rowOff>
    </xdr:from>
    <xdr:ext cx="57150" cy="173736"/>
    <xdr:sp macro="" textlink="">
      <xdr:nvSpPr>
        <xdr:cNvPr id="15597" name="Text Box 2"/>
        <xdr:cNvSpPr txBox="1">
          <a:spLocks noChangeArrowheads="1"/>
        </xdr:cNvSpPr>
      </xdr:nvSpPr>
      <xdr:spPr bwMode="auto">
        <a:xfrm>
          <a:off x="3124200" y="99536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599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1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3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5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7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09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11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13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15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33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35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37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39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1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3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5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7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49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51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53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55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57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59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61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63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65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161923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161923"/>
    <xdr:sp macro="" textlink="">
      <xdr:nvSpPr>
        <xdr:cNvPr id="15667" name="Text Box 2"/>
        <xdr:cNvSpPr txBox="1">
          <a:spLocks noChangeArrowheads="1"/>
        </xdr:cNvSpPr>
      </xdr:nvSpPr>
      <xdr:spPr bwMode="auto">
        <a:xfrm>
          <a:off x="1028700" y="101631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69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1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3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5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7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79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81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83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85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82</xdr:row>
      <xdr:rowOff>0</xdr:rowOff>
    </xdr:from>
    <xdr:ext cx="497416" cy="161924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3124200" y="101631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69093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69093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1028700" y="101631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75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77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79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1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3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5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7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89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91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793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795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797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799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01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03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05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07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09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1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3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5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7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19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1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3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5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7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89</xdr:row>
      <xdr:rowOff>0</xdr:rowOff>
    </xdr:from>
    <xdr:ext cx="76200" cy="161923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89</xdr:row>
      <xdr:rowOff>0</xdr:rowOff>
    </xdr:from>
    <xdr:ext cx="76200" cy="161923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1028700" y="12153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45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47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49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1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3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5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7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59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61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89</xdr:row>
      <xdr:rowOff>0</xdr:rowOff>
    </xdr:from>
    <xdr:ext cx="497416" cy="161924"/>
    <xdr:sp macro="" textlink="">
      <xdr:nvSpPr>
        <xdr:cNvPr id="15863" name="Text Box 2"/>
        <xdr:cNvSpPr txBox="1">
          <a:spLocks noChangeArrowheads="1"/>
        </xdr:cNvSpPr>
      </xdr:nvSpPr>
      <xdr:spPr bwMode="auto">
        <a:xfrm>
          <a:off x="3124200" y="12153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6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6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6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7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73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7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7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7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8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83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8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8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8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9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93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9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9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89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0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03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0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0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0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1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13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1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1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1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2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23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2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2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2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3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33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3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3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3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4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43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45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47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49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82</xdr:row>
      <xdr:rowOff>0</xdr:rowOff>
    </xdr:from>
    <xdr:ext cx="76200" cy="340518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82</xdr:row>
      <xdr:rowOff>0</xdr:rowOff>
    </xdr:from>
    <xdr:ext cx="76200" cy="340518"/>
    <xdr:sp macro="" textlink="">
      <xdr:nvSpPr>
        <xdr:cNvPr id="15951" name="Text Box 2"/>
        <xdr:cNvSpPr txBox="1">
          <a:spLocks noChangeArrowheads="1"/>
        </xdr:cNvSpPr>
      </xdr:nvSpPr>
      <xdr:spPr bwMode="auto">
        <a:xfrm>
          <a:off x="1028700" y="101631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59</xdr:row>
      <xdr:rowOff>161924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5924550" y="9039225"/>
          <a:ext cx="7620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76202</xdr:colOff>
      <xdr:row>58</xdr:row>
      <xdr:rowOff>152400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924550" y="9696450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57</xdr:row>
      <xdr:rowOff>66675</xdr:rowOff>
    </xdr:from>
    <xdr:to>
      <xdr:col>2</xdr:col>
      <xdr:colOff>276225</xdr:colOff>
      <xdr:row>58</xdr:row>
      <xdr:rowOff>152400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238250" y="962025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38100</xdr:rowOff>
    </xdr:from>
    <xdr:to>
      <xdr:col>5</xdr:col>
      <xdr:colOff>247650</xdr:colOff>
      <xdr:row>58</xdr:row>
      <xdr:rowOff>142878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5010150" y="160877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58</xdr:row>
      <xdr:rowOff>104778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876800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59</xdr:row>
      <xdr:rowOff>57149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14600" y="9210675"/>
          <a:ext cx="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145255</xdr:colOff>
      <xdr:row>59</xdr:row>
      <xdr:rowOff>57149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33725" y="9210675"/>
          <a:ext cx="49768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59</xdr:row>
      <xdr:rowOff>57149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14600" y="9210675"/>
          <a:ext cx="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145255</xdr:colOff>
      <xdr:row>59</xdr:row>
      <xdr:rowOff>57149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33725" y="9210675"/>
          <a:ext cx="49768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59</xdr:row>
      <xdr:rowOff>57149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14600" y="9210675"/>
          <a:ext cx="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145255</xdr:colOff>
      <xdr:row>59</xdr:row>
      <xdr:rowOff>57149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33725" y="9210675"/>
          <a:ext cx="49768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152400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14600" y="95535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152400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14600" y="95535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152400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133725" y="9553575"/>
          <a:ext cx="366712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152400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14600" y="95535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152400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133725" y="9553575"/>
          <a:ext cx="366712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57</xdr:row>
      <xdr:rowOff>0</xdr:rowOff>
    </xdr:from>
    <xdr:to>
      <xdr:col>2</xdr:col>
      <xdr:colOff>247650</xdr:colOff>
      <xdr:row>58</xdr:row>
      <xdr:rowOff>152400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096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58</xdr:row>
      <xdr:rowOff>152400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4876800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58</xdr:row>
      <xdr:rowOff>152400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876800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152398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14600" y="9553575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152398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33725" y="9553575"/>
          <a:ext cx="366712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152398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14600" y="9553575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152398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33725" y="9553575"/>
          <a:ext cx="366712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152398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33725" y="9553575"/>
          <a:ext cx="366712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57</xdr:row>
      <xdr:rowOff>0</xdr:rowOff>
    </xdr:from>
    <xdr:to>
      <xdr:col>2</xdr:col>
      <xdr:colOff>876300</xdr:colOff>
      <xdr:row>58</xdr:row>
      <xdr:rowOff>133353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838325" y="94773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59</xdr:row>
      <xdr:rowOff>66673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876800" y="9382125"/>
          <a:ext cx="76200" cy="400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59</xdr:row>
      <xdr:rowOff>66673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4876800" y="9382125"/>
          <a:ext cx="76200" cy="400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1495425</xdr:colOff>
      <xdr:row>57</xdr:row>
      <xdr:rowOff>0</xdr:rowOff>
    </xdr:from>
    <xdr:to>
      <xdr:col>2</xdr:col>
      <xdr:colOff>1495425</xdr:colOff>
      <xdr:row>59</xdr:row>
      <xdr:rowOff>150430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33650" y="9382125"/>
          <a:ext cx="0" cy="51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4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5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6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7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69851</xdr:colOff>
      <xdr:row>58</xdr:row>
      <xdr:rowOff>152400</xdr:rowOff>
    </xdr:to>
    <xdr:sp macro="" textlink="">
      <xdr:nvSpPr>
        <xdr:cNvPr id="758" name="Text Box 597"/>
        <xdr:cNvSpPr txBox="1">
          <a:spLocks noChangeArrowheads="1"/>
        </xdr:cNvSpPr>
      </xdr:nvSpPr>
      <xdr:spPr bwMode="auto">
        <a:xfrm>
          <a:off x="5924550" y="9696450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57</xdr:row>
      <xdr:rowOff>66675</xdr:rowOff>
    </xdr:from>
    <xdr:to>
      <xdr:col>2</xdr:col>
      <xdr:colOff>276225</xdr:colOff>
      <xdr:row>58</xdr:row>
      <xdr:rowOff>152400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238250" y="962025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3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4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5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6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69851</xdr:colOff>
      <xdr:row>58</xdr:row>
      <xdr:rowOff>152400</xdr:rowOff>
    </xdr:to>
    <xdr:sp macro="" textlink="">
      <xdr:nvSpPr>
        <xdr:cNvPr id="1287" name="Text Box 597"/>
        <xdr:cNvSpPr txBox="1">
          <a:spLocks noChangeArrowheads="1"/>
        </xdr:cNvSpPr>
      </xdr:nvSpPr>
      <xdr:spPr bwMode="auto">
        <a:xfrm>
          <a:off x="5924550" y="9696450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57</xdr:row>
      <xdr:rowOff>66675</xdr:rowOff>
    </xdr:from>
    <xdr:to>
      <xdr:col>2</xdr:col>
      <xdr:colOff>276225</xdr:colOff>
      <xdr:row>58</xdr:row>
      <xdr:rowOff>152400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238250" y="962025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76202</xdr:colOff>
      <xdr:row>58</xdr:row>
      <xdr:rowOff>152400</xdr:rowOff>
    </xdr:to>
    <xdr:sp macro="" textlink="">
      <xdr:nvSpPr>
        <xdr:cNvPr id="1812" name="Text Box 597"/>
        <xdr:cNvSpPr txBox="1">
          <a:spLocks noChangeArrowheads="1"/>
        </xdr:cNvSpPr>
      </xdr:nvSpPr>
      <xdr:spPr bwMode="auto">
        <a:xfrm>
          <a:off x="5924550" y="9696450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69851</xdr:colOff>
      <xdr:row>58</xdr:row>
      <xdr:rowOff>152400</xdr:rowOff>
    </xdr:to>
    <xdr:sp macro="" textlink="">
      <xdr:nvSpPr>
        <xdr:cNvPr id="1813" name="Text Box 597"/>
        <xdr:cNvSpPr txBox="1">
          <a:spLocks noChangeArrowheads="1"/>
        </xdr:cNvSpPr>
      </xdr:nvSpPr>
      <xdr:spPr bwMode="auto">
        <a:xfrm>
          <a:off x="5924550" y="9696450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69851</xdr:colOff>
      <xdr:row>58</xdr:row>
      <xdr:rowOff>152400</xdr:rowOff>
    </xdr:to>
    <xdr:sp macro="" textlink="">
      <xdr:nvSpPr>
        <xdr:cNvPr id="1814" name="Text Box 597"/>
        <xdr:cNvSpPr txBox="1">
          <a:spLocks noChangeArrowheads="1"/>
        </xdr:cNvSpPr>
      </xdr:nvSpPr>
      <xdr:spPr bwMode="auto">
        <a:xfrm>
          <a:off x="5924550" y="9696450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151</xdr:row>
      <xdr:rowOff>0</xdr:rowOff>
    </xdr:from>
    <xdr:to>
      <xdr:col>2</xdr:col>
      <xdr:colOff>76200</xdr:colOff>
      <xdr:row>151</xdr:row>
      <xdr:rowOff>161923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3</xdr:col>
      <xdr:colOff>2116</xdr:colOff>
      <xdr:row>151</xdr:row>
      <xdr:rowOff>161924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139</xdr:row>
      <xdr:rowOff>161923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2116</xdr:colOff>
      <xdr:row>139</xdr:row>
      <xdr:rowOff>161924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153</xdr:row>
      <xdr:rowOff>0</xdr:rowOff>
    </xdr:from>
    <xdr:to>
      <xdr:col>2</xdr:col>
      <xdr:colOff>76200</xdr:colOff>
      <xdr:row>153</xdr:row>
      <xdr:rowOff>161923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153</xdr:row>
      <xdr:rowOff>0</xdr:rowOff>
    </xdr:from>
    <xdr:to>
      <xdr:col>3</xdr:col>
      <xdr:colOff>2116</xdr:colOff>
      <xdr:row>153</xdr:row>
      <xdr:rowOff>161924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40</xdr:row>
      <xdr:rowOff>47625</xdr:rowOff>
    </xdr:from>
    <xdr:ext cx="107823" cy="124587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962025" y="112490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600075" y="112014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600075" y="112014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12001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12001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40</xdr:row>
      <xdr:rowOff>47625</xdr:rowOff>
    </xdr:from>
    <xdr:ext cx="107823" cy="124587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962025" y="112490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600075" y="112014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600075" y="112014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12001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2001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50</xdr:row>
      <xdr:rowOff>47625</xdr:rowOff>
    </xdr:from>
    <xdr:ext cx="107823" cy="124587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962025" y="114776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200150" y="11430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1200150" y="11430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50</xdr:row>
      <xdr:rowOff>47625</xdr:rowOff>
    </xdr:from>
    <xdr:ext cx="107823" cy="124587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962025" y="114776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1200150" y="11430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1200150" y="11430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14858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3086100" y="19621500"/>
          <a:ext cx="1719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14858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3086100" y="19621500"/>
          <a:ext cx="1719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15239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3086100" y="19621500"/>
          <a:ext cx="171971" cy="15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15620</xdr:rowOff>
    </xdr:to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3086100" y="19621500"/>
          <a:ext cx="1719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15620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3086100" y="19621500"/>
          <a:ext cx="1719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14477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3086100" y="19621500"/>
          <a:ext cx="171971" cy="1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14858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3086100" y="19621500"/>
          <a:ext cx="1719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14858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3086100" y="19621500"/>
          <a:ext cx="1719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15239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3086100" y="19621500"/>
          <a:ext cx="171971" cy="15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15620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3086100" y="19621500"/>
          <a:ext cx="1719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15620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3086100" y="19621500"/>
          <a:ext cx="1719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14477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3086100" y="19621500"/>
          <a:ext cx="171971" cy="1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76202</xdr:colOff>
      <xdr:row>59</xdr:row>
      <xdr:rowOff>171450</xdr:rowOff>
    </xdr:to>
    <xdr:sp macro="" textlink="">
      <xdr:nvSpPr>
        <xdr:cNvPr id="2589" name="Text Box 597"/>
        <xdr:cNvSpPr txBox="1">
          <a:spLocks noChangeArrowheads="1"/>
        </xdr:cNvSpPr>
      </xdr:nvSpPr>
      <xdr:spPr bwMode="auto">
        <a:xfrm>
          <a:off x="5991225" y="1277302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69851</xdr:colOff>
      <xdr:row>59</xdr:row>
      <xdr:rowOff>171450</xdr:rowOff>
    </xdr:to>
    <xdr:sp macro="" textlink="">
      <xdr:nvSpPr>
        <xdr:cNvPr id="2590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69851</xdr:colOff>
      <xdr:row>59</xdr:row>
      <xdr:rowOff>171450</xdr:rowOff>
    </xdr:to>
    <xdr:sp macro="" textlink="">
      <xdr:nvSpPr>
        <xdr:cNvPr id="2591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76202</xdr:colOff>
      <xdr:row>59</xdr:row>
      <xdr:rowOff>171450</xdr:rowOff>
    </xdr:to>
    <xdr:sp macro="" textlink="">
      <xdr:nvSpPr>
        <xdr:cNvPr id="2592" name="Text Box 597"/>
        <xdr:cNvSpPr txBox="1">
          <a:spLocks noChangeArrowheads="1"/>
        </xdr:cNvSpPr>
      </xdr:nvSpPr>
      <xdr:spPr bwMode="auto">
        <a:xfrm>
          <a:off x="5991225" y="1277302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69851</xdr:colOff>
      <xdr:row>59</xdr:row>
      <xdr:rowOff>171450</xdr:rowOff>
    </xdr:to>
    <xdr:sp macro="" textlink="">
      <xdr:nvSpPr>
        <xdr:cNvPr id="2593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69851</xdr:colOff>
      <xdr:row>59</xdr:row>
      <xdr:rowOff>171450</xdr:rowOff>
    </xdr:to>
    <xdr:sp macro="" textlink="">
      <xdr:nvSpPr>
        <xdr:cNvPr id="2594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38100</xdr:colOff>
      <xdr:row>76</xdr:row>
      <xdr:rowOff>152400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3124200" y="44291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38100</xdr:colOff>
      <xdr:row>76</xdr:row>
      <xdr:rowOff>152400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3124200" y="44291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38100</xdr:colOff>
      <xdr:row>76</xdr:row>
      <xdr:rowOff>152400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3124200" y="44291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0</xdr:rowOff>
    </xdr:from>
    <xdr:ext cx="107823" cy="124587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962025" y="44291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4117"/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600075" y="4429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4117"/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600075" y="4429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173736"/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12001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173736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12001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0</xdr:rowOff>
    </xdr:from>
    <xdr:ext cx="107823" cy="124587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962025" y="44291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4117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600075" y="4429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4117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600075" y="4429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173736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12001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173736"/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2001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60959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628650" y="50101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60959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628650" y="50101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40004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628650" y="50101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40004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628650" y="50101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60959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628650" y="50101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60959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628650" y="50101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40004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628650" y="50101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40004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628650" y="50101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77</xdr:row>
      <xdr:rowOff>0</xdr:rowOff>
    </xdr:from>
    <xdr:to>
      <xdr:col>2</xdr:col>
      <xdr:colOff>2097881</xdr:colOff>
      <xdr:row>83</xdr:row>
      <xdr:rowOff>28575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3124200" y="483870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77</xdr:row>
      <xdr:rowOff>0</xdr:rowOff>
    </xdr:from>
    <xdr:to>
      <xdr:col>2</xdr:col>
      <xdr:colOff>2097881</xdr:colOff>
      <xdr:row>83</xdr:row>
      <xdr:rowOff>28575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3124200" y="483870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77</xdr:row>
      <xdr:rowOff>0</xdr:rowOff>
    </xdr:from>
    <xdr:to>
      <xdr:col>2</xdr:col>
      <xdr:colOff>2097881</xdr:colOff>
      <xdr:row>83</xdr:row>
      <xdr:rowOff>28575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3124200" y="483870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409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463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0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8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077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089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87</xdr:row>
      <xdr:rowOff>47625</xdr:rowOff>
    </xdr:from>
    <xdr:ext cx="107823" cy="124587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962025" y="113252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87</xdr:row>
      <xdr:rowOff>47625</xdr:rowOff>
    </xdr:from>
    <xdr:ext cx="107823" cy="124587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962025" y="113252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7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1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171448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5000625" y="303276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171448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5000625" y="303276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120</xdr:row>
      <xdr:rowOff>0</xdr:rowOff>
    </xdr:from>
    <xdr:ext cx="107823" cy="124587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838200" y="32527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4117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514350" y="325278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4117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514350" y="325278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120</xdr:row>
      <xdr:rowOff>0</xdr:rowOff>
    </xdr:from>
    <xdr:ext cx="88392" cy="173736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1009650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120</xdr:row>
      <xdr:rowOff>0</xdr:rowOff>
    </xdr:from>
    <xdr:ext cx="88392" cy="173736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1009650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120</xdr:row>
      <xdr:rowOff>0</xdr:rowOff>
    </xdr:from>
    <xdr:ext cx="107823" cy="124587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838200" y="32527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4117"/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514350" y="325278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4117"/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514350" y="325278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120</xdr:row>
      <xdr:rowOff>0</xdr:rowOff>
    </xdr:from>
    <xdr:ext cx="88392" cy="173736"/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1009650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120</xdr:row>
      <xdr:rowOff>0</xdr:rowOff>
    </xdr:from>
    <xdr:ext cx="88392" cy="173736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1009650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171448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5000625" y="303276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171448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5000625" y="303276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121</xdr:row>
      <xdr:rowOff>0</xdr:rowOff>
    </xdr:from>
    <xdr:to>
      <xdr:col>5</xdr:col>
      <xdr:colOff>247650</xdr:colOff>
      <xdr:row>122</xdr:row>
      <xdr:rowOff>104778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50006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121</xdr:row>
      <xdr:rowOff>0</xdr:rowOff>
    </xdr:from>
    <xdr:to>
      <xdr:col>5</xdr:col>
      <xdr:colOff>247650</xdr:colOff>
      <xdr:row>122</xdr:row>
      <xdr:rowOff>104778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50006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839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157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116</xdr:row>
      <xdr:rowOff>142875</xdr:rowOff>
    </xdr:from>
    <xdr:to>
      <xdr:col>7</xdr:col>
      <xdr:colOff>69850</xdr:colOff>
      <xdr:row>118</xdr:row>
      <xdr:rowOff>68792</xdr:rowOff>
    </xdr:to>
    <xdr:sp macro="" textlink="">
      <xdr:nvSpPr>
        <xdr:cNvPr id="6622" name="Text Box 597"/>
        <xdr:cNvSpPr txBox="1">
          <a:spLocks noChangeArrowheads="1"/>
        </xdr:cNvSpPr>
      </xdr:nvSpPr>
      <xdr:spPr bwMode="auto">
        <a:xfrm>
          <a:off x="5981700" y="31870650"/>
          <a:ext cx="69850" cy="325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116</xdr:row>
      <xdr:rowOff>66675</xdr:rowOff>
    </xdr:from>
    <xdr:to>
      <xdr:col>2</xdr:col>
      <xdr:colOff>276225</xdr:colOff>
      <xdr:row>118</xdr:row>
      <xdr:rowOff>68792</xdr:rowOff>
    </xdr:to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1038225" y="31794450"/>
          <a:ext cx="76200" cy="402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120</xdr:row>
      <xdr:rowOff>0</xdr:rowOff>
    </xdr:from>
    <xdr:to>
      <xdr:col>7</xdr:col>
      <xdr:colOff>69852</xdr:colOff>
      <xdr:row>120</xdr:row>
      <xdr:rowOff>66676</xdr:rowOff>
    </xdr:to>
    <xdr:sp macro="" textlink="">
      <xdr:nvSpPr>
        <xdr:cNvPr id="6624" name="Text Box 597"/>
        <xdr:cNvSpPr txBox="1">
          <a:spLocks noChangeArrowheads="1"/>
        </xdr:cNvSpPr>
      </xdr:nvSpPr>
      <xdr:spPr bwMode="auto">
        <a:xfrm>
          <a:off x="5981700" y="32527875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120</xdr:row>
      <xdr:rowOff>0</xdr:rowOff>
    </xdr:from>
    <xdr:to>
      <xdr:col>2</xdr:col>
      <xdr:colOff>276225</xdr:colOff>
      <xdr:row>120</xdr:row>
      <xdr:rowOff>133351</xdr:rowOff>
    </xdr:to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1038225" y="32527875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9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50007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2933700" y="3252787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59532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2933700" y="325278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50007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2933700" y="3252787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59532</xdr:rowOff>
    </xdr:to>
    <xdr:sp macro="" textlink="">
      <xdr:nvSpPr>
        <xdr:cNvPr id="6733" name="Text Box 2"/>
        <xdr:cNvSpPr txBox="1">
          <a:spLocks noChangeArrowheads="1"/>
        </xdr:cNvSpPr>
      </xdr:nvSpPr>
      <xdr:spPr bwMode="auto">
        <a:xfrm>
          <a:off x="2933700" y="325278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59532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2933700" y="325278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69057</xdr:rowOff>
    </xdr:to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2933700" y="3252787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59532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2933700" y="325278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69057</xdr:rowOff>
    </xdr:to>
    <xdr:sp macro="" textlink="">
      <xdr:nvSpPr>
        <xdr:cNvPr id="6737" name="Text Box 2"/>
        <xdr:cNvSpPr txBox="1">
          <a:spLocks noChangeArrowheads="1"/>
        </xdr:cNvSpPr>
      </xdr:nvSpPr>
      <xdr:spPr bwMode="auto">
        <a:xfrm>
          <a:off x="2933700" y="3252787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116</xdr:row>
      <xdr:rowOff>114300</xdr:rowOff>
    </xdr:from>
    <xdr:to>
      <xdr:col>1</xdr:col>
      <xdr:colOff>219075</xdr:colOff>
      <xdr:row>118</xdr:row>
      <xdr:rowOff>143669</xdr:rowOff>
    </xdr:to>
    <xdr:sp macro="" textlink="">
      <xdr:nvSpPr>
        <xdr:cNvPr id="6738" name="Text Box 4134"/>
        <xdr:cNvSpPr txBox="1">
          <a:spLocks noChangeArrowheads="1"/>
        </xdr:cNvSpPr>
      </xdr:nvSpPr>
      <xdr:spPr bwMode="auto">
        <a:xfrm>
          <a:off x="476250" y="31842075"/>
          <a:ext cx="76200" cy="4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116</xdr:row>
      <xdr:rowOff>114300</xdr:rowOff>
    </xdr:from>
    <xdr:to>
      <xdr:col>1</xdr:col>
      <xdr:colOff>219075</xdr:colOff>
      <xdr:row>118</xdr:row>
      <xdr:rowOff>143669</xdr:rowOff>
    </xdr:to>
    <xdr:sp macro="" textlink="">
      <xdr:nvSpPr>
        <xdr:cNvPr id="6739" name="Text Box 4134"/>
        <xdr:cNvSpPr txBox="1">
          <a:spLocks noChangeArrowheads="1"/>
        </xdr:cNvSpPr>
      </xdr:nvSpPr>
      <xdr:spPr bwMode="auto">
        <a:xfrm>
          <a:off x="476250" y="31842075"/>
          <a:ext cx="76200" cy="4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116</xdr:row>
      <xdr:rowOff>114300</xdr:rowOff>
    </xdr:from>
    <xdr:to>
      <xdr:col>1</xdr:col>
      <xdr:colOff>219075</xdr:colOff>
      <xdr:row>118</xdr:row>
      <xdr:rowOff>143669</xdr:rowOff>
    </xdr:to>
    <xdr:sp macro="" textlink="">
      <xdr:nvSpPr>
        <xdr:cNvPr id="6740" name="Text Box 4134"/>
        <xdr:cNvSpPr txBox="1">
          <a:spLocks noChangeArrowheads="1"/>
        </xdr:cNvSpPr>
      </xdr:nvSpPr>
      <xdr:spPr bwMode="auto">
        <a:xfrm>
          <a:off x="476250" y="31842075"/>
          <a:ext cx="76200" cy="4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116</xdr:row>
      <xdr:rowOff>142875</xdr:rowOff>
    </xdr:from>
    <xdr:to>
      <xdr:col>7</xdr:col>
      <xdr:colOff>69850</xdr:colOff>
      <xdr:row>118</xdr:row>
      <xdr:rowOff>68792</xdr:rowOff>
    </xdr:to>
    <xdr:sp macro="" textlink="">
      <xdr:nvSpPr>
        <xdr:cNvPr id="6741" name="Text Box 597"/>
        <xdr:cNvSpPr txBox="1">
          <a:spLocks noChangeArrowheads="1"/>
        </xdr:cNvSpPr>
      </xdr:nvSpPr>
      <xdr:spPr bwMode="auto">
        <a:xfrm>
          <a:off x="5981700" y="31870650"/>
          <a:ext cx="69850" cy="325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116</xdr:row>
      <xdr:rowOff>66675</xdr:rowOff>
    </xdr:from>
    <xdr:to>
      <xdr:col>2</xdr:col>
      <xdr:colOff>276225</xdr:colOff>
      <xdr:row>118</xdr:row>
      <xdr:rowOff>68792</xdr:rowOff>
    </xdr:to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1038225" y="31794450"/>
          <a:ext cx="76200" cy="402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257175</xdr:colOff>
      <xdr:row>118</xdr:row>
      <xdr:rowOff>134144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514350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0</xdr:rowOff>
    </xdr:from>
    <xdr:to>
      <xdr:col>1</xdr:col>
      <xdr:colOff>428625</xdr:colOff>
      <xdr:row>118</xdr:row>
      <xdr:rowOff>105569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685800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116</xdr:row>
      <xdr:rowOff>0</xdr:rowOff>
    </xdr:from>
    <xdr:to>
      <xdr:col>1</xdr:col>
      <xdr:colOff>419100</xdr:colOff>
      <xdr:row>118</xdr:row>
      <xdr:rowOff>105569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6762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49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55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61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116</xdr:row>
      <xdr:rowOff>0</xdr:rowOff>
    </xdr:from>
    <xdr:to>
      <xdr:col>1</xdr:col>
      <xdr:colOff>485775</xdr:colOff>
      <xdr:row>118</xdr:row>
      <xdr:rowOff>105569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742950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257175</xdr:colOff>
      <xdr:row>118</xdr:row>
      <xdr:rowOff>134144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514350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0</xdr:rowOff>
    </xdr:from>
    <xdr:to>
      <xdr:col>1</xdr:col>
      <xdr:colOff>428625</xdr:colOff>
      <xdr:row>118</xdr:row>
      <xdr:rowOff>105569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685800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116</xdr:row>
      <xdr:rowOff>0</xdr:rowOff>
    </xdr:from>
    <xdr:to>
      <xdr:col>1</xdr:col>
      <xdr:colOff>419100</xdr:colOff>
      <xdr:row>118</xdr:row>
      <xdr:rowOff>105569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6762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81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87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95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116</xdr:row>
      <xdr:rowOff>0</xdr:rowOff>
    </xdr:from>
    <xdr:to>
      <xdr:col>1</xdr:col>
      <xdr:colOff>485775</xdr:colOff>
      <xdr:row>118</xdr:row>
      <xdr:rowOff>105569</xdr:rowOff>
    </xdr:to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742950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114300</xdr:rowOff>
    </xdr:from>
    <xdr:to>
      <xdr:col>1</xdr:col>
      <xdr:colOff>219075</xdr:colOff>
      <xdr:row>118</xdr:row>
      <xdr:rowOff>2381</xdr:rowOff>
    </xdr:to>
    <xdr:sp macro="" textlink="">
      <xdr:nvSpPr>
        <xdr:cNvPr id="6809" name="Text Box 4134"/>
        <xdr:cNvSpPr txBox="1">
          <a:spLocks noChangeArrowheads="1"/>
        </xdr:cNvSpPr>
      </xdr:nvSpPr>
      <xdr:spPr bwMode="auto">
        <a:xfrm>
          <a:off x="476250" y="3204210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114300</xdr:rowOff>
    </xdr:from>
    <xdr:to>
      <xdr:col>1</xdr:col>
      <xdr:colOff>219075</xdr:colOff>
      <xdr:row>118</xdr:row>
      <xdr:rowOff>2381</xdr:rowOff>
    </xdr:to>
    <xdr:sp macro="" textlink="">
      <xdr:nvSpPr>
        <xdr:cNvPr id="6810" name="Text Box 4134"/>
        <xdr:cNvSpPr txBox="1">
          <a:spLocks noChangeArrowheads="1"/>
        </xdr:cNvSpPr>
      </xdr:nvSpPr>
      <xdr:spPr bwMode="auto">
        <a:xfrm>
          <a:off x="476250" y="3204210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114300</xdr:rowOff>
    </xdr:from>
    <xdr:to>
      <xdr:col>1</xdr:col>
      <xdr:colOff>219075</xdr:colOff>
      <xdr:row>118</xdr:row>
      <xdr:rowOff>2381</xdr:rowOff>
    </xdr:to>
    <xdr:sp macro="" textlink="">
      <xdr:nvSpPr>
        <xdr:cNvPr id="6811" name="Text Box 4134"/>
        <xdr:cNvSpPr txBox="1">
          <a:spLocks noChangeArrowheads="1"/>
        </xdr:cNvSpPr>
      </xdr:nvSpPr>
      <xdr:spPr bwMode="auto">
        <a:xfrm>
          <a:off x="476250" y="3204210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257175</xdr:colOff>
      <xdr:row>118</xdr:row>
      <xdr:rowOff>155575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5143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0</xdr:rowOff>
    </xdr:from>
    <xdr:to>
      <xdr:col>1</xdr:col>
      <xdr:colOff>428625</xdr:colOff>
      <xdr:row>118</xdr:row>
      <xdr:rowOff>155575</xdr:rowOff>
    </xdr:to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6858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116</xdr:row>
      <xdr:rowOff>0</xdr:rowOff>
    </xdr:from>
    <xdr:to>
      <xdr:col>1</xdr:col>
      <xdr:colOff>419100</xdr:colOff>
      <xdr:row>118</xdr:row>
      <xdr:rowOff>155575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6762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116</xdr:row>
      <xdr:rowOff>0</xdr:rowOff>
    </xdr:from>
    <xdr:to>
      <xdr:col>1</xdr:col>
      <xdr:colOff>485775</xdr:colOff>
      <xdr:row>118</xdr:row>
      <xdr:rowOff>155575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7429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257175</xdr:colOff>
      <xdr:row>118</xdr:row>
      <xdr:rowOff>155575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5143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0</xdr:rowOff>
    </xdr:from>
    <xdr:to>
      <xdr:col>1</xdr:col>
      <xdr:colOff>428625</xdr:colOff>
      <xdr:row>118</xdr:row>
      <xdr:rowOff>155575</xdr:rowOff>
    </xdr:to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6858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118</xdr:row>
      <xdr:rowOff>76200</xdr:rowOff>
    </xdr:from>
    <xdr:to>
      <xdr:col>1</xdr:col>
      <xdr:colOff>266700</xdr:colOff>
      <xdr:row>121</xdr:row>
      <xdr:rowOff>60325</xdr:rowOff>
    </xdr:to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523875" y="3220402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75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79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85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116</xdr:row>
      <xdr:rowOff>0</xdr:rowOff>
    </xdr:from>
    <xdr:to>
      <xdr:col>1</xdr:col>
      <xdr:colOff>485775</xdr:colOff>
      <xdr:row>118</xdr:row>
      <xdr:rowOff>155575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7429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901" name="Text Box 2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118</xdr:row>
      <xdr:rowOff>0</xdr:rowOff>
    </xdr:from>
    <xdr:to>
      <xdr:col>5</xdr:col>
      <xdr:colOff>247650</xdr:colOff>
      <xdr:row>119</xdr:row>
      <xdr:rowOff>0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5000625" y="321278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118</xdr:row>
      <xdr:rowOff>0</xdr:rowOff>
    </xdr:from>
    <xdr:to>
      <xdr:col>5</xdr:col>
      <xdr:colOff>247650</xdr:colOff>
      <xdr:row>119</xdr:row>
      <xdr:rowOff>0</xdr:rowOff>
    </xdr:to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5000625" y="321278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117</xdr:row>
      <xdr:rowOff>142875</xdr:rowOff>
    </xdr:from>
    <xdr:to>
      <xdr:col>7</xdr:col>
      <xdr:colOff>69850</xdr:colOff>
      <xdr:row>118</xdr:row>
      <xdr:rowOff>0</xdr:rowOff>
    </xdr:to>
    <xdr:sp macro="" textlink="">
      <xdr:nvSpPr>
        <xdr:cNvPr id="6904" name="Text Box 597"/>
        <xdr:cNvSpPr txBox="1">
          <a:spLocks noChangeArrowheads="1"/>
        </xdr:cNvSpPr>
      </xdr:nvSpPr>
      <xdr:spPr bwMode="auto">
        <a:xfrm>
          <a:off x="5981700" y="32070675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142873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5000625" y="303276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142873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5000625" y="303276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5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7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9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1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5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7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9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11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121</xdr:row>
      <xdr:rowOff>47625</xdr:rowOff>
    </xdr:from>
    <xdr:ext cx="107823" cy="124587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838200" y="327469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121</xdr:row>
      <xdr:rowOff>0</xdr:rowOff>
    </xdr:from>
    <xdr:ext cx="88392" cy="173736"/>
    <xdr:sp macro="" textlink="">
      <xdr:nvSpPr>
        <xdr:cNvPr id="7025" name="Text Box 2"/>
        <xdr:cNvSpPr txBox="1">
          <a:spLocks noChangeArrowheads="1"/>
        </xdr:cNvSpPr>
      </xdr:nvSpPr>
      <xdr:spPr bwMode="auto">
        <a:xfrm>
          <a:off x="1009650" y="326993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121</xdr:row>
      <xdr:rowOff>0</xdr:rowOff>
    </xdr:from>
    <xdr:ext cx="88392" cy="173736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1009650" y="326993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1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121</xdr:row>
      <xdr:rowOff>47625</xdr:rowOff>
    </xdr:from>
    <xdr:ext cx="107823" cy="124587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838200" y="327469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121</xdr:row>
      <xdr:rowOff>0</xdr:rowOff>
    </xdr:from>
    <xdr:ext cx="88392" cy="173736"/>
    <xdr:sp macro="" textlink="">
      <xdr:nvSpPr>
        <xdr:cNvPr id="7039" name="Text Box 2"/>
        <xdr:cNvSpPr txBox="1">
          <a:spLocks noChangeArrowheads="1"/>
        </xdr:cNvSpPr>
      </xdr:nvSpPr>
      <xdr:spPr bwMode="auto">
        <a:xfrm>
          <a:off x="1009650" y="326993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121</xdr:row>
      <xdr:rowOff>0</xdr:rowOff>
    </xdr:from>
    <xdr:ext cx="88392" cy="173736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1009650" y="326993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1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5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3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1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8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497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51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7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8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707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749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79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80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81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8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8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013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05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067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8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9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10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31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4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361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37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41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126</xdr:row>
      <xdr:rowOff>47625</xdr:rowOff>
    </xdr:from>
    <xdr:ext cx="107823" cy="124587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962025" y="196215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9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8496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126</xdr:row>
      <xdr:rowOff>47625</xdr:rowOff>
    </xdr:from>
    <xdr:ext cx="107823" cy="124587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962025" y="196215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9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6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2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2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1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13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15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1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5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38100</xdr:colOff>
      <xdr:row>133</xdr:row>
      <xdr:rowOff>152400</xdr:rowOff>
    </xdr:to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38100</xdr:colOff>
      <xdr:row>133</xdr:row>
      <xdr:rowOff>152400</xdr:rowOff>
    </xdr:to>
    <xdr:sp macro="" textlink="">
      <xdr:nvSpPr>
        <xdr:cNvPr id="8737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38100</xdr:colOff>
      <xdr:row>133</xdr:row>
      <xdr:rowOff>152400</xdr:rowOff>
    </xdr:to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39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0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2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3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5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6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9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1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2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4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133</xdr:row>
      <xdr:rowOff>0</xdr:rowOff>
    </xdr:from>
    <xdr:ext cx="107823" cy="124587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962025" y="172783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4117"/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4117"/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816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8829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5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5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5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5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133</xdr:row>
      <xdr:rowOff>0</xdr:rowOff>
    </xdr:from>
    <xdr:ext cx="107823" cy="124587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962025" y="172783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4117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4117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913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8925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927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5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75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80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83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85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86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92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94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171451</xdr:rowOff>
    </xdr:to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133</xdr:row>
      <xdr:rowOff>0</xdr:rowOff>
    </xdr:from>
    <xdr:to>
      <xdr:col>1</xdr:col>
      <xdr:colOff>310515</xdr:colOff>
      <xdr:row>133</xdr:row>
      <xdr:rowOff>60959</xdr:rowOff>
    </xdr:to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133</xdr:row>
      <xdr:rowOff>0</xdr:rowOff>
    </xdr:from>
    <xdr:to>
      <xdr:col>1</xdr:col>
      <xdr:colOff>310515</xdr:colOff>
      <xdr:row>133</xdr:row>
      <xdr:rowOff>60959</xdr:rowOff>
    </xdr:to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133</xdr:row>
      <xdr:rowOff>0</xdr:rowOff>
    </xdr:from>
    <xdr:to>
      <xdr:col>1</xdr:col>
      <xdr:colOff>310515</xdr:colOff>
      <xdr:row>133</xdr:row>
      <xdr:rowOff>40004</xdr:rowOff>
    </xdr:to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133</xdr:row>
      <xdr:rowOff>0</xdr:rowOff>
    </xdr:from>
    <xdr:to>
      <xdr:col>1</xdr:col>
      <xdr:colOff>310515</xdr:colOff>
      <xdr:row>133</xdr:row>
      <xdr:rowOff>40004</xdr:rowOff>
    </xdr:to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133</xdr:row>
      <xdr:rowOff>0</xdr:rowOff>
    </xdr:from>
    <xdr:to>
      <xdr:col>1</xdr:col>
      <xdr:colOff>310515</xdr:colOff>
      <xdr:row>133</xdr:row>
      <xdr:rowOff>60959</xdr:rowOff>
    </xdr:to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133</xdr:row>
      <xdr:rowOff>0</xdr:rowOff>
    </xdr:from>
    <xdr:to>
      <xdr:col>1</xdr:col>
      <xdr:colOff>310515</xdr:colOff>
      <xdr:row>133</xdr:row>
      <xdr:rowOff>60959</xdr:rowOff>
    </xdr:to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133</xdr:row>
      <xdr:rowOff>0</xdr:rowOff>
    </xdr:from>
    <xdr:to>
      <xdr:col>1</xdr:col>
      <xdr:colOff>310515</xdr:colOff>
      <xdr:row>133</xdr:row>
      <xdr:rowOff>40004</xdr:rowOff>
    </xdr:to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133</xdr:row>
      <xdr:rowOff>0</xdr:rowOff>
    </xdr:from>
    <xdr:to>
      <xdr:col>1</xdr:col>
      <xdr:colOff>310515</xdr:colOff>
      <xdr:row>133</xdr:row>
      <xdr:rowOff>40004</xdr:rowOff>
    </xdr:to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0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0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0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1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2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3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4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7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8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135</xdr:row>
      <xdr:rowOff>111918</xdr:rowOff>
    </xdr:to>
    <xdr:sp macro="" textlink="">
      <xdr:nvSpPr>
        <xdr:cNvPr id="909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097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099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01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03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05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07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2097881</xdr:colOff>
      <xdr:row>134</xdr:row>
      <xdr:rowOff>542925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2097881</xdr:colOff>
      <xdr:row>134</xdr:row>
      <xdr:rowOff>542925</xdr:rowOff>
    </xdr:to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2097881</xdr:colOff>
      <xdr:row>134</xdr:row>
      <xdr:rowOff>542925</xdr:rowOff>
    </xdr:to>
    <xdr:sp macro="" textlink="">
      <xdr:nvSpPr>
        <xdr:cNvPr id="9148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50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54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60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62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64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66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70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74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76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78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80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94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202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222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30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250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252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256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5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953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9592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9593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5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62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963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3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9647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6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66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66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6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969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7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1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1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7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98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8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86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87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87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989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91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96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96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997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1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1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0150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0162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0205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21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2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2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2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0247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0259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27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28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2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0301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30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31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47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48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48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4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0511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3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5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5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055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056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58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59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5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0607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60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062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5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5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133</xdr:row>
      <xdr:rowOff>0</xdr:rowOff>
    </xdr:from>
    <xdr:to>
      <xdr:col>5</xdr:col>
      <xdr:colOff>247650</xdr:colOff>
      <xdr:row>133</xdr:row>
      <xdr:rowOff>276228</xdr:rowOff>
    </xdr:to>
    <xdr:sp macro="" textlink="">
      <xdr:nvSpPr>
        <xdr:cNvPr id="10657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133</xdr:row>
      <xdr:rowOff>0</xdr:rowOff>
    </xdr:from>
    <xdr:to>
      <xdr:col>5</xdr:col>
      <xdr:colOff>247650</xdr:colOff>
      <xdr:row>133</xdr:row>
      <xdr:rowOff>276228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5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7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1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2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4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5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9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247650</xdr:colOff>
      <xdr:row>133</xdr:row>
      <xdr:rowOff>276228</xdr:rowOff>
    </xdr:to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79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7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0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1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081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1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1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133</xdr:row>
      <xdr:rowOff>0</xdr:rowOff>
    </xdr:from>
    <xdr:ext cx="107823" cy="124587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2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2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2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10829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3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3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133</xdr:row>
      <xdr:rowOff>0</xdr:rowOff>
    </xdr:from>
    <xdr:ext cx="107823" cy="124587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3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3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4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4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4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4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5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6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6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086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8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3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4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5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09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3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4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5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1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1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1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14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161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17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19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20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21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2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2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27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27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27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2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30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3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3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5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3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4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4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4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455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46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48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49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4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509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51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5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5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57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57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58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5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607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6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6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5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6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3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4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74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7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761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773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8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79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7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7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7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7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815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81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82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3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8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18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88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88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8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191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19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5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196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19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3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04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0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206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207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209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0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210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212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3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4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4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4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1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133</xdr:row>
      <xdr:rowOff>0</xdr:rowOff>
    </xdr:from>
    <xdr:to>
      <xdr:col>1</xdr:col>
      <xdr:colOff>218694</xdr:colOff>
      <xdr:row>133</xdr:row>
      <xdr:rowOff>211836</xdr:rowOff>
    </xdr:to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133</xdr:row>
      <xdr:rowOff>0</xdr:rowOff>
    </xdr:from>
    <xdr:to>
      <xdr:col>2</xdr:col>
      <xdr:colOff>41148</xdr:colOff>
      <xdr:row>133</xdr:row>
      <xdr:rowOff>162687</xdr:rowOff>
    </xdr:to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211836</xdr:rowOff>
    </xdr:to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212217</xdr:rowOff>
    </xdr:to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8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8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212217</xdr:rowOff>
    </xdr:to>
    <xdr:sp macro="" textlink="">
      <xdr:nvSpPr>
        <xdr:cNvPr id="1218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18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19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2</xdr:col>
      <xdr:colOff>1586103</xdr:colOff>
      <xdr:row>133</xdr:row>
      <xdr:rowOff>211836</xdr:rowOff>
    </xdr:to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19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1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133</xdr:row>
      <xdr:rowOff>0</xdr:rowOff>
    </xdr:from>
    <xdr:to>
      <xdr:col>2</xdr:col>
      <xdr:colOff>259842</xdr:colOff>
      <xdr:row>133</xdr:row>
      <xdr:rowOff>211836</xdr:rowOff>
    </xdr:to>
    <xdr:sp macro="" textlink="">
      <xdr:nvSpPr>
        <xdr:cNvPr id="12219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133</xdr:row>
      <xdr:rowOff>0</xdr:rowOff>
    </xdr:from>
    <xdr:to>
      <xdr:col>1</xdr:col>
      <xdr:colOff>270891</xdr:colOff>
      <xdr:row>133</xdr:row>
      <xdr:rowOff>211455</xdr:rowOff>
    </xdr:to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3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4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133</xdr:row>
      <xdr:rowOff>0</xdr:rowOff>
    </xdr:from>
    <xdr:to>
      <xdr:col>1</xdr:col>
      <xdr:colOff>259842</xdr:colOff>
      <xdr:row>133</xdr:row>
      <xdr:rowOff>211455</xdr:rowOff>
    </xdr:to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5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6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6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6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2</xdr:col>
      <xdr:colOff>2152650</xdr:colOff>
      <xdr:row>133</xdr:row>
      <xdr:rowOff>211836</xdr:rowOff>
    </xdr:to>
    <xdr:sp macro="" textlink="">
      <xdr:nvSpPr>
        <xdr:cNvPr id="1226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69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1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3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5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7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79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81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12285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28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28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133</xdr:row>
      <xdr:rowOff>0</xdr:rowOff>
    </xdr:from>
    <xdr:ext cx="107823" cy="124587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962025" y="280797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29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29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29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12299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0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0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133</xdr:row>
      <xdr:rowOff>0</xdr:rowOff>
    </xdr:from>
    <xdr:ext cx="107823" cy="124587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962025" y="280797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0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0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1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12313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1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1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1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2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3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3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3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1233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3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4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5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5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5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7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7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7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7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8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39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93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95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97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399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401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405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161923</xdr:rowOff>
    </xdr:to>
    <xdr:sp macro="" textlink="">
      <xdr:nvSpPr>
        <xdr:cNvPr id="12407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0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1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2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2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2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2116</xdr:colOff>
      <xdr:row>133</xdr:row>
      <xdr:rowOff>161924</xdr:rowOff>
    </xdr:to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133</xdr:row>
      <xdr:rowOff>340518</xdr:rowOff>
    </xdr:to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142873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5991225" y="10963275"/>
          <a:ext cx="76200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38</xdr:row>
      <xdr:rowOff>0</xdr:rowOff>
    </xdr:from>
    <xdr:to>
      <xdr:col>7</xdr:col>
      <xdr:colOff>76202</xdr:colOff>
      <xdr:row>38</xdr:row>
      <xdr:rowOff>200025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991225" y="1096327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38</xdr:row>
      <xdr:rowOff>0</xdr:rowOff>
    </xdr:from>
    <xdr:to>
      <xdr:col>2</xdr:col>
      <xdr:colOff>276225</xdr:colOff>
      <xdr:row>39</xdr:row>
      <xdr:rowOff>66674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228725" y="109632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38</xdr:row>
      <xdr:rowOff>0</xdr:rowOff>
    </xdr:from>
    <xdr:to>
      <xdr:col>5</xdr:col>
      <xdr:colOff>247650</xdr:colOff>
      <xdr:row>39</xdr:row>
      <xdr:rowOff>85727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50101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38</xdr:row>
      <xdr:rowOff>0</xdr:rowOff>
    </xdr:from>
    <xdr:to>
      <xdr:col>5</xdr:col>
      <xdr:colOff>247650</xdr:colOff>
      <xdr:row>39</xdr:row>
      <xdr:rowOff>85727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0101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40</xdr:row>
      <xdr:rowOff>38098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05075" y="109632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145255</xdr:colOff>
      <xdr:row>40</xdr:row>
      <xdr:rowOff>38098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24200" y="10963275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40</xdr:row>
      <xdr:rowOff>38098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05075" y="109632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145255</xdr:colOff>
      <xdr:row>40</xdr:row>
      <xdr:rowOff>38098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24200" y="10963275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40</xdr:row>
      <xdr:rowOff>38098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05075" y="109632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145255</xdr:colOff>
      <xdr:row>40</xdr:row>
      <xdr:rowOff>38098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24200" y="10963275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133349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05075" y="109632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133349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05075" y="109632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14287</xdr:colOff>
      <xdr:row>39</xdr:row>
      <xdr:rowOff>133349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124200" y="10963275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133349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05075" y="109632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14287</xdr:colOff>
      <xdr:row>39</xdr:row>
      <xdr:rowOff>133349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124200" y="10963275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38</xdr:row>
      <xdr:rowOff>0</xdr:rowOff>
    </xdr:from>
    <xdr:to>
      <xdr:col>2</xdr:col>
      <xdr:colOff>247650</xdr:colOff>
      <xdr:row>39</xdr:row>
      <xdr:rowOff>133349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001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38</xdr:row>
      <xdr:rowOff>0</xdr:rowOff>
    </xdr:from>
    <xdr:to>
      <xdr:col>5</xdr:col>
      <xdr:colOff>247650</xdr:colOff>
      <xdr:row>39</xdr:row>
      <xdr:rowOff>133349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50101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38</xdr:row>
      <xdr:rowOff>0</xdr:rowOff>
    </xdr:from>
    <xdr:to>
      <xdr:col>5</xdr:col>
      <xdr:colOff>247650</xdr:colOff>
      <xdr:row>39</xdr:row>
      <xdr:rowOff>133349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50101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133347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05075" y="10963275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14287</xdr:colOff>
      <xdr:row>39</xdr:row>
      <xdr:rowOff>133347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10963275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133347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05075" y="10963275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14287</xdr:colOff>
      <xdr:row>39</xdr:row>
      <xdr:rowOff>133347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10963275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14287</xdr:colOff>
      <xdr:row>39</xdr:row>
      <xdr:rowOff>133347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24200" y="10963275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85727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0</xdr:rowOff>
    </xdr:from>
    <xdr:to>
      <xdr:col>2</xdr:col>
      <xdr:colOff>876300</xdr:colOff>
      <xdr:row>39</xdr:row>
      <xdr:rowOff>114302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828800" y="10963275"/>
          <a:ext cx="76200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38</xdr:row>
      <xdr:rowOff>0</xdr:rowOff>
    </xdr:from>
    <xdr:to>
      <xdr:col>5</xdr:col>
      <xdr:colOff>247650</xdr:colOff>
      <xdr:row>40</xdr:row>
      <xdr:rowOff>47622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5010150" y="10963275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38</xdr:row>
      <xdr:rowOff>0</xdr:rowOff>
    </xdr:from>
    <xdr:to>
      <xdr:col>5</xdr:col>
      <xdr:colOff>247650</xdr:colOff>
      <xdr:row>40</xdr:row>
      <xdr:rowOff>47622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5010150" y="10963275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1495425</xdr:colOff>
      <xdr:row>38</xdr:row>
      <xdr:rowOff>0</xdr:rowOff>
    </xdr:from>
    <xdr:to>
      <xdr:col>2</xdr:col>
      <xdr:colOff>1495425</xdr:colOff>
      <xdr:row>40</xdr:row>
      <xdr:rowOff>131379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24125" y="10963275"/>
          <a:ext cx="0" cy="51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54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55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56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757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38</xdr:row>
      <xdr:rowOff>0</xdr:rowOff>
    </xdr:from>
    <xdr:to>
      <xdr:col>7</xdr:col>
      <xdr:colOff>69851</xdr:colOff>
      <xdr:row>38</xdr:row>
      <xdr:rowOff>200025</xdr:rowOff>
    </xdr:to>
    <xdr:sp macro="" textlink="">
      <xdr:nvSpPr>
        <xdr:cNvPr id="758" name="Text Box 597"/>
        <xdr:cNvSpPr txBox="1">
          <a:spLocks noChangeArrowheads="1"/>
        </xdr:cNvSpPr>
      </xdr:nvSpPr>
      <xdr:spPr bwMode="auto">
        <a:xfrm>
          <a:off x="5991225" y="10963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38</xdr:row>
      <xdr:rowOff>0</xdr:rowOff>
    </xdr:from>
    <xdr:to>
      <xdr:col>2</xdr:col>
      <xdr:colOff>276225</xdr:colOff>
      <xdr:row>39</xdr:row>
      <xdr:rowOff>66674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228725" y="109632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83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84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85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286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38</xdr:row>
      <xdr:rowOff>0</xdr:rowOff>
    </xdr:from>
    <xdr:to>
      <xdr:col>7</xdr:col>
      <xdr:colOff>69851</xdr:colOff>
      <xdr:row>38</xdr:row>
      <xdr:rowOff>200025</xdr:rowOff>
    </xdr:to>
    <xdr:sp macro="" textlink="">
      <xdr:nvSpPr>
        <xdr:cNvPr id="1287" name="Text Box 597"/>
        <xdr:cNvSpPr txBox="1">
          <a:spLocks noChangeArrowheads="1"/>
        </xdr:cNvSpPr>
      </xdr:nvSpPr>
      <xdr:spPr bwMode="auto">
        <a:xfrm>
          <a:off x="5991225" y="10963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38</xdr:row>
      <xdr:rowOff>0</xdr:rowOff>
    </xdr:from>
    <xdr:to>
      <xdr:col>1</xdr:col>
      <xdr:colOff>247650</xdr:colOff>
      <xdr:row>39</xdr:row>
      <xdr:rowOff>133349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38</xdr:row>
      <xdr:rowOff>0</xdr:rowOff>
    </xdr:from>
    <xdr:to>
      <xdr:col>2</xdr:col>
      <xdr:colOff>276225</xdr:colOff>
      <xdr:row>39</xdr:row>
      <xdr:rowOff>66674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228725" y="109632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69850</xdr:colOff>
      <xdr:row>39</xdr:row>
      <xdr:rowOff>133349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133349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38</xdr:row>
      <xdr:rowOff>0</xdr:rowOff>
    </xdr:from>
    <xdr:to>
      <xdr:col>7</xdr:col>
      <xdr:colOff>76202</xdr:colOff>
      <xdr:row>38</xdr:row>
      <xdr:rowOff>200025</xdr:rowOff>
    </xdr:to>
    <xdr:sp macro="" textlink="">
      <xdr:nvSpPr>
        <xdr:cNvPr id="1812" name="Text Box 597"/>
        <xdr:cNvSpPr txBox="1">
          <a:spLocks noChangeArrowheads="1"/>
        </xdr:cNvSpPr>
      </xdr:nvSpPr>
      <xdr:spPr bwMode="auto">
        <a:xfrm>
          <a:off x="5991225" y="1096327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38</xdr:row>
      <xdr:rowOff>0</xdr:rowOff>
    </xdr:from>
    <xdr:to>
      <xdr:col>7</xdr:col>
      <xdr:colOff>69851</xdr:colOff>
      <xdr:row>38</xdr:row>
      <xdr:rowOff>200025</xdr:rowOff>
    </xdr:to>
    <xdr:sp macro="" textlink="">
      <xdr:nvSpPr>
        <xdr:cNvPr id="1813" name="Text Box 597"/>
        <xdr:cNvSpPr txBox="1">
          <a:spLocks noChangeArrowheads="1"/>
        </xdr:cNvSpPr>
      </xdr:nvSpPr>
      <xdr:spPr bwMode="auto">
        <a:xfrm>
          <a:off x="5991225" y="10963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38</xdr:row>
      <xdr:rowOff>0</xdr:rowOff>
    </xdr:from>
    <xdr:to>
      <xdr:col>7</xdr:col>
      <xdr:colOff>69851</xdr:colOff>
      <xdr:row>38</xdr:row>
      <xdr:rowOff>200025</xdr:rowOff>
    </xdr:to>
    <xdr:sp macro="" textlink="">
      <xdr:nvSpPr>
        <xdr:cNvPr id="1814" name="Text Box 597"/>
        <xdr:cNvSpPr txBox="1">
          <a:spLocks noChangeArrowheads="1"/>
        </xdr:cNvSpPr>
      </xdr:nvSpPr>
      <xdr:spPr bwMode="auto">
        <a:xfrm>
          <a:off x="5991225" y="10963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214311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2</xdr:col>
      <xdr:colOff>2105025</xdr:colOff>
      <xdr:row>16</xdr:row>
      <xdr:rowOff>214311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214311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2</xdr:col>
      <xdr:colOff>2105025</xdr:colOff>
      <xdr:row>16</xdr:row>
      <xdr:rowOff>214311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214311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2</xdr:col>
      <xdr:colOff>2105025</xdr:colOff>
      <xdr:row>16</xdr:row>
      <xdr:rowOff>214311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214311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2</xdr:col>
      <xdr:colOff>2105025</xdr:colOff>
      <xdr:row>16</xdr:row>
      <xdr:rowOff>214311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214311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2</xdr:col>
      <xdr:colOff>2105025</xdr:colOff>
      <xdr:row>16</xdr:row>
      <xdr:rowOff>214311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16</xdr:row>
      <xdr:rowOff>0</xdr:rowOff>
    </xdr:from>
    <xdr:to>
      <xdr:col>2</xdr:col>
      <xdr:colOff>1476375</xdr:colOff>
      <xdr:row>16</xdr:row>
      <xdr:rowOff>214311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</xdr:row>
      <xdr:rowOff>0</xdr:rowOff>
    </xdr:from>
    <xdr:to>
      <xdr:col>2</xdr:col>
      <xdr:colOff>2105025</xdr:colOff>
      <xdr:row>16</xdr:row>
      <xdr:rowOff>214311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40</xdr:row>
      <xdr:rowOff>161923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40</xdr:row>
      <xdr:rowOff>0</xdr:rowOff>
    </xdr:from>
    <xdr:to>
      <xdr:col>3</xdr:col>
      <xdr:colOff>2116</xdr:colOff>
      <xdr:row>40</xdr:row>
      <xdr:rowOff>161924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42</xdr:row>
      <xdr:rowOff>0</xdr:rowOff>
    </xdr:from>
    <xdr:to>
      <xdr:col>2</xdr:col>
      <xdr:colOff>76200</xdr:colOff>
      <xdr:row>42</xdr:row>
      <xdr:rowOff>161923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0</xdr:rowOff>
    </xdr:from>
    <xdr:to>
      <xdr:col>3</xdr:col>
      <xdr:colOff>2116</xdr:colOff>
      <xdr:row>42</xdr:row>
      <xdr:rowOff>161924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368300" cy="190501"/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34</xdr:row>
      <xdr:rowOff>47625</xdr:rowOff>
    </xdr:from>
    <xdr:ext cx="107823" cy="124587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962025" y="101917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4117"/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600075" y="10144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4117"/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600075" y="10144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3355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3355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34</xdr:row>
      <xdr:rowOff>0</xdr:rowOff>
    </xdr:from>
    <xdr:ext cx="88392" cy="173736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12001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34</xdr:row>
      <xdr:rowOff>0</xdr:rowOff>
    </xdr:from>
    <xdr:ext cx="88392" cy="17373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12001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3355"/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3355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34</xdr:row>
      <xdr:rowOff>0</xdr:rowOff>
    </xdr:from>
    <xdr:ext cx="85344" cy="173736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34</xdr:row>
      <xdr:rowOff>47625</xdr:rowOff>
    </xdr:from>
    <xdr:ext cx="107823" cy="124587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962025" y="101917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736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4117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600075" y="10144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4117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600075" y="10144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4117"/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</xdr:row>
      <xdr:rowOff>0</xdr:rowOff>
    </xdr:from>
    <xdr:ext cx="109728" cy="173736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3355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3355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34</xdr:row>
      <xdr:rowOff>0</xdr:rowOff>
    </xdr:from>
    <xdr:ext cx="88392" cy="173736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12001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34</xdr:row>
      <xdr:rowOff>0</xdr:rowOff>
    </xdr:from>
    <xdr:ext cx="88392" cy="173736"/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2001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3355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34</xdr:row>
      <xdr:rowOff>0</xdr:rowOff>
    </xdr:from>
    <xdr:ext cx="89916" cy="173355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34</xdr:row>
      <xdr:rowOff>0</xdr:rowOff>
    </xdr:from>
    <xdr:ext cx="88392" cy="173355"/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34</xdr:row>
      <xdr:rowOff>0</xdr:rowOff>
    </xdr:from>
    <xdr:ext cx="57150" cy="173736"/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368300" cy="190501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38</xdr:row>
      <xdr:rowOff>0</xdr:rowOff>
    </xdr:from>
    <xdr:ext cx="107823" cy="124587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962025" y="109632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38</xdr:row>
      <xdr:rowOff>0</xdr:rowOff>
    </xdr:from>
    <xdr:ext cx="88392" cy="173736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200150" y="10963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38</xdr:row>
      <xdr:rowOff>0</xdr:rowOff>
    </xdr:from>
    <xdr:ext cx="88392" cy="173736"/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1200150" y="10963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38</xdr:row>
      <xdr:rowOff>0</xdr:rowOff>
    </xdr:from>
    <xdr:ext cx="107823" cy="124587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962025" y="109632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38</xdr:row>
      <xdr:rowOff>0</xdr:rowOff>
    </xdr:from>
    <xdr:ext cx="109728" cy="173736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38</xdr:row>
      <xdr:rowOff>0</xdr:rowOff>
    </xdr:from>
    <xdr:ext cx="88392" cy="173736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1200150" y="10963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38</xdr:row>
      <xdr:rowOff>0</xdr:rowOff>
    </xdr:from>
    <xdr:ext cx="88392" cy="173736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1200150" y="10963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38</xdr:row>
      <xdr:rowOff>0</xdr:rowOff>
    </xdr:from>
    <xdr:ext cx="57150" cy="173736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38</xdr:row>
      <xdr:rowOff>161923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2116</xdr:colOff>
      <xdr:row>38</xdr:row>
      <xdr:rowOff>161924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47625</xdr:rowOff>
    </xdr:from>
    <xdr:to>
      <xdr:col>2</xdr:col>
      <xdr:colOff>41148</xdr:colOff>
      <xdr:row>37</xdr:row>
      <xdr:rowOff>210312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47625</xdr:rowOff>
    </xdr:from>
    <xdr:to>
      <xdr:col>2</xdr:col>
      <xdr:colOff>41148</xdr:colOff>
      <xdr:row>37</xdr:row>
      <xdr:rowOff>210312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47625</xdr:rowOff>
    </xdr:from>
    <xdr:to>
      <xdr:col>2</xdr:col>
      <xdr:colOff>41148</xdr:colOff>
      <xdr:row>37</xdr:row>
      <xdr:rowOff>210312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47625</xdr:rowOff>
    </xdr:from>
    <xdr:to>
      <xdr:col>2</xdr:col>
      <xdr:colOff>41148</xdr:colOff>
      <xdr:row>37</xdr:row>
      <xdr:rowOff>210312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47625</xdr:rowOff>
    </xdr:from>
    <xdr:to>
      <xdr:col>2</xdr:col>
      <xdr:colOff>41148</xdr:colOff>
      <xdr:row>37</xdr:row>
      <xdr:rowOff>210312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0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437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47625</xdr:rowOff>
    </xdr:from>
    <xdr:to>
      <xdr:col>2</xdr:col>
      <xdr:colOff>41148</xdr:colOff>
      <xdr:row>37</xdr:row>
      <xdr:rowOff>210312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521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38</xdr:row>
      <xdr:rowOff>150019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47625</xdr:rowOff>
    </xdr:from>
    <xdr:to>
      <xdr:col>2</xdr:col>
      <xdr:colOff>41148</xdr:colOff>
      <xdr:row>37</xdr:row>
      <xdr:rowOff>210312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743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47625</xdr:rowOff>
    </xdr:from>
    <xdr:to>
      <xdr:col>2</xdr:col>
      <xdr:colOff>41148</xdr:colOff>
      <xdr:row>37</xdr:row>
      <xdr:rowOff>210312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95249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118533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38</xdr:row>
      <xdr:rowOff>0</xdr:rowOff>
    </xdr:from>
    <xdr:to>
      <xdr:col>2</xdr:col>
      <xdr:colOff>76200</xdr:colOff>
      <xdr:row>39</xdr:row>
      <xdr:rowOff>96306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38</xdr:row>
      <xdr:rowOff>0</xdr:rowOff>
    </xdr:from>
    <xdr:to>
      <xdr:col>2</xdr:col>
      <xdr:colOff>247650</xdr:colOff>
      <xdr:row>39</xdr:row>
      <xdr:rowOff>114299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1200150" y="10963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38</xdr:row>
      <xdr:rowOff>0</xdr:rowOff>
    </xdr:from>
    <xdr:to>
      <xdr:col>2</xdr:col>
      <xdr:colOff>247650</xdr:colOff>
      <xdr:row>39</xdr:row>
      <xdr:rowOff>114299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1200150" y="10963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38</xdr:row>
      <xdr:rowOff>0</xdr:rowOff>
    </xdr:from>
    <xdr:to>
      <xdr:col>2</xdr:col>
      <xdr:colOff>1476375</xdr:colOff>
      <xdr:row>39</xdr:row>
      <xdr:rowOff>114299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114299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38</xdr:row>
      <xdr:rowOff>0</xdr:rowOff>
    </xdr:from>
    <xdr:to>
      <xdr:col>2</xdr:col>
      <xdr:colOff>247650</xdr:colOff>
      <xdr:row>39</xdr:row>
      <xdr:rowOff>114299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1200150" y="10963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38</xdr:row>
      <xdr:rowOff>0</xdr:rowOff>
    </xdr:from>
    <xdr:to>
      <xdr:col>2</xdr:col>
      <xdr:colOff>247650</xdr:colOff>
      <xdr:row>39</xdr:row>
      <xdr:rowOff>114299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1200150" y="10963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39</xdr:row>
      <xdr:rowOff>9524</xdr:rowOff>
    </xdr:to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38</xdr:row>
      <xdr:rowOff>0</xdr:rowOff>
    </xdr:from>
    <xdr:to>
      <xdr:col>3</xdr:col>
      <xdr:colOff>9525</xdr:colOff>
      <xdr:row>41</xdr:row>
      <xdr:rowOff>47624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76202</xdr:colOff>
      <xdr:row>18</xdr:row>
      <xdr:rowOff>171450</xdr:rowOff>
    </xdr:to>
    <xdr:sp macro="" textlink="">
      <xdr:nvSpPr>
        <xdr:cNvPr id="4279" name="Text Box 597"/>
        <xdr:cNvSpPr txBox="1">
          <a:spLocks noChangeArrowheads="1"/>
        </xdr:cNvSpPr>
      </xdr:nvSpPr>
      <xdr:spPr bwMode="auto">
        <a:xfrm>
          <a:off x="5991225" y="7029450"/>
          <a:ext cx="7620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18</xdr:row>
      <xdr:rowOff>171450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5010150" y="7029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18</xdr:row>
      <xdr:rowOff>171450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5010150" y="7029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18</xdr:row>
      <xdr:rowOff>171450</xdr:rowOff>
    </xdr:to>
    <xdr:sp macro="" textlink="">
      <xdr:nvSpPr>
        <xdr:cNvPr id="4282" name="Text Box 597"/>
        <xdr:cNvSpPr txBox="1">
          <a:spLocks noChangeArrowheads="1"/>
        </xdr:cNvSpPr>
      </xdr:nvSpPr>
      <xdr:spPr bwMode="auto">
        <a:xfrm>
          <a:off x="5991225" y="7029450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18</xdr:row>
      <xdr:rowOff>171450</xdr:rowOff>
    </xdr:to>
    <xdr:sp macro="" textlink="">
      <xdr:nvSpPr>
        <xdr:cNvPr id="4283" name="Text Box 597"/>
        <xdr:cNvSpPr txBox="1">
          <a:spLocks noChangeArrowheads="1"/>
        </xdr:cNvSpPr>
      </xdr:nvSpPr>
      <xdr:spPr bwMode="auto">
        <a:xfrm>
          <a:off x="5991225" y="7029450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76202</xdr:colOff>
      <xdr:row>18</xdr:row>
      <xdr:rowOff>171450</xdr:rowOff>
    </xdr:to>
    <xdr:sp macro="" textlink="">
      <xdr:nvSpPr>
        <xdr:cNvPr id="4284" name="Text Box 597"/>
        <xdr:cNvSpPr txBox="1">
          <a:spLocks noChangeArrowheads="1"/>
        </xdr:cNvSpPr>
      </xdr:nvSpPr>
      <xdr:spPr bwMode="auto">
        <a:xfrm>
          <a:off x="5991225" y="7029450"/>
          <a:ext cx="7620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18</xdr:row>
      <xdr:rowOff>171450</xdr:rowOff>
    </xdr:to>
    <xdr:sp macro="" textlink="">
      <xdr:nvSpPr>
        <xdr:cNvPr id="4285" name="Text Box 597"/>
        <xdr:cNvSpPr txBox="1">
          <a:spLocks noChangeArrowheads="1"/>
        </xdr:cNvSpPr>
      </xdr:nvSpPr>
      <xdr:spPr bwMode="auto">
        <a:xfrm>
          <a:off x="5991225" y="7029450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18</xdr:row>
      <xdr:rowOff>171450</xdr:rowOff>
    </xdr:to>
    <xdr:sp macro="" textlink="">
      <xdr:nvSpPr>
        <xdr:cNvPr id="4286" name="Text Box 597"/>
        <xdr:cNvSpPr txBox="1">
          <a:spLocks noChangeArrowheads="1"/>
        </xdr:cNvSpPr>
      </xdr:nvSpPr>
      <xdr:spPr bwMode="auto">
        <a:xfrm>
          <a:off x="5991225" y="7029450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171447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010150" y="77724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171447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010150" y="77724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171447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010150" y="77724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171447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010150" y="77724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22</xdr:row>
      <xdr:rowOff>47625</xdr:rowOff>
    </xdr:from>
    <xdr:to>
      <xdr:col>2</xdr:col>
      <xdr:colOff>41148</xdr:colOff>
      <xdr:row>23</xdr:row>
      <xdr:rowOff>48386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22</xdr:row>
      <xdr:rowOff>47625</xdr:rowOff>
    </xdr:from>
    <xdr:to>
      <xdr:col>2</xdr:col>
      <xdr:colOff>41148</xdr:colOff>
      <xdr:row>23</xdr:row>
      <xdr:rowOff>48386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699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737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22</xdr:row>
      <xdr:rowOff>47625</xdr:rowOff>
    </xdr:from>
    <xdr:to>
      <xdr:col>2</xdr:col>
      <xdr:colOff>41148</xdr:colOff>
      <xdr:row>23</xdr:row>
      <xdr:rowOff>48386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22</xdr:row>
      <xdr:rowOff>47625</xdr:rowOff>
    </xdr:from>
    <xdr:to>
      <xdr:col>2</xdr:col>
      <xdr:colOff>41148</xdr:colOff>
      <xdr:row>23</xdr:row>
      <xdr:rowOff>48386</xdr:rowOff>
    </xdr:to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029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22</xdr:row>
      <xdr:rowOff>47625</xdr:rowOff>
    </xdr:from>
    <xdr:to>
      <xdr:col>2</xdr:col>
      <xdr:colOff>41148</xdr:colOff>
      <xdr:row>23</xdr:row>
      <xdr:rowOff>48386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22</xdr:row>
      <xdr:rowOff>47625</xdr:rowOff>
    </xdr:from>
    <xdr:to>
      <xdr:col>2</xdr:col>
      <xdr:colOff>41148</xdr:colOff>
      <xdr:row>23</xdr:row>
      <xdr:rowOff>48386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140492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22</xdr:row>
      <xdr:rowOff>47625</xdr:rowOff>
    </xdr:from>
    <xdr:to>
      <xdr:col>2</xdr:col>
      <xdr:colOff>41148</xdr:colOff>
      <xdr:row>23</xdr:row>
      <xdr:rowOff>48386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22</xdr:row>
      <xdr:rowOff>0</xdr:rowOff>
    </xdr:from>
    <xdr:to>
      <xdr:col>1</xdr:col>
      <xdr:colOff>218694</xdr:colOff>
      <xdr:row>23</xdr:row>
      <xdr:rowOff>49910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22</xdr:row>
      <xdr:rowOff>47625</xdr:rowOff>
    </xdr:from>
    <xdr:to>
      <xdr:col>2</xdr:col>
      <xdr:colOff>41148</xdr:colOff>
      <xdr:row>23</xdr:row>
      <xdr:rowOff>48386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49910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50291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50291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1586103</xdr:colOff>
      <xdr:row>23</xdr:row>
      <xdr:rowOff>49910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259842</xdr:colOff>
      <xdr:row>23</xdr:row>
      <xdr:rowOff>49910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22</xdr:row>
      <xdr:rowOff>0</xdr:rowOff>
    </xdr:from>
    <xdr:to>
      <xdr:col>1</xdr:col>
      <xdr:colOff>270891</xdr:colOff>
      <xdr:row>23</xdr:row>
      <xdr:rowOff>49529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22</xdr:row>
      <xdr:rowOff>0</xdr:rowOff>
    </xdr:from>
    <xdr:to>
      <xdr:col>1</xdr:col>
      <xdr:colOff>259842</xdr:colOff>
      <xdr:row>23</xdr:row>
      <xdr:rowOff>49529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2152650</xdr:colOff>
      <xdr:row>23</xdr:row>
      <xdr:rowOff>49910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142872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5010150" y="77724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142872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5010150" y="77724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18</xdr:row>
      <xdr:rowOff>0</xdr:rowOff>
    </xdr:from>
    <xdr:to>
      <xdr:col>2</xdr:col>
      <xdr:colOff>272034</xdr:colOff>
      <xdr:row>18</xdr:row>
      <xdr:rowOff>82295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00150" y="28289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</xdr:row>
      <xdr:rowOff>0</xdr:rowOff>
    </xdr:from>
    <xdr:to>
      <xdr:col>2</xdr:col>
      <xdr:colOff>272034</xdr:colOff>
      <xdr:row>18</xdr:row>
      <xdr:rowOff>82295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00150" y="28289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480441</xdr:colOff>
      <xdr:row>18</xdr:row>
      <xdr:rowOff>82297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71525" y="28289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00075" y="2828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00075" y="2828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600075" y="2828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600075" y="2828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21337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590550" y="33528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24200" y="48768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3124200" y="48768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3124200" y="48768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480441</xdr:colOff>
      <xdr:row>18</xdr:row>
      <xdr:rowOff>8764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771525" y="6591300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31624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600075" y="64389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31624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600075" y="64389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31624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600075" y="64389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31624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600075" y="64389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237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238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239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298323</xdr:colOff>
      <xdr:row>18</xdr:row>
      <xdr:rowOff>32004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600075" y="4200525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506349</xdr:colOff>
      <xdr:row>18</xdr:row>
      <xdr:rowOff>32004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771525" y="420052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18</xdr:row>
      <xdr:rowOff>0</xdr:rowOff>
    </xdr:from>
    <xdr:to>
      <xdr:col>1</xdr:col>
      <xdr:colOff>496824</xdr:colOff>
      <xdr:row>18</xdr:row>
      <xdr:rowOff>32004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762000" y="420052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18</xdr:row>
      <xdr:rowOff>0</xdr:rowOff>
    </xdr:from>
    <xdr:to>
      <xdr:col>1</xdr:col>
      <xdr:colOff>577215</xdr:colOff>
      <xdr:row>18</xdr:row>
      <xdr:rowOff>32004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828675" y="4200525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298323</xdr:colOff>
      <xdr:row>18</xdr:row>
      <xdr:rowOff>32004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600075" y="4200525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506349</xdr:colOff>
      <xdr:row>18</xdr:row>
      <xdr:rowOff>32004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771525" y="420052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18</xdr:row>
      <xdr:rowOff>0</xdr:rowOff>
    </xdr:from>
    <xdr:to>
      <xdr:col>1</xdr:col>
      <xdr:colOff>496824</xdr:colOff>
      <xdr:row>18</xdr:row>
      <xdr:rowOff>32004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762000" y="420052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18</xdr:row>
      <xdr:rowOff>0</xdr:rowOff>
    </xdr:from>
    <xdr:to>
      <xdr:col>1</xdr:col>
      <xdr:colOff>577215</xdr:colOff>
      <xdr:row>18</xdr:row>
      <xdr:rowOff>32004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828675" y="4200525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306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307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308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30480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628650" y="453390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30480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628650" y="453390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30861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28650" y="453390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30861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628650" y="453390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30480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628650" y="453390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30480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628650" y="453390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30861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628650" y="453390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30861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628650" y="453390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</xdr:row>
      <xdr:rowOff>0</xdr:rowOff>
    </xdr:from>
    <xdr:to>
      <xdr:col>2</xdr:col>
      <xdr:colOff>272034</xdr:colOff>
      <xdr:row>18</xdr:row>
      <xdr:rowOff>82295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200150" y="129635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</xdr:row>
      <xdr:rowOff>0</xdr:rowOff>
    </xdr:from>
    <xdr:to>
      <xdr:col>2</xdr:col>
      <xdr:colOff>272034</xdr:colOff>
      <xdr:row>18</xdr:row>
      <xdr:rowOff>82295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200150" y="129635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480441</xdr:colOff>
      <xdr:row>18</xdr:row>
      <xdr:rowOff>82297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771525" y="129635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600075" y="129635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600075" y="129635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00075" y="129635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600075" y="129635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21337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90550" y="1350645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76202</xdr:colOff>
      <xdr:row>19</xdr:row>
      <xdr:rowOff>38100</xdr:rowOff>
    </xdr:to>
    <xdr:sp macro="" textlink="">
      <xdr:nvSpPr>
        <xdr:cNvPr id="638" name="Text Box 597"/>
        <xdr:cNvSpPr txBox="1">
          <a:spLocks noChangeArrowheads="1"/>
        </xdr:cNvSpPr>
      </xdr:nvSpPr>
      <xdr:spPr bwMode="auto">
        <a:xfrm>
          <a:off x="5991225" y="677227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18</xdr:row>
      <xdr:rowOff>0</xdr:rowOff>
    </xdr:from>
    <xdr:to>
      <xdr:col>2</xdr:col>
      <xdr:colOff>276225</xdr:colOff>
      <xdr:row>19</xdr:row>
      <xdr:rowOff>114300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228725" y="6696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05075" y="66294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05075" y="66294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24200" y="6629400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05075" y="66294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124200" y="6629400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</xdr:row>
      <xdr:rowOff>0</xdr:rowOff>
    </xdr:from>
    <xdr:to>
      <xdr:col>2</xdr:col>
      <xdr:colOff>247650</xdr:colOff>
      <xdr:row>19</xdr:row>
      <xdr:rowOff>180975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20015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19</xdr:row>
      <xdr:rowOff>180975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501015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19</xdr:row>
      <xdr:rowOff>180975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501015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180973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05075" y="6629400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180973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124200" y="662940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05075" y="6629400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180973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124200" y="662940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180973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3124200" y="662940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18</xdr:row>
      <xdr:rowOff>0</xdr:rowOff>
    </xdr:from>
    <xdr:to>
      <xdr:col>2</xdr:col>
      <xdr:colOff>876300</xdr:colOff>
      <xdr:row>20</xdr:row>
      <xdr:rowOff>142878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828800" y="6553200"/>
          <a:ext cx="76200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21</xdr:row>
      <xdr:rowOff>57148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5010150" y="6457950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21</xdr:row>
      <xdr:rowOff>57148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5010150" y="6457950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1495425</xdr:colOff>
      <xdr:row>18</xdr:row>
      <xdr:rowOff>0</xdr:rowOff>
    </xdr:from>
    <xdr:to>
      <xdr:col>2</xdr:col>
      <xdr:colOff>1495425</xdr:colOff>
      <xdr:row>21</xdr:row>
      <xdr:rowOff>169480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24125" y="6457950"/>
          <a:ext cx="0" cy="540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19</xdr:row>
      <xdr:rowOff>38100</xdr:rowOff>
    </xdr:to>
    <xdr:sp macro="" textlink="">
      <xdr:nvSpPr>
        <xdr:cNvPr id="745" name="Text Box 597"/>
        <xdr:cNvSpPr txBox="1">
          <a:spLocks noChangeArrowheads="1"/>
        </xdr:cNvSpPr>
      </xdr:nvSpPr>
      <xdr:spPr bwMode="auto">
        <a:xfrm>
          <a:off x="5991225" y="6772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18</xdr:row>
      <xdr:rowOff>0</xdr:rowOff>
    </xdr:from>
    <xdr:to>
      <xdr:col>2</xdr:col>
      <xdr:colOff>276225</xdr:colOff>
      <xdr:row>19</xdr:row>
      <xdr:rowOff>114300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228725" y="6696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19</xdr:row>
      <xdr:rowOff>38100</xdr:rowOff>
    </xdr:to>
    <xdr:sp macro="" textlink="">
      <xdr:nvSpPr>
        <xdr:cNvPr id="1131" name="Text Box 597"/>
        <xdr:cNvSpPr txBox="1">
          <a:spLocks noChangeArrowheads="1"/>
        </xdr:cNvSpPr>
      </xdr:nvSpPr>
      <xdr:spPr bwMode="auto">
        <a:xfrm>
          <a:off x="5991225" y="6772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18</xdr:row>
      <xdr:rowOff>0</xdr:rowOff>
    </xdr:from>
    <xdr:to>
      <xdr:col>2</xdr:col>
      <xdr:colOff>276225</xdr:colOff>
      <xdr:row>19</xdr:row>
      <xdr:rowOff>114300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228725" y="6696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76202</xdr:colOff>
      <xdr:row>19</xdr:row>
      <xdr:rowOff>38100</xdr:rowOff>
    </xdr:to>
    <xdr:sp macro="" textlink="">
      <xdr:nvSpPr>
        <xdr:cNvPr id="1517" name="Text Box 597"/>
        <xdr:cNvSpPr txBox="1">
          <a:spLocks noChangeArrowheads="1"/>
        </xdr:cNvSpPr>
      </xdr:nvSpPr>
      <xdr:spPr bwMode="auto">
        <a:xfrm>
          <a:off x="5991225" y="677227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19</xdr:row>
      <xdr:rowOff>38100</xdr:rowOff>
    </xdr:to>
    <xdr:sp macro="" textlink="">
      <xdr:nvSpPr>
        <xdr:cNvPr id="1518" name="Text Box 597"/>
        <xdr:cNvSpPr txBox="1">
          <a:spLocks noChangeArrowheads="1"/>
        </xdr:cNvSpPr>
      </xdr:nvSpPr>
      <xdr:spPr bwMode="auto">
        <a:xfrm>
          <a:off x="5991225" y="6772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19</xdr:row>
      <xdr:rowOff>38100</xdr:rowOff>
    </xdr:to>
    <xdr:sp macro="" textlink="">
      <xdr:nvSpPr>
        <xdr:cNvPr id="1519" name="Text Box 597"/>
        <xdr:cNvSpPr txBox="1">
          <a:spLocks noChangeArrowheads="1"/>
        </xdr:cNvSpPr>
      </xdr:nvSpPr>
      <xdr:spPr bwMode="auto">
        <a:xfrm>
          <a:off x="5991225" y="6772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272034</xdr:colOff>
      <xdr:row>9</xdr:row>
      <xdr:rowOff>82295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1200150" y="26289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272034</xdr:colOff>
      <xdr:row>9</xdr:row>
      <xdr:rowOff>82295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1200150" y="26289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</xdr:row>
      <xdr:rowOff>0</xdr:rowOff>
    </xdr:from>
    <xdr:to>
      <xdr:col>1</xdr:col>
      <xdr:colOff>480441</xdr:colOff>
      <xdr:row>9</xdr:row>
      <xdr:rowOff>82297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771525" y="262890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284607</xdr:colOff>
      <xdr:row>9</xdr:row>
      <xdr:rowOff>82297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284607</xdr:colOff>
      <xdr:row>9</xdr:row>
      <xdr:rowOff>82297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284607</xdr:colOff>
      <xdr:row>9</xdr:row>
      <xdr:rowOff>82297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284607</xdr:colOff>
      <xdr:row>9</xdr:row>
      <xdr:rowOff>82297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21337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590550" y="26289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3</xdr:col>
      <xdr:colOff>158046</xdr:colOff>
      <xdr:row>12</xdr:row>
      <xdr:rowOff>30480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3</xdr:col>
      <xdr:colOff>158046</xdr:colOff>
      <xdr:row>12</xdr:row>
      <xdr:rowOff>30480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3</xdr:col>
      <xdr:colOff>158046</xdr:colOff>
      <xdr:row>12</xdr:row>
      <xdr:rowOff>30480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17</xdr:row>
      <xdr:rowOff>152400</xdr:rowOff>
    </xdr:from>
    <xdr:to>
      <xdr:col>1</xdr:col>
      <xdr:colOff>480441</xdr:colOff>
      <xdr:row>17</xdr:row>
      <xdr:rowOff>161164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771525" y="4657725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284607</xdr:colOff>
      <xdr:row>17</xdr:row>
      <xdr:rowOff>31624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284607</xdr:colOff>
      <xdr:row>17</xdr:row>
      <xdr:rowOff>31624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284607</xdr:colOff>
      <xdr:row>17</xdr:row>
      <xdr:rowOff>31624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284607</xdr:colOff>
      <xdr:row>17</xdr:row>
      <xdr:rowOff>31624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15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16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17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298323</xdr:colOff>
      <xdr:row>9</xdr:row>
      <xdr:rowOff>32004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600075" y="26289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</xdr:row>
      <xdr:rowOff>0</xdr:rowOff>
    </xdr:from>
    <xdr:to>
      <xdr:col>1</xdr:col>
      <xdr:colOff>506349</xdr:colOff>
      <xdr:row>9</xdr:row>
      <xdr:rowOff>32004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771525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</xdr:row>
      <xdr:rowOff>0</xdr:rowOff>
    </xdr:from>
    <xdr:to>
      <xdr:col>1</xdr:col>
      <xdr:colOff>496824</xdr:colOff>
      <xdr:row>9</xdr:row>
      <xdr:rowOff>32004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762000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</xdr:row>
      <xdr:rowOff>0</xdr:rowOff>
    </xdr:from>
    <xdr:to>
      <xdr:col>1</xdr:col>
      <xdr:colOff>577215</xdr:colOff>
      <xdr:row>9</xdr:row>
      <xdr:rowOff>32004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828675" y="26289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298323</xdr:colOff>
      <xdr:row>9</xdr:row>
      <xdr:rowOff>32004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600075" y="26289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</xdr:row>
      <xdr:rowOff>0</xdr:rowOff>
    </xdr:from>
    <xdr:to>
      <xdr:col>1</xdr:col>
      <xdr:colOff>506349</xdr:colOff>
      <xdr:row>9</xdr:row>
      <xdr:rowOff>32004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771525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</xdr:row>
      <xdr:rowOff>0</xdr:rowOff>
    </xdr:from>
    <xdr:to>
      <xdr:col>1</xdr:col>
      <xdr:colOff>496824</xdr:colOff>
      <xdr:row>9</xdr:row>
      <xdr:rowOff>32004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762000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</xdr:row>
      <xdr:rowOff>0</xdr:rowOff>
    </xdr:from>
    <xdr:to>
      <xdr:col>1</xdr:col>
      <xdr:colOff>577215</xdr:colOff>
      <xdr:row>9</xdr:row>
      <xdr:rowOff>32004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828675" y="26289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84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85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86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30480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30480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30861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30861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30480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30480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30861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30861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3</xdr:col>
      <xdr:colOff>38100</xdr:colOff>
      <xdr:row>65</xdr:row>
      <xdr:rowOff>152400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96107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3</xdr:col>
      <xdr:colOff>38100</xdr:colOff>
      <xdr:row>65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24200" y="96107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3</xdr:col>
      <xdr:colOff>38100</xdr:colOff>
      <xdr:row>65</xdr:row>
      <xdr:rowOff>152400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24200" y="96107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65</xdr:row>
      <xdr:rowOff>0</xdr:rowOff>
    </xdr:from>
    <xdr:ext cx="107823" cy="124587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962025" y="113919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4117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600075" y="113442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4117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600075" y="113442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65</xdr:row>
      <xdr:rowOff>0</xdr:rowOff>
    </xdr:from>
    <xdr:ext cx="88392" cy="173736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2001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65</xdr:row>
      <xdr:rowOff>0</xdr:rowOff>
    </xdr:from>
    <xdr:ext cx="88392" cy="173736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2001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65</xdr:row>
      <xdr:rowOff>0</xdr:rowOff>
    </xdr:from>
    <xdr:ext cx="107823" cy="124587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962025" y="113919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4117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600075" y="113442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4117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600075" y="113442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65</xdr:row>
      <xdr:rowOff>0</xdr:rowOff>
    </xdr:from>
    <xdr:ext cx="88392" cy="173736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001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65</xdr:row>
      <xdr:rowOff>0</xdr:rowOff>
    </xdr:from>
    <xdr:ext cx="88392" cy="173736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001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65</xdr:row>
      <xdr:rowOff>202142</xdr:rowOff>
    </xdr:to>
    <xdr:sp macro="" textlink="">
      <xdr:nvSpPr>
        <xdr:cNvPr id="342" name="Text Box 597"/>
        <xdr:cNvSpPr txBox="1">
          <a:spLocks noChangeArrowheads="1"/>
        </xdr:cNvSpPr>
      </xdr:nvSpPr>
      <xdr:spPr bwMode="auto">
        <a:xfrm>
          <a:off x="5991225" y="14859000"/>
          <a:ext cx="6985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40217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28725" y="14782800"/>
          <a:ext cx="7620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229394</xdr:rowOff>
    </xdr:to>
    <xdr:sp macro="" textlink="">
      <xdr:nvSpPr>
        <xdr:cNvPr id="344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229394</xdr:rowOff>
    </xdr:to>
    <xdr:sp macro="" textlink="">
      <xdr:nvSpPr>
        <xdr:cNvPr id="345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229394</xdr:rowOff>
    </xdr:to>
    <xdr:sp macro="" textlink="">
      <xdr:nvSpPr>
        <xdr:cNvPr id="346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65</xdr:row>
      <xdr:rowOff>202142</xdr:rowOff>
    </xdr:to>
    <xdr:sp macro="" textlink="">
      <xdr:nvSpPr>
        <xdr:cNvPr id="347" name="Text Box 597"/>
        <xdr:cNvSpPr txBox="1">
          <a:spLocks noChangeArrowheads="1"/>
        </xdr:cNvSpPr>
      </xdr:nvSpPr>
      <xdr:spPr bwMode="auto">
        <a:xfrm>
          <a:off x="5991225" y="14859000"/>
          <a:ext cx="6985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40217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228725" y="14782800"/>
          <a:ext cx="7620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105569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600075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105569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77152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105569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7620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105569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2867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105569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600075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105569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77152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105569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7620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105569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82867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66</xdr:row>
      <xdr:rowOff>2117</xdr:rowOff>
    </xdr:to>
    <xdr:sp macro="" textlink="">
      <xdr:nvSpPr>
        <xdr:cNvPr id="415" name="Text Box 597"/>
        <xdr:cNvSpPr txBox="1">
          <a:spLocks noChangeArrowheads="1"/>
        </xdr:cNvSpPr>
      </xdr:nvSpPr>
      <xdr:spPr bwMode="auto">
        <a:xfrm>
          <a:off x="5991225" y="14859000"/>
          <a:ext cx="6985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78317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228725" y="14782800"/>
          <a:ext cx="7620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69852</xdr:colOff>
      <xdr:row>65</xdr:row>
      <xdr:rowOff>66676</xdr:rowOff>
    </xdr:to>
    <xdr:sp macro="" textlink="">
      <xdr:nvSpPr>
        <xdr:cNvPr id="417" name="Text Box 597"/>
        <xdr:cNvSpPr txBox="1">
          <a:spLocks noChangeArrowheads="1"/>
        </xdr:cNvSpPr>
      </xdr:nvSpPr>
      <xdr:spPr bwMode="auto">
        <a:xfrm>
          <a:off x="5991225" y="14887575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65</xdr:row>
      <xdr:rowOff>133351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228725" y="14887575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50007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124200" y="1488757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59532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148875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50007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24200" y="1488757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59532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148875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59532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24200" y="148875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69057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1488757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59532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148875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69057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24200" y="1488757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531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532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533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66</xdr:row>
      <xdr:rowOff>2117</xdr:rowOff>
    </xdr:to>
    <xdr:sp macro="" textlink="">
      <xdr:nvSpPr>
        <xdr:cNvPr id="534" name="Text Box 597"/>
        <xdr:cNvSpPr txBox="1">
          <a:spLocks noChangeArrowheads="1"/>
        </xdr:cNvSpPr>
      </xdr:nvSpPr>
      <xdr:spPr bwMode="auto">
        <a:xfrm>
          <a:off x="5991225" y="14859000"/>
          <a:ext cx="6985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78317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28725" y="14782800"/>
          <a:ext cx="7620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143669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600075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143669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77152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143669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7620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143669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82867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143669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600075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143669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77152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143669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7620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143669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82867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59531</xdr:rowOff>
    </xdr:to>
    <xdr:sp macro="" textlink="">
      <xdr:nvSpPr>
        <xdr:cNvPr id="602" name="Text Box 4134"/>
        <xdr:cNvSpPr txBox="1">
          <a:spLocks noChangeArrowheads="1"/>
        </xdr:cNvSpPr>
      </xdr:nvSpPr>
      <xdr:spPr bwMode="auto">
        <a:xfrm>
          <a:off x="561975" y="148875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59531</xdr:rowOff>
    </xdr:to>
    <xdr:sp macro="" textlink="">
      <xdr:nvSpPr>
        <xdr:cNvPr id="603" name="Text Box 4134"/>
        <xdr:cNvSpPr txBox="1">
          <a:spLocks noChangeArrowheads="1"/>
        </xdr:cNvSpPr>
      </xdr:nvSpPr>
      <xdr:spPr bwMode="auto">
        <a:xfrm>
          <a:off x="561975" y="148875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59531</xdr:rowOff>
    </xdr:to>
    <xdr:sp macro="" textlink="">
      <xdr:nvSpPr>
        <xdr:cNvPr id="604" name="Text Box 4134"/>
        <xdr:cNvSpPr txBox="1">
          <a:spLocks noChangeArrowheads="1"/>
        </xdr:cNvSpPr>
      </xdr:nvSpPr>
      <xdr:spPr bwMode="auto">
        <a:xfrm>
          <a:off x="561975" y="148875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146050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000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146050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77152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146050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7620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146050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8286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146050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6000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146050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77152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146050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7620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146050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8286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65</xdr:row>
      <xdr:rowOff>0</xdr:rowOff>
    </xdr:from>
    <xdr:to>
      <xdr:col>5</xdr:col>
      <xdr:colOff>247650</xdr:colOff>
      <xdr:row>65</xdr:row>
      <xdr:rowOff>190500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010150" y="148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65</xdr:row>
      <xdr:rowOff>0</xdr:rowOff>
    </xdr:from>
    <xdr:to>
      <xdr:col>5</xdr:col>
      <xdr:colOff>247650</xdr:colOff>
      <xdr:row>65</xdr:row>
      <xdr:rowOff>190500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5010150" y="148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65</xdr:row>
      <xdr:rowOff>28575</xdr:rowOff>
    </xdr:to>
    <xdr:sp macro="" textlink="">
      <xdr:nvSpPr>
        <xdr:cNvPr id="697" name="Text Box 597"/>
        <xdr:cNvSpPr txBox="1">
          <a:spLocks noChangeArrowheads="1"/>
        </xdr:cNvSpPr>
      </xdr:nvSpPr>
      <xdr:spPr bwMode="auto">
        <a:xfrm>
          <a:off x="5991225" y="14887575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3124200" y="49149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49149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3124200" y="49149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0</xdr:rowOff>
    </xdr:from>
    <xdr:to>
      <xdr:col>1</xdr:col>
      <xdr:colOff>480441</xdr:colOff>
      <xdr:row>75</xdr:row>
      <xdr:rowOff>8764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771525" y="6267450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31624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600075" y="611505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31624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600075" y="611505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31624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600075" y="611505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31624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600075" y="611505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880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881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882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298323</xdr:colOff>
      <xdr:row>75</xdr:row>
      <xdr:rowOff>32004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600075" y="417195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0</xdr:rowOff>
    </xdr:from>
    <xdr:to>
      <xdr:col>1</xdr:col>
      <xdr:colOff>506349</xdr:colOff>
      <xdr:row>75</xdr:row>
      <xdr:rowOff>32004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771525" y="417195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75</xdr:row>
      <xdr:rowOff>0</xdr:rowOff>
    </xdr:from>
    <xdr:to>
      <xdr:col>1</xdr:col>
      <xdr:colOff>496824</xdr:colOff>
      <xdr:row>75</xdr:row>
      <xdr:rowOff>32004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762000" y="417195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75</xdr:row>
      <xdr:rowOff>0</xdr:rowOff>
    </xdr:from>
    <xdr:to>
      <xdr:col>1</xdr:col>
      <xdr:colOff>577215</xdr:colOff>
      <xdr:row>75</xdr:row>
      <xdr:rowOff>32004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828675" y="417195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298323</xdr:colOff>
      <xdr:row>75</xdr:row>
      <xdr:rowOff>32004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600075" y="417195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0</xdr:rowOff>
    </xdr:from>
    <xdr:to>
      <xdr:col>1</xdr:col>
      <xdr:colOff>506349</xdr:colOff>
      <xdr:row>75</xdr:row>
      <xdr:rowOff>32004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771525" y="417195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75</xdr:row>
      <xdr:rowOff>0</xdr:rowOff>
    </xdr:from>
    <xdr:to>
      <xdr:col>1</xdr:col>
      <xdr:colOff>496824</xdr:colOff>
      <xdr:row>75</xdr:row>
      <xdr:rowOff>32004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762000" y="417195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75</xdr:row>
      <xdr:rowOff>0</xdr:rowOff>
    </xdr:from>
    <xdr:to>
      <xdr:col>1</xdr:col>
      <xdr:colOff>577215</xdr:colOff>
      <xdr:row>75</xdr:row>
      <xdr:rowOff>32004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828675" y="417195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949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950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951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26248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628650" y="45148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26248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628650" y="45148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26629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628650" y="45148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26629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628650" y="45148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26248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628650" y="45148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26248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628650" y="45148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26629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628650" y="45148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26629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628650" y="45148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75</xdr:row>
      <xdr:rowOff>0</xdr:rowOff>
    </xdr:from>
    <xdr:to>
      <xdr:col>2</xdr:col>
      <xdr:colOff>272034</xdr:colOff>
      <xdr:row>75</xdr:row>
      <xdr:rowOff>82295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200150" y="123920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75</xdr:row>
      <xdr:rowOff>0</xdr:rowOff>
    </xdr:from>
    <xdr:to>
      <xdr:col>2</xdr:col>
      <xdr:colOff>272034</xdr:colOff>
      <xdr:row>75</xdr:row>
      <xdr:rowOff>82295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200150" y="123920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0</xdr:rowOff>
    </xdr:from>
    <xdr:to>
      <xdr:col>1</xdr:col>
      <xdr:colOff>480441</xdr:colOff>
      <xdr:row>75</xdr:row>
      <xdr:rowOff>82297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71525" y="123920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82297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600075" y="123920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82297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600075" y="123920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82297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600075" y="123920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82297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600075" y="123920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21337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590550" y="12963525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304799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468967" y="97472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304799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1468967" y="110617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304799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602317" y="121856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304799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304799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304799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44</xdr:row>
      <xdr:rowOff>0</xdr:rowOff>
    </xdr:from>
    <xdr:ext cx="107823" cy="124587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962025" y="269748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4117"/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4117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44</xdr:row>
      <xdr:rowOff>0</xdr:rowOff>
    </xdr:from>
    <xdr:ext cx="88392" cy="173736"/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44</xdr:row>
      <xdr:rowOff>0</xdr:rowOff>
    </xdr:from>
    <xdr:ext cx="88392" cy="173736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44</xdr:row>
      <xdr:rowOff>0</xdr:rowOff>
    </xdr:from>
    <xdr:ext cx="107823" cy="124587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962025" y="269748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4117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4117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44</xdr:row>
      <xdr:rowOff>0</xdr:rowOff>
    </xdr:from>
    <xdr:ext cx="88392" cy="173736"/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44</xdr:row>
      <xdr:rowOff>0</xdr:rowOff>
    </xdr:from>
    <xdr:ext cx="88392" cy="173736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9525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45</xdr:row>
      <xdr:rowOff>0</xdr:rowOff>
    </xdr:from>
    <xdr:to>
      <xdr:col>5</xdr:col>
      <xdr:colOff>247650</xdr:colOff>
      <xdr:row>46</xdr:row>
      <xdr:rowOff>85728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45</xdr:row>
      <xdr:rowOff>0</xdr:rowOff>
    </xdr:from>
    <xdr:to>
      <xdr:col>5</xdr:col>
      <xdr:colOff>247650</xdr:colOff>
      <xdr:row>46</xdr:row>
      <xdr:rowOff>85728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40</xdr:row>
      <xdr:rowOff>142875</xdr:rowOff>
    </xdr:from>
    <xdr:to>
      <xdr:col>7</xdr:col>
      <xdr:colOff>69850</xdr:colOff>
      <xdr:row>42</xdr:row>
      <xdr:rowOff>183092</xdr:rowOff>
    </xdr:to>
    <xdr:sp macro="" textlink="">
      <xdr:nvSpPr>
        <xdr:cNvPr id="3116" name="Text Box 597"/>
        <xdr:cNvSpPr txBox="1">
          <a:spLocks noChangeArrowheads="1"/>
        </xdr:cNvSpPr>
      </xdr:nvSpPr>
      <xdr:spPr bwMode="auto">
        <a:xfrm>
          <a:off x="5991225" y="26431875"/>
          <a:ext cx="69850" cy="268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40</xdr:row>
      <xdr:rowOff>66675</xdr:rowOff>
    </xdr:from>
    <xdr:to>
      <xdr:col>2</xdr:col>
      <xdr:colOff>276225</xdr:colOff>
      <xdr:row>42</xdr:row>
      <xdr:rowOff>183092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1228725" y="26355675"/>
          <a:ext cx="76200" cy="345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44</xdr:row>
      <xdr:rowOff>0</xdr:rowOff>
    </xdr:from>
    <xdr:to>
      <xdr:col>7</xdr:col>
      <xdr:colOff>69852</xdr:colOff>
      <xdr:row>44</xdr:row>
      <xdr:rowOff>66676</xdr:rowOff>
    </xdr:to>
    <xdr:sp macro="" textlink="">
      <xdr:nvSpPr>
        <xdr:cNvPr id="3118" name="Text Box 597"/>
        <xdr:cNvSpPr txBox="1">
          <a:spLocks noChangeArrowheads="1"/>
        </xdr:cNvSpPr>
      </xdr:nvSpPr>
      <xdr:spPr bwMode="auto">
        <a:xfrm>
          <a:off x="5991225" y="26974800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44</xdr:row>
      <xdr:rowOff>0</xdr:rowOff>
    </xdr:from>
    <xdr:to>
      <xdr:col>2</xdr:col>
      <xdr:colOff>276225</xdr:colOff>
      <xdr:row>44</xdr:row>
      <xdr:rowOff>133351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1228725" y="26974800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135732</xdr:rowOff>
    </xdr:to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135732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135732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135732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135732</xdr:rowOff>
    </xdr:to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135732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135732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135732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50007</xdr:rowOff>
    </xdr:to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3124200" y="2697480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59532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50007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3124200" y="2697480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59532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59532</xdr:rowOff>
    </xdr:to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69057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3124200" y="2697480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59532</xdr:rowOff>
    </xdr:to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69057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3124200" y="2697480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40</xdr:row>
      <xdr:rowOff>114300</xdr:rowOff>
    </xdr:from>
    <xdr:to>
      <xdr:col>1</xdr:col>
      <xdr:colOff>219075</xdr:colOff>
      <xdr:row>43</xdr:row>
      <xdr:rowOff>48419</xdr:rowOff>
    </xdr:to>
    <xdr:sp macro="" textlink="">
      <xdr:nvSpPr>
        <xdr:cNvPr id="3232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40</xdr:row>
      <xdr:rowOff>114300</xdr:rowOff>
    </xdr:from>
    <xdr:to>
      <xdr:col>1</xdr:col>
      <xdr:colOff>219075</xdr:colOff>
      <xdr:row>43</xdr:row>
      <xdr:rowOff>48419</xdr:rowOff>
    </xdr:to>
    <xdr:sp macro="" textlink="">
      <xdr:nvSpPr>
        <xdr:cNvPr id="3233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40</xdr:row>
      <xdr:rowOff>114300</xdr:rowOff>
    </xdr:from>
    <xdr:to>
      <xdr:col>1</xdr:col>
      <xdr:colOff>219075</xdr:colOff>
      <xdr:row>43</xdr:row>
      <xdr:rowOff>48419</xdr:rowOff>
    </xdr:to>
    <xdr:sp macro="" textlink="">
      <xdr:nvSpPr>
        <xdr:cNvPr id="3234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40</xdr:row>
      <xdr:rowOff>142875</xdr:rowOff>
    </xdr:from>
    <xdr:to>
      <xdr:col>7</xdr:col>
      <xdr:colOff>69850</xdr:colOff>
      <xdr:row>42</xdr:row>
      <xdr:rowOff>183092</xdr:rowOff>
    </xdr:to>
    <xdr:sp macro="" textlink="">
      <xdr:nvSpPr>
        <xdr:cNvPr id="3235" name="Text Box 597"/>
        <xdr:cNvSpPr txBox="1">
          <a:spLocks noChangeArrowheads="1"/>
        </xdr:cNvSpPr>
      </xdr:nvSpPr>
      <xdr:spPr bwMode="auto">
        <a:xfrm>
          <a:off x="5991225" y="26431875"/>
          <a:ext cx="69850" cy="268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40</xdr:row>
      <xdr:rowOff>66675</xdr:rowOff>
    </xdr:from>
    <xdr:to>
      <xdr:col>2</xdr:col>
      <xdr:colOff>276225</xdr:colOff>
      <xdr:row>42</xdr:row>
      <xdr:rowOff>183092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228725" y="26355675"/>
          <a:ext cx="76200" cy="345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257175</xdr:colOff>
      <xdr:row>43</xdr:row>
      <xdr:rowOff>38894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600075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0</xdr:rowOff>
    </xdr:from>
    <xdr:to>
      <xdr:col>1</xdr:col>
      <xdr:colOff>428625</xdr:colOff>
      <xdr:row>43</xdr:row>
      <xdr:rowOff>10319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77152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40</xdr:row>
      <xdr:rowOff>0</xdr:rowOff>
    </xdr:from>
    <xdr:to>
      <xdr:col>1</xdr:col>
      <xdr:colOff>419100</xdr:colOff>
      <xdr:row>43</xdr:row>
      <xdr:rowOff>10319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7620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40</xdr:row>
      <xdr:rowOff>0</xdr:rowOff>
    </xdr:from>
    <xdr:to>
      <xdr:col>1</xdr:col>
      <xdr:colOff>485775</xdr:colOff>
      <xdr:row>43</xdr:row>
      <xdr:rowOff>10319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82867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257175</xdr:colOff>
      <xdr:row>43</xdr:row>
      <xdr:rowOff>38894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600075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0</xdr:rowOff>
    </xdr:from>
    <xdr:to>
      <xdr:col>1</xdr:col>
      <xdr:colOff>428625</xdr:colOff>
      <xdr:row>43</xdr:row>
      <xdr:rowOff>10319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77152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40</xdr:row>
      <xdr:rowOff>0</xdr:rowOff>
    </xdr:from>
    <xdr:to>
      <xdr:col>1</xdr:col>
      <xdr:colOff>419100</xdr:colOff>
      <xdr:row>43</xdr:row>
      <xdr:rowOff>10319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7620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40</xdr:row>
      <xdr:rowOff>0</xdr:rowOff>
    </xdr:from>
    <xdr:to>
      <xdr:col>1</xdr:col>
      <xdr:colOff>485775</xdr:colOff>
      <xdr:row>43</xdr:row>
      <xdr:rowOff>10319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82867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41</xdr:row>
      <xdr:rowOff>114300</xdr:rowOff>
    </xdr:from>
    <xdr:to>
      <xdr:col>1</xdr:col>
      <xdr:colOff>219075</xdr:colOff>
      <xdr:row>42</xdr:row>
      <xdr:rowOff>135731</xdr:rowOff>
    </xdr:to>
    <xdr:sp macro="" textlink="">
      <xdr:nvSpPr>
        <xdr:cNvPr id="3303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41</xdr:row>
      <xdr:rowOff>114300</xdr:rowOff>
    </xdr:from>
    <xdr:to>
      <xdr:col>1</xdr:col>
      <xdr:colOff>219075</xdr:colOff>
      <xdr:row>42</xdr:row>
      <xdr:rowOff>135731</xdr:rowOff>
    </xdr:to>
    <xdr:sp macro="" textlink="">
      <xdr:nvSpPr>
        <xdr:cNvPr id="3304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41</xdr:row>
      <xdr:rowOff>114300</xdr:rowOff>
    </xdr:from>
    <xdr:to>
      <xdr:col>1</xdr:col>
      <xdr:colOff>219075</xdr:colOff>
      <xdr:row>42</xdr:row>
      <xdr:rowOff>135731</xdr:rowOff>
    </xdr:to>
    <xdr:sp macro="" textlink="">
      <xdr:nvSpPr>
        <xdr:cNvPr id="3305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257175</xdr:colOff>
      <xdr:row>43</xdr:row>
      <xdr:rowOff>60325</xdr:rowOff>
    </xdr:to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6000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0</xdr:rowOff>
    </xdr:from>
    <xdr:to>
      <xdr:col>1</xdr:col>
      <xdr:colOff>428625</xdr:colOff>
      <xdr:row>43</xdr:row>
      <xdr:rowOff>60325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77152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40</xdr:row>
      <xdr:rowOff>0</xdr:rowOff>
    </xdr:from>
    <xdr:to>
      <xdr:col>1</xdr:col>
      <xdr:colOff>419100</xdr:colOff>
      <xdr:row>43</xdr:row>
      <xdr:rowOff>60325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7620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40</xdr:row>
      <xdr:rowOff>0</xdr:rowOff>
    </xdr:from>
    <xdr:to>
      <xdr:col>1</xdr:col>
      <xdr:colOff>485775</xdr:colOff>
      <xdr:row>43</xdr:row>
      <xdr:rowOff>60325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8286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257175</xdr:colOff>
      <xdr:row>43</xdr:row>
      <xdr:rowOff>60325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6000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0</xdr:rowOff>
    </xdr:from>
    <xdr:to>
      <xdr:col>1</xdr:col>
      <xdr:colOff>428625</xdr:colOff>
      <xdr:row>43</xdr:row>
      <xdr:rowOff>60325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77152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42</xdr:row>
      <xdr:rowOff>76200</xdr:rowOff>
    </xdr:from>
    <xdr:to>
      <xdr:col>1</xdr:col>
      <xdr:colOff>266700</xdr:colOff>
      <xdr:row>45</xdr:row>
      <xdr:rowOff>3175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609600" y="267081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40</xdr:row>
      <xdr:rowOff>0</xdr:rowOff>
    </xdr:from>
    <xdr:to>
      <xdr:col>1</xdr:col>
      <xdr:colOff>485775</xdr:colOff>
      <xdr:row>43</xdr:row>
      <xdr:rowOff>60325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8286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2</xdr:col>
      <xdr:colOff>76200</xdr:colOff>
      <xdr:row>42</xdr:row>
      <xdr:rowOff>135731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76200</xdr:colOff>
      <xdr:row>42</xdr:row>
      <xdr:rowOff>135731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2</xdr:col>
      <xdr:colOff>76200</xdr:colOff>
      <xdr:row>42</xdr:row>
      <xdr:rowOff>135731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76200</xdr:colOff>
      <xdr:row>42</xdr:row>
      <xdr:rowOff>135731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2</xdr:col>
      <xdr:colOff>76200</xdr:colOff>
      <xdr:row>42</xdr:row>
      <xdr:rowOff>135731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76200</xdr:colOff>
      <xdr:row>42</xdr:row>
      <xdr:rowOff>135731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2</xdr:col>
      <xdr:colOff>76200</xdr:colOff>
      <xdr:row>42</xdr:row>
      <xdr:rowOff>135731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76200</xdr:colOff>
      <xdr:row>42</xdr:row>
      <xdr:rowOff>135731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42</xdr:row>
      <xdr:rowOff>0</xdr:rowOff>
    </xdr:from>
    <xdr:to>
      <xdr:col>5</xdr:col>
      <xdr:colOff>247650</xdr:colOff>
      <xdr:row>42</xdr:row>
      <xdr:rowOff>190500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5010150" y="26631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42</xdr:row>
      <xdr:rowOff>0</xdr:rowOff>
    </xdr:from>
    <xdr:to>
      <xdr:col>5</xdr:col>
      <xdr:colOff>247650</xdr:colOff>
      <xdr:row>42</xdr:row>
      <xdr:rowOff>190500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5010150" y="26631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41</xdr:row>
      <xdr:rowOff>142875</xdr:rowOff>
    </xdr:from>
    <xdr:to>
      <xdr:col>7</xdr:col>
      <xdr:colOff>69850</xdr:colOff>
      <xdr:row>42</xdr:row>
      <xdr:rowOff>133350</xdr:rowOff>
    </xdr:to>
    <xdr:sp macro="" textlink="">
      <xdr:nvSpPr>
        <xdr:cNvPr id="3398" name="Text Box 597"/>
        <xdr:cNvSpPr txBox="1">
          <a:spLocks noChangeArrowheads="1"/>
        </xdr:cNvSpPr>
      </xdr:nvSpPr>
      <xdr:spPr bwMode="auto">
        <a:xfrm>
          <a:off x="5991225" y="26603325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9528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123823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010150" y="25022175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123823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010150" y="25022175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45</xdr:row>
      <xdr:rowOff>0</xdr:rowOff>
    </xdr:from>
    <xdr:to>
      <xdr:col>5</xdr:col>
      <xdr:colOff>247650</xdr:colOff>
      <xdr:row>46</xdr:row>
      <xdr:rowOff>85728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50101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45</xdr:row>
      <xdr:rowOff>0</xdr:rowOff>
    </xdr:from>
    <xdr:to>
      <xdr:col>5</xdr:col>
      <xdr:colOff>247650</xdr:colOff>
      <xdr:row>46</xdr:row>
      <xdr:rowOff>85728</xdr:rowOff>
    </xdr:to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50101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962025" y="305943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1200150" y="305466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1200150" y="305466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962025" y="305943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1200150" y="305466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1200150" y="305466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50</xdr:row>
      <xdr:rowOff>47625</xdr:rowOff>
    </xdr:from>
    <xdr:ext cx="107823" cy="124587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962025" y="314801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1200150" y="314325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1200150" y="314325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50</xdr:row>
      <xdr:rowOff>47625</xdr:rowOff>
    </xdr:from>
    <xdr:ext cx="107823" cy="124587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962025" y="314801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1200150" y="314325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1200150" y="314325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7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1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5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9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8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0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0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9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66</xdr:row>
      <xdr:rowOff>0</xdr:rowOff>
    </xdr:from>
    <xdr:to>
      <xdr:col>2</xdr:col>
      <xdr:colOff>272034</xdr:colOff>
      <xdr:row>66</xdr:row>
      <xdr:rowOff>82295</xdr:rowOff>
    </xdr:to>
    <xdr:sp macro="" textlink="">
      <xdr:nvSpPr>
        <xdr:cNvPr id="7309" name="Text Box 2"/>
        <xdr:cNvSpPr txBox="1">
          <a:spLocks noChangeArrowheads="1"/>
        </xdr:cNvSpPr>
      </xdr:nvSpPr>
      <xdr:spPr bwMode="auto">
        <a:xfrm>
          <a:off x="1200150" y="26289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66</xdr:row>
      <xdr:rowOff>0</xdr:rowOff>
    </xdr:from>
    <xdr:to>
      <xdr:col>2</xdr:col>
      <xdr:colOff>272034</xdr:colOff>
      <xdr:row>66</xdr:row>
      <xdr:rowOff>82295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200150" y="26289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66</xdr:row>
      <xdr:rowOff>0</xdr:rowOff>
    </xdr:from>
    <xdr:to>
      <xdr:col>1</xdr:col>
      <xdr:colOff>480441</xdr:colOff>
      <xdr:row>66</xdr:row>
      <xdr:rowOff>82297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771525" y="262890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284607</xdr:colOff>
      <xdr:row>66</xdr:row>
      <xdr:rowOff>82297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2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2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2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284607</xdr:colOff>
      <xdr:row>66</xdr:row>
      <xdr:rowOff>82297</xdr:rowOff>
    </xdr:to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3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4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4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4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284607</xdr:colOff>
      <xdr:row>66</xdr:row>
      <xdr:rowOff>82297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284607</xdr:colOff>
      <xdr:row>66</xdr:row>
      <xdr:rowOff>82297</xdr:rowOff>
    </xdr:to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21337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590550" y="26289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91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1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3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5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7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39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441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158046</xdr:colOff>
      <xdr:row>69</xdr:row>
      <xdr:rowOff>30480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158046</xdr:colOff>
      <xdr:row>69</xdr:row>
      <xdr:rowOff>30480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158046</xdr:colOff>
      <xdr:row>69</xdr:row>
      <xdr:rowOff>30480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67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69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74</xdr:row>
      <xdr:rowOff>152400</xdr:rowOff>
    </xdr:from>
    <xdr:to>
      <xdr:col>1</xdr:col>
      <xdr:colOff>480441</xdr:colOff>
      <xdr:row>74</xdr:row>
      <xdr:rowOff>161164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771525" y="4657725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74</xdr:row>
      <xdr:rowOff>0</xdr:rowOff>
    </xdr:from>
    <xdr:to>
      <xdr:col>1</xdr:col>
      <xdr:colOff>284607</xdr:colOff>
      <xdr:row>74</xdr:row>
      <xdr:rowOff>31624</xdr:rowOff>
    </xdr:to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8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8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74</xdr:row>
      <xdr:rowOff>0</xdr:rowOff>
    </xdr:from>
    <xdr:to>
      <xdr:col>1</xdr:col>
      <xdr:colOff>284607</xdr:colOff>
      <xdr:row>74</xdr:row>
      <xdr:rowOff>31624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74</xdr:row>
      <xdr:rowOff>0</xdr:rowOff>
    </xdr:from>
    <xdr:to>
      <xdr:col>1</xdr:col>
      <xdr:colOff>284607</xdr:colOff>
      <xdr:row>74</xdr:row>
      <xdr:rowOff>31624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74</xdr:row>
      <xdr:rowOff>0</xdr:rowOff>
    </xdr:from>
    <xdr:to>
      <xdr:col>1</xdr:col>
      <xdr:colOff>284607</xdr:colOff>
      <xdr:row>74</xdr:row>
      <xdr:rowOff>31624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544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545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546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298323</xdr:colOff>
      <xdr:row>66</xdr:row>
      <xdr:rowOff>32004</xdr:rowOff>
    </xdr:to>
    <xdr:sp macro="" textlink="">
      <xdr:nvSpPr>
        <xdr:cNvPr id="7547" name="Text Box 2"/>
        <xdr:cNvSpPr txBox="1">
          <a:spLocks noChangeArrowheads="1"/>
        </xdr:cNvSpPr>
      </xdr:nvSpPr>
      <xdr:spPr bwMode="auto">
        <a:xfrm>
          <a:off x="600075" y="26289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66</xdr:row>
      <xdr:rowOff>0</xdr:rowOff>
    </xdr:from>
    <xdr:to>
      <xdr:col>1</xdr:col>
      <xdr:colOff>506349</xdr:colOff>
      <xdr:row>66</xdr:row>
      <xdr:rowOff>32004</xdr:rowOff>
    </xdr:to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771525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66</xdr:row>
      <xdr:rowOff>0</xdr:rowOff>
    </xdr:from>
    <xdr:to>
      <xdr:col>1</xdr:col>
      <xdr:colOff>496824</xdr:colOff>
      <xdr:row>66</xdr:row>
      <xdr:rowOff>32004</xdr:rowOff>
    </xdr:to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762000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53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5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65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6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66</xdr:row>
      <xdr:rowOff>0</xdr:rowOff>
    </xdr:from>
    <xdr:to>
      <xdr:col>1</xdr:col>
      <xdr:colOff>577215</xdr:colOff>
      <xdr:row>66</xdr:row>
      <xdr:rowOff>32004</xdr:rowOff>
    </xdr:to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828675" y="26289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298323</xdr:colOff>
      <xdr:row>66</xdr:row>
      <xdr:rowOff>32004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600075" y="26289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66</xdr:row>
      <xdr:rowOff>0</xdr:rowOff>
    </xdr:from>
    <xdr:to>
      <xdr:col>1</xdr:col>
      <xdr:colOff>506349</xdr:colOff>
      <xdr:row>66</xdr:row>
      <xdr:rowOff>32004</xdr:rowOff>
    </xdr:to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771525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66</xdr:row>
      <xdr:rowOff>0</xdr:rowOff>
    </xdr:from>
    <xdr:to>
      <xdr:col>1</xdr:col>
      <xdr:colOff>496824</xdr:colOff>
      <xdr:row>66</xdr:row>
      <xdr:rowOff>32004</xdr:rowOff>
    </xdr:to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762000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85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91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9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611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66</xdr:row>
      <xdr:rowOff>0</xdr:rowOff>
    </xdr:from>
    <xdr:to>
      <xdr:col>1</xdr:col>
      <xdr:colOff>577215</xdr:colOff>
      <xdr:row>66</xdr:row>
      <xdr:rowOff>32004</xdr:rowOff>
    </xdr:to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828675" y="26289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613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614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615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30480</xdr:rowOff>
    </xdr:to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30480</xdr:rowOff>
    </xdr:to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30861</xdr:rowOff>
    </xdr:to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30861</xdr:rowOff>
    </xdr:to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30480</xdr:rowOff>
    </xdr:to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30480</xdr:rowOff>
    </xdr:to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30861</xdr:rowOff>
    </xdr:to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30861</xdr:rowOff>
    </xdr:to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33</xdr:row>
      <xdr:rowOff>157161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2105025</xdr:colOff>
      <xdr:row>33</xdr:row>
      <xdr:rowOff>157161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33</xdr:row>
      <xdr:rowOff>157161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2105025</xdr:colOff>
      <xdr:row>33</xdr:row>
      <xdr:rowOff>157161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33</xdr:row>
      <xdr:rowOff>157161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2105025</xdr:colOff>
      <xdr:row>33</xdr:row>
      <xdr:rowOff>157161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33</xdr:row>
      <xdr:rowOff>157161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2105025</xdr:colOff>
      <xdr:row>33</xdr:row>
      <xdr:rowOff>157161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33</xdr:row>
      <xdr:rowOff>157161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2105025</xdr:colOff>
      <xdr:row>33</xdr:row>
      <xdr:rowOff>157161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33</xdr:row>
      <xdr:rowOff>157161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2</xdr:col>
      <xdr:colOff>2105025</xdr:colOff>
      <xdr:row>33</xdr:row>
      <xdr:rowOff>157161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38100</xdr:colOff>
      <xdr:row>29</xdr:row>
      <xdr:rowOff>152400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81819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38100</xdr:colOff>
      <xdr:row>29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24200" y="81819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38100</xdr:colOff>
      <xdr:row>29</xdr:row>
      <xdr:rowOff>152400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24200" y="81819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76200</xdr:colOff>
      <xdr:row>33</xdr:row>
      <xdr:rowOff>161923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3</xdr:col>
      <xdr:colOff>2116</xdr:colOff>
      <xdr:row>33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12</xdr:row>
      <xdr:rowOff>9525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200150" y="28860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11</xdr:row>
      <xdr:rowOff>142875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20015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11</xdr:row>
      <xdr:rowOff>30691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11</xdr:row>
      <xdr:rowOff>30691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11</xdr:row>
      <xdr:rowOff>30691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11</xdr:row>
      <xdr:rowOff>30691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12</xdr:row>
      <xdr:rowOff>9525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1200150" y="28860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11</xdr:row>
      <xdr:rowOff>142875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20015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9526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104776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11</xdr:row>
      <xdr:rowOff>30691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11</xdr:row>
      <xdr:rowOff>30691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12</xdr:row>
      <xdr:rowOff>9527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104777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28576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2095500</xdr:colOff>
      <xdr:row>11</xdr:row>
      <xdr:rowOff>28577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</xdr:row>
      <xdr:rowOff>0</xdr:rowOff>
    </xdr:from>
    <xdr:to>
      <xdr:col>3</xdr:col>
      <xdr:colOff>70563</xdr:colOff>
      <xdr:row>14</xdr:row>
      <xdr:rowOff>38295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3124200" y="3486150"/>
          <a:ext cx="565863" cy="20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</xdr:row>
      <xdr:rowOff>0</xdr:rowOff>
    </xdr:from>
    <xdr:to>
      <xdr:col>3</xdr:col>
      <xdr:colOff>70563</xdr:colOff>
      <xdr:row>14</xdr:row>
      <xdr:rowOff>38295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3124200" y="3486150"/>
          <a:ext cx="565863" cy="20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</xdr:row>
      <xdr:rowOff>0</xdr:rowOff>
    </xdr:from>
    <xdr:to>
      <xdr:col>3</xdr:col>
      <xdr:colOff>70563</xdr:colOff>
      <xdr:row>14</xdr:row>
      <xdr:rowOff>38295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124200" y="3486150"/>
          <a:ext cx="565863" cy="20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</xdr:row>
      <xdr:rowOff>0</xdr:rowOff>
    </xdr:from>
    <xdr:to>
      <xdr:col>2</xdr:col>
      <xdr:colOff>69850</xdr:colOff>
      <xdr:row>14</xdr:row>
      <xdr:rowOff>130970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76200</xdr:colOff>
      <xdr:row>29</xdr:row>
      <xdr:rowOff>161923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2116</xdr:colOff>
      <xdr:row>29</xdr:row>
      <xdr:rowOff>161924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171449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209675" y="10782300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133349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1209675" y="10782300"/>
          <a:ext cx="7620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29</xdr:row>
      <xdr:rowOff>19051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771525" y="10372725"/>
          <a:ext cx="76200" cy="19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21166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209675" y="1078230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21166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209675" y="1078230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31</xdr:row>
      <xdr:rowOff>28577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771525" y="10782300"/>
          <a:ext cx="7620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31</xdr:row>
      <xdr:rowOff>180977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600075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31</xdr:row>
      <xdr:rowOff>180977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00075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31</xdr:row>
      <xdr:rowOff>180977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31</xdr:row>
      <xdr:rowOff>180977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31</xdr:row>
      <xdr:rowOff>180977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31</xdr:row>
      <xdr:rowOff>180977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31</xdr:row>
      <xdr:rowOff>180977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600075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31</xdr:row>
      <xdr:rowOff>180977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600075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31</xdr:row>
      <xdr:rowOff>180977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31</xdr:row>
      <xdr:rowOff>180977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31</xdr:row>
      <xdr:rowOff>180977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31</xdr:row>
      <xdr:rowOff>180977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180977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104777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104777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104777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104777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104777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31</xdr:row>
      <xdr:rowOff>104777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21166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209675" y="1078230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21166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1209675" y="1078230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171451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95251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3500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2096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3500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2096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3500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2096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168922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168922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168922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1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29</xdr:row>
      <xdr:rowOff>0</xdr:rowOff>
    </xdr:from>
    <xdr:to>
      <xdr:col>1</xdr:col>
      <xdr:colOff>276225</xdr:colOff>
      <xdr:row>30</xdr:row>
      <xdr:rowOff>3499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6191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29</xdr:row>
      <xdr:rowOff>0</xdr:rowOff>
    </xdr:from>
    <xdr:to>
      <xdr:col>2</xdr:col>
      <xdr:colOff>3175</xdr:colOff>
      <xdr:row>30</xdr:row>
      <xdr:rowOff>3499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962025" y="10220325"/>
          <a:ext cx="635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3499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3499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29</xdr:row>
      <xdr:rowOff>0</xdr:rowOff>
    </xdr:from>
    <xdr:to>
      <xdr:col>1</xdr:col>
      <xdr:colOff>276225</xdr:colOff>
      <xdr:row>30</xdr:row>
      <xdr:rowOff>3499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6191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29</xdr:row>
      <xdr:rowOff>0</xdr:rowOff>
    </xdr:from>
    <xdr:to>
      <xdr:col>2</xdr:col>
      <xdr:colOff>3175</xdr:colOff>
      <xdr:row>30</xdr:row>
      <xdr:rowOff>3499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962025" y="10220325"/>
          <a:ext cx="635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3499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3499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168922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168922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168922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4470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1209675" y="10220325"/>
          <a:ext cx="76200" cy="1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4470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1209675" y="10220325"/>
          <a:ext cx="76200" cy="1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4470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1209675" y="10220325"/>
          <a:ext cx="76200" cy="1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972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50387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972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50387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972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120967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972</xdr:rowOff>
    </xdr:to>
    <xdr:sp macro="" textlink="">
      <xdr:nvSpPr>
        <xdr:cNvPr id="2131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972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120967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972</xdr:rowOff>
    </xdr:to>
    <xdr:sp macro="" textlink="">
      <xdr:nvSpPr>
        <xdr:cNvPr id="2133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972</xdr:rowOff>
    </xdr:to>
    <xdr:sp macro="" textlink="">
      <xdr:nvSpPr>
        <xdr:cNvPr id="2134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972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0387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972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50387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972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972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972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972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972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972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972</xdr:rowOff>
    </xdr:to>
    <xdr:sp macro="" textlink="">
      <xdr:nvSpPr>
        <xdr:cNvPr id="2143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972</xdr:rowOff>
    </xdr:to>
    <xdr:sp macro="" textlink="">
      <xdr:nvSpPr>
        <xdr:cNvPr id="2144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972</xdr:rowOff>
    </xdr:to>
    <xdr:sp macro="" textlink="">
      <xdr:nvSpPr>
        <xdr:cNvPr id="2145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972</xdr:rowOff>
    </xdr:to>
    <xdr:sp macro="" textlink="">
      <xdr:nvSpPr>
        <xdr:cNvPr id="2146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4470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209675" y="10220325"/>
          <a:ext cx="76200" cy="1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972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972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972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972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972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972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972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972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972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972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972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972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972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972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168922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168922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168922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168922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168922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168922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168922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168922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168922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168922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168922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168922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168924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168924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168924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168924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168924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7732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48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49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29</xdr:row>
      <xdr:rowOff>0</xdr:rowOff>
    </xdr:from>
    <xdr:to>
      <xdr:col>1</xdr:col>
      <xdr:colOff>276225</xdr:colOff>
      <xdr:row>30</xdr:row>
      <xdr:rowOff>3499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6191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161925</xdr:colOff>
      <xdr:row>29</xdr:row>
      <xdr:rowOff>0</xdr:rowOff>
    </xdr:from>
    <xdr:to>
      <xdr:col>1</xdr:col>
      <xdr:colOff>238125</xdr:colOff>
      <xdr:row>30</xdr:row>
      <xdr:rowOff>3499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5810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318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29</xdr:row>
      <xdr:rowOff>168924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168924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29</xdr:row>
      <xdr:rowOff>168924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168924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29</xdr:row>
      <xdr:rowOff>168924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168924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29</xdr:row>
      <xdr:rowOff>168924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168924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29</xdr:row>
      <xdr:rowOff>168924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168924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29</xdr:row>
      <xdr:rowOff>0</xdr:rowOff>
    </xdr:from>
    <xdr:to>
      <xdr:col>2</xdr:col>
      <xdr:colOff>3175</xdr:colOff>
      <xdr:row>29</xdr:row>
      <xdr:rowOff>168924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962025" y="10220325"/>
          <a:ext cx="635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168924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3499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3499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372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373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374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1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2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3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168924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168924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168924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168924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168924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168924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29</xdr:row>
      <xdr:rowOff>169333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6000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29</xdr:row>
      <xdr:rowOff>169333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6000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29</xdr:row>
      <xdr:rowOff>169333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3498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514600" y="10220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514600" y="10220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0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514600" y="10220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0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168729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1511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168729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1511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168729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168729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3133725" y="10220325"/>
          <a:ext cx="56197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168729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168729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133725" y="10220325"/>
          <a:ext cx="56197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168729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168729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3133725" y="10220325"/>
          <a:ext cx="56197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1511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1511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168729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1209675" y="10220325"/>
          <a:ext cx="76200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1511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168729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1209675" y="10220325"/>
          <a:ext cx="76200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1511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168729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1209675" y="10220325"/>
          <a:ext cx="76200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167560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1209675" y="10220325"/>
          <a:ext cx="76200" cy="16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167560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1209675" y="10220325"/>
          <a:ext cx="76200" cy="16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167560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1209675" y="10220325"/>
          <a:ext cx="76200" cy="16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58898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28769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28769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28769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20604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20604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20604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20604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20604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20604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48212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4236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48212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4236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48212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48212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48212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48212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48212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48212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4236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4236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85729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1209675" y="11496675"/>
          <a:ext cx="76200" cy="23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4236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85729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1209675" y="11496675"/>
          <a:ext cx="76200" cy="23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4236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85729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1209675" y="11496675"/>
          <a:ext cx="76200" cy="23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161339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1209675" y="11668125"/>
          <a:ext cx="76200" cy="313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3133725" y="116681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161339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209675" y="11668125"/>
          <a:ext cx="76200" cy="313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3133725" y="116681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29</xdr:row>
      <xdr:rowOff>169333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161339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1209675" y="11668125"/>
          <a:ext cx="76200" cy="313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42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43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44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45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46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47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48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49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0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1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2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3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4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5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6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196</xdr:rowOff>
    </xdr:to>
    <xdr:sp macro="" textlink="">
      <xdr:nvSpPr>
        <xdr:cNvPr id="2757" name="Text Box 597"/>
        <xdr:cNvSpPr txBox="1">
          <a:spLocks noChangeArrowheads="1"/>
        </xdr:cNvSpPr>
      </xdr:nvSpPr>
      <xdr:spPr bwMode="auto">
        <a:xfrm>
          <a:off x="6029325" y="10220325"/>
          <a:ext cx="63501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8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59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0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1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2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3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4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5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4083</xdr:rowOff>
    </xdr:to>
    <xdr:sp macro="" textlink="">
      <xdr:nvSpPr>
        <xdr:cNvPr id="2766" name="Text Box 597"/>
        <xdr:cNvSpPr txBox="1">
          <a:spLocks noChangeArrowheads="1"/>
        </xdr:cNvSpPr>
      </xdr:nvSpPr>
      <xdr:spPr bwMode="auto">
        <a:xfrm>
          <a:off x="6029325" y="10220325"/>
          <a:ext cx="76200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7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8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69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70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71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72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196</xdr:rowOff>
    </xdr:to>
    <xdr:sp macro="" textlink="">
      <xdr:nvSpPr>
        <xdr:cNvPr id="2773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3498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29</xdr:row>
      <xdr:rowOff>169983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53507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3133725" y="10220325"/>
          <a:ext cx="561975" cy="53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63032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3133725" y="10220325"/>
          <a:ext cx="561975" cy="6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53507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3133725" y="10220325"/>
          <a:ext cx="561975" cy="53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63032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3133725" y="10220325"/>
          <a:ext cx="561975" cy="6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63032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3133725" y="10220325"/>
          <a:ext cx="561975" cy="6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72557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3133725" y="10220325"/>
          <a:ext cx="561975" cy="7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63032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3133725" y="10220325"/>
          <a:ext cx="561975" cy="6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72557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3133725" y="10220325"/>
          <a:ext cx="561975" cy="7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54566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3133725" y="10220325"/>
          <a:ext cx="561975" cy="54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64091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3133725" y="10220325"/>
          <a:ext cx="561975" cy="64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54566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3133725" y="10220325"/>
          <a:ext cx="561975" cy="54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64091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3133725" y="10220325"/>
          <a:ext cx="561975" cy="64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64091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3133725" y="10220325"/>
          <a:ext cx="561975" cy="64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73616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3133725" y="10220325"/>
          <a:ext cx="561975" cy="73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64091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3133725" y="10220325"/>
          <a:ext cx="561975" cy="64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73616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3133725" y="10220325"/>
          <a:ext cx="561975" cy="73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72264</xdr:colOff>
      <xdr:row>29</xdr:row>
      <xdr:rowOff>32361</xdr:rowOff>
    </xdr:to>
    <xdr:sp macro="" textlink="">
      <xdr:nvSpPr>
        <xdr:cNvPr id="2942" name="Text Box 597"/>
        <xdr:cNvSpPr txBox="1">
          <a:spLocks noChangeArrowheads="1"/>
        </xdr:cNvSpPr>
      </xdr:nvSpPr>
      <xdr:spPr bwMode="auto">
        <a:xfrm>
          <a:off x="6029325" y="10220325"/>
          <a:ext cx="72264" cy="3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7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7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7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8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3499</xdr:rowOff>
    </xdr:to>
    <xdr:sp macro="" textlink="">
      <xdr:nvSpPr>
        <xdr:cNvPr id="2992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299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300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240411</xdr:colOff>
      <xdr:row>29</xdr:row>
      <xdr:rowOff>3048</xdr:rowOff>
    </xdr:to>
    <xdr:sp macro="" textlink="">
      <xdr:nvSpPr>
        <xdr:cNvPr id="3028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240411</xdr:colOff>
      <xdr:row>29</xdr:row>
      <xdr:rowOff>3048</xdr:rowOff>
    </xdr:to>
    <xdr:sp macro="" textlink="">
      <xdr:nvSpPr>
        <xdr:cNvPr id="3029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240411</xdr:colOff>
      <xdr:row>29</xdr:row>
      <xdr:rowOff>3048</xdr:rowOff>
    </xdr:to>
    <xdr:sp macro="" textlink="">
      <xdr:nvSpPr>
        <xdr:cNvPr id="3030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284607</xdr:colOff>
      <xdr:row>29</xdr:row>
      <xdr:rowOff>32004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600075" y="10220325"/>
          <a:ext cx="10363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480441</xdr:colOff>
      <xdr:row>29</xdr:row>
      <xdr:rowOff>32004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771525" y="102203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470916</xdr:colOff>
      <xdr:row>29</xdr:row>
      <xdr:rowOff>32004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762000" y="102203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490451</xdr:colOff>
      <xdr:row>29</xdr:row>
      <xdr:rowOff>32004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828675" y="10220325"/>
          <a:ext cx="808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284607</xdr:colOff>
      <xdr:row>29</xdr:row>
      <xdr:rowOff>32004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600075" y="10220325"/>
          <a:ext cx="10363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480441</xdr:colOff>
      <xdr:row>29</xdr:row>
      <xdr:rowOff>32004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771525" y="102203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470916</xdr:colOff>
      <xdr:row>29</xdr:row>
      <xdr:rowOff>32004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762000" y="102203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338328</xdr:colOff>
      <xdr:row>29</xdr:row>
      <xdr:rowOff>32004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414147</xdr:colOff>
      <xdr:row>29</xdr:row>
      <xdr:rowOff>32004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272034</xdr:colOff>
      <xdr:row>29</xdr:row>
      <xdr:rowOff>32004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490451</xdr:colOff>
      <xdr:row>29</xdr:row>
      <xdr:rowOff>32004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828675" y="10220325"/>
          <a:ext cx="808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240411</xdr:colOff>
      <xdr:row>29</xdr:row>
      <xdr:rowOff>3048</xdr:rowOff>
    </xdr:to>
    <xdr:sp macro="" textlink="">
      <xdr:nvSpPr>
        <xdr:cNvPr id="3097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240411</xdr:colOff>
      <xdr:row>29</xdr:row>
      <xdr:rowOff>3048</xdr:rowOff>
    </xdr:to>
    <xdr:sp macro="" textlink="">
      <xdr:nvSpPr>
        <xdr:cNvPr id="3098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240411</xdr:colOff>
      <xdr:row>29</xdr:row>
      <xdr:rowOff>3048</xdr:rowOff>
    </xdr:to>
    <xdr:sp macro="" textlink="">
      <xdr:nvSpPr>
        <xdr:cNvPr id="3099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325755</xdr:colOff>
      <xdr:row>29</xdr:row>
      <xdr:rowOff>33318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628650" y="10220325"/>
          <a:ext cx="116205" cy="33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325755</xdr:colOff>
      <xdr:row>29</xdr:row>
      <xdr:rowOff>33318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628650" y="10220325"/>
          <a:ext cx="116205" cy="33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325755</xdr:colOff>
      <xdr:row>29</xdr:row>
      <xdr:rowOff>33699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628650" y="10220325"/>
          <a:ext cx="116205" cy="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325755</xdr:colOff>
      <xdr:row>29</xdr:row>
      <xdr:rowOff>33699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628650" y="10220325"/>
          <a:ext cx="116205" cy="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325755</xdr:colOff>
      <xdr:row>29</xdr:row>
      <xdr:rowOff>33318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628650" y="10220325"/>
          <a:ext cx="116205" cy="33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325755</xdr:colOff>
      <xdr:row>29</xdr:row>
      <xdr:rowOff>33318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628650" y="10220325"/>
          <a:ext cx="116205" cy="33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325755</xdr:colOff>
      <xdr:row>29</xdr:row>
      <xdr:rowOff>33699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628650" y="10220325"/>
          <a:ext cx="116205" cy="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325755</xdr:colOff>
      <xdr:row>29</xdr:row>
      <xdr:rowOff>33699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628650" y="10220325"/>
          <a:ext cx="116205" cy="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4082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168387</xdr:rowOff>
    </xdr:to>
    <xdr:sp macro="" textlink="">
      <xdr:nvSpPr>
        <xdr:cNvPr id="3372" name="Text Box 597"/>
        <xdr:cNvSpPr txBox="1">
          <a:spLocks noChangeArrowheads="1"/>
        </xdr:cNvSpPr>
      </xdr:nvSpPr>
      <xdr:spPr bwMode="auto">
        <a:xfrm>
          <a:off x="6029325" y="10220325"/>
          <a:ext cx="7620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168387</xdr:rowOff>
    </xdr:to>
    <xdr:sp macro="" textlink="">
      <xdr:nvSpPr>
        <xdr:cNvPr id="3549" name="Text Box 597"/>
        <xdr:cNvSpPr txBox="1">
          <a:spLocks noChangeArrowheads="1"/>
        </xdr:cNvSpPr>
      </xdr:nvSpPr>
      <xdr:spPr bwMode="auto">
        <a:xfrm>
          <a:off x="6029325" y="10220325"/>
          <a:ext cx="7620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4081</xdr:rowOff>
    </xdr:to>
    <xdr:sp macro="" textlink="">
      <xdr:nvSpPr>
        <xdr:cNvPr id="3550" name="Text Box 597"/>
        <xdr:cNvSpPr txBox="1">
          <a:spLocks noChangeArrowheads="1"/>
        </xdr:cNvSpPr>
      </xdr:nvSpPr>
      <xdr:spPr bwMode="auto">
        <a:xfrm>
          <a:off x="6029325" y="10220325"/>
          <a:ext cx="63501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29</xdr:row>
      <xdr:rowOff>0</xdr:rowOff>
    </xdr:from>
    <xdr:to>
      <xdr:col>2</xdr:col>
      <xdr:colOff>276225</xdr:colOff>
      <xdr:row>30</xdr:row>
      <xdr:rowOff>4081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238250" y="10220325"/>
          <a:ext cx="762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0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57150</xdr:colOff>
      <xdr:row>30</xdr:row>
      <xdr:rowOff>4081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168387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514600" y="10220325"/>
          <a:ext cx="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29</xdr:row>
      <xdr:rowOff>168387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3133725" y="10220325"/>
          <a:ext cx="595312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168387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514600" y="10220325"/>
          <a:ext cx="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29</xdr:row>
      <xdr:rowOff>168387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3133725" y="10220325"/>
          <a:ext cx="595312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168387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514600" y="10220325"/>
          <a:ext cx="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29</xdr:row>
      <xdr:rowOff>168387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3133725" y="10220325"/>
          <a:ext cx="595312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4081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72264</xdr:colOff>
      <xdr:row>29</xdr:row>
      <xdr:rowOff>61519</xdr:rowOff>
    </xdr:to>
    <xdr:sp macro="" textlink="">
      <xdr:nvSpPr>
        <xdr:cNvPr id="3942" name="Text Box 597"/>
        <xdr:cNvSpPr txBox="1">
          <a:spLocks noChangeArrowheads="1"/>
        </xdr:cNvSpPr>
      </xdr:nvSpPr>
      <xdr:spPr bwMode="auto">
        <a:xfrm>
          <a:off x="6029325" y="10220325"/>
          <a:ext cx="72264" cy="61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72264</xdr:colOff>
      <xdr:row>29</xdr:row>
      <xdr:rowOff>61519</xdr:rowOff>
    </xdr:to>
    <xdr:sp macro="" textlink="">
      <xdr:nvSpPr>
        <xdr:cNvPr id="3943" name="Text Box 597"/>
        <xdr:cNvSpPr txBox="1">
          <a:spLocks noChangeArrowheads="1"/>
        </xdr:cNvSpPr>
      </xdr:nvSpPr>
      <xdr:spPr bwMode="auto">
        <a:xfrm>
          <a:off x="6029325" y="10220325"/>
          <a:ext cx="72264" cy="61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32004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5038725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32004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5038725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229743</xdr:colOff>
      <xdr:row>29</xdr:row>
      <xdr:rowOff>6477</xdr:rowOff>
    </xdr:to>
    <xdr:sp macro="" textlink="">
      <xdr:nvSpPr>
        <xdr:cNvPr id="3970" name="Text Box 4134"/>
        <xdr:cNvSpPr txBox="1">
          <a:spLocks noChangeArrowheads="1"/>
        </xdr:cNvSpPr>
      </xdr:nvSpPr>
      <xdr:spPr bwMode="auto">
        <a:xfrm>
          <a:off x="561975" y="10220325"/>
          <a:ext cx="86868" cy="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129540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129540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129540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129159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129159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129159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129159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70178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628650" y="10220325"/>
          <a:ext cx="100965" cy="7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70178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628650" y="10220325"/>
          <a:ext cx="100965" cy="7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70178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628650" y="10220325"/>
          <a:ext cx="100965" cy="7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70178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628650" y="10220325"/>
          <a:ext cx="100965" cy="7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22860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89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22860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22860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41529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628650" y="10220325"/>
          <a:ext cx="100965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09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1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1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41529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628650" y="10220325"/>
          <a:ext cx="100965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79703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628650" y="10220325"/>
          <a:ext cx="100965" cy="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79703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628650" y="10220325"/>
          <a:ext cx="100965" cy="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128778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128778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128778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22860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79703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628650" y="10220325"/>
          <a:ext cx="100965" cy="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79703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628650" y="10220325"/>
          <a:ext cx="100965" cy="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61034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129921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129921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128778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5219700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128778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5219700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128778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5219700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129921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129921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129921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229743</xdr:colOff>
      <xdr:row>29</xdr:row>
      <xdr:rowOff>6477</xdr:rowOff>
    </xdr:to>
    <xdr:sp macro="" textlink="">
      <xdr:nvSpPr>
        <xdr:cNvPr id="4170" name="Text Box 4134"/>
        <xdr:cNvSpPr txBox="1">
          <a:spLocks noChangeArrowheads="1"/>
        </xdr:cNvSpPr>
      </xdr:nvSpPr>
      <xdr:spPr bwMode="auto">
        <a:xfrm>
          <a:off x="561975" y="10220325"/>
          <a:ext cx="86868" cy="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129540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129540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129540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129921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129159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129159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129159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129159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127254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32004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89154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23241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23241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22860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22860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22860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41529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628650" y="10220325"/>
          <a:ext cx="100965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41529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41529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628650" y="10220325"/>
          <a:ext cx="100965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128778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128778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128778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454533</xdr:colOff>
      <xdr:row>29</xdr:row>
      <xdr:rowOff>22860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22479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762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762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762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762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762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762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0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109347</xdr:rowOff>
    </xdr:to>
    <xdr:sp macro="" textlink="">
      <xdr:nvSpPr>
        <xdr:cNvPr id="442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110109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771525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110109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771525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110109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771525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321564</xdr:colOff>
      <xdr:row>29</xdr:row>
      <xdr:rowOff>109728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647700" y="112966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321564</xdr:colOff>
      <xdr:row>29</xdr:row>
      <xdr:rowOff>109728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647700" y="112966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321564</xdr:colOff>
      <xdr:row>29</xdr:row>
      <xdr:rowOff>109728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647700" y="112966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321564</xdr:colOff>
      <xdr:row>29</xdr:row>
      <xdr:rowOff>109728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647700" y="112966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321564</xdr:colOff>
      <xdr:row>29</xdr:row>
      <xdr:rowOff>11430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647700" y="11391900"/>
          <a:ext cx="92964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29</xdr:row>
      <xdr:rowOff>0</xdr:rowOff>
    </xdr:from>
    <xdr:to>
      <xdr:col>1</xdr:col>
      <xdr:colOff>168021</xdr:colOff>
      <xdr:row>29</xdr:row>
      <xdr:rowOff>109728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504825" y="11296650"/>
          <a:ext cx="8229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109728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628650" y="112966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109728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628650" y="112966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109728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628650" y="112966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109728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628650" y="112966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109728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29</xdr:row>
      <xdr:rowOff>0</xdr:rowOff>
    </xdr:from>
    <xdr:to>
      <xdr:col>1</xdr:col>
      <xdr:colOff>168021</xdr:colOff>
      <xdr:row>29</xdr:row>
      <xdr:rowOff>1608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504825" y="11496675"/>
          <a:ext cx="82296" cy="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4572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771525" y="11449050"/>
          <a:ext cx="11163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109728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218694</xdr:colOff>
      <xdr:row>29</xdr:row>
      <xdr:rowOff>171069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171069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381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218694</xdr:colOff>
      <xdr:row>29</xdr:row>
      <xdr:rowOff>169926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552450" y="11296650"/>
          <a:ext cx="85344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169926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590550" y="11296650"/>
          <a:ext cx="88392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381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218694</xdr:colOff>
      <xdr:row>29</xdr:row>
      <xdr:rowOff>171069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171069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381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218694</xdr:colOff>
      <xdr:row>29</xdr:row>
      <xdr:rowOff>171069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171069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381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218694</xdr:colOff>
      <xdr:row>29</xdr:row>
      <xdr:rowOff>171069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171069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381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218694</xdr:colOff>
      <xdr:row>29</xdr:row>
      <xdr:rowOff>171069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171069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392811</xdr:colOff>
      <xdr:row>29</xdr:row>
      <xdr:rowOff>381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80092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628650" y="11496675"/>
          <a:ext cx="100965" cy="80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80092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628650" y="11496675"/>
          <a:ext cx="100965" cy="80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259842</xdr:colOff>
      <xdr:row>29</xdr:row>
      <xdr:rowOff>110109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108966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771525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108966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771525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464058</xdr:colOff>
      <xdr:row>29</xdr:row>
      <xdr:rowOff>108966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771525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8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69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110109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110109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108966</xdr:rowOff>
    </xdr:to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5219700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108966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5219700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108966</xdr:rowOff>
    </xdr:to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5219700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259842</xdr:colOff>
      <xdr:row>29</xdr:row>
      <xdr:rowOff>110109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110109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110109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29</xdr:row>
      <xdr:rowOff>0</xdr:rowOff>
    </xdr:from>
    <xdr:to>
      <xdr:col>5</xdr:col>
      <xdr:colOff>464058</xdr:colOff>
      <xdr:row>29</xdr:row>
      <xdr:rowOff>110109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81235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628650" y="11496675"/>
          <a:ext cx="100965" cy="8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81235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628650" y="11496675"/>
          <a:ext cx="100965" cy="8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81235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628650" y="11496675"/>
          <a:ext cx="100965" cy="8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81235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628650" y="11496675"/>
          <a:ext cx="100965" cy="8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29</xdr:row>
      <xdr:rowOff>0</xdr:rowOff>
    </xdr:from>
    <xdr:to>
      <xdr:col>1</xdr:col>
      <xdr:colOff>310515</xdr:colOff>
      <xdr:row>29</xdr:row>
      <xdr:rowOff>29419</xdr:rowOff>
    </xdr:to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2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3499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3499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7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9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2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2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2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2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3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3499</xdr:rowOff>
    </xdr:to>
    <xdr:sp macro="" textlink="">
      <xdr:nvSpPr>
        <xdr:cNvPr id="5141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4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5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5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5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5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5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5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5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515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2917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2917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2917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3500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77152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3500</xdr:rowOff>
    </xdr:to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6000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3500</xdr:rowOff>
    </xdr:to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6000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3500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3500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6000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3500</xdr:rowOff>
    </xdr:to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6000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3500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0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1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29</xdr:row>
      <xdr:rowOff>0</xdr:rowOff>
    </xdr:from>
    <xdr:to>
      <xdr:col>1</xdr:col>
      <xdr:colOff>276225</xdr:colOff>
      <xdr:row>30</xdr:row>
      <xdr:rowOff>3499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6191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161925</xdr:colOff>
      <xdr:row>29</xdr:row>
      <xdr:rowOff>0</xdr:rowOff>
    </xdr:from>
    <xdr:to>
      <xdr:col>1</xdr:col>
      <xdr:colOff>238125</xdr:colOff>
      <xdr:row>30</xdr:row>
      <xdr:rowOff>3499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5810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330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382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383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384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1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2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3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56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57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558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3499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3499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29</xdr:row>
      <xdr:rowOff>0</xdr:rowOff>
    </xdr:from>
    <xdr:to>
      <xdr:col>1</xdr:col>
      <xdr:colOff>419100</xdr:colOff>
      <xdr:row>30</xdr:row>
      <xdr:rowOff>3499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29</xdr:row>
      <xdr:rowOff>0</xdr:rowOff>
    </xdr:from>
    <xdr:to>
      <xdr:col>1</xdr:col>
      <xdr:colOff>304800</xdr:colOff>
      <xdr:row>30</xdr:row>
      <xdr:rowOff>3499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29</xdr:row>
      <xdr:rowOff>0</xdr:rowOff>
    </xdr:from>
    <xdr:to>
      <xdr:col>1</xdr:col>
      <xdr:colOff>371475</xdr:colOff>
      <xdr:row>30</xdr:row>
      <xdr:rowOff>3499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29</xdr:row>
      <xdr:rowOff>0</xdr:rowOff>
    </xdr:from>
    <xdr:to>
      <xdr:col>1</xdr:col>
      <xdr:colOff>485775</xdr:colOff>
      <xdr:row>30</xdr:row>
      <xdr:rowOff>3499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625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626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627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628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629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29</xdr:row>
      <xdr:rowOff>0</xdr:rowOff>
    </xdr:from>
    <xdr:to>
      <xdr:col>1</xdr:col>
      <xdr:colOff>219075</xdr:colOff>
      <xdr:row>30</xdr:row>
      <xdr:rowOff>3499</xdr:rowOff>
    </xdr:to>
    <xdr:sp macro="" textlink="">
      <xdr:nvSpPr>
        <xdr:cNvPr id="5630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3499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29</xdr:row>
      <xdr:rowOff>0</xdr:rowOff>
    </xdr:from>
    <xdr:to>
      <xdr:col>2</xdr:col>
      <xdr:colOff>3175</xdr:colOff>
      <xdr:row>30</xdr:row>
      <xdr:rowOff>3499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962025" y="10220325"/>
          <a:ext cx="635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84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85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86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87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3499</xdr:rowOff>
    </xdr:to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3499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3499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2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3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3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3499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3499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3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3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3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3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3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3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4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3499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3499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4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4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4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4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4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3499</xdr:rowOff>
    </xdr:to>
    <xdr:sp macro="" textlink="">
      <xdr:nvSpPr>
        <xdr:cNvPr id="6148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4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5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6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6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6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6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16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199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0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1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2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3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4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5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6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7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8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09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0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1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2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3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779</xdr:rowOff>
    </xdr:to>
    <xdr:sp macro="" textlink="">
      <xdr:nvSpPr>
        <xdr:cNvPr id="6214" name="Text Box 597"/>
        <xdr:cNvSpPr txBox="1">
          <a:spLocks noChangeArrowheads="1"/>
        </xdr:cNvSpPr>
      </xdr:nvSpPr>
      <xdr:spPr bwMode="auto">
        <a:xfrm>
          <a:off x="6029325" y="10220325"/>
          <a:ext cx="63501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5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6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7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8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19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0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1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2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4083</xdr:rowOff>
    </xdr:to>
    <xdr:sp macro="" textlink="">
      <xdr:nvSpPr>
        <xdr:cNvPr id="6223" name="Text Box 597"/>
        <xdr:cNvSpPr txBox="1">
          <a:spLocks noChangeArrowheads="1"/>
        </xdr:cNvSpPr>
      </xdr:nvSpPr>
      <xdr:spPr bwMode="auto">
        <a:xfrm>
          <a:off x="6029325" y="10220325"/>
          <a:ext cx="76200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4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5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6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7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8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29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779</xdr:rowOff>
    </xdr:to>
    <xdr:sp macro="" textlink="">
      <xdr:nvSpPr>
        <xdr:cNvPr id="6230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3499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3499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3499</xdr:rowOff>
    </xdr:to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2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2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2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2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27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2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2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7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1555</xdr:rowOff>
    </xdr:to>
    <xdr:sp macro="" textlink="">
      <xdr:nvSpPr>
        <xdr:cNvPr id="6338" name="Text Box 597"/>
        <xdr:cNvSpPr txBox="1">
          <a:spLocks noChangeArrowheads="1"/>
        </xdr:cNvSpPr>
      </xdr:nvSpPr>
      <xdr:spPr bwMode="auto">
        <a:xfrm>
          <a:off x="6029325" y="10220325"/>
          <a:ext cx="63501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3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34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4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5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5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5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5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5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3500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3500</xdr:rowOff>
    </xdr:to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2917</xdr:rowOff>
    </xdr:to>
    <xdr:sp macro="" textlink="">
      <xdr:nvSpPr>
        <xdr:cNvPr id="6367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2917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2376</xdr:rowOff>
    </xdr:to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2917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1555</xdr:rowOff>
    </xdr:to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1555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7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7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7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1555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1555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7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8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8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8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8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8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8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1555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29</xdr:row>
      <xdr:rowOff>0</xdr:rowOff>
    </xdr:from>
    <xdr:to>
      <xdr:col>5</xdr:col>
      <xdr:colOff>247650</xdr:colOff>
      <xdr:row>30</xdr:row>
      <xdr:rowOff>1555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8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8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1555</xdr:rowOff>
    </xdr:to>
    <xdr:sp macro="" textlink="">
      <xdr:nvSpPr>
        <xdr:cNvPr id="6393" name="Text Box 597"/>
        <xdr:cNvSpPr txBox="1">
          <a:spLocks noChangeArrowheads="1"/>
        </xdr:cNvSpPr>
      </xdr:nvSpPr>
      <xdr:spPr bwMode="auto">
        <a:xfrm>
          <a:off x="6029325" y="10220325"/>
          <a:ext cx="63501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7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39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0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7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1555</xdr:rowOff>
    </xdr:to>
    <xdr:sp macro="" textlink="">
      <xdr:nvSpPr>
        <xdr:cNvPr id="640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4084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4083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6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3499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7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7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8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3499</xdr:rowOff>
    </xdr:to>
    <xdr:sp macro="" textlink="">
      <xdr:nvSpPr>
        <xdr:cNvPr id="6493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49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650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29</xdr:row>
      <xdr:rowOff>167804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3133725" y="10220325"/>
          <a:ext cx="595312" cy="167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29</xdr:row>
      <xdr:rowOff>167804</xdr:rowOff>
    </xdr:to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3133725" y="10220325"/>
          <a:ext cx="595312" cy="167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29</xdr:row>
      <xdr:rowOff>167804</xdr:rowOff>
    </xdr:to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3133725" y="10220325"/>
          <a:ext cx="595312" cy="167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2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6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7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3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3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3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4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4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4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6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6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6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7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77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7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8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8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8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87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89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91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93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9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6797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801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680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0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1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1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1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2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20583</xdr:rowOff>
    </xdr:to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1209675" y="11668125"/>
          <a:ext cx="7620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20583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1209675" y="11668125"/>
          <a:ext cx="7620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20583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20583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20583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1209675" y="11668125"/>
          <a:ext cx="7620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20583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1209675" y="11668125"/>
          <a:ext cx="7620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19050</xdr:rowOff>
    </xdr:to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19050</xdr:rowOff>
    </xdr:to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19050</xdr:rowOff>
    </xdr:to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20582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48949</xdr:rowOff>
    </xdr:to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3133725" y="11496675"/>
          <a:ext cx="561975" cy="48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58474</xdr:rowOff>
    </xdr:to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48949</xdr:rowOff>
    </xdr:to>
    <xdr:sp macro="" textlink="">
      <xdr:nvSpPr>
        <xdr:cNvPr id="7019" name="Text Box 2"/>
        <xdr:cNvSpPr txBox="1">
          <a:spLocks noChangeArrowheads="1"/>
        </xdr:cNvSpPr>
      </xdr:nvSpPr>
      <xdr:spPr bwMode="auto">
        <a:xfrm>
          <a:off x="3133725" y="11496675"/>
          <a:ext cx="561975" cy="48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58474</xdr:rowOff>
    </xdr:to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58474</xdr:rowOff>
    </xdr:to>
    <xdr:sp macro="" textlink="">
      <xdr:nvSpPr>
        <xdr:cNvPr id="7021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67999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3133725" y="11496675"/>
          <a:ext cx="561975" cy="6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58474</xdr:rowOff>
    </xdr:to>
    <xdr:sp macro="" textlink="">
      <xdr:nvSpPr>
        <xdr:cNvPr id="7023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67999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3133725" y="11496675"/>
          <a:ext cx="561975" cy="6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51069</xdr:rowOff>
    </xdr:to>
    <xdr:sp macro="" textlink="">
      <xdr:nvSpPr>
        <xdr:cNvPr id="7025" name="Text Box 2"/>
        <xdr:cNvSpPr txBox="1">
          <a:spLocks noChangeArrowheads="1"/>
        </xdr:cNvSpPr>
      </xdr:nvSpPr>
      <xdr:spPr bwMode="auto">
        <a:xfrm>
          <a:off x="3133725" y="11668125"/>
          <a:ext cx="561975" cy="5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60594</xdr:rowOff>
    </xdr:to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51069</xdr:rowOff>
    </xdr:to>
    <xdr:sp macro="" textlink="">
      <xdr:nvSpPr>
        <xdr:cNvPr id="7027" name="Text Box 2"/>
        <xdr:cNvSpPr txBox="1">
          <a:spLocks noChangeArrowheads="1"/>
        </xdr:cNvSpPr>
      </xdr:nvSpPr>
      <xdr:spPr bwMode="auto">
        <a:xfrm>
          <a:off x="3133725" y="11668125"/>
          <a:ext cx="561975" cy="5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60594</xdr:rowOff>
    </xdr:to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60594</xdr:rowOff>
    </xdr:to>
    <xdr:sp macro="" textlink="">
      <xdr:nvSpPr>
        <xdr:cNvPr id="7029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70119</xdr:rowOff>
    </xdr:to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3133725" y="11668125"/>
          <a:ext cx="561975" cy="7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60594</xdr:rowOff>
    </xdr:to>
    <xdr:sp macro="" textlink="">
      <xdr:nvSpPr>
        <xdr:cNvPr id="7031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70119</xdr:rowOff>
    </xdr:to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3133725" y="11668125"/>
          <a:ext cx="561975" cy="7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72264</xdr:colOff>
      <xdr:row>29</xdr:row>
      <xdr:rowOff>47914</xdr:rowOff>
    </xdr:to>
    <xdr:sp macro="" textlink="">
      <xdr:nvSpPr>
        <xdr:cNvPr id="7033" name="Text Box 597"/>
        <xdr:cNvSpPr txBox="1">
          <a:spLocks noChangeArrowheads="1"/>
        </xdr:cNvSpPr>
      </xdr:nvSpPr>
      <xdr:spPr bwMode="auto">
        <a:xfrm>
          <a:off x="6029325" y="11639550"/>
          <a:ext cx="72264" cy="28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7035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7037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6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6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7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8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8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8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9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9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097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0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1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1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0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07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09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11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13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1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117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119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19050</xdr:rowOff>
    </xdr:to>
    <xdr:sp macro="" textlink="">
      <xdr:nvSpPr>
        <xdr:cNvPr id="712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2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2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3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3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3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4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4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</xdr:rowOff>
    </xdr:to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51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53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55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57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7159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61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29</xdr:row>
      <xdr:rowOff>169333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7171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169333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173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77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169333</xdr:rowOff>
    </xdr:to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19050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19050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19050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30</xdr:row>
      <xdr:rowOff>21165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29</xdr:row>
      <xdr:rowOff>0</xdr:rowOff>
    </xdr:from>
    <xdr:to>
      <xdr:col>2</xdr:col>
      <xdr:colOff>63500</xdr:colOff>
      <xdr:row>31</xdr:row>
      <xdr:rowOff>19053</xdr:rowOff>
    </xdr:to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48949</xdr:rowOff>
    </xdr:to>
    <xdr:sp macro="" textlink="">
      <xdr:nvSpPr>
        <xdr:cNvPr id="7337" name="Text Box 2"/>
        <xdr:cNvSpPr txBox="1">
          <a:spLocks noChangeArrowheads="1"/>
        </xdr:cNvSpPr>
      </xdr:nvSpPr>
      <xdr:spPr bwMode="auto">
        <a:xfrm>
          <a:off x="3133725" y="11496675"/>
          <a:ext cx="561975" cy="48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58474</xdr:rowOff>
    </xdr:to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48949</xdr:rowOff>
    </xdr:to>
    <xdr:sp macro="" textlink="">
      <xdr:nvSpPr>
        <xdr:cNvPr id="7339" name="Text Box 2"/>
        <xdr:cNvSpPr txBox="1">
          <a:spLocks noChangeArrowheads="1"/>
        </xdr:cNvSpPr>
      </xdr:nvSpPr>
      <xdr:spPr bwMode="auto">
        <a:xfrm>
          <a:off x="3133725" y="11496675"/>
          <a:ext cx="561975" cy="48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58474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58474</xdr:rowOff>
    </xdr:to>
    <xdr:sp macro="" textlink="">
      <xdr:nvSpPr>
        <xdr:cNvPr id="7341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67999</xdr:rowOff>
    </xdr:to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3133725" y="11496675"/>
          <a:ext cx="561975" cy="6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58474</xdr:rowOff>
    </xdr:to>
    <xdr:sp macro="" textlink="">
      <xdr:nvSpPr>
        <xdr:cNvPr id="7343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67999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3133725" y="11496675"/>
          <a:ext cx="561975" cy="6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51069</xdr:rowOff>
    </xdr:to>
    <xdr:sp macro="" textlink="">
      <xdr:nvSpPr>
        <xdr:cNvPr id="7345" name="Text Box 2"/>
        <xdr:cNvSpPr txBox="1">
          <a:spLocks noChangeArrowheads="1"/>
        </xdr:cNvSpPr>
      </xdr:nvSpPr>
      <xdr:spPr bwMode="auto">
        <a:xfrm>
          <a:off x="3133725" y="11668125"/>
          <a:ext cx="561975" cy="5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60594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51069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3133725" y="11668125"/>
          <a:ext cx="561975" cy="5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60594</xdr:rowOff>
    </xdr:to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60594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70119</xdr:rowOff>
    </xdr:to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3133725" y="11668125"/>
          <a:ext cx="561975" cy="7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60594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70119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3133725" y="11668125"/>
          <a:ext cx="561975" cy="7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72264</xdr:colOff>
      <xdr:row>29</xdr:row>
      <xdr:rowOff>47914</xdr:rowOff>
    </xdr:to>
    <xdr:sp macro="" textlink="">
      <xdr:nvSpPr>
        <xdr:cNvPr id="7353" name="Text Box 597"/>
        <xdr:cNvSpPr txBox="1">
          <a:spLocks noChangeArrowheads="1"/>
        </xdr:cNvSpPr>
      </xdr:nvSpPr>
      <xdr:spPr bwMode="auto">
        <a:xfrm>
          <a:off x="6029325" y="11639550"/>
          <a:ext cx="72264" cy="28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91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19050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71966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1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3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5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7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39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41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65616</xdr:rowOff>
    </xdr:to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3133725" y="11296650"/>
          <a:ext cx="561975" cy="246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75141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3133725" y="11296650"/>
          <a:ext cx="561975" cy="256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65616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3133725" y="11296650"/>
          <a:ext cx="561975" cy="246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75141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3133725" y="11296650"/>
          <a:ext cx="561975" cy="256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75141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3133725" y="11296650"/>
          <a:ext cx="561975" cy="256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84666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3133725" y="11296650"/>
          <a:ext cx="561975" cy="265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75141</xdr:rowOff>
    </xdr:to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3133725" y="11296650"/>
          <a:ext cx="561975" cy="256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84666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3133725" y="11296650"/>
          <a:ext cx="561975" cy="265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17991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3133725" y="11296650"/>
          <a:ext cx="561975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17991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3133725" y="11296650"/>
          <a:ext cx="561975" cy="19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17991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3133725" y="11296650"/>
          <a:ext cx="561975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17991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3133725" y="11296650"/>
          <a:ext cx="561975" cy="19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17991</xdr:rowOff>
    </xdr:to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3133725" y="11296650"/>
          <a:ext cx="561975" cy="19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27516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3133725" y="11296650"/>
          <a:ext cx="561975" cy="208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17991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3133725" y="11296650"/>
          <a:ext cx="561975" cy="19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27516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3133725" y="11296650"/>
          <a:ext cx="561975" cy="208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153723</xdr:rowOff>
    </xdr:to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3133725" y="11296650"/>
          <a:ext cx="566737" cy="334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153723</xdr:rowOff>
    </xdr:to>
    <xdr:sp macro="" textlink="">
      <xdr:nvSpPr>
        <xdr:cNvPr id="7467" name="Text Box 2"/>
        <xdr:cNvSpPr txBox="1">
          <a:spLocks noChangeArrowheads="1"/>
        </xdr:cNvSpPr>
      </xdr:nvSpPr>
      <xdr:spPr bwMode="auto">
        <a:xfrm>
          <a:off x="3133725" y="11296650"/>
          <a:ext cx="566737" cy="334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254794</xdr:colOff>
      <xdr:row>29</xdr:row>
      <xdr:rowOff>0</xdr:rowOff>
    </xdr:from>
    <xdr:to>
      <xdr:col>4</xdr:col>
      <xdr:colOff>103981</xdr:colOff>
      <xdr:row>30</xdr:row>
      <xdr:rowOff>144198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3883819" y="11306175"/>
          <a:ext cx="468312" cy="325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30</xdr:row>
      <xdr:rowOff>153721</xdr:rowOff>
    </xdr:to>
    <xdr:sp macro="" textlink="">
      <xdr:nvSpPr>
        <xdr:cNvPr id="7469" name="Text Box 2"/>
        <xdr:cNvSpPr txBox="1">
          <a:spLocks noChangeArrowheads="1"/>
        </xdr:cNvSpPr>
      </xdr:nvSpPr>
      <xdr:spPr bwMode="auto">
        <a:xfrm>
          <a:off x="3133725" y="11296650"/>
          <a:ext cx="595312" cy="33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30</xdr:row>
      <xdr:rowOff>153721</xdr:rowOff>
    </xdr:to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3133725" y="11296650"/>
          <a:ext cx="595312" cy="33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30</xdr:row>
      <xdr:rowOff>153721</xdr:rowOff>
    </xdr:to>
    <xdr:sp macro="" textlink="">
      <xdr:nvSpPr>
        <xdr:cNvPr id="7471" name="Text Box 2"/>
        <xdr:cNvSpPr txBox="1">
          <a:spLocks noChangeArrowheads="1"/>
        </xdr:cNvSpPr>
      </xdr:nvSpPr>
      <xdr:spPr bwMode="auto">
        <a:xfrm>
          <a:off x="3133725" y="11296650"/>
          <a:ext cx="595312" cy="33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164309</xdr:rowOff>
    </xdr:to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164309</xdr:rowOff>
    </xdr:to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164309</xdr:rowOff>
    </xdr:to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202405</xdr:colOff>
      <xdr:row>30</xdr:row>
      <xdr:rowOff>104776</xdr:rowOff>
    </xdr:to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202405</xdr:colOff>
      <xdr:row>30</xdr:row>
      <xdr:rowOff>104776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7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7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7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8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29</xdr:row>
      <xdr:rowOff>0</xdr:rowOff>
    </xdr:from>
    <xdr:to>
      <xdr:col>7</xdr:col>
      <xdr:colOff>63501</xdr:colOff>
      <xdr:row>30</xdr:row>
      <xdr:rowOff>3499</xdr:rowOff>
    </xdr:to>
    <xdr:sp macro="" textlink="">
      <xdr:nvSpPr>
        <xdr:cNvPr id="7492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49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30</xdr:row>
      <xdr:rowOff>3499</xdr:rowOff>
    </xdr:to>
    <xdr:sp macro="" textlink="">
      <xdr:nvSpPr>
        <xdr:cNvPr id="750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3498</xdr:rowOff>
    </xdr:to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3498</xdr:rowOff>
    </xdr:to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29</xdr:row>
      <xdr:rowOff>19051</xdr:rowOff>
    </xdr:to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771525" y="10220325"/>
          <a:ext cx="76200" cy="19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4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6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6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7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9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9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9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5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0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0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2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2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2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2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3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4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6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6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6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7651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1</xdr:rowOff>
    </xdr:to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665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6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677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707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0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719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2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4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4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4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5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5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78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78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78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3498</xdr:rowOff>
    </xdr:to>
    <xdr:sp macro="" textlink="">
      <xdr:nvSpPr>
        <xdr:cNvPr id="7791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3498</xdr:rowOff>
    </xdr:to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79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79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0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2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2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7833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4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5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5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5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5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6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86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6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6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6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7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3498</xdr:rowOff>
    </xdr:to>
    <xdr:sp macro="" textlink="">
      <xdr:nvSpPr>
        <xdr:cNvPr id="7873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3498</xdr:rowOff>
    </xdr:to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29</xdr:row>
      <xdr:rowOff>19051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771525" y="10220325"/>
          <a:ext cx="76200" cy="19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89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0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1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1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1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4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5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795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5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6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6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7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7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8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8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98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99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99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99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99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00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0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00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00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01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01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8015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1</xdr:rowOff>
    </xdr:to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029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041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4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5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071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7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9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9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0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0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1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11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1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1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3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3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4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168924</xdr:rowOff>
    </xdr:to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1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15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3498</xdr:rowOff>
    </xdr:to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3498</xdr:rowOff>
    </xdr:to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59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1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5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7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168922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6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7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7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7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7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7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8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8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8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8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8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9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9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3499</xdr:rowOff>
    </xdr:to>
    <xdr:sp macro="" textlink="">
      <xdr:nvSpPr>
        <xdr:cNvPr id="819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29</xdr:row>
      <xdr:rowOff>171449</xdr:rowOff>
    </xdr:to>
    <xdr:sp macro="" textlink="">
      <xdr:nvSpPr>
        <xdr:cNvPr id="8197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19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0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1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1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1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2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2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168923</xdr:rowOff>
    </xdr:to>
    <xdr:sp macro="" textlink="">
      <xdr:nvSpPr>
        <xdr:cNvPr id="822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3498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3133725" y="10220325"/>
          <a:ext cx="565863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3498</xdr:rowOff>
    </xdr:to>
    <xdr:sp macro="" textlink="">
      <xdr:nvSpPr>
        <xdr:cNvPr id="8229" name="Text Box 2"/>
        <xdr:cNvSpPr txBox="1">
          <a:spLocks noChangeArrowheads="1"/>
        </xdr:cNvSpPr>
      </xdr:nvSpPr>
      <xdr:spPr bwMode="auto">
        <a:xfrm>
          <a:off x="3133725" y="10220325"/>
          <a:ext cx="565863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3498</xdr:rowOff>
    </xdr:to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3133725" y="10220325"/>
          <a:ext cx="565863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23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23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23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3500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4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5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5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6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7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7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7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9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2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1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31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1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1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1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29</xdr:row>
      <xdr:rowOff>0</xdr:rowOff>
    </xdr:from>
    <xdr:to>
      <xdr:col>1</xdr:col>
      <xdr:colOff>428625</xdr:colOff>
      <xdr:row>30</xdr:row>
      <xdr:rowOff>1</xdr:rowOff>
    </xdr:to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4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5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5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5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5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5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5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29</xdr:row>
      <xdr:rowOff>0</xdr:rowOff>
    </xdr:from>
    <xdr:to>
      <xdr:col>1</xdr:col>
      <xdr:colOff>209550</xdr:colOff>
      <xdr:row>30</xdr:row>
      <xdr:rowOff>1</xdr:rowOff>
    </xdr:to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29</xdr:row>
      <xdr:rowOff>0</xdr:rowOff>
    </xdr:from>
    <xdr:to>
      <xdr:col>1</xdr:col>
      <xdr:colOff>257175</xdr:colOff>
      <xdr:row>30</xdr:row>
      <xdr:rowOff>1</xdr:rowOff>
    </xdr:to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29</xdr:row>
      <xdr:rowOff>0</xdr:rowOff>
    </xdr:from>
    <xdr:to>
      <xdr:col>1</xdr:col>
      <xdr:colOff>247650</xdr:colOff>
      <xdr:row>30</xdr:row>
      <xdr:rowOff>1</xdr:rowOff>
    </xdr:to>
    <xdr:sp macro="" textlink="">
      <xdr:nvSpPr>
        <xdr:cNvPr id="839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1552575</xdr:colOff>
      <xdr:row>30</xdr:row>
      <xdr:rowOff>1</xdr:rowOff>
    </xdr:to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0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41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0</xdr:rowOff>
    </xdr:to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1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</xdr:rowOff>
    </xdr:to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432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31</xdr:row>
      <xdr:rowOff>171451</xdr:rowOff>
    </xdr:to>
    <xdr:sp macro="" textlink="">
      <xdr:nvSpPr>
        <xdr:cNvPr id="8448" name="Text Box 2"/>
        <xdr:cNvSpPr txBox="1">
          <a:spLocks noChangeArrowheads="1"/>
        </xdr:cNvSpPr>
      </xdr:nvSpPr>
      <xdr:spPr bwMode="auto">
        <a:xfrm>
          <a:off x="1209675" y="10782300"/>
          <a:ext cx="76200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95250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3133725" y="10782300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31</xdr:row>
      <xdr:rowOff>171451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1209675" y="10782300"/>
          <a:ext cx="76200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104775</xdr:rowOff>
    </xdr:to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3133725" y="10782300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1562100</xdr:colOff>
      <xdr:row>30</xdr:row>
      <xdr:rowOff>19050</xdr:rowOff>
    </xdr:to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19050</xdr:rowOff>
    </xdr:to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19050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1209675" y="10782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31</xdr:row>
      <xdr:rowOff>171451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1209675" y="10782300"/>
          <a:ext cx="76200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19050</xdr:rowOff>
    </xdr:to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1209675" y="10782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31</xdr:row>
      <xdr:rowOff>21166</xdr:rowOff>
    </xdr:to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1209675" y="10782300"/>
          <a:ext cx="76200" cy="34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29</xdr:row>
      <xdr:rowOff>0</xdr:rowOff>
    </xdr:from>
    <xdr:to>
      <xdr:col>2</xdr:col>
      <xdr:colOff>247650</xdr:colOff>
      <xdr:row>30</xdr:row>
      <xdr:rowOff>152399</xdr:rowOff>
    </xdr:to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1209675" y="10782300"/>
          <a:ext cx="76200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114300</xdr:rowOff>
    </xdr:to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88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90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19051</xdr:rowOff>
    </xdr:to>
    <xdr:sp macro="" textlink="">
      <xdr:nvSpPr>
        <xdr:cNvPr id="8496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29</xdr:row>
      <xdr:rowOff>169333</xdr:rowOff>
    </xdr:to>
    <xdr:sp macro="" textlink="">
      <xdr:nvSpPr>
        <xdr:cNvPr id="8499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114302</xdr:rowOff>
    </xdr:to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114302</xdr:rowOff>
    </xdr:to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114302</xdr:rowOff>
    </xdr:to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114302</xdr:rowOff>
    </xdr:to>
    <xdr:sp macro="" textlink="">
      <xdr:nvSpPr>
        <xdr:cNvPr id="8503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114302</xdr:rowOff>
    </xdr:to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114302</xdr:rowOff>
    </xdr:to>
    <xdr:sp macro="" textlink="">
      <xdr:nvSpPr>
        <xdr:cNvPr id="8505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08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13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31</xdr:row>
      <xdr:rowOff>19052</xdr:rowOff>
    </xdr:to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19051</xdr:rowOff>
    </xdr:to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114301</xdr:rowOff>
    </xdr:to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71966</xdr:rowOff>
    </xdr:to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514600" y="11125200"/>
          <a:ext cx="0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71966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3133725" y="11125200"/>
          <a:ext cx="561975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71966</xdr:rowOff>
    </xdr:to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514600" y="11125200"/>
          <a:ext cx="0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71966</xdr:rowOff>
    </xdr:to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3133725" y="11125200"/>
          <a:ext cx="561975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29</xdr:row>
      <xdr:rowOff>0</xdr:rowOff>
    </xdr:from>
    <xdr:to>
      <xdr:col>2</xdr:col>
      <xdr:colOff>1476375</xdr:colOff>
      <xdr:row>30</xdr:row>
      <xdr:rowOff>71966</xdr:rowOff>
    </xdr:to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514600" y="11125200"/>
          <a:ext cx="0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71966</xdr:rowOff>
    </xdr:to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3133725" y="11125200"/>
          <a:ext cx="561975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28769</xdr:rowOff>
    </xdr:to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28769</xdr:rowOff>
    </xdr:to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70563</xdr:colOff>
      <xdr:row>30</xdr:row>
      <xdr:rowOff>28769</xdr:rowOff>
    </xdr:to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3888</xdr:colOff>
      <xdr:row>30</xdr:row>
      <xdr:rowOff>28769</xdr:rowOff>
    </xdr:to>
    <xdr:sp macro="" textlink="">
      <xdr:nvSpPr>
        <xdr:cNvPr id="8536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3888</xdr:colOff>
      <xdr:row>30</xdr:row>
      <xdr:rowOff>28769</xdr:rowOff>
    </xdr:to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3888</xdr:colOff>
      <xdr:row>30</xdr:row>
      <xdr:rowOff>28769</xdr:rowOff>
    </xdr:to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3888</xdr:colOff>
      <xdr:row>30</xdr:row>
      <xdr:rowOff>28769</xdr:rowOff>
    </xdr:to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3888</xdr:colOff>
      <xdr:row>30</xdr:row>
      <xdr:rowOff>28769</xdr:rowOff>
    </xdr:to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3888</xdr:colOff>
      <xdr:row>30</xdr:row>
      <xdr:rowOff>28769</xdr:rowOff>
    </xdr:to>
    <xdr:sp macro="" textlink="">
      <xdr:nvSpPr>
        <xdr:cNvPr id="8541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4256</xdr:colOff>
      <xdr:row>30</xdr:row>
      <xdr:rowOff>0</xdr:rowOff>
    </xdr:to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3133725" y="11296650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4256</xdr:colOff>
      <xdr:row>30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3133725" y="11296650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4256</xdr:colOff>
      <xdr:row>30</xdr:row>
      <xdr:rowOff>0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3133725" y="11296650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48212</xdr:rowOff>
    </xdr:to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48212</xdr:rowOff>
    </xdr:to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48212</xdr:rowOff>
    </xdr:to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48950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3133725" y="11496675"/>
          <a:ext cx="561975" cy="4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58475</xdr:rowOff>
    </xdr:to>
    <xdr:sp macro="" textlink="">
      <xdr:nvSpPr>
        <xdr:cNvPr id="8549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48950</xdr:rowOff>
    </xdr:to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3133725" y="11496675"/>
          <a:ext cx="561975" cy="4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58475</xdr:rowOff>
    </xdr:to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58475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68000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3133725" y="11496675"/>
          <a:ext cx="561975" cy="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58475</xdr:rowOff>
    </xdr:to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68000</xdr:rowOff>
    </xdr:to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3133725" y="11496675"/>
          <a:ext cx="561975" cy="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48950</xdr:rowOff>
    </xdr:to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3133725" y="11496675"/>
          <a:ext cx="561975" cy="4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58475</xdr:rowOff>
    </xdr:to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48950</xdr:rowOff>
    </xdr:to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3133725" y="11496675"/>
          <a:ext cx="561975" cy="4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58475</xdr:rowOff>
    </xdr:to>
    <xdr:sp macro="" textlink="">
      <xdr:nvSpPr>
        <xdr:cNvPr id="8562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58475</xdr:rowOff>
    </xdr:to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68000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3133725" y="11496675"/>
          <a:ext cx="561975" cy="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58475</xdr:rowOff>
    </xdr:to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29</xdr:row>
      <xdr:rowOff>68000</xdr:rowOff>
    </xdr:to>
    <xdr:sp macro="" textlink="">
      <xdr:nvSpPr>
        <xdr:cNvPr id="8566" name="Text Box 2"/>
        <xdr:cNvSpPr txBox="1">
          <a:spLocks noChangeArrowheads="1"/>
        </xdr:cNvSpPr>
      </xdr:nvSpPr>
      <xdr:spPr bwMode="auto">
        <a:xfrm>
          <a:off x="3133725" y="11496675"/>
          <a:ext cx="561975" cy="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31</xdr:row>
      <xdr:rowOff>21431</xdr:rowOff>
    </xdr:to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65617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3133725" y="11296650"/>
          <a:ext cx="561975" cy="246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75142</xdr:rowOff>
    </xdr:to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3133725" y="11296650"/>
          <a:ext cx="561975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65617</xdr:rowOff>
    </xdr:to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3133725" y="11296650"/>
          <a:ext cx="561975" cy="246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75142</xdr:rowOff>
    </xdr:to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3133725" y="11296650"/>
          <a:ext cx="561975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75142</xdr:rowOff>
    </xdr:to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3133725" y="11296650"/>
          <a:ext cx="561975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84667</xdr:rowOff>
    </xdr:to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3133725" y="11296650"/>
          <a:ext cx="561975" cy="26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75142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3133725" y="11296650"/>
          <a:ext cx="561975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84667</xdr:rowOff>
    </xdr:to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3133725" y="11296650"/>
          <a:ext cx="561975" cy="26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17992</xdr:rowOff>
    </xdr:to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3133725" y="11296650"/>
          <a:ext cx="561975" cy="1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17992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3133725" y="11296650"/>
          <a:ext cx="561975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17992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3133725" y="11296650"/>
          <a:ext cx="561975" cy="1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17992</xdr:rowOff>
    </xdr:to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3133725" y="11296650"/>
          <a:ext cx="561975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17992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3133725" y="11296650"/>
          <a:ext cx="561975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27517</xdr:rowOff>
    </xdr:to>
    <xdr:sp macro="" textlink="">
      <xdr:nvSpPr>
        <xdr:cNvPr id="8583" name="Text Box 2"/>
        <xdr:cNvSpPr txBox="1">
          <a:spLocks noChangeArrowheads="1"/>
        </xdr:cNvSpPr>
      </xdr:nvSpPr>
      <xdr:spPr bwMode="auto">
        <a:xfrm>
          <a:off x="3133725" y="11296650"/>
          <a:ext cx="561975" cy="208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17992</xdr:rowOff>
    </xdr:to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3133725" y="11296650"/>
          <a:ext cx="561975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27517</xdr:rowOff>
    </xdr:to>
    <xdr:sp macro="" textlink="">
      <xdr:nvSpPr>
        <xdr:cNvPr id="8585" name="Text Box 2"/>
        <xdr:cNvSpPr txBox="1">
          <a:spLocks noChangeArrowheads="1"/>
        </xdr:cNvSpPr>
      </xdr:nvSpPr>
      <xdr:spPr bwMode="auto">
        <a:xfrm>
          <a:off x="3133725" y="11296650"/>
          <a:ext cx="561975" cy="208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66675</xdr:colOff>
      <xdr:row>30</xdr:row>
      <xdr:rowOff>19051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153724</xdr:rowOff>
    </xdr:to>
    <xdr:sp macro="" textlink="">
      <xdr:nvSpPr>
        <xdr:cNvPr id="8589" name="Text Box 2"/>
        <xdr:cNvSpPr txBox="1">
          <a:spLocks noChangeArrowheads="1"/>
        </xdr:cNvSpPr>
      </xdr:nvSpPr>
      <xdr:spPr bwMode="auto">
        <a:xfrm>
          <a:off x="3133725" y="11296650"/>
          <a:ext cx="566737" cy="334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153724</xdr:rowOff>
    </xdr:to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3133725" y="11296650"/>
          <a:ext cx="566737" cy="334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30</xdr:row>
      <xdr:rowOff>153722</xdr:rowOff>
    </xdr:to>
    <xdr:sp macro="" textlink="">
      <xdr:nvSpPr>
        <xdr:cNvPr id="8591" name="Text Box 2"/>
        <xdr:cNvSpPr txBox="1">
          <a:spLocks noChangeArrowheads="1"/>
        </xdr:cNvSpPr>
      </xdr:nvSpPr>
      <xdr:spPr bwMode="auto">
        <a:xfrm>
          <a:off x="3133725" y="11296650"/>
          <a:ext cx="595312" cy="33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30</xdr:row>
      <xdr:rowOff>153722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3133725" y="11296650"/>
          <a:ext cx="595312" cy="33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100012</xdr:colOff>
      <xdr:row>30</xdr:row>
      <xdr:rowOff>153722</xdr:rowOff>
    </xdr:to>
    <xdr:sp macro="" textlink="">
      <xdr:nvSpPr>
        <xdr:cNvPr id="8593" name="Text Box 2"/>
        <xdr:cNvSpPr txBox="1">
          <a:spLocks noChangeArrowheads="1"/>
        </xdr:cNvSpPr>
      </xdr:nvSpPr>
      <xdr:spPr bwMode="auto">
        <a:xfrm>
          <a:off x="3133725" y="11296650"/>
          <a:ext cx="595312" cy="33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164309</xdr:rowOff>
    </xdr:to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164309</xdr:rowOff>
    </xdr:to>
    <xdr:sp macro="" textlink="">
      <xdr:nvSpPr>
        <xdr:cNvPr id="8595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71437</xdr:colOff>
      <xdr:row>30</xdr:row>
      <xdr:rowOff>164309</xdr:rowOff>
    </xdr:to>
    <xdr:sp macro="" textlink="">
      <xdr:nvSpPr>
        <xdr:cNvPr id="8596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202405</xdr:colOff>
      <xdr:row>30</xdr:row>
      <xdr:rowOff>104776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202405</xdr:colOff>
      <xdr:row>30</xdr:row>
      <xdr:rowOff>104776</xdr:rowOff>
    </xdr:to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202405</xdr:colOff>
      <xdr:row>30</xdr:row>
      <xdr:rowOff>104776</xdr:rowOff>
    </xdr:to>
    <xdr:sp macro="" textlink="">
      <xdr:nvSpPr>
        <xdr:cNvPr id="8599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4256</xdr:colOff>
      <xdr:row>30</xdr:row>
      <xdr:rowOff>0</xdr:rowOff>
    </xdr:to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3133725" y="19154775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4256</xdr:colOff>
      <xdr:row>30</xdr:row>
      <xdr:rowOff>0</xdr:rowOff>
    </xdr:to>
    <xdr:sp macro="" textlink="">
      <xdr:nvSpPr>
        <xdr:cNvPr id="8601" name="Text Box 2"/>
        <xdr:cNvSpPr txBox="1">
          <a:spLocks noChangeArrowheads="1"/>
        </xdr:cNvSpPr>
      </xdr:nvSpPr>
      <xdr:spPr bwMode="auto">
        <a:xfrm>
          <a:off x="3133725" y="19154775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29</xdr:row>
      <xdr:rowOff>0</xdr:rowOff>
    </xdr:from>
    <xdr:to>
      <xdr:col>3</xdr:col>
      <xdr:colOff>4256</xdr:colOff>
      <xdr:row>30</xdr:row>
      <xdr:rowOff>0</xdr:rowOff>
    </xdr:to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3133725" y="19154775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0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0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1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2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23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31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33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3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5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5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5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58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70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</xdr:row>
      <xdr:rowOff>0</xdr:rowOff>
    </xdr:from>
    <xdr:to>
      <xdr:col>2</xdr:col>
      <xdr:colOff>69850</xdr:colOff>
      <xdr:row>23</xdr:row>
      <xdr:rowOff>161923</xdr:rowOff>
    </xdr:to>
    <xdr:sp macro="" textlink="">
      <xdr:nvSpPr>
        <xdr:cNvPr id="8672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7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7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8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</xdr:row>
      <xdr:rowOff>0</xdr:rowOff>
    </xdr:from>
    <xdr:to>
      <xdr:col>3</xdr:col>
      <xdr:colOff>2116</xdr:colOff>
      <xdr:row>23</xdr:row>
      <xdr:rowOff>161924</xdr:rowOff>
    </xdr:to>
    <xdr:sp macro="" textlink="">
      <xdr:nvSpPr>
        <xdr:cNvPr id="869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152400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93345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24200" y="93345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152400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24200" y="93345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4" zoomScaleNormal="100" zoomScaleSheetLayoutView="100" workbookViewId="0">
      <selection activeCell="A11" sqref="A11:H11"/>
    </sheetView>
  </sheetViews>
  <sheetFormatPr defaultRowHeight="15"/>
  <cols>
    <col min="1" max="1" width="5.85546875" style="1" customWidth="1"/>
    <col min="2" max="2" width="14.7109375" style="1" customWidth="1"/>
    <col min="3" max="3" width="44.140625" style="1" customWidth="1"/>
    <col min="4" max="4" width="15.42578125" style="1" customWidth="1"/>
    <col min="5" max="5" width="15.7109375" style="1" customWidth="1"/>
    <col min="6" max="6" width="14.85546875" style="1" customWidth="1"/>
    <col min="7" max="7" width="15.85546875" style="1" customWidth="1"/>
    <col min="8" max="8" width="15.42578125" style="1" customWidth="1"/>
    <col min="9" max="16384" width="9.140625" style="1"/>
  </cols>
  <sheetData>
    <row r="1" spans="1:16" ht="15" customHeight="1">
      <c r="A1" s="82"/>
      <c r="B1" s="83" t="s">
        <v>86</v>
      </c>
      <c r="C1" s="75"/>
      <c r="D1" s="84"/>
      <c r="E1" s="85"/>
      <c r="F1" s="85"/>
      <c r="G1" s="85"/>
      <c r="H1" s="85"/>
      <c r="I1" s="64"/>
      <c r="J1" s="64"/>
      <c r="K1" s="64"/>
      <c r="L1" s="64"/>
      <c r="M1" s="64"/>
      <c r="N1" s="64"/>
      <c r="O1" s="64"/>
      <c r="P1" s="64"/>
    </row>
    <row r="2" spans="1:16" ht="21" customHeight="1">
      <c r="A2" s="86"/>
      <c r="B2" s="83" t="s">
        <v>87</v>
      </c>
      <c r="C2" s="87"/>
      <c r="D2" s="86"/>
      <c r="E2" s="87"/>
      <c r="F2" s="87"/>
      <c r="G2" s="87"/>
      <c r="H2" s="87"/>
      <c r="I2" s="64"/>
      <c r="J2" s="64"/>
      <c r="K2" s="64"/>
      <c r="L2" s="64"/>
      <c r="M2" s="64"/>
      <c r="N2" s="64"/>
      <c r="O2" s="64"/>
      <c r="P2" s="64"/>
    </row>
    <row r="3" spans="1:16">
      <c r="A3" s="88"/>
      <c r="B3" s="88"/>
      <c r="C3" s="88"/>
      <c r="D3" s="88"/>
      <c r="E3" s="88"/>
      <c r="F3" s="88"/>
      <c r="G3" s="88"/>
      <c r="H3" s="88"/>
      <c r="I3" s="64"/>
      <c r="J3" s="64"/>
      <c r="K3" s="64"/>
      <c r="L3" s="64"/>
      <c r="M3" s="64"/>
      <c r="N3" s="64"/>
      <c r="O3" s="64"/>
      <c r="P3" s="64"/>
    </row>
    <row r="4" spans="1:16" ht="30" customHeight="1">
      <c r="A4" s="301" t="s">
        <v>54</v>
      </c>
      <c r="B4" s="301"/>
      <c r="C4" s="301"/>
      <c r="D4" s="89">
        <f>H48</f>
        <v>0</v>
      </c>
      <c r="E4" s="302" t="s">
        <v>55</v>
      </c>
      <c r="F4" s="302"/>
      <c r="G4" s="75"/>
      <c r="H4" s="75"/>
      <c r="I4" s="64"/>
      <c r="J4" s="64"/>
      <c r="K4" s="64"/>
      <c r="L4" s="64"/>
      <c r="M4" s="64"/>
      <c r="N4" s="64"/>
      <c r="O4" s="64"/>
      <c r="P4" s="64"/>
    </row>
    <row r="5" spans="1:16" ht="15.75">
      <c r="A5" s="301" t="s">
        <v>56</v>
      </c>
      <c r="B5" s="301"/>
      <c r="C5" s="301"/>
      <c r="D5" s="90"/>
      <c r="E5" s="302" t="s">
        <v>55</v>
      </c>
      <c r="F5" s="302"/>
      <c r="G5" s="91"/>
      <c r="H5" s="91"/>
      <c r="I5" s="64"/>
      <c r="J5" s="64"/>
      <c r="K5" s="64"/>
      <c r="L5" s="64"/>
      <c r="M5" s="64"/>
      <c r="N5" s="64"/>
      <c r="O5" s="64"/>
      <c r="P5" s="64"/>
    </row>
    <row r="6" spans="1:16">
      <c r="A6" s="92"/>
      <c r="B6" s="92"/>
      <c r="C6" s="92"/>
      <c r="D6" s="93"/>
      <c r="E6" s="92"/>
      <c r="F6" s="92"/>
      <c r="G6" s="92"/>
      <c r="H6" s="92"/>
      <c r="I6" s="64"/>
      <c r="J6" s="64"/>
      <c r="K6" s="64"/>
      <c r="L6" s="64"/>
      <c r="M6" s="64"/>
      <c r="N6" s="64"/>
      <c r="O6" s="64"/>
      <c r="P6" s="64"/>
    </row>
    <row r="7" spans="1:16" ht="33" customHeight="1">
      <c r="A7" s="306" t="s">
        <v>217</v>
      </c>
      <c r="B7" s="306"/>
      <c r="C7" s="306"/>
      <c r="D7" s="306"/>
      <c r="E7" s="306"/>
      <c r="F7" s="306"/>
      <c r="G7" s="306"/>
      <c r="H7" s="306"/>
      <c r="I7" s="67"/>
      <c r="J7" s="67"/>
      <c r="K7" s="67"/>
      <c r="L7" s="66"/>
      <c r="M7" s="67"/>
      <c r="N7" s="65"/>
      <c r="O7" s="68"/>
      <c r="P7" s="68"/>
    </row>
    <row r="8" spans="1:16" ht="9.75" customHeight="1">
      <c r="A8" s="94"/>
      <c r="B8" s="94"/>
      <c r="C8" s="307"/>
      <c r="D8" s="307"/>
      <c r="E8" s="307"/>
      <c r="F8" s="307"/>
      <c r="G8" s="307"/>
      <c r="H8" s="307"/>
      <c r="I8" s="64"/>
      <c r="J8" s="64"/>
      <c r="K8" s="64"/>
      <c r="L8" s="64"/>
      <c r="M8" s="64"/>
      <c r="N8" s="64"/>
      <c r="O8" s="64"/>
      <c r="P8" s="64"/>
    </row>
    <row r="9" spans="1:16" ht="15.75">
      <c r="A9" s="300" t="s">
        <v>88</v>
      </c>
      <c r="B9" s="300"/>
      <c r="C9" s="300"/>
      <c r="D9" s="300"/>
      <c r="E9" s="300"/>
      <c r="F9" s="300"/>
      <c r="G9" s="300"/>
      <c r="H9" s="300"/>
      <c r="I9" s="64"/>
      <c r="J9" s="64"/>
      <c r="K9" s="64"/>
      <c r="L9" s="64"/>
      <c r="M9" s="64"/>
      <c r="N9" s="64"/>
      <c r="O9" s="64"/>
      <c r="P9" s="64"/>
    </row>
    <row r="10" spans="1:16" ht="15.75">
      <c r="A10" s="95"/>
      <c r="B10" s="95"/>
      <c r="C10" s="95"/>
      <c r="D10" s="95"/>
      <c r="E10" s="95"/>
      <c r="F10" s="95"/>
      <c r="G10" s="95"/>
      <c r="H10" s="95"/>
      <c r="I10" s="64"/>
      <c r="J10" s="64"/>
      <c r="K10" s="64"/>
      <c r="L10" s="64"/>
      <c r="M10" s="64"/>
      <c r="N10" s="64"/>
      <c r="O10" s="64"/>
      <c r="P10" s="64"/>
    </row>
    <row r="11" spans="1:16" ht="15.75">
      <c r="A11" s="308"/>
      <c r="B11" s="308"/>
      <c r="C11" s="308"/>
      <c r="D11" s="308"/>
      <c r="E11" s="308"/>
      <c r="F11" s="308"/>
      <c r="G11" s="308"/>
      <c r="H11" s="308"/>
      <c r="I11" s="64"/>
      <c r="J11" s="64"/>
      <c r="K11" s="64"/>
      <c r="L11" s="64"/>
      <c r="M11" s="64"/>
      <c r="N11" s="64"/>
      <c r="O11" s="64"/>
      <c r="P11" s="64"/>
    </row>
    <row r="12" spans="1:16">
      <c r="A12" s="309" t="s">
        <v>57</v>
      </c>
      <c r="B12" s="309" t="s">
        <v>58</v>
      </c>
      <c r="C12" s="298" t="s">
        <v>59</v>
      </c>
      <c r="D12" s="303" t="s">
        <v>60</v>
      </c>
      <c r="E12" s="304"/>
      <c r="F12" s="304"/>
      <c r="G12" s="304"/>
      <c r="H12" s="305"/>
      <c r="I12" s="64"/>
      <c r="J12" s="64"/>
      <c r="K12" s="64"/>
      <c r="L12" s="64"/>
      <c r="M12" s="64"/>
      <c r="N12" s="64"/>
      <c r="O12" s="64"/>
      <c r="P12" s="64"/>
    </row>
    <row r="13" spans="1:16" ht="54">
      <c r="A13" s="310"/>
      <c r="B13" s="310"/>
      <c r="C13" s="299"/>
      <c r="D13" s="78" t="s">
        <v>61</v>
      </c>
      <c r="E13" s="78" t="s">
        <v>62</v>
      </c>
      <c r="F13" s="78" t="s">
        <v>63</v>
      </c>
      <c r="G13" s="78" t="s">
        <v>64</v>
      </c>
      <c r="H13" s="78" t="s">
        <v>65</v>
      </c>
      <c r="I13" s="64"/>
      <c r="J13" s="64"/>
      <c r="K13" s="64"/>
      <c r="L13" s="64"/>
      <c r="M13" s="64"/>
      <c r="N13" s="64"/>
      <c r="O13" s="64"/>
      <c r="P13" s="64"/>
    </row>
    <row r="14" spans="1:16">
      <c r="A14" s="96">
        <v>1</v>
      </c>
      <c r="B14" s="97">
        <v>2</v>
      </c>
      <c r="C14" s="96">
        <v>3</v>
      </c>
      <c r="D14" s="97">
        <v>4</v>
      </c>
      <c r="E14" s="97">
        <v>5</v>
      </c>
      <c r="F14" s="97">
        <v>6</v>
      </c>
      <c r="G14" s="97">
        <v>7</v>
      </c>
      <c r="H14" s="97">
        <v>8</v>
      </c>
      <c r="I14" s="64"/>
      <c r="J14" s="64"/>
      <c r="K14" s="64"/>
      <c r="L14" s="64"/>
      <c r="M14" s="64"/>
      <c r="N14" s="64"/>
      <c r="O14" s="64"/>
      <c r="P14" s="64"/>
    </row>
    <row r="15" spans="1:16" ht="15.75">
      <c r="A15" s="98"/>
      <c r="B15" s="99"/>
      <c r="C15" s="100" t="s">
        <v>66</v>
      </c>
      <c r="D15" s="101"/>
      <c r="E15" s="101"/>
      <c r="F15" s="101"/>
      <c r="G15" s="101"/>
      <c r="H15" s="101"/>
      <c r="I15" s="64"/>
      <c r="J15" s="64"/>
      <c r="K15" s="64"/>
      <c r="L15" s="64"/>
      <c r="M15" s="64"/>
      <c r="N15" s="64"/>
      <c r="O15" s="64"/>
      <c r="P15" s="64"/>
    </row>
    <row r="16" spans="1:16" ht="15.75">
      <c r="A16" s="102">
        <v>1</v>
      </c>
      <c r="B16" s="99"/>
      <c r="C16" s="76" t="s">
        <v>323</v>
      </c>
      <c r="D16" s="103"/>
      <c r="E16" s="103"/>
      <c r="F16" s="103"/>
      <c r="G16" s="73">
        <v>0</v>
      </c>
      <c r="H16" s="73">
        <f>G16</f>
        <v>0</v>
      </c>
      <c r="I16" s="64"/>
      <c r="J16" s="64"/>
      <c r="K16" s="64"/>
      <c r="L16" s="64"/>
      <c r="M16" s="64"/>
      <c r="N16" s="64"/>
      <c r="O16" s="64"/>
      <c r="P16" s="64"/>
    </row>
    <row r="17" spans="1:13" s="64" customFormat="1" ht="15.75">
      <c r="A17" s="102">
        <v>2</v>
      </c>
      <c r="B17" s="72" t="s">
        <v>67</v>
      </c>
      <c r="C17" s="76" t="s">
        <v>159</v>
      </c>
      <c r="D17" s="73">
        <f>mosam!L5</f>
        <v>0</v>
      </c>
      <c r="E17" s="73"/>
      <c r="F17" s="73"/>
      <c r="G17" s="73"/>
      <c r="H17" s="73">
        <f>D17</f>
        <v>0</v>
      </c>
    </row>
    <row r="18" spans="1:13" ht="15.75">
      <c r="A18" s="98"/>
      <c r="B18" s="99"/>
      <c r="C18" s="104" t="s">
        <v>68</v>
      </c>
      <c r="D18" s="70">
        <f>D17</f>
        <v>0</v>
      </c>
      <c r="E18" s="73"/>
      <c r="F18" s="73"/>
      <c r="G18" s="70">
        <f>G16</f>
        <v>0</v>
      </c>
      <c r="H18" s="70">
        <f>G18+D18</f>
        <v>0</v>
      </c>
      <c r="I18" s="64"/>
      <c r="J18" s="64"/>
      <c r="K18" s="64"/>
      <c r="L18" s="64"/>
      <c r="M18" s="64"/>
    </row>
    <row r="19" spans="1:13" ht="15.75">
      <c r="A19" s="98"/>
      <c r="B19" s="99"/>
      <c r="C19" s="104"/>
      <c r="D19" s="105"/>
      <c r="E19" s="106"/>
      <c r="F19" s="106"/>
      <c r="G19" s="70"/>
      <c r="H19" s="70"/>
      <c r="I19" s="64"/>
      <c r="J19" s="64"/>
      <c r="K19" s="64"/>
      <c r="L19" s="64"/>
      <c r="M19" s="64"/>
    </row>
    <row r="20" spans="1:13" ht="15.75">
      <c r="A20" s="98"/>
      <c r="B20" s="99"/>
      <c r="C20" s="100" t="s">
        <v>69</v>
      </c>
      <c r="D20" s="105"/>
      <c r="E20" s="106"/>
      <c r="F20" s="106"/>
      <c r="G20" s="105"/>
      <c r="H20" s="105"/>
      <c r="I20" s="64"/>
      <c r="J20" s="64"/>
      <c r="K20" s="64"/>
      <c r="L20" s="64"/>
      <c r="M20" s="64"/>
    </row>
    <row r="21" spans="1:13" ht="15.75">
      <c r="A21" s="107">
        <v>3</v>
      </c>
      <c r="B21" s="72" t="s">
        <v>71</v>
      </c>
      <c r="C21" s="76" t="s">
        <v>89</v>
      </c>
      <c r="D21" s="73">
        <f>miwa!L5</f>
        <v>0</v>
      </c>
      <c r="E21" s="73"/>
      <c r="F21" s="73"/>
      <c r="G21" s="73"/>
      <c r="H21" s="73">
        <f>D21</f>
        <v>0</v>
      </c>
      <c r="I21" s="64"/>
      <c r="J21" s="64"/>
      <c r="K21" s="64"/>
      <c r="L21" s="64"/>
      <c r="M21" s="64"/>
    </row>
    <row r="22" spans="1:13" s="64" customFormat="1" ht="15.75">
      <c r="A22" s="107"/>
      <c r="B22" s="108"/>
      <c r="C22" s="104" t="s">
        <v>160</v>
      </c>
      <c r="D22" s="70">
        <f>D21</f>
        <v>0</v>
      </c>
      <c r="E22" s="73"/>
      <c r="F22" s="73"/>
      <c r="G22" s="70"/>
      <c r="H22" s="70">
        <f>G22+D22</f>
        <v>0</v>
      </c>
    </row>
    <row r="23" spans="1:13" s="64" customFormat="1" ht="15.75">
      <c r="A23" s="107"/>
      <c r="B23" s="108"/>
      <c r="C23" s="109"/>
      <c r="D23" s="124"/>
      <c r="E23" s="110"/>
      <c r="F23" s="110"/>
      <c r="G23" s="124"/>
      <c r="H23" s="124"/>
    </row>
    <row r="24" spans="1:13" ht="15.75">
      <c r="A24" s="107"/>
      <c r="B24" s="108"/>
      <c r="C24" s="109" t="s">
        <v>70</v>
      </c>
      <c r="D24" s="110"/>
      <c r="E24" s="110"/>
      <c r="F24" s="110"/>
      <c r="G24" s="110"/>
      <c r="H24" s="110"/>
      <c r="I24" s="64"/>
      <c r="J24" s="64"/>
      <c r="K24" s="64"/>
      <c r="L24" s="64"/>
      <c r="M24" s="64"/>
    </row>
    <row r="25" spans="1:13" ht="30.75" customHeight="1">
      <c r="A25" s="71">
        <v>4</v>
      </c>
      <c r="B25" s="72" t="s">
        <v>72</v>
      </c>
      <c r="C25" s="111" t="s">
        <v>355</v>
      </c>
      <c r="D25" s="73">
        <f>'foladis mili 420'!L5</f>
        <v>0</v>
      </c>
      <c r="E25" s="73"/>
      <c r="F25" s="73"/>
      <c r="G25" s="73"/>
      <c r="H25" s="73">
        <f>D25</f>
        <v>0</v>
      </c>
      <c r="I25" s="64"/>
      <c r="J25" s="64"/>
      <c r="K25" s="64"/>
      <c r="L25" s="64"/>
      <c r="M25" s="64"/>
    </row>
    <row r="26" spans="1:13" s="64" customFormat="1" ht="24.75" customHeight="1">
      <c r="A26" s="71">
        <v>5</v>
      </c>
      <c r="B26" s="72" t="s">
        <v>75</v>
      </c>
      <c r="C26" s="111" t="s">
        <v>324</v>
      </c>
      <c r="D26" s="73">
        <f>'mili d-1,0m'!L5</f>
        <v>0</v>
      </c>
      <c r="E26" s="73"/>
      <c r="F26" s="73"/>
      <c r="G26" s="73"/>
      <c r="H26" s="73">
        <f t="shared" ref="H26:H27" si="0">D26</f>
        <v>0</v>
      </c>
    </row>
    <row r="27" spans="1:13" s="64" customFormat="1" ht="26.25" customHeight="1">
      <c r="A27" s="71">
        <v>6</v>
      </c>
      <c r="B27" s="72" t="s">
        <v>161</v>
      </c>
      <c r="C27" s="111" t="s">
        <v>261</v>
      </c>
      <c r="D27" s="73">
        <f>'monol.. Rari'!L5</f>
        <v>0</v>
      </c>
      <c r="E27" s="73"/>
      <c r="F27" s="73"/>
      <c r="G27" s="73"/>
      <c r="H27" s="73">
        <f t="shared" si="0"/>
        <v>0</v>
      </c>
    </row>
    <row r="28" spans="1:13" ht="15.75">
      <c r="A28" s="71"/>
      <c r="B28" s="72"/>
      <c r="C28" s="104" t="s">
        <v>73</v>
      </c>
      <c r="D28" s="70">
        <f>SUM(D25:D27)</f>
        <v>0</v>
      </c>
      <c r="E28" s="106"/>
      <c r="F28" s="106"/>
      <c r="G28" s="70"/>
      <c r="H28" s="70">
        <f t="shared" ref="H28" si="1">D28</f>
        <v>0</v>
      </c>
      <c r="I28" s="64"/>
      <c r="J28" s="64"/>
      <c r="K28" s="64"/>
      <c r="L28" s="64"/>
      <c r="M28" s="64"/>
    </row>
    <row r="29" spans="1:13" ht="15.75">
      <c r="A29" s="98"/>
      <c r="B29" s="99"/>
      <c r="C29" s="100" t="s">
        <v>74</v>
      </c>
      <c r="D29" s="106"/>
      <c r="E29" s="106"/>
      <c r="F29" s="106"/>
      <c r="G29" s="106"/>
      <c r="H29" s="106"/>
      <c r="I29" s="64"/>
      <c r="J29" s="64"/>
      <c r="K29" s="64"/>
      <c r="L29" s="64"/>
      <c r="M29" s="64"/>
    </row>
    <row r="30" spans="1:13">
      <c r="A30" s="74">
        <v>7</v>
      </c>
      <c r="B30" s="72" t="s">
        <v>195</v>
      </c>
      <c r="C30" s="111" t="s">
        <v>76</v>
      </c>
      <c r="D30" s="73">
        <f>samosi!L5</f>
        <v>0</v>
      </c>
      <c r="E30" s="73"/>
      <c r="F30" s="73"/>
      <c r="G30" s="73"/>
      <c r="H30" s="73">
        <f>D30</f>
        <v>0</v>
      </c>
      <c r="I30" s="64"/>
      <c r="J30" s="64"/>
      <c r="K30" s="64"/>
      <c r="L30" s="64"/>
      <c r="M30" s="64"/>
    </row>
    <row r="31" spans="1:13" ht="15.75">
      <c r="A31" s="98"/>
      <c r="B31" s="72"/>
      <c r="C31" s="104" t="s">
        <v>77</v>
      </c>
      <c r="D31" s="70">
        <f>SUM(D30:D30)</f>
        <v>0</v>
      </c>
      <c r="E31" s="106"/>
      <c r="F31" s="106"/>
      <c r="G31" s="70"/>
      <c r="H31" s="70">
        <f>D31</f>
        <v>0</v>
      </c>
      <c r="I31" s="64"/>
      <c r="J31" s="64"/>
      <c r="K31" s="64"/>
      <c r="L31" s="64"/>
      <c r="M31" s="64"/>
    </row>
    <row r="32" spans="1:13" ht="15.75">
      <c r="A32" s="98"/>
      <c r="B32" s="99"/>
      <c r="C32" s="100" t="s">
        <v>78</v>
      </c>
      <c r="D32" s="106"/>
      <c r="E32" s="106"/>
      <c r="F32" s="106"/>
      <c r="G32" s="106"/>
      <c r="H32" s="106"/>
      <c r="I32" s="64"/>
      <c r="J32" s="64"/>
      <c r="K32" s="64"/>
      <c r="L32" s="64"/>
      <c r="M32" s="64"/>
    </row>
    <row r="33" spans="1:13" s="64" customFormat="1">
      <c r="A33" s="177">
        <v>8</v>
      </c>
      <c r="B33" s="72" t="s">
        <v>196</v>
      </c>
      <c r="C33" s="111" t="s">
        <v>178</v>
      </c>
      <c r="D33" s="73">
        <f>mierT.!L5</f>
        <v>0</v>
      </c>
      <c r="E33" s="73"/>
      <c r="F33" s="73"/>
      <c r="G33" s="73"/>
      <c r="H33" s="73">
        <f>D33</f>
        <v>0</v>
      </c>
    </row>
    <row r="34" spans="1:13" s="64" customFormat="1" ht="15.75">
      <c r="A34" s="177"/>
      <c r="B34" s="108"/>
      <c r="C34" s="104" t="s">
        <v>197</v>
      </c>
      <c r="D34" s="70">
        <f>SUM(D33:D33)</f>
        <v>0</v>
      </c>
      <c r="E34" s="106"/>
      <c r="F34" s="106"/>
      <c r="G34" s="70"/>
      <c r="H34" s="70">
        <f>D34</f>
        <v>0</v>
      </c>
    </row>
    <row r="35" spans="1:13" ht="15.75">
      <c r="A35" s="107"/>
      <c r="B35" s="108"/>
      <c r="C35" s="109"/>
      <c r="D35" s="106"/>
      <c r="E35" s="106"/>
      <c r="F35" s="106"/>
      <c r="G35" s="106"/>
      <c r="H35" s="106"/>
      <c r="I35" s="64"/>
      <c r="J35" s="64"/>
      <c r="K35" s="64"/>
      <c r="L35" s="64"/>
      <c r="M35" s="64"/>
    </row>
    <row r="36" spans="1:13">
      <c r="A36" s="74"/>
      <c r="B36" s="77"/>
      <c r="C36" s="109" t="s">
        <v>79</v>
      </c>
      <c r="D36" s="73"/>
      <c r="E36" s="73"/>
      <c r="F36" s="73"/>
      <c r="G36" s="73"/>
      <c r="H36" s="73"/>
      <c r="I36" s="64"/>
      <c r="J36" s="64"/>
      <c r="K36" s="64"/>
      <c r="L36" s="64"/>
      <c r="M36" s="64"/>
    </row>
    <row r="37" spans="1:13" s="64" customFormat="1">
      <c r="A37" s="177">
        <v>9</v>
      </c>
      <c r="B37" s="72" t="s">
        <v>198</v>
      </c>
      <c r="C37" s="111" t="s">
        <v>189</v>
      </c>
      <c r="D37" s="73">
        <f>Semofargvla!L5</f>
        <v>0</v>
      </c>
      <c r="E37" s="73"/>
      <c r="F37" s="73"/>
      <c r="G37" s="73"/>
      <c r="H37" s="73">
        <f t="shared" ref="H37:H39" si="2">D37</f>
        <v>0</v>
      </c>
    </row>
    <row r="38" spans="1:13" s="64" customFormat="1">
      <c r="A38" s="177">
        <v>10</v>
      </c>
      <c r="B38" s="72" t="s">
        <v>199</v>
      </c>
      <c r="C38" s="111" t="s">
        <v>194</v>
      </c>
      <c r="D38" s="73">
        <f>moniSvna!L5</f>
        <v>0</v>
      </c>
      <c r="E38" s="73"/>
      <c r="F38" s="73"/>
      <c r="G38" s="73"/>
      <c r="H38" s="73">
        <f t="shared" si="2"/>
        <v>0</v>
      </c>
    </row>
    <row r="39" spans="1:13" s="64" customFormat="1">
      <c r="A39" s="177"/>
      <c r="B39" s="176"/>
      <c r="C39" s="104" t="s">
        <v>200</v>
      </c>
      <c r="D39" s="70">
        <f>SUM(D37:D38)</f>
        <v>0</v>
      </c>
      <c r="E39" s="70"/>
      <c r="F39" s="70"/>
      <c r="G39" s="70"/>
      <c r="H39" s="70">
        <f t="shared" si="2"/>
        <v>0</v>
      </c>
    </row>
    <row r="40" spans="1:13">
      <c r="A40" s="74"/>
      <c r="B40" s="77"/>
      <c r="C40" s="104"/>
      <c r="D40" s="70"/>
      <c r="E40" s="73"/>
      <c r="F40" s="73"/>
      <c r="G40" s="73"/>
      <c r="H40" s="70"/>
      <c r="I40" s="64"/>
      <c r="J40" s="64"/>
      <c r="K40" s="64"/>
      <c r="L40" s="64"/>
      <c r="M40" s="64"/>
    </row>
    <row r="41" spans="1:13">
      <c r="A41" s="112"/>
      <c r="B41" s="113"/>
      <c r="C41" s="114" t="s">
        <v>80</v>
      </c>
      <c r="D41" s="70">
        <f>D18+D22+D28+D31+D34+D39</f>
        <v>0</v>
      </c>
      <c r="E41" s="73"/>
      <c r="F41" s="73"/>
      <c r="G41" s="70">
        <f>G18</f>
        <v>0</v>
      </c>
      <c r="H41" s="70">
        <f>G41+D41</f>
        <v>0</v>
      </c>
      <c r="I41" s="64"/>
      <c r="J41" s="64"/>
      <c r="K41" s="64"/>
      <c r="L41" s="64"/>
      <c r="M41" s="64"/>
    </row>
    <row r="42" spans="1:13" ht="15.75">
      <c r="A42" s="98"/>
      <c r="B42" s="99"/>
      <c r="C42" s="115" t="s">
        <v>81</v>
      </c>
      <c r="D42" s="106"/>
      <c r="E42" s="106"/>
      <c r="F42" s="106"/>
      <c r="G42" s="106"/>
      <c r="H42" s="106"/>
      <c r="I42" s="64"/>
      <c r="J42" s="64"/>
      <c r="K42" s="64"/>
      <c r="L42" s="64"/>
      <c r="M42" s="64"/>
    </row>
    <row r="43" spans="1:13" ht="15.75">
      <c r="A43" s="98"/>
      <c r="B43" s="99"/>
      <c r="C43" s="115" t="s">
        <v>82</v>
      </c>
      <c r="D43" s="106"/>
      <c r="E43" s="106"/>
      <c r="F43" s="106"/>
      <c r="G43" s="106"/>
      <c r="H43" s="106"/>
      <c r="I43" s="64"/>
      <c r="J43" s="64"/>
      <c r="K43" s="64"/>
      <c r="L43" s="64"/>
      <c r="M43" s="64"/>
    </row>
    <row r="44" spans="1:13">
      <c r="A44" s="112"/>
      <c r="B44" s="113"/>
      <c r="C44" s="114" t="s">
        <v>83</v>
      </c>
      <c r="D44" s="70"/>
      <c r="E44" s="73"/>
      <c r="F44" s="73"/>
      <c r="G44" s="70"/>
      <c r="H44" s="70"/>
      <c r="I44" s="64"/>
      <c r="J44" s="64"/>
      <c r="K44" s="64"/>
      <c r="L44" s="64"/>
      <c r="M44" s="64"/>
    </row>
    <row r="45" spans="1:13">
      <c r="A45" s="71">
        <v>11</v>
      </c>
      <c r="B45" s="116"/>
      <c r="C45" s="69" t="s">
        <v>365</v>
      </c>
      <c r="D45" s="70"/>
      <c r="E45" s="70"/>
      <c r="F45" s="70"/>
      <c r="G45" s="70">
        <f>H41*0.03</f>
        <v>0</v>
      </c>
      <c r="H45" s="70">
        <f>G45</f>
        <v>0</v>
      </c>
      <c r="I45" s="64"/>
      <c r="J45" s="64"/>
      <c r="K45" s="64"/>
      <c r="L45" s="64"/>
      <c r="M45" s="64"/>
    </row>
    <row r="46" spans="1:13" ht="19.5" customHeight="1">
      <c r="A46" s="96"/>
      <c r="B46" s="117"/>
      <c r="C46" s="118" t="s">
        <v>84</v>
      </c>
      <c r="D46" s="70">
        <f>D41</f>
        <v>0</v>
      </c>
      <c r="E46" s="73"/>
      <c r="F46" s="73"/>
      <c r="G46" s="70">
        <f>G45+G41</f>
        <v>0</v>
      </c>
      <c r="H46" s="70">
        <f>G46+D46</f>
        <v>0</v>
      </c>
      <c r="I46" s="64"/>
      <c r="J46" s="64"/>
      <c r="K46" s="64"/>
      <c r="L46" s="64"/>
      <c r="M46" s="64"/>
    </row>
    <row r="47" spans="1:13" ht="27">
      <c r="A47" s="71">
        <v>12</v>
      </c>
      <c r="B47" s="119"/>
      <c r="C47" s="69" t="s">
        <v>364</v>
      </c>
      <c r="D47" s="73"/>
      <c r="E47" s="73"/>
      <c r="F47" s="73"/>
      <c r="G47" s="70">
        <f>H46*0.18</f>
        <v>0</v>
      </c>
      <c r="H47" s="70">
        <f>G47</f>
        <v>0</v>
      </c>
      <c r="I47" s="64"/>
      <c r="J47" s="64"/>
      <c r="K47" s="64"/>
      <c r="L47" s="64"/>
      <c r="M47" s="64"/>
    </row>
    <row r="48" spans="1:13" ht="18" customHeight="1">
      <c r="A48" s="71"/>
      <c r="B48" s="113"/>
      <c r="C48" s="120" t="s">
        <v>85</v>
      </c>
      <c r="D48" s="70">
        <f>D46</f>
        <v>0</v>
      </c>
      <c r="E48" s="73"/>
      <c r="F48" s="73"/>
      <c r="G48" s="70">
        <f>SUM(G46:G47)</f>
        <v>0</v>
      </c>
      <c r="H48" s="70">
        <f>G48+D48</f>
        <v>0</v>
      </c>
      <c r="I48" s="64"/>
      <c r="J48" s="64"/>
      <c r="K48" s="64"/>
      <c r="L48" s="64"/>
      <c r="M48" s="64"/>
    </row>
    <row r="49" spans="1:13">
      <c r="A49" s="79"/>
      <c r="B49" s="121"/>
      <c r="C49" s="122"/>
      <c r="D49" s="80"/>
      <c r="E49" s="81"/>
      <c r="F49" s="81"/>
      <c r="G49" s="80"/>
      <c r="H49" s="80"/>
      <c r="I49" s="64"/>
      <c r="J49" s="64"/>
      <c r="K49" s="64"/>
      <c r="L49" s="64"/>
      <c r="M49" s="64"/>
    </row>
  </sheetData>
  <mergeCells count="12">
    <mergeCell ref="C12:C13"/>
    <mergeCell ref="A9:H9"/>
    <mergeCell ref="A4:C4"/>
    <mergeCell ref="E4:F4"/>
    <mergeCell ref="A5:C5"/>
    <mergeCell ref="E5:F5"/>
    <mergeCell ref="D12:H12"/>
    <mergeCell ref="A7:H7"/>
    <mergeCell ref="C8:H8"/>
    <mergeCell ref="A11:H11"/>
    <mergeCell ref="A12:A13"/>
    <mergeCell ref="B12:B13"/>
  </mergeCells>
  <pageMargins left="0.19685039370078741" right="0.15748031496062992" top="0.39370078740157483" bottom="0.39370078740157483" header="0.31496062992125984" footer="0.31496062992125984"/>
  <pageSetup paperSize="9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100" workbookViewId="0">
      <selection activeCell="A6" sqref="A6:G6"/>
    </sheetView>
  </sheetViews>
  <sheetFormatPr defaultRowHeight="15"/>
  <cols>
    <col min="1" max="1" width="6.28515625" style="127" customWidth="1"/>
    <col min="2" max="2" width="9.140625" style="127"/>
    <col min="3" max="3" width="38.85546875" style="127" customWidth="1"/>
    <col min="4" max="6" width="9.140625" style="127"/>
    <col min="7" max="7" width="8.140625" style="127" customWidth="1"/>
    <col min="8" max="8" width="9.140625" style="127"/>
    <col min="9" max="9" width="8.28515625" style="127" customWidth="1"/>
    <col min="10" max="14" width="9.140625" style="127"/>
    <col min="15" max="15" width="9.5703125" style="127" bestFit="1" customWidth="1"/>
    <col min="16" max="16384" width="9.140625" style="127"/>
  </cols>
  <sheetData>
    <row r="1" spans="1:16" s="279" customFormat="1" ht="38.25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264"/>
      <c r="O1" s="83"/>
      <c r="P1" s="83"/>
    </row>
    <row r="2" spans="1:16" s="279" customFormat="1" ht="17.25" customHeight="1">
      <c r="A2" s="313" t="s">
        <v>307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264"/>
      <c r="O2" s="271"/>
      <c r="P2" s="271"/>
    </row>
    <row r="3" spans="1:16" s="279" customFormat="1" ht="15.75">
      <c r="A3" s="313" t="s">
        <v>194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264"/>
      <c r="O3" s="271"/>
      <c r="P3" s="271"/>
    </row>
    <row r="4" spans="1:16" s="279" customFormat="1" ht="15.7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  <c r="N4" s="264"/>
      <c r="O4" s="271"/>
      <c r="P4" s="271"/>
    </row>
    <row r="5" spans="1:16" s="279" customFormat="1" ht="15.7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M10/1000</f>
        <v>0</v>
      </c>
      <c r="M5" s="12" t="s">
        <v>3</v>
      </c>
      <c r="N5" s="264"/>
      <c r="O5" s="271"/>
      <c r="P5" s="271"/>
    </row>
    <row r="6" spans="1:16" s="279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  <c r="N6" s="264"/>
      <c r="O6" s="271"/>
      <c r="P6" s="271"/>
    </row>
    <row r="7" spans="1:16" s="279" customFormat="1" ht="31.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  <c r="N7" s="264"/>
      <c r="O7" s="271"/>
      <c r="P7" s="271"/>
    </row>
    <row r="8" spans="1:16" s="279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  <c r="N8" s="264"/>
      <c r="O8" s="271"/>
      <c r="P8" s="271"/>
    </row>
    <row r="9" spans="1:16" s="279" customFormat="1" ht="15.7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264"/>
      <c r="O9" s="271"/>
      <c r="P9" s="271"/>
    </row>
    <row r="10" spans="1:16" s="279" customFormat="1" ht="40.5" customHeight="1">
      <c r="A10" s="52" t="s">
        <v>15</v>
      </c>
      <c r="B10" s="52"/>
      <c r="C10" s="69" t="s">
        <v>322</v>
      </c>
      <c r="D10" s="41" t="s">
        <v>39</v>
      </c>
      <c r="E10" s="16"/>
      <c r="F10" s="73">
        <v>37</v>
      </c>
      <c r="G10" s="212"/>
      <c r="H10" s="70"/>
      <c r="I10" s="73"/>
      <c r="J10" s="280"/>
      <c r="K10" s="70"/>
      <c r="L10" s="70"/>
      <c r="M10" s="70"/>
      <c r="N10" s="264"/>
      <c r="O10" s="271"/>
      <c r="P10" s="271"/>
    </row>
    <row r="11" spans="1:16" s="279" customFormat="1" ht="13.5"/>
    <row r="12" spans="1:16" s="279" customFormat="1" ht="13.5"/>
    <row r="13" spans="1:16" s="279" customFormat="1" ht="13.5"/>
    <row r="14" spans="1:16" s="279" customFormat="1" ht="13.5"/>
    <row r="15" spans="1:16" s="279" customFormat="1" ht="13.5"/>
    <row r="16" spans="1:16" s="279" customFormat="1" ht="13.5"/>
    <row r="17" s="279" customFormat="1" ht="13.5"/>
    <row r="18" s="279" customFormat="1" ht="13.5"/>
  </sheetData>
  <mergeCells count="15">
    <mergeCell ref="A6:G6"/>
    <mergeCell ref="A1:M1"/>
    <mergeCell ref="A2:M2"/>
    <mergeCell ref="A3:M3"/>
    <mergeCell ref="A4:G4"/>
    <mergeCell ref="C5:K5"/>
    <mergeCell ref="I7:J7"/>
    <mergeCell ref="K7:L7"/>
    <mergeCell ref="M7:M8"/>
    <mergeCell ref="A7:A8"/>
    <mergeCell ref="B7:B8"/>
    <mergeCell ref="C7:C8"/>
    <mergeCell ref="D7:D8"/>
    <mergeCell ref="E7:F7"/>
    <mergeCell ref="G7:H7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zoomScaleNormal="100" zoomScaleSheetLayoutView="100" workbookViewId="0">
      <selection activeCell="E9" sqref="E9:G15"/>
    </sheetView>
  </sheetViews>
  <sheetFormatPr defaultRowHeight="15"/>
  <cols>
    <col min="1" max="1" width="5.140625" style="127" customWidth="1"/>
    <col min="2" max="2" width="28.85546875" style="127" customWidth="1"/>
    <col min="3" max="3" width="11.85546875" style="127" customWidth="1"/>
    <col min="4" max="4" width="11.140625" style="127" customWidth="1"/>
    <col min="5" max="5" width="12.28515625" style="127" customWidth="1"/>
    <col min="6" max="6" width="12.85546875" style="127" customWidth="1"/>
    <col min="7" max="7" width="15" style="127" customWidth="1"/>
    <col min="8" max="16384" width="9.140625" style="127"/>
  </cols>
  <sheetData>
    <row r="2" spans="1:7" ht="15.75">
      <c r="A2" s="355" t="s">
        <v>90</v>
      </c>
      <c r="B2" s="355"/>
      <c r="C2" s="355"/>
      <c r="D2" s="355"/>
      <c r="E2" s="355"/>
      <c r="F2" s="355"/>
      <c r="G2" s="355"/>
    </row>
    <row r="3" spans="1:7" ht="16.5">
      <c r="A3" s="128"/>
      <c r="B3" s="128"/>
      <c r="C3" s="128"/>
      <c r="D3" s="128"/>
      <c r="E3" s="128"/>
      <c r="F3" s="128"/>
      <c r="G3" s="128"/>
    </row>
    <row r="4" spans="1:7">
      <c r="A4" s="356" t="s">
        <v>4</v>
      </c>
      <c r="B4" s="129"/>
      <c r="C4" s="129"/>
      <c r="D4" s="129"/>
      <c r="E4" s="129"/>
      <c r="F4" s="359" t="s">
        <v>91</v>
      </c>
      <c r="G4" s="359" t="s">
        <v>92</v>
      </c>
    </row>
    <row r="5" spans="1:7">
      <c r="A5" s="357"/>
      <c r="B5" s="130" t="s">
        <v>93</v>
      </c>
      <c r="C5" s="130" t="s">
        <v>94</v>
      </c>
      <c r="D5" s="130" t="s">
        <v>94</v>
      </c>
      <c r="E5" s="130" t="s">
        <v>94</v>
      </c>
      <c r="F5" s="360"/>
      <c r="G5" s="360"/>
    </row>
    <row r="6" spans="1:7">
      <c r="A6" s="357"/>
      <c r="B6" s="130" t="s">
        <v>95</v>
      </c>
      <c r="C6" s="130" t="s">
        <v>96</v>
      </c>
      <c r="D6" s="130" t="s">
        <v>97</v>
      </c>
      <c r="E6" s="130" t="s">
        <v>98</v>
      </c>
      <c r="F6" s="360"/>
      <c r="G6" s="360"/>
    </row>
    <row r="7" spans="1:7" ht="15.75" customHeight="1">
      <c r="A7" s="358"/>
      <c r="B7" s="131"/>
      <c r="C7" s="130"/>
      <c r="D7" s="130" t="s">
        <v>99</v>
      </c>
      <c r="E7" s="130" t="s">
        <v>19</v>
      </c>
      <c r="F7" s="361"/>
      <c r="G7" s="361"/>
    </row>
    <row r="8" spans="1:7" ht="13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</row>
    <row r="9" spans="1:7" ht="15.75" customHeight="1">
      <c r="A9" s="26">
        <v>1</v>
      </c>
      <c r="B9" s="139" t="s">
        <v>101</v>
      </c>
      <c r="C9" s="26"/>
      <c r="D9" s="26">
        <v>18</v>
      </c>
      <c r="E9" s="26"/>
      <c r="F9" s="25"/>
      <c r="G9" s="25"/>
    </row>
    <row r="10" spans="1:7" ht="17.25" customHeight="1">
      <c r="A10" s="26">
        <v>2</v>
      </c>
      <c r="B10" s="139" t="s">
        <v>34</v>
      </c>
      <c r="C10" s="26"/>
      <c r="D10" s="26">
        <v>18</v>
      </c>
      <c r="E10" s="26"/>
      <c r="F10" s="26"/>
      <c r="G10" s="25"/>
    </row>
    <row r="11" spans="1:7" ht="21.75" customHeight="1">
      <c r="A11" s="132">
        <v>3</v>
      </c>
      <c r="B11" s="69" t="s">
        <v>41</v>
      </c>
      <c r="C11" s="60"/>
      <c r="D11" s="133">
        <v>18</v>
      </c>
      <c r="E11" s="134"/>
      <c r="F11" s="135"/>
      <c r="G11" s="73"/>
    </row>
    <row r="12" spans="1:7" ht="20.25" customHeight="1">
      <c r="A12" s="137">
        <v>4</v>
      </c>
      <c r="B12" s="138" t="s">
        <v>100</v>
      </c>
      <c r="C12" s="60"/>
      <c r="D12" s="54">
        <v>62</v>
      </c>
      <c r="E12" s="134"/>
      <c r="F12" s="73"/>
      <c r="G12" s="134"/>
    </row>
    <row r="13" spans="1:7" ht="24.75" customHeight="1">
      <c r="A13" s="197">
        <v>5</v>
      </c>
      <c r="B13" s="198" t="s">
        <v>243</v>
      </c>
      <c r="C13" s="26" t="s">
        <v>102</v>
      </c>
      <c r="D13" s="199">
        <v>62</v>
      </c>
      <c r="E13" s="140"/>
      <c r="F13" s="73"/>
      <c r="G13" s="134"/>
    </row>
    <row r="14" spans="1:7" ht="24.75" customHeight="1">
      <c r="A14" s="3">
        <v>6</v>
      </c>
      <c r="B14" s="198" t="s">
        <v>290</v>
      </c>
      <c r="C14" s="54" t="s">
        <v>102</v>
      </c>
      <c r="D14" s="239">
        <v>62</v>
      </c>
      <c r="E14" s="134"/>
      <c r="F14" s="73"/>
      <c r="G14" s="200"/>
    </row>
    <row r="15" spans="1:7" ht="27">
      <c r="A15" s="3">
        <v>7</v>
      </c>
      <c r="B15" s="198" t="s">
        <v>302</v>
      </c>
      <c r="C15" s="54"/>
      <c r="D15" s="239">
        <v>62</v>
      </c>
      <c r="E15" s="134"/>
      <c r="F15" s="73"/>
      <c r="G15" s="200"/>
    </row>
  </sheetData>
  <mergeCells count="4">
    <mergeCell ref="A2:G2"/>
    <mergeCell ref="A4:A7"/>
    <mergeCell ref="F4:F7"/>
    <mergeCell ref="G4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zoomScaleSheetLayoutView="100" workbookViewId="0">
      <selection activeCell="R24" sqref="R24"/>
    </sheetView>
  </sheetViews>
  <sheetFormatPr defaultRowHeight="15"/>
  <cols>
    <col min="1" max="1" width="3.7109375" customWidth="1"/>
    <col min="2" max="2" width="25.7109375" customWidth="1"/>
    <col min="3" max="3" width="6.7109375" customWidth="1"/>
    <col min="4" max="4" width="11.28515625" customWidth="1"/>
    <col min="5" max="5" width="11" customWidth="1"/>
    <col min="6" max="6" width="9.7109375" customWidth="1"/>
    <col min="7" max="7" width="12.7109375" customWidth="1"/>
    <col min="8" max="8" width="10.7109375" customWidth="1"/>
    <col min="10" max="10" width="10" customWidth="1"/>
    <col min="11" max="11" width="10.7109375" customWidth="1"/>
    <col min="12" max="12" width="7.5703125" customWidth="1"/>
    <col min="13" max="13" width="12" customWidth="1"/>
  </cols>
  <sheetData>
    <row r="1" spans="1:14" s="127" customFormat="1">
      <c r="A1" s="362" t="s">
        <v>103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144"/>
    </row>
    <row r="2" spans="1:14" s="127" customFormat="1">
      <c r="A2" s="145"/>
      <c r="B2" s="145"/>
      <c r="C2" s="145"/>
      <c r="D2" s="145"/>
      <c r="E2" s="145"/>
      <c r="F2" s="145"/>
      <c r="G2" s="146"/>
      <c r="H2" s="145"/>
      <c r="I2" s="145"/>
      <c r="J2" s="145"/>
      <c r="K2" s="146"/>
      <c r="L2" s="145"/>
      <c r="M2" s="146"/>
      <c r="N2" s="144"/>
    </row>
    <row r="3" spans="1:14" s="127" customFormat="1">
      <c r="A3" s="147"/>
      <c r="B3" s="148"/>
      <c r="C3" s="148"/>
      <c r="D3" s="148"/>
      <c r="E3" s="148"/>
      <c r="F3" s="148"/>
      <c r="G3" s="149"/>
      <c r="H3" s="364" t="s">
        <v>104</v>
      </c>
      <c r="I3" s="364"/>
      <c r="J3" s="364"/>
      <c r="K3" s="364"/>
      <c r="L3" s="364"/>
      <c r="M3" s="364"/>
      <c r="N3" s="144"/>
    </row>
    <row r="4" spans="1:14" s="127" customFormat="1">
      <c r="A4" s="150"/>
      <c r="B4" s="151"/>
      <c r="C4" s="151"/>
      <c r="D4" s="151"/>
      <c r="E4" s="151"/>
      <c r="F4" s="152" t="s">
        <v>105</v>
      </c>
      <c r="G4" s="151" t="s">
        <v>106</v>
      </c>
      <c r="H4" s="365"/>
      <c r="I4" s="365"/>
      <c r="J4" s="365"/>
      <c r="K4" s="365"/>
      <c r="L4" s="365"/>
      <c r="M4" s="365"/>
      <c r="N4" s="144"/>
    </row>
    <row r="5" spans="1:14" s="127" customFormat="1">
      <c r="A5" s="150" t="s">
        <v>107</v>
      </c>
      <c r="B5" s="152" t="s">
        <v>108</v>
      </c>
      <c r="C5" s="152" t="s">
        <v>105</v>
      </c>
      <c r="D5" s="152" t="s">
        <v>109</v>
      </c>
      <c r="E5" s="151" t="s">
        <v>110</v>
      </c>
      <c r="F5" s="152" t="s">
        <v>111</v>
      </c>
      <c r="G5" s="151" t="s">
        <v>112</v>
      </c>
      <c r="H5" s="153" t="s">
        <v>110</v>
      </c>
      <c r="I5" s="153" t="s">
        <v>113</v>
      </c>
      <c r="J5" s="151" t="s">
        <v>114</v>
      </c>
      <c r="K5" s="151" t="s">
        <v>115</v>
      </c>
      <c r="L5" s="151" t="s">
        <v>116</v>
      </c>
      <c r="M5" s="148" t="s">
        <v>117</v>
      </c>
      <c r="N5" s="144"/>
    </row>
    <row r="6" spans="1:14" s="127" customFormat="1">
      <c r="A6" s="150"/>
      <c r="B6" s="152" t="s">
        <v>118</v>
      </c>
      <c r="C6" s="152" t="s">
        <v>111</v>
      </c>
      <c r="D6" s="152" t="s">
        <v>119</v>
      </c>
      <c r="E6" s="151" t="s">
        <v>120</v>
      </c>
      <c r="F6" s="151" t="s">
        <v>121</v>
      </c>
      <c r="G6" s="151" t="s">
        <v>122</v>
      </c>
      <c r="H6" s="153" t="s">
        <v>123</v>
      </c>
      <c r="I6" s="153" t="s">
        <v>124</v>
      </c>
      <c r="J6" s="151" t="s">
        <v>125</v>
      </c>
      <c r="K6" s="151" t="s">
        <v>126</v>
      </c>
      <c r="L6" s="151" t="s">
        <v>127</v>
      </c>
      <c r="M6" s="151" t="s">
        <v>128</v>
      </c>
      <c r="N6" s="144"/>
    </row>
    <row r="7" spans="1:14" s="127" customFormat="1">
      <c r="A7" s="150"/>
      <c r="B7" s="152" t="s">
        <v>129</v>
      </c>
      <c r="C7" s="151"/>
      <c r="D7" s="151"/>
      <c r="E7" s="151" t="s">
        <v>130</v>
      </c>
      <c r="F7" s="151" t="s">
        <v>131</v>
      </c>
      <c r="G7" s="151"/>
      <c r="H7" s="151"/>
      <c r="I7" s="153" t="s">
        <v>132</v>
      </c>
      <c r="J7" s="151" t="s">
        <v>133</v>
      </c>
      <c r="K7" s="151" t="s">
        <v>134</v>
      </c>
      <c r="L7" s="151" t="s">
        <v>135</v>
      </c>
      <c r="M7" s="154" t="s">
        <v>136</v>
      </c>
      <c r="N7" s="144"/>
    </row>
    <row r="8" spans="1:14" s="127" customFormat="1" ht="12.75" customHeight="1">
      <c r="A8" s="155"/>
      <c r="B8" s="156"/>
      <c r="C8" s="156"/>
      <c r="D8" s="156"/>
      <c r="E8" s="156"/>
      <c r="F8" s="156" t="s">
        <v>21</v>
      </c>
      <c r="G8" s="156" t="s">
        <v>19</v>
      </c>
      <c r="H8" s="156"/>
      <c r="I8" s="157" t="s">
        <v>136</v>
      </c>
      <c r="J8" s="156" t="s">
        <v>137</v>
      </c>
      <c r="K8" s="156" t="s">
        <v>136</v>
      </c>
      <c r="L8" s="156"/>
      <c r="M8" s="156" t="s">
        <v>19</v>
      </c>
      <c r="N8" s="144"/>
    </row>
    <row r="9" spans="1:14" s="127" customFormat="1">
      <c r="A9" s="158">
        <v>1</v>
      </c>
      <c r="B9" s="158">
        <v>2</v>
      </c>
      <c r="C9" s="158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58">
        <v>10</v>
      </c>
      <c r="K9" s="158">
        <v>11</v>
      </c>
      <c r="L9" s="158">
        <v>12</v>
      </c>
      <c r="M9" s="158">
        <v>13</v>
      </c>
      <c r="N9" s="144"/>
    </row>
    <row r="10" spans="1:14" s="127" customFormat="1" ht="24" customHeight="1">
      <c r="A10" s="60">
        <v>1</v>
      </c>
      <c r="B10" s="136" t="s">
        <v>138</v>
      </c>
      <c r="C10" s="159" t="s">
        <v>20</v>
      </c>
      <c r="D10" s="54"/>
      <c r="E10" s="24" t="s">
        <v>162</v>
      </c>
      <c r="F10" s="53">
        <v>1.55</v>
      </c>
      <c r="G10" s="53">
        <v>9.65</v>
      </c>
      <c r="H10" s="30"/>
      <c r="I10" s="53"/>
      <c r="J10" s="53"/>
      <c r="K10" s="53"/>
      <c r="L10" s="53"/>
      <c r="M10" s="53"/>
      <c r="N10"/>
    </row>
    <row r="11" spans="1:14" s="127" customFormat="1" ht="24" customHeight="1">
      <c r="A11" s="60">
        <v>2</v>
      </c>
      <c r="B11" s="136" t="s">
        <v>139</v>
      </c>
      <c r="C11" s="159" t="s">
        <v>20</v>
      </c>
      <c r="D11" s="54"/>
      <c r="E11" s="24" t="s">
        <v>162</v>
      </c>
      <c r="F11" s="53">
        <v>1.6</v>
      </c>
      <c r="G11" s="53">
        <v>9.75</v>
      </c>
      <c r="H11" s="30"/>
      <c r="I11" s="53"/>
      <c r="J11" s="53"/>
      <c r="K11" s="53"/>
      <c r="L11" s="53"/>
      <c r="M11" s="53"/>
      <c r="N11" s="64"/>
    </row>
    <row r="12" spans="1:14" s="162" customFormat="1" ht="21.75" customHeight="1">
      <c r="A12" s="159">
        <v>3</v>
      </c>
      <c r="B12" s="160" t="s">
        <v>140</v>
      </c>
      <c r="C12" s="159" t="s">
        <v>20</v>
      </c>
      <c r="D12" s="159"/>
      <c r="E12" s="24" t="s">
        <v>162</v>
      </c>
      <c r="F12" s="161">
        <v>2.4</v>
      </c>
      <c r="G12" s="61">
        <v>10.199999999999999</v>
      </c>
      <c r="H12" s="33"/>
      <c r="I12" s="161"/>
      <c r="J12" s="161"/>
      <c r="K12" s="161"/>
      <c r="L12" s="161"/>
      <c r="M12" s="161"/>
      <c r="N12"/>
    </row>
    <row r="13" spans="1:14" s="162" customFormat="1" ht="21.75" customHeight="1">
      <c r="A13" s="159">
        <v>4</v>
      </c>
      <c r="B13" s="160" t="s">
        <v>215</v>
      </c>
      <c r="C13" s="159" t="s">
        <v>20</v>
      </c>
      <c r="D13" s="159"/>
      <c r="E13" s="24" t="s">
        <v>162</v>
      </c>
      <c r="F13" s="161">
        <v>2.4</v>
      </c>
      <c r="G13" s="61">
        <v>10.199999999999999</v>
      </c>
      <c r="H13" s="33"/>
      <c r="I13" s="161"/>
      <c r="J13" s="161"/>
      <c r="K13" s="161"/>
      <c r="L13" s="161"/>
      <c r="M13" s="161"/>
      <c r="N13" s="64"/>
    </row>
    <row r="14" spans="1:14" s="162" customFormat="1" ht="21.75" customHeight="1">
      <c r="A14" s="159">
        <v>5</v>
      </c>
      <c r="B14" s="160" t="s">
        <v>143</v>
      </c>
      <c r="C14" s="159" t="s">
        <v>20</v>
      </c>
      <c r="D14" s="159"/>
      <c r="E14" s="24" t="s">
        <v>162</v>
      </c>
      <c r="F14" s="161">
        <v>2.4</v>
      </c>
      <c r="G14" s="61">
        <v>10.199999999999999</v>
      </c>
      <c r="H14" s="33"/>
      <c r="I14" s="161"/>
      <c r="J14" s="161"/>
      <c r="K14" s="161"/>
      <c r="L14" s="161"/>
      <c r="M14" s="161"/>
      <c r="N14" s="64"/>
    </row>
    <row r="15" spans="1:14" s="162" customFormat="1" ht="21.75" customHeight="1">
      <c r="A15" s="159">
        <v>6</v>
      </c>
      <c r="B15" s="160" t="s">
        <v>240</v>
      </c>
      <c r="C15" s="159" t="s">
        <v>20</v>
      </c>
      <c r="D15" s="159"/>
      <c r="E15" s="24" t="s">
        <v>162</v>
      </c>
      <c r="F15" s="161">
        <v>2.4</v>
      </c>
      <c r="G15" s="61">
        <v>10.199999999999999</v>
      </c>
      <c r="H15" s="33"/>
      <c r="I15" s="161"/>
      <c r="J15" s="161"/>
      <c r="K15" s="161"/>
      <c r="L15" s="161"/>
      <c r="M15" s="161"/>
      <c r="N15" s="64"/>
    </row>
    <row r="16" spans="1:14" s="162" customFormat="1" ht="21.75" customHeight="1">
      <c r="A16" s="159">
        <v>7</v>
      </c>
      <c r="B16" s="160" t="s">
        <v>206</v>
      </c>
      <c r="C16" s="159" t="s">
        <v>20</v>
      </c>
      <c r="D16" s="159"/>
      <c r="E16" s="24" t="s">
        <v>162</v>
      </c>
      <c r="F16" s="161">
        <v>2.4</v>
      </c>
      <c r="G16" s="61">
        <v>10.199999999999999</v>
      </c>
      <c r="H16" s="33"/>
      <c r="I16" s="161"/>
      <c r="J16" s="161"/>
      <c r="K16" s="161"/>
      <c r="L16" s="161"/>
      <c r="M16" s="161"/>
      <c r="N16" s="64"/>
    </row>
    <row r="17" spans="1:18" ht="18.75" customHeight="1">
      <c r="A17" s="141">
        <v>8</v>
      </c>
      <c r="B17" s="163" t="s">
        <v>141</v>
      </c>
      <c r="C17" s="159" t="s">
        <v>21</v>
      </c>
      <c r="D17" s="142"/>
      <c r="E17" s="24" t="s">
        <v>162</v>
      </c>
      <c r="F17" s="164">
        <v>1</v>
      </c>
      <c r="G17" s="161">
        <v>33.97</v>
      </c>
      <c r="H17" s="33"/>
      <c r="I17" s="161"/>
      <c r="J17" s="161"/>
      <c r="K17" s="161"/>
      <c r="L17" s="161"/>
      <c r="M17" s="161"/>
    </row>
    <row r="18" spans="1:18" s="205" customFormat="1" ht="18" customHeight="1">
      <c r="A18" s="3">
        <v>9</v>
      </c>
      <c r="B18" s="198" t="s">
        <v>243</v>
      </c>
      <c r="C18" s="141" t="s">
        <v>154</v>
      </c>
      <c r="D18" s="61"/>
      <c r="E18" s="3" t="s">
        <v>102</v>
      </c>
      <c r="F18" s="201">
        <v>0.85</v>
      </c>
      <c r="G18" s="200">
        <v>33.99</v>
      </c>
      <c r="H18" s="200"/>
      <c r="I18" s="200"/>
      <c r="J18" s="200"/>
      <c r="K18" s="200"/>
      <c r="L18" s="143"/>
      <c r="M18" s="200"/>
      <c r="N18" s="64"/>
      <c r="O18" s="162"/>
      <c r="P18" s="202"/>
      <c r="Q18" s="203"/>
      <c r="R18" s="204"/>
    </row>
    <row r="19" spans="1:18" s="205" customFormat="1" ht="18" customHeight="1">
      <c r="A19" s="3">
        <v>10</v>
      </c>
      <c r="B19" s="198" t="s">
        <v>266</v>
      </c>
      <c r="C19" s="141" t="s">
        <v>154</v>
      </c>
      <c r="D19" s="61"/>
      <c r="E19" s="3" t="s">
        <v>102</v>
      </c>
      <c r="F19" s="201">
        <v>1.0369999999999999</v>
      </c>
      <c r="G19" s="200">
        <v>33.99</v>
      </c>
      <c r="H19" s="200"/>
      <c r="I19" s="200"/>
      <c r="J19" s="200"/>
      <c r="K19" s="200"/>
      <c r="L19" s="143"/>
      <c r="M19" s="200"/>
      <c r="N19" s="64"/>
      <c r="O19" s="162"/>
      <c r="P19" s="202"/>
      <c r="Q19" s="203"/>
      <c r="R19" s="204"/>
    </row>
    <row r="20" spans="1:18" s="205" customFormat="1" ht="18" customHeight="1">
      <c r="A20" s="240">
        <v>11</v>
      </c>
      <c r="B20" s="241" t="s">
        <v>291</v>
      </c>
      <c r="C20" s="141" t="s">
        <v>154</v>
      </c>
      <c r="D20" s="61" t="s">
        <v>102</v>
      </c>
      <c r="E20" s="3" t="s">
        <v>102</v>
      </c>
      <c r="F20" s="201">
        <v>0.34300000000000003</v>
      </c>
      <c r="G20" s="200">
        <v>28.18</v>
      </c>
      <c r="H20" s="200"/>
      <c r="I20" s="200"/>
      <c r="J20" s="200"/>
      <c r="K20" s="200"/>
      <c r="L20" s="143"/>
      <c r="M20" s="200"/>
      <c r="N20" s="64"/>
      <c r="O20" s="162"/>
      <c r="P20" s="202"/>
      <c r="Q20" s="203"/>
      <c r="R20" s="204"/>
    </row>
    <row r="21" spans="1:18" ht="27">
      <c r="A21" s="240">
        <v>12</v>
      </c>
      <c r="B21" s="241" t="s">
        <v>301</v>
      </c>
      <c r="C21" s="141" t="s">
        <v>154</v>
      </c>
      <c r="D21" s="61"/>
      <c r="E21" s="3" t="s">
        <v>102</v>
      </c>
      <c r="F21" s="244">
        <v>4.1599999999999998E-2</v>
      </c>
      <c r="G21" s="200">
        <v>27</v>
      </c>
      <c r="H21" s="200"/>
      <c r="I21" s="200"/>
      <c r="J21" s="200"/>
      <c r="K21" s="200"/>
      <c r="L21" s="143"/>
      <c r="M21" s="200"/>
    </row>
  </sheetData>
  <mergeCells count="2">
    <mergeCell ref="A1:M1"/>
    <mergeCell ref="H3:M4"/>
  </mergeCells>
  <pageMargins left="0.19" right="0.28999999999999998" top="0.74803149606299213" bottom="0.74803149606299213" header="0.31496062992125984" footer="0.31496062992125984"/>
  <pageSetup paperSize="9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zoomScaleNormal="100" zoomScaleSheetLayoutView="90" workbookViewId="0">
      <selection activeCell="Q36" sqref="Q36"/>
    </sheetView>
  </sheetViews>
  <sheetFormatPr defaultRowHeight="15"/>
  <cols>
    <col min="1" max="1" width="6.28515625" style="205" customWidth="1"/>
    <col min="2" max="2" width="9.140625" style="205"/>
    <col min="3" max="3" width="38.85546875" style="205" customWidth="1"/>
    <col min="4" max="6" width="9.140625" style="205"/>
    <col min="7" max="7" width="8.140625" style="205" customWidth="1"/>
    <col min="8" max="8" width="9.140625" style="205"/>
    <col min="9" max="9" width="8.28515625" style="205" customWidth="1"/>
    <col min="10" max="16384" width="9.140625" style="205"/>
  </cols>
  <sheetData>
    <row r="1" spans="1:16" s="270" customFormat="1" ht="41.25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264"/>
      <c r="O1" s="83"/>
      <c r="P1" s="83"/>
    </row>
    <row r="2" spans="1:16" s="270" customFormat="1" ht="17.25" customHeight="1">
      <c r="A2" s="313" t="s">
        <v>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264"/>
      <c r="O2" s="271"/>
      <c r="P2" s="271"/>
    </row>
    <row r="3" spans="1:16" s="270" customFormat="1" ht="15.75">
      <c r="A3" s="313" t="s">
        <v>152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264"/>
      <c r="O3" s="271"/>
      <c r="P3" s="271"/>
    </row>
    <row r="4" spans="1:16" s="270" customFormat="1" ht="15.7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  <c r="N4" s="264"/>
      <c r="O4" s="271"/>
      <c r="P4" s="271"/>
    </row>
    <row r="5" spans="1:16" s="270" customFormat="1" ht="15.7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M48/1000</f>
        <v>0</v>
      </c>
      <c r="M5" s="12" t="s">
        <v>3</v>
      </c>
      <c r="N5" s="264"/>
      <c r="O5" s="271"/>
      <c r="P5" s="271"/>
    </row>
    <row r="6" spans="1:16" s="270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  <c r="N6" s="264"/>
      <c r="O6" s="271"/>
      <c r="P6" s="271"/>
    </row>
    <row r="7" spans="1:16" s="270" customFormat="1" ht="32.2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  <c r="N7" s="264"/>
      <c r="O7" s="271"/>
      <c r="P7" s="271"/>
    </row>
    <row r="8" spans="1:16" s="270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  <c r="N8" s="264"/>
      <c r="O8" s="271"/>
      <c r="P8" s="271"/>
    </row>
    <row r="9" spans="1:16" s="270" customFormat="1" ht="15.7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264"/>
      <c r="O9" s="271"/>
      <c r="P9" s="271"/>
    </row>
    <row r="10" spans="1:16" s="272" customFormat="1" ht="67.5">
      <c r="A10" s="319" t="s">
        <v>15</v>
      </c>
      <c r="B10" s="52" t="s">
        <v>146</v>
      </c>
      <c r="C10" s="209" t="s">
        <v>147</v>
      </c>
      <c r="D10" s="41" t="s">
        <v>39</v>
      </c>
      <c r="E10" s="39"/>
      <c r="F10" s="51">
        <v>357</v>
      </c>
      <c r="G10" s="73"/>
      <c r="H10" s="70"/>
      <c r="I10" s="28"/>
      <c r="J10" s="70"/>
      <c r="K10" s="28"/>
      <c r="L10" s="70"/>
      <c r="M10" s="70"/>
    </row>
    <row r="11" spans="1:16" s="272" customFormat="1" ht="13.5" customHeight="1">
      <c r="A11" s="320"/>
      <c r="B11" s="52"/>
      <c r="C11" s="209" t="s">
        <v>25</v>
      </c>
      <c r="D11" s="41" t="s">
        <v>17</v>
      </c>
      <c r="E11" s="37">
        <f>51.5/10000</f>
        <v>5.1500000000000001E-3</v>
      </c>
      <c r="F11" s="73">
        <f>E11*F10</f>
        <v>1.8385500000000001</v>
      </c>
      <c r="G11" s="73"/>
      <c r="H11" s="71"/>
      <c r="I11" s="30"/>
      <c r="J11" s="53"/>
      <c r="K11" s="54"/>
      <c r="L11" s="54"/>
      <c r="M11" s="53"/>
    </row>
    <row r="12" spans="1:16" s="272" customFormat="1" ht="13.5" customHeight="1">
      <c r="A12" s="320"/>
      <c r="B12" s="52"/>
      <c r="C12" s="209" t="s">
        <v>148</v>
      </c>
      <c r="D12" s="41" t="s">
        <v>27</v>
      </c>
      <c r="E12" s="37">
        <f>3.58/10000</f>
        <v>3.5800000000000003E-4</v>
      </c>
      <c r="F12" s="73">
        <f>E12*F10</f>
        <v>0.127806</v>
      </c>
      <c r="G12" s="73"/>
      <c r="H12" s="71"/>
      <c r="I12" s="54"/>
      <c r="J12" s="54"/>
      <c r="K12" s="54"/>
      <c r="L12" s="53"/>
      <c r="M12" s="53"/>
    </row>
    <row r="13" spans="1:16" s="272" customFormat="1" ht="32.25" customHeight="1">
      <c r="A13" s="320"/>
      <c r="B13" s="52"/>
      <c r="C13" s="209" t="s">
        <v>149</v>
      </c>
      <c r="D13" s="41" t="s">
        <v>27</v>
      </c>
      <c r="E13" s="37">
        <f>(10.8+0.91)*0.0001</f>
        <v>1.1710000000000002E-3</v>
      </c>
      <c r="F13" s="73">
        <f>E13*F10</f>
        <v>0.41804700000000006</v>
      </c>
      <c r="G13" s="73"/>
      <c r="H13" s="71"/>
      <c r="I13" s="54"/>
      <c r="J13" s="54"/>
      <c r="K13" s="54"/>
      <c r="L13" s="53"/>
      <c r="M13" s="53"/>
    </row>
    <row r="14" spans="1:16" s="272" customFormat="1" ht="28.5" customHeight="1">
      <c r="A14" s="320"/>
      <c r="B14" s="52"/>
      <c r="C14" s="209" t="s">
        <v>150</v>
      </c>
      <c r="D14" s="41" t="s">
        <v>27</v>
      </c>
      <c r="E14" s="37">
        <f>((6.61+2.08+1.59)/10000)</f>
        <v>1.0280000000000001E-3</v>
      </c>
      <c r="F14" s="73">
        <f>E14*F10</f>
        <v>0.36699600000000004</v>
      </c>
      <c r="G14" s="73"/>
      <c r="H14" s="71"/>
      <c r="I14" s="54"/>
      <c r="J14" s="54"/>
      <c r="K14" s="54"/>
      <c r="L14" s="53"/>
      <c r="M14" s="53"/>
    </row>
    <row r="15" spans="1:16" s="272" customFormat="1" ht="13.5" customHeight="1">
      <c r="A15" s="320"/>
      <c r="B15" s="52"/>
      <c r="C15" s="209" t="s">
        <v>151</v>
      </c>
      <c r="D15" s="41" t="s">
        <v>27</v>
      </c>
      <c r="E15" s="37">
        <f>((6.61+2.08+1.59)/10000)</f>
        <v>1.0280000000000001E-3</v>
      </c>
      <c r="F15" s="73">
        <f>E15*F10</f>
        <v>0.36699600000000004</v>
      </c>
      <c r="G15" s="73"/>
      <c r="H15" s="71"/>
      <c r="I15" s="54"/>
      <c r="J15" s="54"/>
      <c r="K15" s="53"/>
      <c r="L15" s="53"/>
      <c r="M15" s="53"/>
    </row>
    <row r="16" spans="1:16" s="272" customFormat="1" ht="13.5" customHeight="1">
      <c r="A16" s="320"/>
      <c r="B16" s="52"/>
      <c r="C16" s="209" t="s">
        <v>53</v>
      </c>
      <c r="D16" s="41" t="s">
        <v>19</v>
      </c>
      <c r="E16" s="37">
        <f>0.03*0.0001</f>
        <v>3.0000000000000001E-6</v>
      </c>
      <c r="F16" s="38">
        <f>E16*F10</f>
        <v>1.0710000000000001E-3</v>
      </c>
      <c r="G16" s="73"/>
      <c r="H16" s="71"/>
      <c r="I16" s="54"/>
      <c r="J16" s="54"/>
      <c r="K16" s="54"/>
      <c r="L16" s="53"/>
      <c r="M16" s="53"/>
    </row>
    <row r="17" spans="1:16" s="272" customFormat="1" ht="13.5" customHeight="1">
      <c r="A17" s="321"/>
      <c r="B17" s="52"/>
      <c r="C17" s="209" t="s">
        <v>35</v>
      </c>
      <c r="D17" s="41" t="s">
        <v>19</v>
      </c>
      <c r="E17" s="37">
        <f>2.42*0.0001</f>
        <v>2.42E-4</v>
      </c>
      <c r="F17" s="73">
        <f>E17*F10</f>
        <v>8.6393999999999999E-2</v>
      </c>
      <c r="G17" s="73"/>
      <c r="H17" s="73"/>
      <c r="I17" s="54"/>
      <c r="J17" s="54"/>
      <c r="K17" s="54"/>
      <c r="L17" s="54"/>
      <c r="M17" s="53"/>
    </row>
    <row r="18" spans="1:16" s="272" customFormat="1" ht="42" customHeight="1">
      <c r="A18" s="319" t="s">
        <v>22</v>
      </c>
      <c r="B18" s="52" t="s">
        <v>216</v>
      </c>
      <c r="C18" s="209" t="s">
        <v>218</v>
      </c>
      <c r="D18" s="27" t="s">
        <v>20</v>
      </c>
      <c r="E18" s="37"/>
      <c r="F18" s="73">
        <v>0.17</v>
      </c>
      <c r="G18" s="73"/>
      <c r="H18" s="70"/>
      <c r="I18" s="45"/>
      <c r="J18" s="20"/>
      <c r="K18" s="45"/>
      <c r="L18" s="20"/>
      <c r="M18" s="20"/>
    </row>
    <row r="19" spans="1:16" s="272" customFormat="1" ht="13.5" customHeight="1">
      <c r="A19" s="320"/>
      <c r="B19" s="52"/>
      <c r="C19" s="209" t="s">
        <v>25</v>
      </c>
      <c r="D19" s="41" t="s">
        <v>17</v>
      </c>
      <c r="E19" s="37">
        <v>2.75</v>
      </c>
      <c r="F19" s="73">
        <f>E19*F18</f>
        <v>0.46750000000000003</v>
      </c>
      <c r="G19" s="73"/>
      <c r="H19" s="71"/>
      <c r="I19" s="30"/>
      <c r="J19" s="53"/>
      <c r="K19" s="54"/>
      <c r="L19" s="54"/>
      <c r="M19" s="53"/>
    </row>
    <row r="20" spans="1:16" s="272" customFormat="1" ht="13.5" customHeight="1">
      <c r="A20" s="320"/>
      <c r="B20" s="52"/>
      <c r="C20" s="69" t="s">
        <v>180</v>
      </c>
      <c r="D20" s="3" t="s">
        <v>27</v>
      </c>
      <c r="E20" s="38">
        <v>0.48</v>
      </c>
      <c r="F20" s="73">
        <f>E20*F18</f>
        <v>8.1600000000000006E-2</v>
      </c>
      <c r="G20" s="62"/>
      <c r="H20" s="73"/>
      <c r="I20" s="42"/>
      <c r="J20" s="31"/>
      <c r="K20" s="53"/>
      <c r="L20" s="73"/>
      <c r="M20" s="53"/>
    </row>
    <row r="21" spans="1:16" s="272" customFormat="1" ht="13.5" customHeight="1">
      <c r="A21" s="320"/>
      <c r="B21" s="52"/>
      <c r="C21" s="29" t="s">
        <v>18</v>
      </c>
      <c r="D21" s="71" t="s">
        <v>19</v>
      </c>
      <c r="E21" s="38">
        <v>0.57499999999999996</v>
      </c>
      <c r="F21" s="38">
        <f>E21*F18</f>
        <v>9.7750000000000004E-2</v>
      </c>
      <c r="G21" s="71"/>
      <c r="H21" s="71"/>
      <c r="I21" s="51"/>
      <c r="J21" s="71"/>
      <c r="K21" s="71"/>
      <c r="L21" s="73"/>
      <c r="M21" s="53"/>
    </row>
    <row r="22" spans="1:16" s="272" customFormat="1" ht="13.5" customHeight="1">
      <c r="A22" s="320"/>
      <c r="B22" s="52"/>
      <c r="C22" s="69" t="s">
        <v>37</v>
      </c>
      <c r="D22" s="27" t="s">
        <v>20</v>
      </c>
      <c r="E22" s="216">
        <v>4.3499999999999997E-2</v>
      </c>
      <c r="F22" s="9">
        <f>E22*F18</f>
        <v>7.3949999999999997E-3</v>
      </c>
      <c r="G22" s="51"/>
      <c r="H22" s="73"/>
      <c r="I22" s="71"/>
      <c r="J22" s="70"/>
      <c r="K22" s="71"/>
      <c r="L22" s="73"/>
      <c r="M22" s="73"/>
    </row>
    <row r="23" spans="1:16" s="272" customFormat="1" ht="48" customHeight="1">
      <c r="A23" s="321"/>
      <c r="B23" s="52"/>
      <c r="C23" s="209" t="s">
        <v>234</v>
      </c>
      <c r="D23" s="41" t="s">
        <v>235</v>
      </c>
      <c r="E23" s="37"/>
      <c r="F23" s="51">
        <v>1</v>
      </c>
      <c r="G23" s="73"/>
      <c r="H23" s="73"/>
      <c r="I23" s="54"/>
      <c r="J23" s="54"/>
      <c r="K23" s="54"/>
      <c r="L23" s="54"/>
      <c r="M23" s="53"/>
    </row>
    <row r="24" spans="1:16" s="272" customFormat="1" ht="27.75" customHeight="1">
      <c r="A24" s="268" t="s">
        <v>24</v>
      </c>
      <c r="B24" s="52"/>
      <c r="C24" s="209" t="s">
        <v>219</v>
      </c>
      <c r="D24" s="41"/>
      <c r="E24" s="37"/>
      <c r="F24" s="73"/>
      <c r="G24" s="73"/>
      <c r="H24" s="73"/>
      <c r="I24" s="54"/>
      <c r="J24" s="54"/>
      <c r="K24" s="54"/>
      <c r="L24" s="54"/>
      <c r="M24" s="53"/>
    </row>
    <row r="25" spans="1:16" s="272" customFormat="1" ht="34.5" customHeight="1">
      <c r="A25" s="322" t="s">
        <v>169</v>
      </c>
      <c r="B25" s="71" t="s">
        <v>220</v>
      </c>
      <c r="C25" s="69" t="s">
        <v>221</v>
      </c>
      <c r="D25" s="71" t="s">
        <v>23</v>
      </c>
      <c r="E25" s="71"/>
      <c r="F25" s="71">
        <v>160</v>
      </c>
      <c r="G25" s="71"/>
      <c r="H25" s="70"/>
      <c r="I25" s="71"/>
      <c r="J25" s="70"/>
      <c r="K25" s="28"/>
      <c r="L25" s="70"/>
      <c r="M25" s="70"/>
    </row>
    <row r="26" spans="1:16" s="272" customFormat="1" ht="13.5" customHeight="1">
      <c r="A26" s="323"/>
      <c r="B26" s="71"/>
      <c r="C26" s="29" t="s">
        <v>222</v>
      </c>
      <c r="D26" s="60" t="s">
        <v>17</v>
      </c>
      <c r="E26" s="178">
        <f>34.4*0.5*0.001</f>
        <v>1.72E-2</v>
      </c>
      <c r="F26" s="53">
        <f>E26*F25</f>
        <v>2.7519999999999998</v>
      </c>
      <c r="G26" s="53"/>
      <c r="H26" s="54"/>
      <c r="I26" s="30"/>
      <c r="J26" s="53"/>
      <c r="K26" s="54"/>
      <c r="L26" s="54"/>
      <c r="M26" s="53"/>
    </row>
    <row r="27" spans="1:16" s="272" customFormat="1" ht="13.5" customHeight="1">
      <c r="A27" s="323"/>
      <c r="B27" s="71"/>
      <c r="C27" s="29" t="s">
        <v>223</v>
      </c>
      <c r="D27" s="60" t="s">
        <v>27</v>
      </c>
      <c r="E27" s="71">
        <f>10*0.5*0.001</f>
        <v>5.0000000000000001E-3</v>
      </c>
      <c r="F27" s="73">
        <f>E27*F25</f>
        <v>0.8</v>
      </c>
      <c r="G27" s="71"/>
      <c r="H27" s="71"/>
      <c r="I27" s="51"/>
      <c r="J27" s="71"/>
      <c r="K27" s="71"/>
      <c r="L27" s="73"/>
      <c r="M27" s="73"/>
    </row>
    <row r="28" spans="1:16" s="272" customFormat="1" ht="13.5" customHeight="1">
      <c r="A28" s="324"/>
      <c r="B28" s="71"/>
      <c r="C28" s="29" t="s">
        <v>224</v>
      </c>
      <c r="D28" s="71" t="s">
        <v>19</v>
      </c>
      <c r="E28" s="71">
        <f>3.21*0.5*0.001</f>
        <v>1.6050000000000001E-3</v>
      </c>
      <c r="F28" s="71">
        <f>E28*F25</f>
        <v>0.25680000000000003</v>
      </c>
      <c r="G28" s="71"/>
      <c r="H28" s="71"/>
      <c r="I28" s="51"/>
      <c r="J28" s="71"/>
      <c r="K28" s="71"/>
      <c r="L28" s="73"/>
      <c r="M28" s="73"/>
    </row>
    <row r="29" spans="1:16" s="272" customFormat="1" ht="29.25" customHeight="1">
      <c r="A29" s="325" t="s">
        <v>166</v>
      </c>
      <c r="B29" s="52" t="s">
        <v>225</v>
      </c>
      <c r="C29" s="69" t="s">
        <v>226</v>
      </c>
      <c r="D29" s="41" t="s">
        <v>165</v>
      </c>
      <c r="E29" s="22"/>
      <c r="F29" s="51">
        <v>2</v>
      </c>
      <c r="G29" s="43"/>
      <c r="H29" s="70"/>
      <c r="I29" s="51"/>
      <c r="J29" s="70"/>
      <c r="K29" s="28"/>
      <c r="L29" s="70"/>
      <c r="M29" s="70"/>
    </row>
    <row r="30" spans="1:16" s="270" customFormat="1" ht="15.75">
      <c r="A30" s="326"/>
      <c r="B30" s="52"/>
      <c r="C30" s="29" t="s">
        <v>16</v>
      </c>
      <c r="D30" s="60" t="s">
        <v>17</v>
      </c>
      <c r="E30" s="178">
        <v>1.7</v>
      </c>
      <c r="F30" s="53">
        <f>E30*F29</f>
        <v>3.4</v>
      </c>
      <c r="G30" s="53"/>
      <c r="H30" s="54"/>
      <c r="I30" s="30"/>
      <c r="J30" s="53"/>
      <c r="K30" s="54"/>
      <c r="L30" s="54"/>
      <c r="M30" s="53"/>
      <c r="N30" s="264"/>
      <c r="O30" s="271"/>
      <c r="P30" s="271"/>
    </row>
    <row r="31" spans="1:16" s="270" customFormat="1" ht="15.75">
      <c r="A31" s="327"/>
      <c r="B31" s="52"/>
      <c r="C31" s="29" t="s">
        <v>227</v>
      </c>
      <c r="D31" s="60" t="s">
        <v>27</v>
      </c>
      <c r="E31" s="71">
        <v>0.42</v>
      </c>
      <c r="F31" s="73">
        <f>E31*F28</f>
        <v>0.10785600000000001</v>
      </c>
      <c r="G31" s="71"/>
      <c r="H31" s="71"/>
      <c r="I31" s="51"/>
      <c r="J31" s="71"/>
      <c r="K31" s="71"/>
      <c r="L31" s="73"/>
      <c r="M31" s="73"/>
      <c r="N31" s="264"/>
      <c r="O31" s="271"/>
      <c r="P31" s="271"/>
    </row>
    <row r="32" spans="1:16" s="270" customFormat="1" ht="54">
      <c r="A32" s="319" t="s">
        <v>167</v>
      </c>
      <c r="B32" s="71" t="s">
        <v>228</v>
      </c>
      <c r="C32" s="69" t="s">
        <v>229</v>
      </c>
      <c r="D32" s="71" t="s">
        <v>165</v>
      </c>
      <c r="E32" s="71"/>
      <c r="F32" s="51">
        <v>2</v>
      </c>
      <c r="G32" s="71"/>
      <c r="H32" s="70"/>
      <c r="I32" s="51"/>
      <c r="J32" s="70"/>
      <c r="K32" s="28"/>
      <c r="L32" s="70"/>
      <c r="M32" s="70"/>
      <c r="N32" s="264"/>
      <c r="O32" s="271"/>
      <c r="P32" s="271"/>
    </row>
    <row r="33" spans="1:16" s="270" customFormat="1" ht="15.75">
      <c r="A33" s="320"/>
      <c r="B33" s="72"/>
      <c r="C33" s="29" t="s">
        <v>16</v>
      </c>
      <c r="D33" s="217" t="s">
        <v>17</v>
      </c>
      <c r="E33" s="218">
        <v>5.12</v>
      </c>
      <c r="F33" s="174">
        <f>E33*F32</f>
        <v>10.24</v>
      </c>
      <c r="G33" s="174"/>
      <c r="H33" s="219"/>
      <c r="I33" s="220"/>
      <c r="J33" s="174"/>
      <c r="K33" s="219"/>
      <c r="L33" s="219"/>
      <c r="M33" s="174"/>
      <c r="N33" s="264"/>
      <c r="O33" s="271"/>
      <c r="P33" s="271"/>
    </row>
    <row r="34" spans="1:16" s="270" customFormat="1" ht="15.75">
      <c r="A34" s="320"/>
      <c r="B34" s="72"/>
      <c r="C34" s="29" t="s">
        <v>230</v>
      </c>
      <c r="D34" s="217" t="s">
        <v>27</v>
      </c>
      <c r="E34" s="71">
        <v>0.43</v>
      </c>
      <c r="F34" s="73">
        <f>E34*F32</f>
        <v>0.86</v>
      </c>
      <c r="G34" s="71"/>
      <c r="H34" s="71"/>
      <c r="I34" s="71"/>
      <c r="J34" s="71"/>
      <c r="K34" s="71"/>
      <c r="L34" s="73"/>
      <c r="M34" s="73"/>
      <c r="N34" s="264"/>
      <c r="O34" s="271"/>
      <c r="P34" s="271"/>
    </row>
    <row r="35" spans="1:16" s="270" customFormat="1" ht="15.75">
      <c r="A35" s="320"/>
      <c r="B35" s="72"/>
      <c r="C35" s="221" t="s">
        <v>18</v>
      </c>
      <c r="D35" s="222" t="s">
        <v>19</v>
      </c>
      <c r="E35" s="222">
        <v>0.48</v>
      </c>
      <c r="F35" s="222">
        <f>E35*F32</f>
        <v>0.96</v>
      </c>
      <c r="G35" s="222"/>
      <c r="H35" s="222"/>
      <c r="I35" s="223"/>
      <c r="J35" s="222"/>
      <c r="K35" s="222"/>
      <c r="L35" s="174"/>
      <c r="M35" s="174"/>
      <c r="N35" s="264"/>
      <c r="O35" s="271"/>
      <c r="P35" s="271"/>
    </row>
    <row r="36" spans="1:16" s="270" customFormat="1" ht="15.75">
      <c r="A36" s="321"/>
      <c r="B36" s="72"/>
      <c r="C36" s="29" t="s">
        <v>35</v>
      </c>
      <c r="D36" s="71" t="s">
        <v>19</v>
      </c>
      <c r="E36" s="71">
        <v>0.23</v>
      </c>
      <c r="F36" s="71">
        <f>E36*F32</f>
        <v>0.46</v>
      </c>
      <c r="G36" s="71"/>
      <c r="H36" s="73"/>
      <c r="I36" s="71"/>
      <c r="J36" s="71"/>
      <c r="K36" s="71"/>
      <c r="L36" s="71"/>
      <c r="M36" s="73"/>
      <c r="N36" s="264"/>
      <c r="O36" s="271"/>
      <c r="P36" s="271"/>
    </row>
    <row r="37" spans="1:16" s="270" customFormat="1" ht="27">
      <c r="A37" s="319" t="s">
        <v>170</v>
      </c>
      <c r="B37" s="71" t="s">
        <v>220</v>
      </c>
      <c r="C37" s="69" t="s">
        <v>231</v>
      </c>
      <c r="D37" s="71" t="s">
        <v>23</v>
      </c>
      <c r="E37" s="71"/>
      <c r="F37" s="71">
        <v>160</v>
      </c>
      <c r="G37" s="71"/>
      <c r="H37" s="70"/>
      <c r="I37" s="28"/>
      <c r="J37" s="70"/>
      <c r="K37" s="28"/>
      <c r="L37" s="70"/>
      <c r="M37" s="70"/>
      <c r="N37" s="264"/>
      <c r="O37" s="271"/>
      <c r="P37" s="271"/>
    </row>
    <row r="38" spans="1:16" s="270" customFormat="1" ht="15.75">
      <c r="A38" s="320"/>
      <c r="B38" s="71"/>
      <c r="C38" s="29" t="s">
        <v>16</v>
      </c>
      <c r="D38" s="60" t="s">
        <v>17</v>
      </c>
      <c r="E38" s="178">
        <f>34.4*0.001</f>
        <v>3.44E-2</v>
      </c>
      <c r="F38" s="53">
        <f>E38*F37</f>
        <v>5.5039999999999996</v>
      </c>
      <c r="G38" s="53"/>
      <c r="H38" s="54"/>
      <c r="I38" s="30"/>
      <c r="J38" s="53"/>
      <c r="K38" s="54"/>
      <c r="L38" s="54"/>
      <c r="M38" s="53"/>
      <c r="N38" s="264"/>
      <c r="O38" s="271"/>
      <c r="P38" s="271"/>
    </row>
    <row r="39" spans="1:16" s="270" customFormat="1" ht="15.75">
      <c r="A39" s="320"/>
      <c r="B39" s="71"/>
      <c r="C39" s="29" t="s">
        <v>232</v>
      </c>
      <c r="D39" s="60" t="s">
        <v>27</v>
      </c>
      <c r="E39" s="71">
        <f>10*0.001</f>
        <v>0.01</v>
      </c>
      <c r="F39" s="73">
        <f>E39*F37</f>
        <v>1.6</v>
      </c>
      <c r="G39" s="71"/>
      <c r="H39" s="71"/>
      <c r="I39" s="51"/>
      <c r="J39" s="71"/>
      <c r="K39" s="51"/>
      <c r="L39" s="73"/>
      <c r="M39" s="73"/>
      <c r="N39" s="264"/>
      <c r="O39" s="271"/>
      <c r="P39" s="271"/>
    </row>
    <row r="40" spans="1:16" s="270" customFormat="1" ht="15.75">
      <c r="A40" s="320"/>
      <c r="B40" s="71"/>
      <c r="C40" s="4" t="s">
        <v>233</v>
      </c>
      <c r="D40" s="60" t="s">
        <v>27</v>
      </c>
      <c r="E40" s="178">
        <f>2.67*0.001</f>
        <v>2.6700000000000001E-3</v>
      </c>
      <c r="F40" s="53">
        <f>E40*F37</f>
        <v>0.42720000000000002</v>
      </c>
      <c r="G40" s="53"/>
      <c r="H40" s="54"/>
      <c r="I40" s="54"/>
      <c r="J40" s="54"/>
      <c r="K40" s="53"/>
      <c r="L40" s="53"/>
      <c r="M40" s="53"/>
      <c r="N40" s="264"/>
      <c r="O40" s="271"/>
      <c r="P40" s="271"/>
    </row>
    <row r="41" spans="1:16" s="270" customFormat="1" ht="15.75">
      <c r="A41" s="320"/>
      <c r="B41" s="71"/>
      <c r="C41" s="29" t="s">
        <v>18</v>
      </c>
      <c r="D41" s="71" t="s">
        <v>19</v>
      </c>
      <c r="E41" s="71">
        <f>3.21*0.001</f>
        <v>3.2100000000000002E-3</v>
      </c>
      <c r="F41" s="71">
        <f>E41*F37</f>
        <v>0.51360000000000006</v>
      </c>
      <c r="G41" s="71"/>
      <c r="H41" s="71"/>
      <c r="I41" s="51"/>
      <c r="J41" s="71"/>
      <c r="K41" s="71"/>
      <c r="L41" s="73"/>
      <c r="M41" s="73"/>
      <c r="N41" s="264"/>
      <c r="O41" s="271"/>
      <c r="P41" s="271"/>
    </row>
    <row r="42" spans="1:16" s="270" customFormat="1" ht="15.75">
      <c r="A42" s="321"/>
      <c r="B42" s="71"/>
      <c r="C42" s="29" t="s">
        <v>35</v>
      </c>
      <c r="D42" s="71" t="s">
        <v>19</v>
      </c>
      <c r="E42" s="71">
        <f>6.02*0.001</f>
        <v>6.0199999999999993E-3</v>
      </c>
      <c r="F42" s="71">
        <f>E42*F37</f>
        <v>0.96319999999999983</v>
      </c>
      <c r="G42" s="71"/>
      <c r="H42" s="73"/>
      <c r="I42" s="71"/>
      <c r="J42" s="71"/>
      <c r="K42" s="71"/>
      <c r="L42" s="71"/>
      <c r="M42" s="73"/>
      <c r="N42" s="264"/>
      <c r="O42" s="271"/>
      <c r="P42" s="271"/>
    </row>
    <row r="43" spans="1:16" ht="18" customHeight="1">
      <c r="A43" s="181"/>
      <c r="B43" s="181"/>
      <c r="C43" s="182" t="s">
        <v>12</v>
      </c>
      <c r="D43" s="181" t="s">
        <v>19</v>
      </c>
      <c r="E43" s="183"/>
      <c r="F43" s="184"/>
      <c r="G43" s="183"/>
      <c r="H43" s="175"/>
      <c r="I43" s="185"/>
      <c r="J43" s="175"/>
      <c r="K43" s="175"/>
      <c r="L43" s="175"/>
      <c r="M43" s="175"/>
      <c r="O43" s="273"/>
    </row>
    <row r="44" spans="1:16" ht="19.5" customHeight="1">
      <c r="A44" s="181"/>
      <c r="B44" s="181"/>
      <c r="C44" s="182" t="s">
        <v>237</v>
      </c>
      <c r="D44" s="181" t="s">
        <v>48</v>
      </c>
      <c r="E44" s="183"/>
      <c r="F44" s="184"/>
      <c r="G44" s="183"/>
      <c r="H44" s="174"/>
      <c r="I44" s="185"/>
      <c r="J44" s="174"/>
      <c r="K44" s="175"/>
      <c r="L44" s="174"/>
      <c r="M44" s="175"/>
      <c r="O44" s="273"/>
    </row>
    <row r="45" spans="1:16" ht="21" customHeight="1">
      <c r="A45" s="181"/>
      <c r="B45" s="181"/>
      <c r="C45" s="182" t="s">
        <v>236</v>
      </c>
      <c r="D45" s="181" t="s">
        <v>48</v>
      </c>
      <c r="E45" s="183"/>
      <c r="F45" s="184"/>
      <c r="G45" s="183"/>
      <c r="H45" s="174"/>
      <c r="I45" s="185"/>
      <c r="J45" s="174"/>
      <c r="K45" s="175"/>
      <c r="L45" s="174"/>
      <c r="M45" s="175"/>
      <c r="O45" s="273"/>
    </row>
    <row r="46" spans="1:16" ht="16.5" customHeight="1">
      <c r="A46" s="181"/>
      <c r="B46" s="181"/>
      <c r="C46" s="182" t="s">
        <v>12</v>
      </c>
      <c r="D46" s="181" t="s">
        <v>19</v>
      </c>
      <c r="E46" s="183"/>
      <c r="F46" s="184"/>
      <c r="G46" s="183"/>
      <c r="H46" s="174"/>
      <c r="I46" s="185"/>
      <c r="J46" s="174"/>
      <c r="K46" s="175"/>
      <c r="L46" s="174"/>
      <c r="M46" s="175"/>
      <c r="O46" s="273"/>
      <c r="P46" s="273"/>
    </row>
    <row r="47" spans="1:16" ht="18.75" customHeight="1">
      <c r="A47" s="181"/>
      <c r="B47" s="181"/>
      <c r="C47" s="182" t="s">
        <v>49</v>
      </c>
      <c r="D47" s="181" t="s">
        <v>48</v>
      </c>
      <c r="E47" s="183"/>
      <c r="F47" s="56"/>
      <c r="G47" s="173"/>
      <c r="H47" s="174"/>
      <c r="I47" s="185"/>
      <c r="J47" s="174"/>
      <c r="K47" s="175"/>
      <c r="L47" s="174"/>
      <c r="M47" s="175"/>
    </row>
    <row r="48" spans="1:16" ht="17.25" customHeight="1">
      <c r="A48" s="181"/>
      <c r="B48" s="181"/>
      <c r="C48" s="182" t="s">
        <v>12</v>
      </c>
      <c r="D48" s="181" t="s">
        <v>19</v>
      </c>
      <c r="E48" s="183"/>
      <c r="F48" s="56"/>
      <c r="G48" s="173"/>
      <c r="H48" s="174"/>
      <c r="I48" s="185"/>
      <c r="J48" s="174"/>
      <c r="K48" s="274"/>
      <c r="L48" s="174"/>
      <c r="M48" s="175"/>
    </row>
    <row r="49" spans="1:13" s="272" customFormat="1" ht="13.5">
      <c r="A49" s="275"/>
      <c r="B49" s="275"/>
      <c r="C49" s="276"/>
      <c r="D49" s="275"/>
      <c r="E49" s="275"/>
      <c r="F49" s="277"/>
      <c r="G49" s="277"/>
      <c r="H49" s="277"/>
      <c r="I49" s="277"/>
      <c r="J49" s="277"/>
      <c r="K49" s="277"/>
      <c r="L49" s="277"/>
      <c r="M49" s="277"/>
    </row>
    <row r="50" spans="1:13" s="272" customFormat="1" ht="13.5">
      <c r="A50" s="275"/>
      <c r="B50" s="275"/>
      <c r="C50" s="276"/>
      <c r="D50" s="275"/>
      <c r="E50" s="275"/>
      <c r="F50" s="277"/>
      <c r="G50" s="277"/>
      <c r="H50" s="277"/>
      <c r="I50" s="277"/>
      <c r="J50" s="277"/>
      <c r="K50" s="277"/>
      <c r="L50" s="277"/>
      <c r="M50" s="277"/>
    </row>
    <row r="51" spans="1:13" s="272" customFormat="1" ht="13.5">
      <c r="A51" s="275"/>
      <c r="B51" s="275"/>
      <c r="C51" s="276"/>
      <c r="D51" s="275"/>
      <c r="E51" s="275"/>
      <c r="F51" s="277"/>
      <c r="G51" s="277"/>
      <c r="H51" s="277"/>
      <c r="I51" s="277"/>
      <c r="J51" s="277"/>
      <c r="K51" s="277"/>
      <c r="L51" s="277"/>
      <c r="M51" s="277"/>
    </row>
    <row r="52" spans="1:13" s="272" customFormat="1" ht="13.5">
      <c r="A52" s="275"/>
      <c r="B52" s="275"/>
      <c r="C52" s="276"/>
      <c r="D52" s="275"/>
      <c r="E52" s="275"/>
      <c r="F52" s="277"/>
      <c r="G52" s="277"/>
      <c r="H52" s="277"/>
      <c r="I52" s="277"/>
      <c r="J52" s="277"/>
      <c r="K52" s="277"/>
      <c r="L52" s="277"/>
      <c r="M52" s="277"/>
    </row>
    <row r="53" spans="1:13" s="272" customFormat="1" ht="13.5">
      <c r="A53" s="275"/>
      <c r="B53" s="275"/>
      <c r="C53" s="276"/>
      <c r="D53" s="275"/>
      <c r="E53" s="275"/>
      <c r="F53" s="277"/>
      <c r="G53" s="277"/>
      <c r="H53" s="277"/>
      <c r="I53" s="277"/>
      <c r="J53" s="277"/>
      <c r="K53" s="277"/>
      <c r="L53" s="277"/>
      <c r="M53" s="277"/>
    </row>
    <row r="54" spans="1:13" s="272" customFormat="1" ht="13.5">
      <c r="A54" s="275"/>
      <c r="B54" s="275"/>
      <c r="C54" s="276"/>
      <c r="D54" s="275"/>
      <c r="E54" s="275"/>
      <c r="F54" s="277"/>
      <c r="G54" s="277"/>
      <c r="H54" s="277"/>
      <c r="I54" s="277"/>
      <c r="J54" s="277"/>
      <c r="K54" s="277"/>
      <c r="L54" s="277"/>
      <c r="M54" s="277"/>
    </row>
    <row r="55" spans="1:13" s="272" customFormat="1" ht="13.5">
      <c r="A55" s="275"/>
      <c r="B55" s="275"/>
      <c r="C55" s="276"/>
      <c r="D55" s="275"/>
      <c r="E55" s="275"/>
      <c r="F55" s="277"/>
      <c r="G55" s="277"/>
      <c r="H55" s="277"/>
      <c r="I55" s="277"/>
      <c r="J55" s="277"/>
      <c r="K55" s="277"/>
      <c r="L55" s="277"/>
      <c r="M55" s="277"/>
    </row>
    <row r="56" spans="1:13" s="272" customFormat="1" ht="13.5">
      <c r="A56" s="275"/>
      <c r="B56" s="275"/>
      <c r="C56" s="276"/>
      <c r="D56" s="275"/>
      <c r="E56" s="275"/>
      <c r="F56" s="277"/>
      <c r="G56" s="277"/>
      <c r="H56" s="277"/>
      <c r="I56" s="277"/>
      <c r="J56" s="277"/>
      <c r="K56" s="277"/>
      <c r="L56" s="277"/>
      <c r="M56" s="277"/>
    </row>
    <row r="57" spans="1:13" s="272" customFormat="1" ht="13.5">
      <c r="A57" s="275"/>
      <c r="B57" s="275"/>
      <c r="C57" s="276"/>
      <c r="D57" s="275"/>
      <c r="E57" s="275"/>
      <c r="F57" s="277"/>
      <c r="G57" s="277"/>
      <c r="H57" s="277"/>
      <c r="I57" s="277"/>
      <c r="J57" s="277"/>
      <c r="K57" s="277"/>
      <c r="L57" s="277"/>
      <c r="M57" s="277"/>
    </row>
    <row r="58" spans="1:13" s="272" customFormat="1" ht="13.5">
      <c r="A58" s="275"/>
      <c r="B58" s="275"/>
      <c r="C58" s="276"/>
      <c r="D58" s="275"/>
      <c r="E58" s="275"/>
      <c r="F58" s="277"/>
      <c r="G58" s="277"/>
      <c r="H58" s="277"/>
      <c r="I58" s="277"/>
      <c r="J58" s="277"/>
      <c r="K58" s="277"/>
      <c r="L58" s="277"/>
      <c r="M58" s="277"/>
    </row>
    <row r="59" spans="1:13" s="272" customFormat="1" ht="13.5">
      <c r="A59" s="275"/>
      <c r="B59" s="275"/>
      <c r="C59" s="276"/>
      <c r="D59" s="275"/>
      <c r="E59" s="275"/>
      <c r="F59" s="277"/>
      <c r="G59" s="277"/>
      <c r="H59" s="277"/>
      <c r="I59" s="277"/>
      <c r="J59" s="277"/>
      <c r="K59" s="277"/>
      <c r="L59" s="277"/>
      <c r="M59" s="277"/>
    </row>
    <row r="60" spans="1:13" s="272" customFormat="1" ht="13.5">
      <c r="A60" s="275"/>
      <c r="B60" s="275"/>
      <c r="C60" s="276"/>
      <c r="D60" s="275"/>
      <c r="E60" s="275"/>
      <c r="F60" s="277"/>
      <c r="G60" s="277"/>
      <c r="H60" s="277"/>
      <c r="I60" s="277"/>
      <c r="J60" s="277"/>
      <c r="K60" s="277"/>
      <c r="L60" s="277"/>
      <c r="M60" s="277"/>
    </row>
    <row r="61" spans="1:13" s="272" customFormat="1" ht="13.5">
      <c r="A61" s="275"/>
      <c r="B61" s="275"/>
      <c r="C61" s="276"/>
      <c r="D61" s="275"/>
      <c r="E61" s="275"/>
      <c r="F61" s="277"/>
      <c r="G61" s="277"/>
      <c r="H61" s="277"/>
      <c r="I61" s="277"/>
      <c r="J61" s="277"/>
      <c r="K61" s="277"/>
      <c r="L61" s="277"/>
      <c r="M61" s="277"/>
    </row>
    <row r="62" spans="1:13" s="272" customFormat="1" ht="13.5">
      <c r="A62" s="275"/>
      <c r="B62" s="275"/>
      <c r="C62" s="276"/>
      <c r="D62" s="275"/>
      <c r="E62" s="275"/>
      <c r="F62" s="277"/>
      <c r="G62" s="277"/>
      <c r="H62" s="277"/>
      <c r="I62" s="277"/>
      <c r="J62" s="277"/>
      <c r="K62" s="277"/>
      <c r="L62" s="277"/>
      <c r="M62" s="277"/>
    </row>
    <row r="63" spans="1:13" s="272" customFormat="1" ht="13.5">
      <c r="A63" s="275"/>
      <c r="B63" s="275"/>
      <c r="C63" s="276"/>
      <c r="D63" s="275"/>
      <c r="E63" s="275"/>
      <c r="F63" s="277"/>
      <c r="G63" s="277"/>
      <c r="H63" s="277"/>
      <c r="I63" s="277"/>
      <c r="J63" s="277"/>
      <c r="K63" s="277"/>
      <c r="L63" s="277"/>
      <c r="M63" s="277"/>
    </row>
    <row r="64" spans="1:13" s="272" customFormat="1" ht="13.5">
      <c r="A64" s="275"/>
      <c r="B64" s="275"/>
      <c r="C64" s="276"/>
      <c r="D64" s="275"/>
      <c r="E64" s="275"/>
      <c r="F64" s="277"/>
      <c r="G64" s="277"/>
      <c r="H64" s="277"/>
      <c r="I64" s="277"/>
      <c r="J64" s="277"/>
      <c r="K64" s="277"/>
      <c r="L64" s="277"/>
      <c r="M64" s="277"/>
    </row>
    <row r="65" spans="1:13" s="272" customFormat="1" ht="13.5">
      <c r="A65" s="275"/>
      <c r="B65" s="275"/>
      <c r="C65" s="276"/>
      <c r="D65" s="275"/>
      <c r="E65" s="275"/>
      <c r="F65" s="277"/>
      <c r="G65" s="277"/>
      <c r="H65" s="277"/>
      <c r="I65" s="277"/>
      <c r="J65" s="277"/>
      <c r="K65" s="277"/>
      <c r="L65" s="277"/>
      <c r="M65" s="277"/>
    </row>
    <row r="66" spans="1:13" s="272" customFormat="1" ht="13.5">
      <c r="A66" s="275"/>
      <c r="B66" s="275"/>
      <c r="C66" s="276"/>
      <c r="D66" s="275"/>
      <c r="E66" s="275"/>
      <c r="F66" s="277"/>
      <c r="G66" s="277"/>
      <c r="H66" s="277"/>
      <c r="I66" s="277"/>
      <c r="J66" s="277"/>
      <c r="K66" s="277"/>
      <c r="L66" s="277"/>
      <c r="M66" s="277"/>
    </row>
    <row r="67" spans="1:13" s="272" customFormat="1" ht="13.5">
      <c r="A67" s="275"/>
      <c r="B67" s="275"/>
      <c r="C67" s="276"/>
      <c r="D67" s="275"/>
      <c r="E67" s="275"/>
      <c r="F67" s="277"/>
      <c r="G67" s="277"/>
      <c r="H67" s="277"/>
      <c r="I67" s="277"/>
      <c r="J67" s="277"/>
      <c r="K67" s="277"/>
      <c r="L67" s="277"/>
      <c r="M67" s="277"/>
    </row>
    <row r="68" spans="1:13" s="272" customFormat="1" ht="13.5">
      <c r="A68" s="275"/>
      <c r="B68" s="275"/>
      <c r="C68" s="276"/>
      <c r="D68" s="275"/>
      <c r="E68" s="275"/>
      <c r="F68" s="277"/>
      <c r="G68" s="277"/>
      <c r="H68" s="277"/>
      <c r="I68" s="277"/>
      <c r="J68" s="277"/>
      <c r="K68" s="277"/>
      <c r="L68" s="277"/>
      <c r="M68" s="277"/>
    </row>
    <row r="69" spans="1:13" s="272" customFormat="1" ht="13.5">
      <c r="A69" s="275"/>
      <c r="B69" s="275"/>
      <c r="C69" s="276"/>
      <c r="D69" s="275"/>
      <c r="E69" s="275"/>
      <c r="F69" s="277"/>
      <c r="G69" s="277"/>
      <c r="H69" s="277"/>
      <c r="I69" s="277"/>
      <c r="J69" s="277"/>
      <c r="K69" s="277"/>
      <c r="L69" s="277"/>
      <c r="M69" s="277"/>
    </row>
    <row r="70" spans="1:13" s="272" customFormat="1" ht="13.5">
      <c r="A70" s="275"/>
      <c r="B70" s="275"/>
      <c r="C70" s="276"/>
      <c r="D70" s="275"/>
      <c r="E70" s="275"/>
      <c r="F70" s="277"/>
      <c r="G70" s="277"/>
      <c r="H70" s="277"/>
      <c r="I70" s="277"/>
      <c r="J70" s="277"/>
      <c r="K70" s="277"/>
      <c r="L70" s="277"/>
      <c r="M70" s="277"/>
    </row>
    <row r="71" spans="1:13" s="272" customFormat="1" ht="13.5">
      <c r="A71" s="275"/>
      <c r="B71" s="275"/>
      <c r="C71" s="276"/>
      <c r="D71" s="275"/>
      <c r="E71" s="275"/>
      <c r="F71" s="277"/>
      <c r="G71" s="277"/>
      <c r="H71" s="277"/>
      <c r="I71" s="277"/>
      <c r="J71" s="277"/>
      <c r="K71" s="277"/>
      <c r="L71" s="277"/>
      <c r="M71" s="277"/>
    </row>
    <row r="72" spans="1:13" s="272" customFormat="1" ht="13.5">
      <c r="A72" s="275"/>
      <c r="B72" s="275"/>
      <c r="C72" s="276"/>
      <c r="D72" s="275"/>
      <c r="E72" s="275"/>
      <c r="F72" s="277"/>
      <c r="G72" s="277"/>
      <c r="H72" s="277"/>
      <c r="I72" s="277"/>
      <c r="J72" s="277"/>
      <c r="K72" s="277"/>
      <c r="L72" s="277"/>
      <c r="M72" s="277"/>
    </row>
    <row r="73" spans="1:13" s="272" customFormat="1" ht="13.5">
      <c r="A73" s="275"/>
      <c r="B73" s="275"/>
      <c r="C73" s="276"/>
      <c r="D73" s="275"/>
      <c r="E73" s="275"/>
      <c r="F73" s="277"/>
      <c r="G73" s="277"/>
      <c r="H73" s="277"/>
      <c r="I73" s="277"/>
      <c r="J73" s="277"/>
      <c r="K73" s="277"/>
      <c r="L73" s="277"/>
      <c r="M73" s="277"/>
    </row>
    <row r="74" spans="1:13" s="272" customFormat="1" ht="13.5">
      <c r="A74" s="275"/>
      <c r="B74" s="275"/>
      <c r="C74" s="276"/>
      <c r="D74" s="275"/>
      <c r="E74" s="275"/>
      <c r="F74" s="277"/>
      <c r="G74" s="277"/>
      <c r="H74" s="277"/>
      <c r="I74" s="277"/>
      <c r="J74" s="277"/>
      <c r="K74" s="277"/>
      <c r="L74" s="277"/>
      <c r="M74" s="277"/>
    </row>
    <row r="75" spans="1:13" s="272" customFormat="1" ht="13.5">
      <c r="A75" s="275"/>
      <c r="B75" s="275"/>
      <c r="C75" s="276"/>
      <c r="D75" s="275"/>
      <c r="E75" s="275"/>
      <c r="F75" s="277"/>
      <c r="G75" s="277"/>
      <c r="H75" s="277"/>
      <c r="I75" s="277"/>
      <c r="J75" s="277"/>
      <c r="K75" s="277"/>
      <c r="L75" s="277"/>
      <c r="M75" s="277"/>
    </row>
    <row r="76" spans="1:13" s="272" customFormat="1" ht="13.5">
      <c r="A76" s="275"/>
      <c r="B76" s="275"/>
      <c r="C76" s="276"/>
      <c r="D76" s="275"/>
      <c r="E76" s="275"/>
      <c r="F76" s="277"/>
      <c r="G76" s="277"/>
      <c r="H76" s="277"/>
      <c r="I76" s="277"/>
      <c r="J76" s="277"/>
      <c r="K76" s="277"/>
      <c r="L76" s="277"/>
      <c r="M76" s="277"/>
    </row>
    <row r="77" spans="1:13" s="272" customFormat="1" ht="13.5">
      <c r="A77" s="275"/>
      <c r="B77" s="275"/>
      <c r="C77" s="276"/>
      <c r="D77" s="275"/>
      <c r="E77" s="275"/>
      <c r="F77" s="277"/>
      <c r="G77" s="277"/>
      <c r="H77" s="277"/>
      <c r="I77" s="277"/>
      <c r="J77" s="277"/>
      <c r="K77" s="277"/>
      <c r="L77" s="277"/>
      <c r="M77" s="277"/>
    </row>
    <row r="78" spans="1:13" s="272" customFormat="1" ht="13.5">
      <c r="A78" s="275"/>
      <c r="B78" s="275"/>
      <c r="C78" s="276"/>
      <c r="D78" s="275"/>
      <c r="E78" s="275"/>
      <c r="F78" s="277"/>
      <c r="G78" s="277"/>
      <c r="H78" s="277"/>
      <c r="I78" s="277"/>
      <c r="J78" s="277"/>
      <c r="K78" s="277"/>
      <c r="L78" s="277"/>
      <c r="M78" s="277"/>
    </row>
    <row r="79" spans="1:13" s="272" customFormat="1" ht="13.5">
      <c r="A79" s="275"/>
      <c r="B79" s="275"/>
      <c r="C79" s="276"/>
      <c r="D79" s="275"/>
      <c r="E79" s="275"/>
      <c r="F79" s="277"/>
      <c r="G79" s="277"/>
      <c r="H79" s="277"/>
      <c r="I79" s="277"/>
      <c r="J79" s="277"/>
      <c r="K79" s="277"/>
      <c r="L79" s="277"/>
      <c r="M79" s="277"/>
    </row>
    <row r="80" spans="1:13" s="272" customFormat="1" ht="13.5">
      <c r="A80" s="275"/>
      <c r="B80" s="275"/>
      <c r="C80" s="276"/>
      <c r="D80" s="275"/>
      <c r="E80" s="275"/>
      <c r="F80" s="277"/>
      <c r="G80" s="277"/>
      <c r="H80" s="277"/>
      <c r="I80" s="277"/>
      <c r="J80" s="277"/>
      <c r="K80" s="277"/>
      <c r="L80" s="277"/>
      <c r="M80" s="277"/>
    </row>
    <row r="81" spans="1:13" s="272" customFormat="1" ht="13.5">
      <c r="A81" s="275"/>
      <c r="B81" s="275"/>
      <c r="C81" s="276"/>
      <c r="D81" s="275"/>
      <c r="E81" s="275"/>
      <c r="F81" s="277"/>
      <c r="G81" s="277"/>
      <c r="H81" s="277"/>
      <c r="I81" s="277"/>
      <c r="J81" s="277"/>
      <c r="K81" s="277"/>
      <c r="L81" s="277"/>
      <c r="M81" s="277"/>
    </row>
    <row r="82" spans="1:13" s="272" customFormat="1" ht="13.5">
      <c r="A82" s="275"/>
      <c r="B82" s="275"/>
      <c r="C82" s="276"/>
      <c r="D82" s="275"/>
      <c r="E82" s="275"/>
      <c r="F82" s="277"/>
      <c r="G82" s="277"/>
      <c r="H82" s="277"/>
      <c r="I82" s="277"/>
      <c r="J82" s="277"/>
      <c r="K82" s="277"/>
      <c r="L82" s="277"/>
      <c r="M82" s="277"/>
    </row>
    <row r="83" spans="1:13" s="272" customFormat="1" ht="13.5">
      <c r="A83" s="275"/>
      <c r="B83" s="275"/>
      <c r="C83" s="276"/>
      <c r="D83" s="275"/>
      <c r="E83" s="275"/>
      <c r="F83" s="277"/>
      <c r="G83" s="277"/>
      <c r="H83" s="277"/>
      <c r="I83" s="277"/>
      <c r="J83" s="277"/>
      <c r="K83" s="277"/>
      <c r="L83" s="277"/>
      <c r="M83" s="277"/>
    </row>
    <row r="84" spans="1:13" s="272" customFormat="1" ht="13.5">
      <c r="A84" s="275"/>
      <c r="B84" s="275"/>
      <c r="C84" s="276"/>
      <c r="D84" s="275"/>
      <c r="E84" s="275"/>
      <c r="F84" s="277"/>
      <c r="G84" s="277"/>
      <c r="H84" s="277"/>
      <c r="I84" s="277"/>
      <c r="J84" s="277"/>
      <c r="K84" s="277"/>
      <c r="L84" s="277"/>
      <c r="M84" s="277"/>
    </row>
    <row r="85" spans="1:13" s="272" customFormat="1" ht="13.5">
      <c r="A85" s="275"/>
      <c r="B85" s="275"/>
      <c r="C85" s="276"/>
      <c r="D85" s="275"/>
      <c r="E85" s="275"/>
      <c r="F85" s="277"/>
      <c r="G85" s="277"/>
      <c r="H85" s="277"/>
      <c r="I85" s="277"/>
      <c r="J85" s="277"/>
      <c r="K85" s="277"/>
      <c r="L85" s="277"/>
      <c r="M85" s="277"/>
    </row>
    <row r="86" spans="1:13" s="272" customFormat="1" ht="13.5">
      <c r="A86" s="275"/>
      <c r="B86" s="275"/>
      <c r="C86" s="276"/>
      <c r="D86" s="275"/>
      <c r="E86" s="275"/>
      <c r="F86" s="277"/>
      <c r="G86" s="277"/>
      <c r="H86" s="277"/>
      <c r="I86" s="277"/>
      <c r="J86" s="277"/>
      <c r="K86" s="277"/>
      <c r="L86" s="277"/>
      <c r="M86" s="277"/>
    </row>
    <row r="87" spans="1:13" s="272" customFormat="1" ht="13.5">
      <c r="A87" s="275"/>
      <c r="B87" s="275"/>
      <c r="C87" s="276"/>
      <c r="D87" s="275"/>
      <c r="E87" s="275"/>
      <c r="F87" s="277"/>
      <c r="G87" s="277"/>
      <c r="H87" s="277"/>
      <c r="I87" s="277"/>
      <c r="J87" s="277"/>
      <c r="K87" s="277"/>
      <c r="L87" s="277"/>
      <c r="M87" s="277"/>
    </row>
    <row r="88" spans="1:13" s="272" customFormat="1" ht="13.5">
      <c r="A88" s="275"/>
      <c r="B88" s="275"/>
      <c r="C88" s="276"/>
      <c r="D88" s="275"/>
      <c r="E88" s="275"/>
      <c r="F88" s="277"/>
      <c r="G88" s="277"/>
      <c r="H88" s="277"/>
      <c r="I88" s="277"/>
      <c r="J88" s="277"/>
      <c r="K88" s="277"/>
      <c r="L88" s="277"/>
      <c r="M88" s="277"/>
    </row>
    <row r="89" spans="1:13" s="272" customFormat="1" ht="13.5">
      <c r="A89" s="275"/>
      <c r="B89" s="275"/>
      <c r="C89" s="276"/>
      <c r="D89" s="275"/>
      <c r="E89" s="275"/>
      <c r="F89" s="277"/>
      <c r="G89" s="277"/>
      <c r="H89" s="277"/>
      <c r="I89" s="277"/>
      <c r="J89" s="277"/>
      <c r="K89" s="277"/>
      <c r="L89" s="277"/>
      <c r="M89" s="277"/>
    </row>
    <row r="90" spans="1:13" s="272" customFormat="1" ht="13.5">
      <c r="A90" s="275"/>
      <c r="B90" s="275"/>
      <c r="C90" s="276"/>
      <c r="D90" s="275"/>
      <c r="E90" s="275"/>
      <c r="F90" s="277"/>
      <c r="G90" s="277"/>
      <c r="H90" s="277"/>
      <c r="I90" s="277"/>
      <c r="J90" s="277"/>
      <c r="K90" s="277"/>
      <c r="L90" s="277"/>
      <c r="M90" s="277"/>
    </row>
    <row r="91" spans="1:13" s="272" customFormat="1" ht="13.5">
      <c r="A91" s="275"/>
      <c r="B91" s="275"/>
      <c r="C91" s="276"/>
      <c r="D91" s="275"/>
      <c r="E91" s="275"/>
      <c r="F91" s="277"/>
      <c r="G91" s="277"/>
      <c r="H91" s="277"/>
      <c r="I91" s="277"/>
      <c r="J91" s="277"/>
      <c r="K91" s="277"/>
      <c r="L91" s="277"/>
      <c r="M91" s="277"/>
    </row>
    <row r="92" spans="1:13" s="272" customFormat="1" ht="13.5">
      <c r="A92" s="275"/>
      <c r="B92" s="275"/>
      <c r="C92" s="276"/>
      <c r="D92" s="275"/>
      <c r="E92" s="275"/>
      <c r="F92" s="277"/>
      <c r="G92" s="277"/>
      <c r="H92" s="277"/>
      <c r="I92" s="277"/>
      <c r="J92" s="277"/>
      <c r="K92" s="277"/>
      <c r="L92" s="277"/>
      <c r="M92" s="277"/>
    </row>
    <row r="93" spans="1:13" s="272" customFormat="1" ht="13.5">
      <c r="A93" s="275"/>
      <c r="B93" s="275"/>
      <c r="C93" s="276"/>
      <c r="D93" s="275"/>
      <c r="E93" s="275"/>
    </row>
    <row r="94" spans="1:13" s="272" customFormat="1" ht="13.5">
      <c r="C94" s="278"/>
    </row>
    <row r="95" spans="1:13" s="272" customFormat="1" ht="13.5">
      <c r="C95" s="278"/>
    </row>
    <row r="96" spans="1:13" s="272" customFormat="1" ht="13.5">
      <c r="C96" s="278"/>
    </row>
    <row r="97" spans="3:3" s="272" customFormat="1" ht="13.5">
      <c r="C97" s="278"/>
    </row>
    <row r="98" spans="3:3" s="272" customFormat="1" ht="13.5">
      <c r="C98" s="278"/>
    </row>
    <row r="99" spans="3:3" s="272" customFormat="1" ht="13.5">
      <c r="C99" s="278"/>
    </row>
    <row r="100" spans="3:3" s="272" customFormat="1" ht="13.5">
      <c r="C100" s="278"/>
    </row>
    <row r="101" spans="3:3" s="272" customFormat="1" ht="13.5">
      <c r="C101" s="278"/>
    </row>
    <row r="102" spans="3:3" s="272" customFormat="1" ht="13.5">
      <c r="C102" s="278"/>
    </row>
    <row r="103" spans="3:3" s="272" customFormat="1" ht="13.5">
      <c r="C103" s="278"/>
    </row>
    <row r="104" spans="3:3" s="272" customFormat="1" ht="13.5">
      <c r="C104" s="278"/>
    </row>
    <row r="105" spans="3:3" s="272" customFormat="1" ht="13.5">
      <c r="C105" s="278"/>
    </row>
    <row r="106" spans="3:3" s="272" customFormat="1" ht="13.5">
      <c r="C106" s="278"/>
    </row>
    <row r="107" spans="3:3" s="272" customFormat="1" ht="13.5">
      <c r="C107" s="278"/>
    </row>
    <row r="108" spans="3:3" s="272" customFormat="1" ht="13.5">
      <c r="C108" s="278"/>
    </row>
    <row r="109" spans="3:3" s="272" customFormat="1" ht="13.5">
      <c r="C109" s="278"/>
    </row>
    <row r="110" spans="3:3" s="272" customFormat="1" ht="13.5">
      <c r="C110" s="278"/>
    </row>
    <row r="111" spans="3:3" s="272" customFormat="1" ht="13.5">
      <c r="C111" s="278"/>
    </row>
    <row r="112" spans="3:3" s="272" customFormat="1" ht="13.5">
      <c r="C112" s="278"/>
    </row>
    <row r="113" spans="3:3" s="272" customFormat="1" ht="13.5">
      <c r="C113" s="278"/>
    </row>
    <row r="114" spans="3:3" s="272" customFormat="1" ht="13.5">
      <c r="C114" s="278"/>
    </row>
    <row r="115" spans="3:3" s="272" customFormat="1" ht="13.5">
      <c r="C115" s="278"/>
    </row>
    <row r="116" spans="3:3" s="272" customFormat="1" ht="13.5">
      <c r="C116" s="278"/>
    </row>
    <row r="117" spans="3:3" s="272" customFormat="1" ht="13.5">
      <c r="C117" s="278"/>
    </row>
    <row r="118" spans="3:3" s="272" customFormat="1" ht="13.5">
      <c r="C118" s="278"/>
    </row>
    <row r="119" spans="3:3" s="272" customFormat="1" ht="13.5">
      <c r="C119" s="278"/>
    </row>
    <row r="120" spans="3:3" s="272" customFormat="1" ht="13.5">
      <c r="C120" s="278"/>
    </row>
    <row r="121" spans="3:3" s="270" customFormat="1" ht="13.5"/>
    <row r="122" spans="3:3" s="270" customFormat="1" ht="13.5"/>
    <row r="123" spans="3:3" s="270" customFormat="1" ht="13.5"/>
    <row r="124" spans="3:3" s="270" customFormat="1" ht="13.5"/>
    <row r="125" spans="3:3" s="270" customFormat="1" ht="13.5"/>
    <row r="126" spans="3:3" s="270" customFormat="1" ht="13.5"/>
    <row r="127" spans="3:3" s="270" customFormat="1" ht="13.5"/>
    <row r="128" spans="3:3" s="270" customFormat="1" ht="13.5"/>
  </sheetData>
  <mergeCells count="21">
    <mergeCell ref="A10:A17"/>
    <mergeCell ref="A25:A28"/>
    <mergeCell ref="A29:A31"/>
    <mergeCell ref="A32:A36"/>
    <mergeCell ref="A37:A42"/>
    <mergeCell ref="A18:A23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25" zoomScaleNormal="100" zoomScaleSheetLayoutView="90" workbookViewId="0">
      <selection activeCell="E43" sqref="E43"/>
    </sheetView>
  </sheetViews>
  <sheetFormatPr defaultRowHeight="15"/>
  <cols>
    <col min="1" max="1" width="6.28515625" style="127" customWidth="1"/>
    <col min="2" max="2" width="9.140625" style="127"/>
    <col min="3" max="3" width="38.85546875" style="127" customWidth="1"/>
    <col min="4" max="6" width="9.140625" style="127"/>
    <col min="7" max="7" width="8.140625" style="127" customWidth="1"/>
    <col min="8" max="8" width="9.140625" style="127"/>
    <col min="9" max="9" width="8.28515625" style="127" customWidth="1"/>
    <col min="10" max="14" width="9.140625" style="127"/>
    <col min="15" max="15" width="9.5703125" style="127" bestFit="1" customWidth="1"/>
    <col min="16" max="16384" width="9.140625" style="127"/>
  </cols>
  <sheetData>
    <row r="1" spans="1:16" s="279" customFormat="1" ht="33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264"/>
      <c r="O1" s="83"/>
      <c r="P1" s="83"/>
    </row>
    <row r="2" spans="1:16" s="279" customFormat="1" ht="17.25" customHeight="1">
      <c r="A2" s="313" t="s">
        <v>50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264"/>
      <c r="O2" s="271"/>
      <c r="P2" s="271"/>
    </row>
    <row r="3" spans="1:16" s="279" customFormat="1" ht="15.75">
      <c r="A3" s="313" t="s">
        <v>89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264"/>
      <c r="O3" s="271"/>
      <c r="P3" s="271"/>
    </row>
    <row r="4" spans="1:16" s="279" customFormat="1" ht="15.7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  <c r="N4" s="264"/>
      <c r="O4" s="271"/>
      <c r="P4" s="271"/>
    </row>
    <row r="5" spans="1:16" s="279" customFormat="1" ht="15.7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M44/1000</f>
        <v>0</v>
      </c>
      <c r="M5" s="12" t="s">
        <v>3</v>
      </c>
      <c r="N5" s="264"/>
      <c r="O5" s="271"/>
      <c r="P5" s="271"/>
    </row>
    <row r="6" spans="1:16" s="279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  <c r="N6" s="264"/>
      <c r="O6" s="271"/>
      <c r="P6" s="271"/>
    </row>
    <row r="7" spans="1:16" s="279" customFormat="1" ht="31.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  <c r="N7" s="264"/>
      <c r="O7" s="271"/>
      <c r="P7" s="271"/>
    </row>
    <row r="8" spans="1:16" s="279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  <c r="N8" s="264"/>
      <c r="O8" s="271"/>
      <c r="P8" s="271"/>
    </row>
    <row r="9" spans="1:16" s="279" customFormat="1" ht="15.7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264"/>
      <c r="O9" s="271"/>
      <c r="P9" s="271"/>
    </row>
    <row r="10" spans="1:16" s="279" customFormat="1" ht="40.5">
      <c r="A10" s="328" t="s">
        <v>15</v>
      </c>
      <c r="B10" s="52" t="s">
        <v>43</v>
      </c>
      <c r="C10" s="69" t="s">
        <v>175</v>
      </c>
      <c r="D10" s="41" t="s">
        <v>20</v>
      </c>
      <c r="E10" s="16"/>
      <c r="F10" s="51">
        <v>2047</v>
      </c>
      <c r="G10" s="17"/>
      <c r="H10" s="42"/>
      <c r="I10" s="73"/>
      <c r="J10" s="280"/>
      <c r="K10" s="70"/>
      <c r="L10" s="70"/>
      <c r="M10" s="70"/>
      <c r="N10" s="264"/>
      <c r="O10" s="281"/>
      <c r="P10" s="271"/>
    </row>
    <row r="11" spans="1:16" s="279" customFormat="1" ht="15.75">
      <c r="A11" s="329"/>
      <c r="B11" s="52"/>
      <c r="C11" s="69" t="s">
        <v>25</v>
      </c>
      <c r="D11" s="41" t="s">
        <v>17</v>
      </c>
      <c r="E11" s="71">
        <v>1.0200000000000001E-2</v>
      </c>
      <c r="F11" s="38">
        <f>E11*F10</f>
        <v>20.8794</v>
      </c>
      <c r="G11" s="43"/>
      <c r="H11" s="42"/>
      <c r="I11" s="51"/>
      <c r="J11" s="73"/>
      <c r="K11" s="73"/>
      <c r="L11" s="43"/>
      <c r="M11" s="53"/>
      <c r="N11" s="264"/>
      <c r="O11" s="271"/>
      <c r="P11" s="271"/>
    </row>
    <row r="12" spans="1:16" s="279" customFormat="1" ht="15.75">
      <c r="A12" s="329"/>
      <c r="B12" s="52"/>
      <c r="C12" s="69" t="s">
        <v>26</v>
      </c>
      <c r="D12" s="41" t="s">
        <v>27</v>
      </c>
      <c r="E12" s="18">
        <v>2.2800000000000001E-2</v>
      </c>
      <c r="F12" s="38">
        <f>E12*F10</f>
        <v>46.671600000000005</v>
      </c>
      <c r="G12" s="43"/>
      <c r="H12" s="42"/>
      <c r="I12" s="51"/>
      <c r="J12" s="73"/>
      <c r="K12" s="53"/>
      <c r="L12" s="73"/>
      <c r="M12" s="73"/>
      <c r="N12" s="264"/>
      <c r="O12" s="271"/>
      <c r="P12" s="271"/>
    </row>
    <row r="13" spans="1:16" s="279" customFormat="1" ht="15.75">
      <c r="A13" s="329"/>
      <c r="B13" s="52"/>
      <c r="C13" s="69" t="s">
        <v>18</v>
      </c>
      <c r="D13" s="41" t="s">
        <v>19</v>
      </c>
      <c r="E13" s="19">
        <v>2.0899999999999998E-3</v>
      </c>
      <c r="F13" s="38">
        <f>E13*F10</f>
        <v>4.2782299999999998</v>
      </c>
      <c r="G13" s="43"/>
      <c r="H13" s="42"/>
      <c r="I13" s="51"/>
      <c r="J13" s="73"/>
      <c r="K13" s="53"/>
      <c r="L13" s="73"/>
      <c r="M13" s="73"/>
      <c r="N13" s="264"/>
      <c r="O13" s="271"/>
      <c r="P13" s="271"/>
    </row>
    <row r="14" spans="1:16" s="279" customFormat="1" ht="15.75">
      <c r="A14" s="329"/>
      <c r="B14" s="52" t="s">
        <v>28</v>
      </c>
      <c r="C14" s="69" t="s">
        <v>29</v>
      </c>
      <c r="D14" s="41" t="s">
        <v>20</v>
      </c>
      <c r="E14" s="71"/>
      <c r="F14" s="51">
        <f>F10</f>
        <v>2047</v>
      </c>
      <c r="G14" s="43"/>
      <c r="H14" s="42"/>
      <c r="I14" s="51"/>
      <c r="J14" s="280"/>
      <c r="K14" s="20"/>
      <c r="L14" s="70"/>
      <c r="M14" s="70"/>
      <c r="N14" s="264"/>
      <c r="O14" s="271"/>
      <c r="P14" s="271"/>
    </row>
    <row r="15" spans="1:16" s="279" customFormat="1" ht="15.75">
      <c r="A15" s="329"/>
      <c r="B15" s="52"/>
      <c r="C15" s="69" t="s">
        <v>25</v>
      </c>
      <c r="D15" s="41" t="s">
        <v>17</v>
      </c>
      <c r="E15" s="21">
        <v>3.2299999999999998E-3</v>
      </c>
      <c r="F15" s="38">
        <f>E15*F14</f>
        <v>6.6118099999999993</v>
      </c>
      <c r="G15" s="43"/>
      <c r="H15" s="42"/>
      <c r="I15" s="51"/>
      <c r="J15" s="73"/>
      <c r="K15" s="53"/>
      <c r="L15" s="73"/>
      <c r="M15" s="53"/>
      <c r="N15" s="264"/>
      <c r="O15" s="271"/>
      <c r="P15" s="271"/>
    </row>
    <row r="16" spans="1:16" s="279" customFormat="1" ht="15.75">
      <c r="A16" s="329"/>
      <c r="B16" s="52"/>
      <c r="C16" s="69" t="s">
        <v>30</v>
      </c>
      <c r="D16" s="41" t="s">
        <v>27</v>
      </c>
      <c r="E16" s="19">
        <v>3.62E-3</v>
      </c>
      <c r="F16" s="38">
        <f>E16*F14</f>
        <v>7.4101400000000002</v>
      </c>
      <c r="G16" s="43"/>
      <c r="H16" s="42"/>
      <c r="I16" s="51"/>
      <c r="J16" s="73"/>
      <c r="K16" s="54"/>
      <c r="L16" s="73"/>
      <c r="M16" s="73"/>
      <c r="N16" s="264"/>
      <c r="O16" s="271"/>
      <c r="P16" s="271"/>
    </row>
    <row r="17" spans="1:16" s="279" customFormat="1" ht="15.75">
      <c r="A17" s="329"/>
      <c r="B17" s="52"/>
      <c r="C17" s="69" t="s">
        <v>31</v>
      </c>
      <c r="D17" s="41" t="s">
        <v>19</v>
      </c>
      <c r="E17" s="71">
        <v>1.7999999999999998E-4</v>
      </c>
      <c r="F17" s="38">
        <f>E17*F14</f>
        <v>0.36845999999999995</v>
      </c>
      <c r="G17" s="43"/>
      <c r="H17" s="42"/>
      <c r="I17" s="51"/>
      <c r="J17" s="73"/>
      <c r="K17" s="53"/>
      <c r="L17" s="73"/>
      <c r="M17" s="73"/>
      <c r="N17" s="264"/>
      <c r="O17" s="271"/>
      <c r="P17" s="271"/>
    </row>
    <row r="18" spans="1:16" s="279" customFormat="1" ht="15.75">
      <c r="A18" s="330"/>
      <c r="B18" s="52" t="s">
        <v>32</v>
      </c>
      <c r="C18" s="69" t="s">
        <v>239</v>
      </c>
      <c r="D18" s="41" t="s">
        <v>21</v>
      </c>
      <c r="E18" s="22"/>
      <c r="F18" s="73">
        <f>F10*1.75</f>
        <v>3582.25</v>
      </c>
      <c r="G18" s="43"/>
      <c r="H18" s="42"/>
      <c r="I18" s="51"/>
      <c r="J18" s="73"/>
      <c r="K18" s="282"/>
      <c r="L18" s="70"/>
      <c r="M18" s="70"/>
      <c r="N18" s="264"/>
      <c r="O18" s="271"/>
      <c r="P18" s="271"/>
    </row>
    <row r="19" spans="1:16" s="279" customFormat="1" ht="67.5">
      <c r="A19" s="328" t="s">
        <v>22</v>
      </c>
      <c r="B19" s="41" t="s">
        <v>202</v>
      </c>
      <c r="C19" s="69" t="s">
        <v>176</v>
      </c>
      <c r="D19" s="27" t="s">
        <v>20</v>
      </c>
      <c r="E19" s="71"/>
      <c r="F19" s="51">
        <v>108</v>
      </c>
      <c r="G19" s="71"/>
      <c r="H19" s="71"/>
      <c r="I19" s="71"/>
      <c r="J19" s="70"/>
      <c r="K19" s="28"/>
      <c r="L19" s="28"/>
      <c r="M19" s="70"/>
      <c r="N19" s="264"/>
      <c r="O19" s="271"/>
      <c r="P19" s="271"/>
    </row>
    <row r="20" spans="1:16" s="279" customFormat="1" ht="15.75">
      <c r="A20" s="329"/>
      <c r="B20" s="71"/>
      <c r="C20" s="29" t="s">
        <v>201</v>
      </c>
      <c r="D20" s="60" t="s">
        <v>17</v>
      </c>
      <c r="E20" s="186">
        <f>2.28*1.2+0.6</f>
        <v>3.3359999999999999</v>
      </c>
      <c r="F20" s="53">
        <f>E20*F19</f>
        <v>360.28800000000001</v>
      </c>
      <c r="G20" s="53"/>
      <c r="H20" s="54"/>
      <c r="I20" s="30"/>
      <c r="J20" s="73"/>
      <c r="K20" s="73"/>
      <c r="L20" s="43"/>
      <c r="M20" s="53"/>
      <c r="N20" s="264"/>
      <c r="O20" s="271"/>
      <c r="P20" s="271"/>
    </row>
    <row r="21" spans="1:16" s="279" customFormat="1" ht="15.75">
      <c r="A21" s="329"/>
      <c r="B21" s="52" t="s">
        <v>28</v>
      </c>
      <c r="C21" s="69" t="s">
        <v>29</v>
      </c>
      <c r="D21" s="41" t="s">
        <v>20</v>
      </c>
      <c r="E21" s="71"/>
      <c r="F21" s="51">
        <f>F19</f>
        <v>108</v>
      </c>
      <c r="G21" s="43"/>
      <c r="H21" s="42"/>
      <c r="I21" s="51"/>
      <c r="J21" s="280"/>
      <c r="K21" s="20"/>
      <c r="L21" s="70"/>
      <c r="M21" s="70"/>
      <c r="N21" s="264"/>
      <c r="O21" s="271"/>
      <c r="P21" s="271"/>
    </row>
    <row r="22" spans="1:16" s="279" customFormat="1" ht="15.75">
      <c r="A22" s="329"/>
      <c r="B22" s="52"/>
      <c r="C22" s="69" t="s">
        <v>25</v>
      </c>
      <c r="D22" s="41" t="s">
        <v>17</v>
      </c>
      <c r="E22" s="21">
        <v>3.2299999999999998E-3</v>
      </c>
      <c r="F22" s="38">
        <f>E22*F21</f>
        <v>0.34883999999999998</v>
      </c>
      <c r="G22" s="43"/>
      <c r="H22" s="42"/>
      <c r="I22" s="51"/>
      <c r="J22" s="73"/>
      <c r="K22" s="53"/>
      <c r="L22" s="73"/>
      <c r="M22" s="53"/>
      <c r="N22" s="264"/>
      <c r="O22" s="271"/>
      <c r="P22" s="271"/>
    </row>
    <row r="23" spans="1:16" s="279" customFormat="1" ht="15.75">
      <c r="A23" s="329"/>
      <c r="B23" s="52"/>
      <c r="C23" s="69" t="s">
        <v>30</v>
      </c>
      <c r="D23" s="41" t="s">
        <v>27</v>
      </c>
      <c r="E23" s="19">
        <v>3.62E-3</v>
      </c>
      <c r="F23" s="38">
        <f>E23*F21</f>
        <v>0.39095999999999997</v>
      </c>
      <c r="G23" s="43"/>
      <c r="H23" s="42"/>
      <c r="I23" s="51"/>
      <c r="J23" s="73"/>
      <c r="K23" s="54"/>
      <c r="L23" s="73"/>
      <c r="M23" s="73"/>
      <c r="N23" s="264"/>
      <c r="O23" s="271"/>
      <c r="P23" s="271"/>
    </row>
    <row r="24" spans="1:16" s="279" customFormat="1" ht="15.75">
      <c r="A24" s="329"/>
      <c r="B24" s="52"/>
      <c r="C24" s="69" t="s">
        <v>31</v>
      </c>
      <c r="D24" s="41" t="s">
        <v>19</v>
      </c>
      <c r="E24" s="71">
        <v>1.7999999999999998E-4</v>
      </c>
      <c r="F24" s="9">
        <f>E24*F21</f>
        <v>1.9439999999999999E-2</v>
      </c>
      <c r="G24" s="43"/>
      <c r="H24" s="42"/>
      <c r="I24" s="51"/>
      <c r="J24" s="73"/>
      <c r="K24" s="53"/>
      <c r="L24" s="73"/>
      <c r="M24" s="73"/>
      <c r="N24" s="264"/>
      <c r="O24" s="271"/>
      <c r="P24" s="271"/>
    </row>
    <row r="25" spans="1:16" s="279" customFormat="1" ht="21.75" customHeight="1">
      <c r="A25" s="330"/>
      <c r="B25" s="52" t="s">
        <v>32</v>
      </c>
      <c r="C25" s="69" t="s">
        <v>239</v>
      </c>
      <c r="D25" s="41" t="s">
        <v>21</v>
      </c>
      <c r="E25" s="22"/>
      <c r="F25" s="73">
        <f>F19*1.75</f>
        <v>189</v>
      </c>
      <c r="G25" s="43"/>
      <c r="H25" s="42"/>
      <c r="I25" s="51"/>
      <c r="J25" s="73"/>
      <c r="K25" s="282"/>
      <c r="L25" s="70"/>
      <c r="M25" s="70"/>
      <c r="N25" s="264"/>
      <c r="O25" s="271"/>
      <c r="P25" s="271"/>
    </row>
    <row r="26" spans="1:16" s="279" customFormat="1" ht="35.25" customHeight="1">
      <c r="A26" s="283" t="s">
        <v>24</v>
      </c>
      <c r="B26" s="284"/>
      <c r="C26" s="69" t="s">
        <v>168</v>
      </c>
      <c r="D26" s="41"/>
      <c r="E26" s="38"/>
      <c r="F26" s="73"/>
      <c r="G26" s="62"/>
      <c r="H26" s="73"/>
      <c r="I26" s="42"/>
      <c r="J26" s="31"/>
      <c r="K26" s="42"/>
      <c r="L26" s="42"/>
      <c r="M26" s="73"/>
      <c r="N26" s="264"/>
      <c r="O26" s="271"/>
      <c r="P26" s="271"/>
    </row>
    <row r="27" spans="1:16" s="279" customFormat="1" ht="40.5">
      <c r="A27" s="328" t="s">
        <v>169</v>
      </c>
      <c r="B27" s="52" t="s">
        <v>43</v>
      </c>
      <c r="C27" s="7" t="s">
        <v>44</v>
      </c>
      <c r="D27" s="41" t="s">
        <v>20</v>
      </c>
      <c r="E27" s="16"/>
      <c r="F27" s="51">
        <v>54</v>
      </c>
      <c r="G27" s="17"/>
      <c r="H27" s="42"/>
      <c r="I27" s="73"/>
      <c r="J27" s="70"/>
      <c r="K27" s="70"/>
      <c r="L27" s="70"/>
      <c r="M27" s="70"/>
      <c r="N27" s="264"/>
      <c r="O27" s="271"/>
      <c r="P27" s="271"/>
    </row>
    <row r="28" spans="1:16" s="279" customFormat="1" ht="15.75">
      <c r="A28" s="329"/>
      <c r="B28" s="52"/>
      <c r="C28" s="7" t="s">
        <v>25</v>
      </c>
      <c r="D28" s="41" t="s">
        <v>17</v>
      </c>
      <c r="E28" s="71">
        <v>1.0199999999999999E-2</v>
      </c>
      <c r="F28" s="38">
        <f>E28*F27</f>
        <v>0.55079999999999996</v>
      </c>
      <c r="G28" s="43"/>
      <c r="H28" s="42"/>
      <c r="I28" s="51"/>
      <c r="J28" s="73"/>
      <c r="K28" s="73"/>
      <c r="L28" s="43"/>
      <c r="M28" s="73"/>
      <c r="N28" s="264"/>
      <c r="O28" s="271"/>
      <c r="P28" s="271"/>
    </row>
    <row r="29" spans="1:16" s="279" customFormat="1" ht="15.75">
      <c r="A29" s="329"/>
      <c r="B29" s="52"/>
      <c r="C29" s="7" t="s">
        <v>26</v>
      </c>
      <c r="D29" s="41" t="s">
        <v>27</v>
      </c>
      <c r="E29" s="18">
        <v>2.2800000000000001E-2</v>
      </c>
      <c r="F29" s="38">
        <f>E29*F27</f>
        <v>1.2312000000000001</v>
      </c>
      <c r="G29" s="43"/>
      <c r="H29" s="42"/>
      <c r="I29" s="51"/>
      <c r="J29" s="73"/>
      <c r="K29" s="53"/>
      <c r="L29" s="73"/>
      <c r="M29" s="53"/>
      <c r="N29" s="264"/>
      <c r="O29" s="271"/>
      <c r="P29" s="271"/>
    </row>
    <row r="30" spans="1:16" s="279" customFormat="1" ht="15.75">
      <c r="A30" s="330"/>
      <c r="B30" s="52"/>
      <c r="C30" s="7" t="s">
        <v>18</v>
      </c>
      <c r="D30" s="41" t="s">
        <v>19</v>
      </c>
      <c r="E30" s="19">
        <v>2.0899999999999998E-3</v>
      </c>
      <c r="F30" s="38">
        <f>E30*F27</f>
        <v>0.11285999999999999</v>
      </c>
      <c r="G30" s="43"/>
      <c r="H30" s="42"/>
      <c r="I30" s="51"/>
      <c r="J30" s="73"/>
      <c r="K30" s="53"/>
      <c r="L30" s="73"/>
      <c r="M30" s="53"/>
      <c r="N30" s="264"/>
      <c r="O30" s="271"/>
      <c r="P30" s="271"/>
    </row>
    <row r="31" spans="1:16" s="279" customFormat="1" ht="15.75">
      <c r="A31" s="328" t="s">
        <v>166</v>
      </c>
      <c r="B31" s="52" t="s">
        <v>28</v>
      </c>
      <c r="C31" s="7" t="s">
        <v>29</v>
      </c>
      <c r="D31" s="41" t="s">
        <v>20</v>
      </c>
      <c r="E31" s="71"/>
      <c r="F31" s="51">
        <f>F27</f>
        <v>54</v>
      </c>
      <c r="G31" s="43"/>
      <c r="H31" s="42"/>
      <c r="I31" s="51"/>
      <c r="J31" s="70"/>
      <c r="K31" s="20"/>
      <c r="L31" s="70"/>
      <c r="M31" s="70"/>
      <c r="N31" s="264"/>
      <c r="O31" s="271"/>
      <c r="P31" s="271"/>
    </row>
    <row r="32" spans="1:16" s="279" customFormat="1" ht="15.75">
      <c r="A32" s="329"/>
      <c r="B32" s="52"/>
      <c r="C32" s="7" t="s">
        <v>25</v>
      </c>
      <c r="D32" s="41" t="s">
        <v>17</v>
      </c>
      <c r="E32" s="21">
        <v>3.2299999999999998E-3</v>
      </c>
      <c r="F32" s="38">
        <f>E32*F31</f>
        <v>0.17441999999999999</v>
      </c>
      <c r="G32" s="43"/>
      <c r="H32" s="42"/>
      <c r="I32" s="51"/>
      <c r="J32" s="73"/>
      <c r="K32" s="53"/>
      <c r="L32" s="43"/>
      <c r="M32" s="73"/>
      <c r="N32" s="264"/>
      <c r="O32" s="271"/>
      <c r="P32" s="271"/>
    </row>
    <row r="33" spans="1:16" s="279" customFormat="1" ht="15.75">
      <c r="A33" s="329"/>
      <c r="B33" s="52"/>
      <c r="C33" s="7" t="s">
        <v>30</v>
      </c>
      <c r="D33" s="41" t="s">
        <v>27</v>
      </c>
      <c r="E33" s="19">
        <v>3.62E-3</v>
      </c>
      <c r="F33" s="38">
        <f>E33*F31</f>
        <v>0.19547999999999999</v>
      </c>
      <c r="G33" s="43"/>
      <c r="H33" s="42"/>
      <c r="I33" s="51"/>
      <c r="J33" s="73"/>
      <c r="K33" s="53"/>
      <c r="L33" s="73"/>
      <c r="M33" s="53"/>
      <c r="N33" s="264"/>
      <c r="O33" s="271"/>
      <c r="P33" s="271"/>
    </row>
    <row r="34" spans="1:16" s="279" customFormat="1" ht="15.75">
      <c r="A34" s="330"/>
      <c r="B34" s="52"/>
      <c r="C34" s="7" t="s">
        <v>31</v>
      </c>
      <c r="D34" s="41" t="s">
        <v>19</v>
      </c>
      <c r="E34" s="71">
        <v>1.7999999999999998E-4</v>
      </c>
      <c r="F34" s="38">
        <f>E34*F31</f>
        <v>9.7199999999999995E-3</v>
      </c>
      <c r="G34" s="43"/>
      <c r="H34" s="42"/>
      <c r="I34" s="51"/>
      <c r="J34" s="73"/>
      <c r="K34" s="53"/>
      <c r="L34" s="73"/>
      <c r="M34" s="53"/>
      <c r="N34" s="264"/>
      <c r="O34" s="271"/>
      <c r="P34" s="271"/>
    </row>
    <row r="35" spans="1:16" s="279" customFormat="1" ht="27">
      <c r="A35" s="283" t="s">
        <v>167</v>
      </c>
      <c r="B35" s="52" t="s">
        <v>32</v>
      </c>
      <c r="C35" s="7" t="s">
        <v>260</v>
      </c>
      <c r="D35" s="41" t="s">
        <v>21</v>
      </c>
      <c r="E35" s="22"/>
      <c r="F35" s="73">
        <f>F27*1.95</f>
        <v>105.3</v>
      </c>
      <c r="G35" s="43"/>
      <c r="H35" s="42"/>
      <c r="I35" s="51"/>
      <c r="J35" s="73"/>
      <c r="K35" s="282"/>
      <c r="L35" s="70"/>
      <c r="M35" s="70"/>
      <c r="N35" s="264"/>
      <c r="O35" s="271"/>
      <c r="P35" s="271"/>
    </row>
    <row r="36" spans="1:16" s="285" customFormat="1" ht="27">
      <c r="A36" s="325" t="s">
        <v>170</v>
      </c>
      <c r="B36" s="71" t="s">
        <v>163</v>
      </c>
      <c r="C36" s="7" t="s">
        <v>358</v>
      </c>
      <c r="D36" s="6" t="s">
        <v>20</v>
      </c>
      <c r="E36" s="8"/>
      <c r="F36" s="30">
        <f>F27</f>
        <v>54</v>
      </c>
      <c r="G36" s="71"/>
      <c r="H36" s="71"/>
      <c r="I36" s="71"/>
      <c r="J36" s="70"/>
      <c r="K36" s="28"/>
      <c r="L36" s="70"/>
      <c r="M36" s="70"/>
      <c r="N36" s="127"/>
      <c r="O36" s="127"/>
    </row>
    <row r="37" spans="1:16" s="285" customFormat="1">
      <c r="A37" s="326"/>
      <c r="B37" s="187"/>
      <c r="C37" s="188" t="s">
        <v>164</v>
      </c>
      <c r="D37" s="24" t="s">
        <v>27</v>
      </c>
      <c r="E37" s="34">
        <f>1.85*6*0.001</f>
        <v>1.1100000000000002E-2</v>
      </c>
      <c r="F37" s="189">
        <f>E37*F36</f>
        <v>0.59940000000000015</v>
      </c>
      <c r="G37" s="190"/>
      <c r="H37" s="191"/>
      <c r="I37" s="192"/>
      <c r="J37" s="189"/>
      <c r="K37" s="189"/>
      <c r="L37" s="189"/>
      <c r="M37" s="189"/>
      <c r="N37" s="127"/>
      <c r="O37" s="273"/>
    </row>
    <row r="38" spans="1:16" s="285" customFormat="1">
      <c r="A38" s="326"/>
      <c r="B38" s="193"/>
      <c r="C38" s="194" t="s">
        <v>171</v>
      </c>
      <c r="D38" s="24" t="s">
        <v>27</v>
      </c>
      <c r="E38" s="34">
        <f>1.15*10.5*0.001</f>
        <v>1.2074999999999999E-2</v>
      </c>
      <c r="F38" s="35">
        <f>E38*F36</f>
        <v>0.65204999999999991</v>
      </c>
      <c r="G38" s="25"/>
      <c r="H38" s="26"/>
      <c r="I38" s="26"/>
      <c r="J38" s="26"/>
      <c r="K38" s="53"/>
      <c r="L38" s="25"/>
      <c r="M38" s="25"/>
      <c r="N38" s="127"/>
      <c r="O38" s="127"/>
    </row>
    <row r="39" spans="1:16" s="285" customFormat="1">
      <c r="A39" s="327"/>
      <c r="B39" s="193"/>
      <c r="C39" s="194" t="s">
        <v>172</v>
      </c>
      <c r="D39" s="24" t="s">
        <v>27</v>
      </c>
      <c r="E39" s="34">
        <f>1.85*6*0.001*1.15</f>
        <v>1.2765000000000002E-2</v>
      </c>
      <c r="F39" s="25">
        <f>E39*F36</f>
        <v>0.68931000000000009</v>
      </c>
      <c r="G39" s="25"/>
      <c r="H39" s="26"/>
      <c r="I39" s="26"/>
      <c r="J39" s="26"/>
      <c r="K39" s="26"/>
      <c r="L39" s="25"/>
      <c r="M39" s="25"/>
      <c r="N39" s="127"/>
      <c r="O39" s="286"/>
      <c r="P39" s="287"/>
    </row>
    <row r="40" spans="1:16" s="285" customFormat="1">
      <c r="A40" s="284"/>
      <c r="B40" s="58"/>
      <c r="C40" s="59" t="s">
        <v>12</v>
      </c>
      <c r="D40" s="60" t="s">
        <v>19</v>
      </c>
      <c r="E40" s="53"/>
      <c r="F40" s="53"/>
      <c r="G40" s="55"/>
      <c r="H40" s="53"/>
      <c r="I40" s="54"/>
      <c r="J40" s="53"/>
      <c r="K40" s="54"/>
      <c r="L40" s="53"/>
      <c r="M40" s="56"/>
      <c r="N40" s="127"/>
      <c r="O40" s="127"/>
    </row>
    <row r="41" spans="1:16">
      <c r="A41" s="284"/>
      <c r="B41" s="58"/>
      <c r="C41" s="59" t="s">
        <v>47</v>
      </c>
      <c r="D41" s="60" t="s">
        <v>48</v>
      </c>
      <c r="E41" s="53"/>
      <c r="F41" s="53"/>
      <c r="G41" s="55"/>
      <c r="H41" s="53"/>
      <c r="I41" s="54"/>
      <c r="J41" s="53"/>
      <c r="K41" s="54"/>
      <c r="L41" s="53"/>
      <c r="M41" s="56"/>
    </row>
    <row r="42" spans="1:16">
      <c r="A42" s="57"/>
      <c r="B42" s="58"/>
      <c r="C42" s="59" t="s">
        <v>12</v>
      </c>
      <c r="D42" s="60" t="s">
        <v>19</v>
      </c>
      <c r="E42" s="53"/>
      <c r="F42" s="53"/>
      <c r="G42" s="55"/>
      <c r="H42" s="53"/>
      <c r="I42" s="54"/>
      <c r="J42" s="53"/>
      <c r="K42" s="54"/>
      <c r="L42" s="53"/>
      <c r="M42" s="56"/>
    </row>
    <row r="43" spans="1:16">
      <c r="A43" s="57"/>
      <c r="B43" s="58"/>
      <c r="C43" s="59" t="s">
        <v>49</v>
      </c>
      <c r="D43" s="60" t="s">
        <v>48</v>
      </c>
      <c r="E43" s="53"/>
      <c r="F43" s="53"/>
      <c r="G43" s="55"/>
      <c r="H43" s="53"/>
      <c r="I43" s="54"/>
      <c r="J43" s="53"/>
      <c r="K43" s="54"/>
      <c r="L43" s="53"/>
      <c r="M43" s="56"/>
    </row>
    <row r="44" spans="1:16">
      <c r="A44" s="57"/>
      <c r="B44" s="58"/>
      <c r="C44" s="59" t="s">
        <v>12</v>
      </c>
      <c r="D44" s="60" t="s">
        <v>19</v>
      </c>
      <c r="E44" s="53"/>
      <c r="F44" s="53"/>
      <c r="G44" s="55"/>
      <c r="H44" s="53"/>
      <c r="I44" s="54"/>
      <c r="J44" s="53"/>
      <c r="K44" s="54"/>
      <c r="L44" s="53"/>
      <c r="M44" s="56"/>
    </row>
    <row r="47" spans="1:16" s="285" customFormat="1" ht="13.5">
      <c r="A47" s="288"/>
      <c r="B47" s="288"/>
      <c r="C47" s="289"/>
      <c r="D47" s="288"/>
      <c r="E47" s="288"/>
      <c r="F47" s="287"/>
      <c r="G47" s="287"/>
      <c r="H47" s="287"/>
      <c r="I47" s="287"/>
      <c r="J47" s="287"/>
      <c r="K47" s="287"/>
      <c r="L47" s="287"/>
      <c r="M47" s="287"/>
    </row>
    <row r="48" spans="1:16" s="285" customFormat="1" ht="13.5">
      <c r="A48" s="288"/>
      <c r="B48" s="288"/>
      <c r="C48" s="289"/>
      <c r="D48" s="288"/>
      <c r="E48" s="288"/>
      <c r="F48" s="287"/>
      <c r="G48" s="287"/>
      <c r="H48" s="287"/>
      <c r="I48" s="287"/>
      <c r="J48" s="287"/>
      <c r="K48" s="287"/>
      <c r="L48" s="287"/>
      <c r="M48" s="287"/>
    </row>
    <row r="49" spans="1:13" s="285" customFormat="1" ht="13.5">
      <c r="A49" s="288"/>
      <c r="B49" s="288"/>
      <c r="C49" s="289"/>
      <c r="D49" s="288"/>
      <c r="E49" s="288"/>
      <c r="F49" s="287"/>
      <c r="G49" s="287"/>
      <c r="H49" s="287"/>
      <c r="I49" s="287"/>
      <c r="J49" s="287"/>
      <c r="K49" s="287"/>
      <c r="L49" s="287"/>
      <c r="M49" s="287"/>
    </row>
    <row r="50" spans="1:13" s="285" customFormat="1" ht="13.5">
      <c r="A50" s="288"/>
      <c r="B50" s="288"/>
      <c r="C50" s="289"/>
      <c r="D50" s="288"/>
      <c r="E50" s="288"/>
      <c r="F50" s="287"/>
      <c r="G50" s="287"/>
      <c r="H50" s="287"/>
      <c r="I50" s="287"/>
      <c r="J50" s="287"/>
      <c r="K50" s="287"/>
      <c r="L50" s="287"/>
      <c r="M50" s="287"/>
    </row>
    <row r="51" spans="1:13" s="285" customFormat="1" ht="13.5">
      <c r="A51" s="288"/>
      <c r="B51" s="288"/>
      <c r="C51" s="289"/>
      <c r="D51" s="288"/>
      <c r="E51" s="288"/>
      <c r="F51" s="287"/>
      <c r="G51" s="287"/>
      <c r="H51" s="287"/>
      <c r="I51" s="287"/>
      <c r="J51" s="287"/>
      <c r="K51" s="287"/>
      <c r="L51" s="287"/>
      <c r="M51" s="287"/>
    </row>
    <row r="52" spans="1:13" s="285" customFormat="1" ht="13.5">
      <c r="A52" s="288"/>
      <c r="B52" s="288"/>
      <c r="C52" s="289"/>
      <c r="D52" s="288"/>
      <c r="E52" s="288"/>
      <c r="F52" s="287"/>
      <c r="G52" s="287"/>
      <c r="H52" s="287"/>
      <c r="I52" s="287"/>
      <c r="J52" s="287"/>
      <c r="K52" s="287"/>
      <c r="L52" s="287"/>
      <c r="M52" s="287"/>
    </row>
    <row r="53" spans="1:13" s="285" customFormat="1" ht="13.5">
      <c r="A53" s="288"/>
      <c r="B53" s="288"/>
      <c r="C53" s="289"/>
      <c r="D53" s="288"/>
      <c r="E53" s="288"/>
      <c r="F53" s="287"/>
      <c r="G53" s="287"/>
      <c r="H53" s="287"/>
      <c r="I53" s="287"/>
      <c r="J53" s="287"/>
      <c r="K53" s="287"/>
      <c r="L53" s="287"/>
      <c r="M53" s="287"/>
    </row>
    <row r="54" spans="1:13" s="285" customFormat="1" ht="13.5">
      <c r="A54" s="288"/>
      <c r="B54" s="288"/>
      <c r="C54" s="289"/>
      <c r="D54" s="288"/>
      <c r="E54" s="288"/>
      <c r="F54" s="287"/>
      <c r="G54" s="287"/>
      <c r="H54" s="287"/>
      <c r="I54" s="287"/>
      <c r="J54" s="287"/>
      <c r="K54" s="287"/>
      <c r="L54" s="287"/>
      <c r="M54" s="287"/>
    </row>
    <row r="55" spans="1:13" s="285" customFormat="1" ht="13.5">
      <c r="A55" s="288"/>
      <c r="B55" s="288"/>
      <c r="C55" s="289"/>
      <c r="D55" s="288"/>
      <c r="E55" s="288"/>
      <c r="F55" s="287"/>
      <c r="G55" s="287"/>
      <c r="H55" s="287"/>
      <c r="I55" s="287"/>
      <c r="J55" s="287"/>
      <c r="K55" s="287"/>
      <c r="L55" s="287"/>
      <c r="M55" s="287"/>
    </row>
    <row r="56" spans="1:13" s="285" customFormat="1" ht="13.5">
      <c r="A56" s="288"/>
      <c r="B56" s="288"/>
      <c r="C56" s="289"/>
      <c r="D56" s="288"/>
      <c r="E56" s="288"/>
      <c r="F56" s="287"/>
      <c r="G56" s="287"/>
      <c r="H56" s="287"/>
      <c r="I56" s="287"/>
      <c r="J56" s="287"/>
      <c r="K56" s="287"/>
      <c r="L56" s="287"/>
      <c r="M56" s="287"/>
    </row>
    <row r="57" spans="1:13" s="285" customFormat="1" ht="13.5">
      <c r="A57" s="288"/>
      <c r="B57" s="288"/>
      <c r="C57" s="289"/>
      <c r="D57" s="288"/>
      <c r="E57" s="288"/>
      <c r="F57" s="287"/>
      <c r="G57" s="287"/>
      <c r="H57" s="287"/>
      <c r="I57" s="287"/>
      <c r="J57" s="287"/>
      <c r="K57" s="287"/>
      <c r="L57" s="287"/>
      <c r="M57" s="287"/>
    </row>
    <row r="58" spans="1:13" s="285" customFormat="1" ht="13.5">
      <c r="A58" s="288"/>
      <c r="B58" s="288"/>
      <c r="C58" s="289"/>
      <c r="D58" s="288"/>
      <c r="E58" s="288"/>
      <c r="F58" s="287"/>
      <c r="G58" s="287"/>
      <c r="H58" s="287"/>
      <c r="I58" s="287"/>
      <c r="J58" s="287"/>
      <c r="K58" s="287"/>
      <c r="L58" s="287"/>
      <c r="M58" s="287"/>
    </row>
    <row r="59" spans="1:13" s="285" customFormat="1" ht="13.5">
      <c r="A59" s="288"/>
      <c r="B59" s="288"/>
      <c r="C59" s="289"/>
      <c r="D59" s="288"/>
      <c r="E59" s="288"/>
      <c r="F59" s="287"/>
      <c r="G59" s="287"/>
      <c r="H59" s="287"/>
      <c r="I59" s="287"/>
      <c r="J59" s="287"/>
      <c r="K59" s="287"/>
      <c r="L59" s="287"/>
      <c r="M59" s="287"/>
    </row>
    <row r="60" spans="1:13" s="285" customFormat="1" ht="13.5">
      <c r="A60" s="288"/>
      <c r="B60" s="288"/>
      <c r="C60" s="289"/>
      <c r="D60" s="288"/>
      <c r="E60" s="288"/>
      <c r="F60" s="287"/>
      <c r="G60" s="287"/>
      <c r="H60" s="287"/>
      <c r="I60" s="287"/>
      <c r="J60" s="287"/>
      <c r="K60" s="287"/>
      <c r="L60" s="287"/>
      <c r="M60" s="287"/>
    </row>
    <row r="61" spans="1:13" s="285" customFormat="1" ht="13.5">
      <c r="A61" s="288"/>
      <c r="B61" s="288"/>
      <c r="C61" s="289"/>
      <c r="D61" s="288"/>
      <c r="E61" s="288"/>
      <c r="F61" s="287"/>
      <c r="G61" s="287"/>
      <c r="H61" s="287"/>
      <c r="I61" s="287"/>
      <c r="J61" s="287"/>
      <c r="K61" s="287"/>
      <c r="L61" s="287"/>
      <c r="M61" s="287"/>
    </row>
    <row r="62" spans="1:13" s="285" customFormat="1" ht="13.5">
      <c r="A62" s="288"/>
      <c r="B62" s="288"/>
      <c r="C62" s="289"/>
      <c r="D62" s="288"/>
      <c r="E62" s="288"/>
      <c r="F62" s="287"/>
      <c r="G62" s="287"/>
      <c r="H62" s="287"/>
      <c r="I62" s="287"/>
      <c r="J62" s="287"/>
      <c r="K62" s="287"/>
      <c r="L62" s="287"/>
      <c r="M62" s="287"/>
    </row>
    <row r="63" spans="1:13" s="285" customFormat="1" ht="13.5">
      <c r="A63" s="288"/>
      <c r="B63" s="288"/>
      <c r="C63" s="289"/>
      <c r="D63" s="288"/>
      <c r="E63" s="288"/>
      <c r="F63" s="287"/>
      <c r="G63" s="287"/>
      <c r="H63" s="287"/>
      <c r="I63" s="287"/>
      <c r="J63" s="287"/>
      <c r="K63" s="287"/>
      <c r="L63" s="287"/>
      <c r="M63" s="287"/>
    </row>
    <row r="64" spans="1:13" s="285" customFormat="1" ht="13.5">
      <c r="A64" s="288"/>
      <c r="B64" s="288"/>
      <c r="C64" s="289"/>
      <c r="D64" s="288"/>
      <c r="E64" s="288"/>
      <c r="F64" s="287"/>
      <c r="G64" s="287"/>
      <c r="H64" s="287"/>
      <c r="I64" s="287"/>
      <c r="J64" s="287"/>
      <c r="K64" s="287"/>
      <c r="L64" s="287"/>
      <c r="M64" s="287"/>
    </row>
    <row r="65" spans="1:13" s="285" customFormat="1" ht="13.5">
      <c r="A65" s="288"/>
      <c r="B65" s="288"/>
      <c r="C65" s="289"/>
      <c r="D65" s="288"/>
      <c r="E65" s="288"/>
      <c r="F65" s="287"/>
      <c r="G65" s="287"/>
      <c r="H65" s="287"/>
      <c r="I65" s="287"/>
      <c r="J65" s="287"/>
      <c r="K65" s="287"/>
      <c r="L65" s="287"/>
      <c r="M65" s="287"/>
    </row>
    <row r="66" spans="1:13" s="285" customFormat="1" ht="13.5">
      <c r="A66" s="288"/>
      <c r="B66" s="288"/>
      <c r="C66" s="289"/>
      <c r="D66" s="288"/>
      <c r="E66" s="288"/>
      <c r="F66" s="287"/>
      <c r="G66" s="287"/>
      <c r="H66" s="287"/>
      <c r="I66" s="287"/>
      <c r="J66" s="287"/>
      <c r="K66" s="287"/>
      <c r="L66" s="287"/>
      <c r="M66" s="287"/>
    </row>
    <row r="67" spans="1:13" s="285" customFormat="1" ht="13.5">
      <c r="A67" s="288"/>
      <c r="B67" s="288"/>
      <c r="C67" s="289"/>
      <c r="D67" s="288"/>
      <c r="E67" s="288"/>
      <c r="F67" s="287"/>
      <c r="G67" s="287"/>
      <c r="H67" s="287"/>
      <c r="I67" s="287"/>
      <c r="J67" s="287"/>
      <c r="K67" s="287"/>
      <c r="L67" s="287"/>
      <c r="M67" s="287"/>
    </row>
    <row r="68" spans="1:13" s="285" customFormat="1" ht="13.5">
      <c r="A68" s="288"/>
      <c r="B68" s="288"/>
      <c r="C68" s="289"/>
      <c r="D68" s="288"/>
      <c r="E68" s="288"/>
      <c r="F68" s="287"/>
      <c r="G68" s="287"/>
      <c r="H68" s="287"/>
      <c r="I68" s="287"/>
      <c r="J68" s="287"/>
      <c r="K68" s="287"/>
      <c r="L68" s="287"/>
      <c r="M68" s="287"/>
    </row>
    <row r="69" spans="1:13" s="285" customFormat="1" ht="13.5">
      <c r="A69" s="288"/>
      <c r="B69" s="288"/>
      <c r="C69" s="289"/>
      <c r="D69" s="288"/>
      <c r="E69" s="288"/>
      <c r="F69" s="287"/>
      <c r="G69" s="287"/>
      <c r="H69" s="287"/>
      <c r="I69" s="287"/>
      <c r="J69" s="287"/>
      <c r="K69" s="287"/>
      <c r="L69" s="287"/>
      <c r="M69" s="287"/>
    </row>
    <row r="70" spans="1:13" s="285" customFormat="1" ht="13.5">
      <c r="A70" s="288"/>
      <c r="B70" s="288"/>
      <c r="C70" s="289"/>
      <c r="D70" s="288"/>
      <c r="E70" s="288"/>
      <c r="F70" s="287"/>
      <c r="G70" s="287"/>
      <c r="H70" s="287"/>
      <c r="I70" s="287"/>
      <c r="J70" s="287"/>
      <c r="K70" s="287"/>
      <c r="L70" s="287"/>
      <c r="M70" s="287"/>
    </row>
    <row r="71" spans="1:13" s="285" customFormat="1" ht="13.5">
      <c r="A71" s="288"/>
      <c r="B71" s="288"/>
      <c r="C71" s="289"/>
      <c r="D71" s="288"/>
      <c r="E71" s="288"/>
      <c r="F71" s="287"/>
      <c r="G71" s="287"/>
      <c r="H71" s="287"/>
      <c r="I71" s="287"/>
      <c r="J71" s="287"/>
      <c r="K71" s="287"/>
      <c r="L71" s="287"/>
      <c r="M71" s="287"/>
    </row>
    <row r="72" spans="1:13" s="285" customFormat="1" ht="13.5">
      <c r="A72" s="288"/>
      <c r="B72" s="288"/>
      <c r="C72" s="289"/>
      <c r="D72" s="288"/>
      <c r="E72" s="288"/>
      <c r="F72" s="287"/>
      <c r="G72" s="287"/>
      <c r="H72" s="287"/>
      <c r="I72" s="287"/>
      <c r="J72" s="287"/>
      <c r="K72" s="287"/>
      <c r="L72" s="287"/>
      <c r="M72" s="287"/>
    </row>
    <row r="73" spans="1:13" s="285" customFormat="1" ht="13.5">
      <c r="A73" s="288"/>
      <c r="B73" s="288"/>
      <c r="C73" s="289"/>
      <c r="D73" s="288"/>
      <c r="E73" s="288"/>
      <c r="F73" s="287"/>
      <c r="G73" s="287"/>
      <c r="H73" s="287"/>
      <c r="I73" s="287"/>
      <c r="J73" s="287"/>
      <c r="K73" s="287"/>
      <c r="L73" s="287"/>
      <c r="M73" s="287"/>
    </row>
    <row r="74" spans="1:13" s="285" customFormat="1" ht="13.5">
      <c r="A74" s="288"/>
      <c r="B74" s="288"/>
      <c r="C74" s="289"/>
      <c r="D74" s="288"/>
      <c r="E74" s="288"/>
      <c r="F74" s="287"/>
      <c r="G74" s="287"/>
      <c r="H74" s="287"/>
      <c r="I74" s="287"/>
      <c r="J74" s="287"/>
      <c r="K74" s="287"/>
      <c r="L74" s="287"/>
      <c r="M74" s="287"/>
    </row>
    <row r="75" spans="1:13" s="285" customFormat="1" ht="13.5">
      <c r="A75" s="288"/>
      <c r="B75" s="288"/>
      <c r="C75" s="289"/>
      <c r="D75" s="288"/>
      <c r="E75" s="288"/>
      <c r="F75" s="287"/>
      <c r="G75" s="287"/>
      <c r="H75" s="287"/>
      <c r="I75" s="287"/>
      <c r="J75" s="287"/>
      <c r="K75" s="287"/>
      <c r="L75" s="287"/>
      <c r="M75" s="287"/>
    </row>
    <row r="76" spans="1:13" s="285" customFormat="1" ht="13.5">
      <c r="A76" s="288"/>
      <c r="B76" s="288"/>
      <c r="C76" s="289"/>
      <c r="D76" s="288"/>
      <c r="E76" s="288"/>
      <c r="F76" s="287"/>
      <c r="G76" s="287"/>
      <c r="H76" s="287"/>
      <c r="I76" s="287"/>
      <c r="J76" s="287"/>
      <c r="K76" s="287"/>
      <c r="L76" s="287"/>
      <c r="M76" s="287"/>
    </row>
    <row r="77" spans="1:13" s="285" customFormat="1" ht="13.5">
      <c r="A77" s="288"/>
      <c r="B77" s="288"/>
      <c r="C77" s="289"/>
      <c r="D77" s="288"/>
      <c r="E77" s="288"/>
      <c r="F77" s="287"/>
      <c r="G77" s="287"/>
      <c r="H77" s="287"/>
      <c r="I77" s="287"/>
      <c r="J77" s="287"/>
      <c r="K77" s="287"/>
      <c r="L77" s="287"/>
      <c r="M77" s="287"/>
    </row>
    <row r="78" spans="1:13" s="285" customFormat="1" ht="13.5">
      <c r="A78" s="288"/>
      <c r="B78" s="288"/>
      <c r="C78" s="289"/>
      <c r="D78" s="288"/>
      <c r="E78" s="288"/>
      <c r="F78" s="287"/>
      <c r="G78" s="287"/>
      <c r="H78" s="287"/>
      <c r="I78" s="287"/>
      <c r="J78" s="287"/>
      <c r="K78" s="287"/>
      <c r="L78" s="287"/>
      <c r="M78" s="287"/>
    </row>
    <row r="79" spans="1:13" s="285" customFormat="1" ht="13.5">
      <c r="A79" s="288"/>
      <c r="B79" s="288"/>
      <c r="C79" s="289"/>
      <c r="D79" s="288"/>
      <c r="E79" s="288"/>
      <c r="F79" s="287"/>
      <c r="G79" s="287"/>
      <c r="H79" s="287"/>
      <c r="I79" s="287"/>
      <c r="J79" s="287"/>
      <c r="K79" s="287"/>
      <c r="L79" s="287"/>
      <c r="M79" s="287"/>
    </row>
    <row r="80" spans="1:13" s="285" customFormat="1" ht="13.5">
      <c r="A80" s="288"/>
      <c r="B80" s="288"/>
      <c r="C80" s="289"/>
      <c r="D80" s="288"/>
      <c r="E80" s="288"/>
      <c r="F80" s="287"/>
      <c r="G80" s="287"/>
      <c r="H80" s="287"/>
      <c r="I80" s="287"/>
      <c r="J80" s="287"/>
      <c r="K80" s="287"/>
      <c r="L80" s="287"/>
      <c r="M80" s="287"/>
    </row>
    <row r="81" spans="1:13" s="285" customFormat="1" ht="13.5">
      <c r="A81" s="288"/>
      <c r="B81" s="288"/>
      <c r="C81" s="289"/>
      <c r="D81" s="288"/>
      <c r="E81" s="288"/>
      <c r="F81" s="287"/>
      <c r="G81" s="287"/>
      <c r="H81" s="287"/>
      <c r="I81" s="287"/>
      <c r="J81" s="287"/>
      <c r="K81" s="287"/>
      <c r="L81" s="287"/>
      <c r="M81" s="287"/>
    </row>
    <row r="82" spans="1:13" s="285" customFormat="1" ht="13.5">
      <c r="A82" s="288"/>
      <c r="B82" s="288"/>
      <c r="C82" s="289"/>
      <c r="D82" s="288"/>
      <c r="E82" s="288"/>
      <c r="F82" s="287"/>
      <c r="G82" s="287"/>
      <c r="H82" s="287"/>
      <c r="I82" s="287"/>
      <c r="J82" s="287"/>
      <c r="K82" s="287"/>
      <c r="L82" s="287"/>
      <c r="M82" s="287"/>
    </row>
    <row r="83" spans="1:13" s="285" customFormat="1" ht="13.5">
      <c r="A83" s="288"/>
      <c r="B83" s="288"/>
      <c r="C83" s="289"/>
      <c r="D83" s="288"/>
      <c r="E83" s="288"/>
      <c r="F83" s="287"/>
      <c r="G83" s="287"/>
      <c r="H83" s="287"/>
      <c r="I83" s="287"/>
      <c r="J83" s="287"/>
      <c r="K83" s="287"/>
      <c r="L83" s="287"/>
      <c r="M83" s="287"/>
    </row>
    <row r="84" spans="1:13" s="285" customFormat="1" ht="13.5">
      <c r="A84" s="288"/>
      <c r="B84" s="288"/>
      <c r="C84" s="289"/>
      <c r="D84" s="288"/>
      <c r="E84" s="288"/>
      <c r="F84" s="287"/>
      <c r="G84" s="287"/>
      <c r="H84" s="287"/>
      <c r="I84" s="287"/>
      <c r="J84" s="287"/>
      <c r="K84" s="287"/>
      <c r="L84" s="287"/>
      <c r="M84" s="287"/>
    </row>
    <row r="85" spans="1:13" s="285" customFormat="1" ht="13.5">
      <c r="A85" s="288"/>
      <c r="B85" s="288"/>
      <c r="C85" s="289"/>
      <c r="D85" s="288"/>
      <c r="E85" s="288"/>
      <c r="F85" s="287"/>
      <c r="G85" s="287"/>
      <c r="H85" s="287"/>
      <c r="I85" s="287"/>
      <c r="J85" s="287"/>
      <c r="K85" s="287"/>
      <c r="L85" s="287"/>
      <c r="M85" s="287"/>
    </row>
    <row r="86" spans="1:13" s="285" customFormat="1" ht="13.5">
      <c r="A86" s="288"/>
      <c r="B86" s="288"/>
      <c r="C86" s="289"/>
      <c r="D86" s="288"/>
      <c r="E86" s="288"/>
      <c r="F86" s="287"/>
      <c r="G86" s="287"/>
      <c r="H86" s="287"/>
      <c r="I86" s="287"/>
      <c r="J86" s="287"/>
      <c r="K86" s="287"/>
      <c r="L86" s="287"/>
      <c r="M86" s="287"/>
    </row>
    <row r="87" spans="1:13" s="285" customFormat="1" ht="13.5">
      <c r="A87" s="288"/>
      <c r="B87" s="288"/>
      <c r="C87" s="289"/>
      <c r="D87" s="288"/>
      <c r="E87" s="288"/>
      <c r="F87" s="287"/>
      <c r="G87" s="287"/>
      <c r="H87" s="287"/>
      <c r="I87" s="287"/>
      <c r="J87" s="287"/>
      <c r="K87" s="287"/>
      <c r="L87" s="287"/>
      <c r="M87" s="287"/>
    </row>
    <row r="88" spans="1:13" s="285" customFormat="1" ht="13.5">
      <c r="A88" s="288"/>
      <c r="B88" s="288"/>
      <c r="C88" s="289"/>
      <c r="D88" s="288"/>
      <c r="E88" s="288"/>
    </row>
    <row r="89" spans="1:13" s="285" customFormat="1" ht="13.5">
      <c r="C89" s="290"/>
    </row>
    <row r="90" spans="1:13" s="285" customFormat="1" ht="13.5">
      <c r="C90" s="290"/>
    </row>
    <row r="91" spans="1:13" s="285" customFormat="1" ht="13.5">
      <c r="C91" s="290"/>
    </row>
    <row r="92" spans="1:13" s="285" customFormat="1" ht="13.5">
      <c r="C92" s="290"/>
    </row>
    <row r="93" spans="1:13" s="285" customFormat="1" ht="13.5">
      <c r="C93" s="290"/>
    </row>
    <row r="94" spans="1:13" s="285" customFormat="1" ht="13.5">
      <c r="C94" s="290"/>
    </row>
    <row r="95" spans="1:13" s="285" customFormat="1" ht="13.5">
      <c r="C95" s="290"/>
    </row>
    <row r="96" spans="1:13" s="285" customFormat="1" ht="13.5">
      <c r="C96" s="290"/>
    </row>
    <row r="97" spans="3:3" s="285" customFormat="1" ht="13.5">
      <c r="C97" s="290"/>
    </row>
    <row r="98" spans="3:3" s="285" customFormat="1" ht="13.5">
      <c r="C98" s="290"/>
    </row>
    <row r="99" spans="3:3" s="285" customFormat="1" ht="13.5">
      <c r="C99" s="290"/>
    </row>
    <row r="100" spans="3:3" s="285" customFormat="1" ht="13.5">
      <c r="C100" s="290"/>
    </row>
    <row r="101" spans="3:3" s="285" customFormat="1" ht="13.5">
      <c r="C101" s="290"/>
    </row>
    <row r="102" spans="3:3" s="285" customFormat="1" ht="13.5">
      <c r="C102" s="290"/>
    </row>
    <row r="103" spans="3:3" s="285" customFormat="1" ht="13.5">
      <c r="C103" s="290"/>
    </row>
    <row r="104" spans="3:3" s="285" customFormat="1" ht="13.5">
      <c r="C104" s="290"/>
    </row>
    <row r="105" spans="3:3" s="285" customFormat="1" ht="13.5">
      <c r="C105" s="290"/>
    </row>
    <row r="106" spans="3:3" s="285" customFormat="1" ht="13.5">
      <c r="C106" s="290"/>
    </row>
    <row r="107" spans="3:3" s="285" customFormat="1" ht="13.5">
      <c r="C107" s="290"/>
    </row>
    <row r="108" spans="3:3" s="285" customFormat="1" ht="13.5">
      <c r="C108" s="290"/>
    </row>
    <row r="109" spans="3:3" s="285" customFormat="1" ht="13.5">
      <c r="C109" s="290"/>
    </row>
    <row r="110" spans="3:3" s="285" customFormat="1" ht="13.5">
      <c r="C110" s="290"/>
    </row>
    <row r="111" spans="3:3" s="285" customFormat="1" ht="13.5">
      <c r="C111" s="290"/>
    </row>
    <row r="112" spans="3:3" s="285" customFormat="1" ht="13.5">
      <c r="C112" s="290"/>
    </row>
    <row r="113" spans="3:3" s="285" customFormat="1" ht="13.5">
      <c r="C113" s="290"/>
    </row>
    <row r="114" spans="3:3" s="285" customFormat="1" ht="13.5">
      <c r="C114" s="290"/>
    </row>
    <row r="115" spans="3:3" s="285" customFormat="1" ht="13.5">
      <c r="C115" s="290"/>
    </row>
    <row r="116" spans="3:3" s="279" customFormat="1" ht="13.5"/>
    <row r="117" spans="3:3" s="279" customFormat="1" ht="13.5"/>
    <row r="118" spans="3:3" s="279" customFormat="1" ht="13.5"/>
    <row r="119" spans="3:3" s="279" customFormat="1" ht="13.5"/>
    <row r="120" spans="3:3" s="279" customFormat="1" ht="13.5"/>
    <row r="121" spans="3:3" s="279" customFormat="1" ht="13.5"/>
    <row r="122" spans="3:3" s="279" customFormat="1" ht="13.5"/>
    <row r="123" spans="3:3" s="279" customFormat="1" ht="13.5"/>
  </sheetData>
  <mergeCells count="20">
    <mergeCell ref="A10:A18"/>
    <mergeCell ref="A19:A25"/>
    <mergeCell ref="A27:A30"/>
    <mergeCell ref="A31:A34"/>
    <mergeCell ref="A36:A39"/>
    <mergeCell ref="A6:G6"/>
    <mergeCell ref="A1:M1"/>
    <mergeCell ref="A2:M2"/>
    <mergeCell ref="A3:M3"/>
    <mergeCell ref="A4:G4"/>
    <mergeCell ref="C5:K5"/>
    <mergeCell ref="I7:J7"/>
    <mergeCell ref="K7:L7"/>
    <mergeCell ref="M7:M8"/>
    <mergeCell ref="A7:A8"/>
    <mergeCell ref="B7:B8"/>
    <mergeCell ref="C7:C8"/>
    <mergeCell ref="D7:D8"/>
    <mergeCell ref="E7:F7"/>
    <mergeCell ref="G7:H7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82" zoomScaleNormal="100" zoomScaleSheetLayoutView="90" workbookViewId="0">
      <selection activeCell="E100" sqref="E100"/>
    </sheetView>
  </sheetViews>
  <sheetFormatPr defaultRowHeight="15"/>
  <cols>
    <col min="1" max="1" width="6.28515625" style="205" customWidth="1"/>
    <col min="2" max="2" width="9.140625" style="205"/>
    <col min="3" max="3" width="38.85546875" style="205" customWidth="1"/>
    <col min="4" max="6" width="9.140625" style="205"/>
    <col min="7" max="7" width="8.140625" style="205" customWidth="1"/>
    <col min="8" max="8" width="9.140625" style="205"/>
    <col min="9" max="9" width="8.28515625" style="205" customWidth="1"/>
    <col min="10" max="16384" width="9.140625" style="205"/>
  </cols>
  <sheetData>
    <row r="1" spans="1:13" s="270" customFormat="1" ht="38.25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70" customFormat="1" ht="17.25" customHeight="1">
      <c r="A2" s="313" t="s">
        <v>292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70" customFormat="1" ht="13.5">
      <c r="A3" s="313" t="s">
        <v>354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70" customFormat="1" ht="13.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</row>
    <row r="5" spans="1:13" s="270" customFormat="1" ht="13.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M101/1000</f>
        <v>0</v>
      </c>
      <c r="M5" s="12" t="s">
        <v>3</v>
      </c>
    </row>
    <row r="6" spans="1:13" s="270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</row>
    <row r="7" spans="1:13" s="270" customFormat="1" ht="31.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</row>
    <row r="8" spans="1:13" s="270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</row>
    <row r="9" spans="1:13" s="270" customFormat="1" ht="13.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</row>
    <row r="10" spans="1:13" s="270" customFormat="1" ht="13.5">
      <c r="A10" s="258"/>
      <c r="B10" s="242"/>
      <c r="C10" s="180" t="s">
        <v>179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70" customFormat="1" ht="40.5">
      <c r="A11" s="319" t="s">
        <v>15</v>
      </c>
      <c r="B11" s="52" t="s">
        <v>43</v>
      </c>
      <c r="C11" s="69" t="s">
        <v>175</v>
      </c>
      <c r="D11" s="41" t="s">
        <v>20</v>
      </c>
      <c r="E11" s="16"/>
      <c r="F11" s="51">
        <v>7</v>
      </c>
      <c r="G11" s="17"/>
      <c r="H11" s="42"/>
      <c r="I11" s="73"/>
      <c r="J11" s="70"/>
      <c r="K11" s="70"/>
      <c r="L11" s="70"/>
      <c r="M11" s="70"/>
    </row>
    <row r="12" spans="1:13" s="270" customFormat="1" ht="13.5">
      <c r="A12" s="320"/>
      <c r="B12" s="52"/>
      <c r="C12" s="69" t="s">
        <v>25</v>
      </c>
      <c r="D12" s="41" t="s">
        <v>17</v>
      </c>
      <c r="E12" s="71">
        <v>1.0200000000000001E-2</v>
      </c>
      <c r="F12" s="38">
        <f>E12*F11</f>
        <v>7.1400000000000005E-2</v>
      </c>
      <c r="G12" s="43"/>
      <c r="H12" s="42"/>
      <c r="I12" s="51"/>
      <c r="J12" s="73"/>
      <c r="K12" s="73"/>
      <c r="L12" s="43"/>
      <c r="M12" s="53"/>
    </row>
    <row r="13" spans="1:13" s="270" customFormat="1" ht="13.5">
      <c r="A13" s="320"/>
      <c r="B13" s="52"/>
      <c r="C13" s="69" t="s">
        <v>26</v>
      </c>
      <c r="D13" s="41" t="s">
        <v>27</v>
      </c>
      <c r="E13" s="18">
        <v>2.2800000000000001E-2</v>
      </c>
      <c r="F13" s="38">
        <f>E13*F11</f>
        <v>0.15960000000000002</v>
      </c>
      <c r="G13" s="43"/>
      <c r="H13" s="42"/>
      <c r="I13" s="51"/>
      <c r="J13" s="73"/>
      <c r="K13" s="53"/>
      <c r="L13" s="73"/>
      <c r="M13" s="73"/>
    </row>
    <row r="14" spans="1:13" s="270" customFormat="1" ht="13.5">
      <c r="A14" s="320"/>
      <c r="B14" s="52"/>
      <c r="C14" s="69" t="s">
        <v>18</v>
      </c>
      <c r="D14" s="41" t="s">
        <v>19</v>
      </c>
      <c r="E14" s="19">
        <v>2.0899999999999998E-3</v>
      </c>
      <c r="F14" s="38">
        <f>E14*F11</f>
        <v>1.4629999999999999E-2</v>
      </c>
      <c r="G14" s="43"/>
      <c r="H14" s="42"/>
      <c r="I14" s="51"/>
      <c r="J14" s="73"/>
      <c r="K14" s="53"/>
      <c r="L14" s="73"/>
      <c r="M14" s="73"/>
    </row>
    <row r="15" spans="1:13" s="270" customFormat="1" ht="15.75">
      <c r="A15" s="320"/>
      <c r="B15" s="52" t="s">
        <v>28</v>
      </c>
      <c r="C15" s="69" t="s">
        <v>29</v>
      </c>
      <c r="D15" s="41" t="s">
        <v>20</v>
      </c>
      <c r="E15" s="71"/>
      <c r="F15" s="51">
        <f>F11</f>
        <v>7</v>
      </c>
      <c r="G15" s="43"/>
      <c r="H15" s="42"/>
      <c r="I15" s="51"/>
      <c r="J15" s="70"/>
      <c r="K15" s="20"/>
      <c r="L15" s="70"/>
      <c r="M15" s="70"/>
    </row>
    <row r="16" spans="1:13" s="270" customFormat="1" ht="13.5">
      <c r="A16" s="320"/>
      <c r="B16" s="52"/>
      <c r="C16" s="69" t="s">
        <v>25</v>
      </c>
      <c r="D16" s="41" t="s">
        <v>17</v>
      </c>
      <c r="E16" s="21">
        <v>3.2299999999999998E-3</v>
      </c>
      <c r="F16" s="38">
        <f>E16*F15</f>
        <v>2.2609999999999998E-2</v>
      </c>
      <c r="G16" s="43"/>
      <c r="H16" s="42"/>
      <c r="I16" s="51"/>
      <c r="J16" s="73"/>
      <c r="K16" s="53"/>
      <c r="L16" s="73"/>
      <c r="M16" s="53"/>
    </row>
    <row r="17" spans="1:13" s="270" customFormat="1" ht="13.5">
      <c r="A17" s="320"/>
      <c r="B17" s="52"/>
      <c r="C17" s="69" t="s">
        <v>30</v>
      </c>
      <c r="D17" s="41" t="s">
        <v>27</v>
      </c>
      <c r="E17" s="19">
        <v>3.62E-3</v>
      </c>
      <c r="F17" s="38">
        <f>E17*F15</f>
        <v>2.5340000000000001E-2</v>
      </c>
      <c r="G17" s="43"/>
      <c r="H17" s="42"/>
      <c r="I17" s="51"/>
      <c r="J17" s="73"/>
      <c r="K17" s="54"/>
      <c r="L17" s="73"/>
      <c r="M17" s="73"/>
    </row>
    <row r="18" spans="1:13" s="270" customFormat="1" ht="13.5">
      <c r="A18" s="320"/>
      <c r="B18" s="52"/>
      <c r="C18" s="69" t="s">
        <v>31</v>
      </c>
      <c r="D18" s="41" t="s">
        <v>19</v>
      </c>
      <c r="E18" s="71">
        <v>1.7999999999999998E-4</v>
      </c>
      <c r="F18" s="38">
        <f>E18*F15</f>
        <v>1.2599999999999998E-3</v>
      </c>
      <c r="G18" s="43"/>
      <c r="H18" s="42"/>
      <c r="I18" s="51"/>
      <c r="J18" s="73"/>
      <c r="K18" s="53"/>
      <c r="L18" s="73"/>
      <c r="M18" s="73"/>
    </row>
    <row r="19" spans="1:13" s="270" customFormat="1" ht="13.5">
      <c r="A19" s="321"/>
      <c r="B19" s="52" t="s">
        <v>32</v>
      </c>
      <c r="C19" s="69" t="s">
        <v>173</v>
      </c>
      <c r="D19" s="41" t="s">
        <v>21</v>
      </c>
      <c r="E19" s="22"/>
      <c r="F19" s="73">
        <f>F11*1.95</f>
        <v>13.65</v>
      </c>
      <c r="G19" s="43"/>
      <c r="H19" s="42"/>
      <c r="I19" s="51"/>
      <c r="J19" s="73"/>
      <c r="K19" s="282"/>
      <c r="L19" s="70"/>
      <c r="M19" s="70"/>
    </row>
    <row r="20" spans="1:13" s="270" customFormat="1" ht="67.5">
      <c r="A20" s="319" t="s">
        <v>22</v>
      </c>
      <c r="B20" s="52" t="s">
        <v>202</v>
      </c>
      <c r="C20" s="69" t="s">
        <v>176</v>
      </c>
      <c r="D20" s="27" t="s">
        <v>20</v>
      </c>
      <c r="E20" s="71"/>
      <c r="F20" s="51">
        <v>0.7</v>
      </c>
      <c r="G20" s="71"/>
      <c r="H20" s="71"/>
      <c r="I20" s="71"/>
      <c r="J20" s="70"/>
      <c r="K20" s="28"/>
      <c r="L20" s="28"/>
      <c r="M20" s="70"/>
    </row>
    <row r="21" spans="1:13" s="270" customFormat="1" ht="13.5">
      <c r="A21" s="320"/>
      <c r="B21" s="72"/>
      <c r="C21" s="29" t="s">
        <v>201</v>
      </c>
      <c r="D21" s="60" t="s">
        <v>17</v>
      </c>
      <c r="E21" s="186">
        <f>2.28*1.2+0.6</f>
        <v>3.3359999999999999</v>
      </c>
      <c r="F21" s="53">
        <f>E21*F20</f>
        <v>2.3351999999999999</v>
      </c>
      <c r="G21" s="53"/>
      <c r="H21" s="54"/>
      <c r="I21" s="30"/>
      <c r="J21" s="73"/>
      <c r="K21" s="73"/>
      <c r="L21" s="43"/>
      <c r="M21" s="53"/>
    </row>
    <row r="22" spans="1:13" s="270" customFormat="1" ht="15.75">
      <c r="A22" s="320"/>
      <c r="B22" s="52" t="s">
        <v>28</v>
      </c>
      <c r="C22" s="69" t="s">
        <v>29</v>
      </c>
      <c r="D22" s="41" t="s">
        <v>20</v>
      </c>
      <c r="E22" s="71"/>
      <c r="F22" s="51">
        <f>F20</f>
        <v>0.7</v>
      </c>
      <c r="G22" s="43"/>
      <c r="H22" s="42"/>
      <c r="I22" s="51"/>
      <c r="J22" s="70"/>
      <c r="K22" s="20"/>
      <c r="L22" s="70"/>
      <c r="M22" s="70"/>
    </row>
    <row r="23" spans="1:13" s="270" customFormat="1" ht="13.5">
      <c r="A23" s="320"/>
      <c r="B23" s="52"/>
      <c r="C23" s="69" t="s">
        <v>25</v>
      </c>
      <c r="D23" s="41" t="s">
        <v>17</v>
      </c>
      <c r="E23" s="21">
        <v>3.2299999999999998E-3</v>
      </c>
      <c r="F23" s="38">
        <f>E23*F22</f>
        <v>2.2609999999999996E-3</v>
      </c>
      <c r="G23" s="43"/>
      <c r="H23" s="42"/>
      <c r="I23" s="51"/>
      <c r="J23" s="73"/>
      <c r="K23" s="53"/>
      <c r="L23" s="73"/>
      <c r="M23" s="53"/>
    </row>
    <row r="24" spans="1:13" s="270" customFormat="1" ht="13.5">
      <c r="A24" s="320"/>
      <c r="B24" s="52"/>
      <c r="C24" s="69" t="s">
        <v>30</v>
      </c>
      <c r="D24" s="41" t="s">
        <v>27</v>
      </c>
      <c r="E24" s="19">
        <v>3.62E-3</v>
      </c>
      <c r="F24" s="38">
        <f>E24*F22</f>
        <v>2.5339999999999998E-3</v>
      </c>
      <c r="G24" s="43"/>
      <c r="H24" s="42"/>
      <c r="I24" s="51"/>
      <c r="J24" s="73"/>
      <c r="K24" s="54"/>
      <c r="L24" s="73"/>
      <c r="M24" s="73"/>
    </row>
    <row r="25" spans="1:13" s="270" customFormat="1" ht="13.5">
      <c r="A25" s="320"/>
      <c r="B25" s="52"/>
      <c r="C25" s="69" t="s">
        <v>31</v>
      </c>
      <c r="D25" s="41" t="s">
        <v>19</v>
      </c>
      <c r="E25" s="71">
        <v>1.7999999999999998E-4</v>
      </c>
      <c r="F25" s="9">
        <f>E25*F22</f>
        <v>1.2599999999999997E-4</v>
      </c>
      <c r="G25" s="43"/>
      <c r="H25" s="42"/>
      <c r="I25" s="51"/>
      <c r="J25" s="73"/>
      <c r="K25" s="53"/>
      <c r="L25" s="73"/>
      <c r="M25" s="73"/>
    </row>
    <row r="26" spans="1:13" s="270" customFormat="1" ht="16.5" customHeight="1">
      <c r="A26" s="321"/>
      <c r="B26" s="52" t="s">
        <v>32</v>
      </c>
      <c r="C26" s="69" t="s">
        <v>173</v>
      </c>
      <c r="D26" s="41" t="s">
        <v>21</v>
      </c>
      <c r="E26" s="22"/>
      <c r="F26" s="73">
        <f>F20*1.95</f>
        <v>1.365</v>
      </c>
      <c r="G26" s="43"/>
      <c r="H26" s="42"/>
      <c r="I26" s="51"/>
      <c r="J26" s="73"/>
      <c r="K26" s="282"/>
      <c r="L26" s="70"/>
      <c r="M26" s="70"/>
    </row>
    <row r="27" spans="1:13" s="270" customFormat="1" ht="16.5" customHeight="1">
      <c r="A27" s="268"/>
      <c r="B27" s="52"/>
      <c r="C27" s="208" t="s">
        <v>295</v>
      </c>
      <c r="D27" s="41"/>
      <c r="E27" s="22"/>
      <c r="F27" s="73"/>
      <c r="G27" s="43"/>
      <c r="H27" s="42"/>
      <c r="I27" s="51"/>
      <c r="J27" s="73"/>
      <c r="K27" s="282"/>
      <c r="L27" s="70"/>
      <c r="M27" s="70"/>
    </row>
    <row r="28" spans="1:13" s="270" customFormat="1" ht="16.5" customHeight="1">
      <c r="A28" s="319" t="s">
        <v>24</v>
      </c>
      <c r="B28" s="52" t="s">
        <v>296</v>
      </c>
      <c r="C28" s="69" t="s">
        <v>203</v>
      </c>
      <c r="D28" s="27" t="s">
        <v>20</v>
      </c>
      <c r="E28" s="22"/>
      <c r="F28" s="73">
        <v>2</v>
      </c>
      <c r="G28" s="43"/>
      <c r="H28" s="70"/>
      <c r="I28" s="206"/>
      <c r="J28" s="70"/>
      <c r="K28" s="282"/>
      <c r="L28" s="70"/>
      <c r="M28" s="70"/>
    </row>
    <row r="29" spans="1:13" s="270" customFormat="1" ht="16.5" customHeight="1">
      <c r="A29" s="320"/>
      <c r="B29" s="50"/>
      <c r="C29" s="69" t="s">
        <v>25</v>
      </c>
      <c r="D29" s="41" t="s">
        <v>17</v>
      </c>
      <c r="E29" s="71">
        <v>1.78</v>
      </c>
      <c r="F29" s="51">
        <f>E29*F28</f>
        <v>3.56</v>
      </c>
      <c r="G29" s="43"/>
      <c r="H29" s="42"/>
      <c r="I29" s="51"/>
      <c r="J29" s="73"/>
      <c r="K29" s="73"/>
      <c r="L29" s="73"/>
      <c r="M29" s="53"/>
    </row>
    <row r="30" spans="1:13" s="270" customFormat="1" ht="16.5" customHeight="1">
      <c r="A30" s="321"/>
      <c r="B30" s="52"/>
      <c r="C30" s="69" t="s">
        <v>34</v>
      </c>
      <c r="D30" s="27" t="s">
        <v>20</v>
      </c>
      <c r="E30" s="22">
        <v>1.1000000000000001</v>
      </c>
      <c r="F30" s="73">
        <f>E30*F28</f>
        <v>2.2000000000000002</v>
      </c>
      <c r="G30" s="73"/>
      <c r="H30" s="73"/>
      <c r="I30" s="73"/>
      <c r="J30" s="73"/>
      <c r="K30" s="73"/>
      <c r="L30" s="73"/>
      <c r="M30" s="73"/>
    </row>
    <row r="31" spans="1:13" s="270" customFormat="1" ht="31.5" customHeight="1">
      <c r="A31" s="319" t="s">
        <v>33</v>
      </c>
      <c r="B31" s="52" t="s">
        <v>299</v>
      </c>
      <c r="C31" s="69" t="s">
        <v>297</v>
      </c>
      <c r="D31" s="27" t="s">
        <v>23</v>
      </c>
      <c r="E31" s="22"/>
      <c r="F31" s="73">
        <v>7</v>
      </c>
      <c r="G31" s="43"/>
      <c r="H31" s="70"/>
      <c r="I31" s="206"/>
      <c r="J31" s="70"/>
      <c r="K31" s="282"/>
      <c r="L31" s="70"/>
      <c r="M31" s="70"/>
    </row>
    <row r="32" spans="1:13" s="270" customFormat="1" ht="16.5" customHeight="1">
      <c r="A32" s="320"/>
      <c r="B32" s="52"/>
      <c r="C32" s="69" t="s">
        <v>16</v>
      </c>
      <c r="D32" s="41" t="s">
        <v>17</v>
      </c>
      <c r="E32" s="19">
        <v>0.745</v>
      </c>
      <c r="F32" s="38">
        <f>E32*F31</f>
        <v>5.2149999999999999</v>
      </c>
      <c r="G32" s="43"/>
      <c r="H32" s="42"/>
      <c r="I32" s="51"/>
      <c r="J32" s="73"/>
      <c r="K32" s="53"/>
      <c r="L32" s="73"/>
      <c r="M32" s="53"/>
    </row>
    <row r="33" spans="1:13" s="270" customFormat="1" ht="16.5" customHeight="1">
      <c r="A33" s="320"/>
      <c r="B33" s="52"/>
      <c r="C33" s="69" t="s">
        <v>298</v>
      </c>
      <c r="D33" s="41" t="s">
        <v>19</v>
      </c>
      <c r="E33" s="38">
        <v>0.38</v>
      </c>
      <c r="F33" s="38">
        <f>E33*F31</f>
        <v>2.66</v>
      </c>
      <c r="G33" s="43"/>
      <c r="H33" s="42"/>
      <c r="I33" s="51"/>
      <c r="J33" s="73"/>
      <c r="K33" s="53"/>
      <c r="L33" s="73"/>
      <c r="M33" s="73"/>
    </row>
    <row r="34" spans="1:13" s="270" customFormat="1" ht="16.5" customHeight="1">
      <c r="A34" s="320"/>
      <c r="B34" s="52"/>
      <c r="C34" s="69" t="s">
        <v>300</v>
      </c>
      <c r="D34" s="41" t="s">
        <v>23</v>
      </c>
      <c r="E34" s="38">
        <v>0.995</v>
      </c>
      <c r="F34" s="38">
        <f>E34*F31</f>
        <v>6.9649999999999999</v>
      </c>
      <c r="G34" s="51"/>
      <c r="H34" s="73"/>
      <c r="I34" s="73"/>
      <c r="J34" s="73"/>
      <c r="K34" s="73"/>
      <c r="L34" s="73"/>
      <c r="M34" s="73"/>
    </row>
    <row r="35" spans="1:13" s="270" customFormat="1" ht="16.5" customHeight="1">
      <c r="A35" s="321"/>
      <c r="B35" s="52"/>
      <c r="C35" s="63" t="s">
        <v>289</v>
      </c>
      <c r="D35" s="72" t="s">
        <v>19</v>
      </c>
      <c r="E35" s="38">
        <v>0.184</v>
      </c>
      <c r="F35" s="38">
        <f>E35*F31</f>
        <v>1.288</v>
      </c>
      <c r="G35" s="73"/>
      <c r="H35" s="73"/>
      <c r="I35" s="73"/>
      <c r="J35" s="73"/>
      <c r="K35" s="73"/>
      <c r="L35" s="73"/>
      <c r="M35" s="73"/>
    </row>
    <row r="36" spans="1:13" s="270" customFormat="1" ht="16.5" customHeight="1">
      <c r="A36" s="319" t="s">
        <v>265</v>
      </c>
      <c r="B36" s="72" t="s">
        <v>38</v>
      </c>
      <c r="C36" s="69" t="s">
        <v>174</v>
      </c>
      <c r="D36" s="41" t="s">
        <v>39</v>
      </c>
      <c r="E36" s="71"/>
      <c r="F36" s="51">
        <v>9</v>
      </c>
      <c r="G36" s="71"/>
      <c r="H36" s="70"/>
      <c r="I36" s="28"/>
      <c r="J36" s="70"/>
      <c r="K36" s="28"/>
      <c r="L36" s="70"/>
      <c r="M36" s="70"/>
    </row>
    <row r="37" spans="1:13" s="270" customFormat="1" ht="16.5" customHeight="1">
      <c r="A37" s="320"/>
      <c r="B37" s="72"/>
      <c r="C37" s="29" t="s">
        <v>16</v>
      </c>
      <c r="D37" s="60" t="s">
        <v>17</v>
      </c>
      <c r="E37" s="38">
        <v>0.56399999999999995</v>
      </c>
      <c r="F37" s="210">
        <f>E37*F36</f>
        <v>5.0759999999999996</v>
      </c>
      <c r="G37" s="53"/>
      <c r="H37" s="54"/>
      <c r="I37" s="30"/>
      <c r="J37" s="73"/>
      <c r="K37" s="73"/>
      <c r="L37" s="43"/>
      <c r="M37" s="73"/>
    </row>
    <row r="38" spans="1:13" s="270" customFormat="1" ht="16.5" customHeight="1">
      <c r="A38" s="320"/>
      <c r="B38" s="72"/>
      <c r="C38" s="29" t="s">
        <v>18</v>
      </c>
      <c r="D38" s="71" t="s">
        <v>19</v>
      </c>
      <c r="E38" s="38">
        <v>4.0899999999999999E-2</v>
      </c>
      <c r="F38" s="38">
        <f>E38*F37</f>
        <v>0.20760839999999997</v>
      </c>
      <c r="G38" s="71"/>
      <c r="H38" s="71"/>
      <c r="I38" s="51"/>
      <c r="J38" s="71"/>
      <c r="K38" s="71"/>
      <c r="L38" s="73"/>
      <c r="M38" s="53"/>
    </row>
    <row r="39" spans="1:13" s="270" customFormat="1" ht="16.5" customHeight="1">
      <c r="A39" s="320"/>
      <c r="B39" s="72"/>
      <c r="C39" s="29" t="s">
        <v>36</v>
      </c>
      <c r="D39" s="71" t="s">
        <v>21</v>
      </c>
      <c r="E39" s="38">
        <v>4.4999999999999997E-3</v>
      </c>
      <c r="F39" s="71">
        <f>E39*F36</f>
        <v>4.0499999999999994E-2</v>
      </c>
      <c r="G39" s="71"/>
      <c r="H39" s="73"/>
      <c r="I39" s="71"/>
      <c r="J39" s="71"/>
      <c r="K39" s="71"/>
      <c r="L39" s="71"/>
      <c r="M39" s="73"/>
    </row>
    <row r="40" spans="1:13" s="270" customFormat="1" ht="16.5" customHeight="1">
      <c r="A40" s="320"/>
      <c r="B40" s="72"/>
      <c r="C40" s="29" t="s">
        <v>37</v>
      </c>
      <c r="D40" s="41" t="s">
        <v>20</v>
      </c>
      <c r="E40" s="38">
        <v>7.4999999999999997E-3</v>
      </c>
      <c r="F40" s="71">
        <f>E40*F36</f>
        <v>6.7500000000000004E-2</v>
      </c>
      <c r="G40" s="71"/>
      <c r="H40" s="73"/>
      <c r="I40" s="71"/>
      <c r="J40" s="71"/>
      <c r="K40" s="71"/>
      <c r="L40" s="71"/>
      <c r="M40" s="73"/>
    </row>
    <row r="41" spans="1:13" s="270" customFormat="1" ht="16.5" customHeight="1">
      <c r="A41" s="321"/>
      <c r="B41" s="72"/>
      <c r="C41" s="69" t="s">
        <v>35</v>
      </c>
      <c r="D41" s="41" t="s">
        <v>19</v>
      </c>
      <c r="E41" s="38">
        <v>0.26500000000000001</v>
      </c>
      <c r="F41" s="73">
        <f>E41*F36</f>
        <v>2.3850000000000002</v>
      </c>
      <c r="G41" s="62"/>
      <c r="H41" s="73"/>
      <c r="I41" s="42"/>
      <c r="J41" s="31"/>
      <c r="K41" s="42"/>
      <c r="L41" s="42"/>
      <c r="M41" s="73"/>
    </row>
    <row r="42" spans="1:13" s="272" customFormat="1" ht="40.5" customHeight="1">
      <c r="A42" s="269" t="s">
        <v>267</v>
      </c>
      <c r="B42" s="72"/>
      <c r="C42" s="69" t="s">
        <v>258</v>
      </c>
      <c r="D42" s="60"/>
      <c r="E42" s="38"/>
      <c r="F42" s="53"/>
      <c r="G42" s="53"/>
      <c r="H42" s="226"/>
      <c r="I42" s="30"/>
      <c r="J42" s="53"/>
      <c r="K42" s="54"/>
      <c r="L42" s="54"/>
      <c r="M42" s="175"/>
    </row>
    <row r="43" spans="1:13" s="272" customFormat="1" ht="45.75" customHeight="1">
      <c r="A43" s="331" t="s">
        <v>329</v>
      </c>
      <c r="B43" s="72" t="s">
        <v>43</v>
      </c>
      <c r="C43" s="69" t="s">
        <v>259</v>
      </c>
      <c r="D43" s="60" t="s">
        <v>20</v>
      </c>
      <c r="E43" s="38"/>
      <c r="F43" s="53">
        <v>5</v>
      </c>
      <c r="G43" s="53"/>
      <c r="H43" s="226"/>
      <c r="I43" s="30"/>
      <c r="J43" s="70"/>
      <c r="K43" s="28"/>
      <c r="L43" s="70"/>
      <c r="M43" s="70"/>
    </row>
    <row r="44" spans="1:13" s="272" customFormat="1" ht="13.5" customHeight="1">
      <c r="A44" s="332"/>
      <c r="B44" s="72"/>
      <c r="C44" s="29" t="s">
        <v>25</v>
      </c>
      <c r="D44" s="60" t="s">
        <v>17</v>
      </c>
      <c r="E44" s="38">
        <v>1.0199999999999999E-2</v>
      </c>
      <c r="F44" s="53">
        <f>E44*F43</f>
        <v>5.0999999999999997E-2</v>
      </c>
      <c r="G44" s="53"/>
      <c r="H44" s="226"/>
      <c r="I44" s="30"/>
      <c r="J44" s="53"/>
      <c r="K44" s="54"/>
      <c r="L44" s="54"/>
      <c r="M44" s="175"/>
    </row>
    <row r="45" spans="1:13" s="272" customFormat="1" ht="13.5" customHeight="1">
      <c r="A45" s="332"/>
      <c r="B45" s="72"/>
      <c r="C45" s="29" t="s">
        <v>26</v>
      </c>
      <c r="D45" s="60" t="s">
        <v>27</v>
      </c>
      <c r="E45" s="38">
        <v>2.2800000000000001E-2</v>
      </c>
      <c r="F45" s="53">
        <f>E45*F43</f>
        <v>0.114</v>
      </c>
      <c r="G45" s="53"/>
      <c r="H45" s="226"/>
      <c r="I45" s="30"/>
      <c r="J45" s="53"/>
      <c r="K45" s="54"/>
      <c r="L45" s="73"/>
      <c r="M45" s="175"/>
    </row>
    <row r="46" spans="1:13" s="272" customFormat="1" ht="13.5" customHeight="1">
      <c r="A46" s="333"/>
      <c r="B46" s="72"/>
      <c r="C46" s="29" t="s">
        <v>18</v>
      </c>
      <c r="D46" s="60" t="s">
        <v>19</v>
      </c>
      <c r="E46" s="38">
        <v>2.0899999999999998E-3</v>
      </c>
      <c r="F46" s="53">
        <f>E46*F43</f>
        <v>1.0449999999999999E-2</v>
      </c>
      <c r="G46" s="53"/>
      <c r="H46" s="226"/>
      <c r="I46" s="30"/>
      <c r="J46" s="53"/>
      <c r="K46" s="54"/>
      <c r="L46" s="73"/>
      <c r="M46" s="175"/>
    </row>
    <row r="47" spans="1:13" s="272" customFormat="1" ht="13.5" customHeight="1">
      <c r="A47" s="331" t="s">
        <v>330</v>
      </c>
      <c r="B47" s="72" t="s">
        <v>28</v>
      </c>
      <c r="C47" s="29" t="s">
        <v>29</v>
      </c>
      <c r="D47" s="60" t="s">
        <v>20</v>
      </c>
      <c r="E47" s="38"/>
      <c r="F47" s="53">
        <f>F43</f>
        <v>5</v>
      </c>
      <c r="G47" s="53"/>
      <c r="H47" s="226"/>
      <c r="I47" s="30"/>
      <c r="J47" s="70"/>
      <c r="K47" s="28"/>
      <c r="L47" s="70"/>
      <c r="M47" s="70"/>
    </row>
    <row r="48" spans="1:13" s="272" customFormat="1" ht="13.5" customHeight="1">
      <c r="A48" s="332"/>
      <c r="B48" s="72"/>
      <c r="C48" s="29" t="s">
        <v>25</v>
      </c>
      <c r="D48" s="60" t="s">
        <v>17</v>
      </c>
      <c r="E48" s="38">
        <v>3.2299999999999998E-3</v>
      </c>
      <c r="F48" s="53">
        <f>E48*F47</f>
        <v>1.6149999999999998E-2</v>
      </c>
      <c r="G48" s="53"/>
      <c r="H48" s="226"/>
      <c r="I48" s="30"/>
      <c r="J48" s="53"/>
      <c r="K48" s="54"/>
      <c r="L48" s="73"/>
      <c r="M48" s="175"/>
    </row>
    <row r="49" spans="1:13" s="272" customFormat="1" ht="13.5" customHeight="1">
      <c r="A49" s="332"/>
      <c r="B49" s="72"/>
      <c r="C49" s="29" t="s">
        <v>30</v>
      </c>
      <c r="D49" s="60" t="s">
        <v>27</v>
      </c>
      <c r="E49" s="38">
        <v>3.62E-3</v>
      </c>
      <c r="F49" s="53">
        <f>E49*F47</f>
        <v>1.8099999999999998E-2</v>
      </c>
      <c r="G49" s="53"/>
      <c r="H49" s="226"/>
      <c r="I49" s="30"/>
      <c r="J49" s="53"/>
      <c r="K49" s="54"/>
      <c r="L49" s="73"/>
      <c r="M49" s="175"/>
    </row>
    <row r="50" spans="1:13" s="272" customFormat="1" ht="13.5" customHeight="1">
      <c r="A50" s="333"/>
      <c r="B50" s="72"/>
      <c r="C50" s="29" t="s">
        <v>31</v>
      </c>
      <c r="D50" s="60" t="s">
        <v>19</v>
      </c>
      <c r="E50" s="38">
        <v>1.7999999999999998E-4</v>
      </c>
      <c r="F50" s="53">
        <f>E50*F47</f>
        <v>8.9999999999999998E-4</v>
      </c>
      <c r="G50" s="53"/>
      <c r="H50" s="226"/>
      <c r="I50" s="30"/>
      <c r="J50" s="53"/>
      <c r="K50" s="54"/>
      <c r="L50" s="73"/>
      <c r="M50" s="175"/>
    </row>
    <row r="51" spans="1:13" s="272" customFormat="1" ht="28.5" customHeight="1">
      <c r="A51" s="269" t="s">
        <v>331</v>
      </c>
      <c r="B51" s="72" t="s">
        <v>32</v>
      </c>
      <c r="C51" s="69" t="s">
        <v>260</v>
      </c>
      <c r="D51" s="60" t="s">
        <v>21</v>
      </c>
      <c r="E51" s="38"/>
      <c r="F51" s="53">
        <f>F43*1.95</f>
        <v>9.75</v>
      </c>
      <c r="G51" s="53"/>
      <c r="H51" s="226"/>
      <c r="I51" s="30"/>
      <c r="J51" s="53"/>
      <c r="K51" s="54"/>
      <c r="L51" s="70"/>
      <c r="M51" s="70"/>
    </row>
    <row r="52" spans="1:13" s="272" customFormat="1" ht="28.5" customHeight="1">
      <c r="A52" s="72" t="s">
        <v>332</v>
      </c>
      <c r="B52" s="72" t="s">
        <v>45</v>
      </c>
      <c r="C52" s="69" t="s">
        <v>262</v>
      </c>
      <c r="D52" s="60" t="s">
        <v>20</v>
      </c>
      <c r="E52" s="38"/>
      <c r="F52" s="53">
        <f>F43</f>
        <v>5</v>
      </c>
      <c r="G52" s="53"/>
      <c r="H52" s="226"/>
      <c r="I52" s="30"/>
      <c r="J52" s="70"/>
      <c r="K52" s="28"/>
      <c r="L52" s="70"/>
      <c r="M52" s="70"/>
    </row>
    <row r="53" spans="1:13" s="272" customFormat="1" ht="13.5" customHeight="1">
      <c r="A53" s="319"/>
      <c r="B53" s="72"/>
      <c r="C53" s="29" t="s">
        <v>25</v>
      </c>
      <c r="D53" s="60" t="s">
        <v>17</v>
      </c>
      <c r="E53" s="38">
        <v>0.13400000000000001</v>
      </c>
      <c r="F53" s="53">
        <f>E53*F52</f>
        <v>0.67</v>
      </c>
      <c r="G53" s="53"/>
      <c r="H53" s="226"/>
      <c r="I53" s="30"/>
      <c r="J53" s="53"/>
      <c r="K53" s="54"/>
      <c r="L53" s="73"/>
      <c r="M53" s="175"/>
    </row>
    <row r="54" spans="1:13" s="272" customFormat="1" ht="13.5" customHeight="1">
      <c r="A54" s="321"/>
      <c r="B54" s="72"/>
      <c r="C54" s="29" t="s">
        <v>46</v>
      </c>
      <c r="D54" s="60" t="s">
        <v>27</v>
      </c>
      <c r="E54" s="38">
        <v>0.13</v>
      </c>
      <c r="F54" s="53">
        <f>E54*F52</f>
        <v>0.65</v>
      </c>
      <c r="G54" s="53"/>
      <c r="H54" s="226"/>
      <c r="I54" s="30"/>
      <c r="J54" s="53"/>
      <c r="K54" s="54"/>
      <c r="L54" s="73"/>
      <c r="M54" s="175"/>
    </row>
    <row r="55" spans="1:13" s="270" customFormat="1" ht="39.75" customHeight="1">
      <c r="A55" s="268"/>
      <c r="B55" s="52"/>
      <c r="C55" s="208" t="s">
        <v>356</v>
      </c>
      <c r="D55" s="41"/>
      <c r="E55" s="22"/>
      <c r="F55" s="73"/>
      <c r="G55" s="43"/>
      <c r="H55" s="42"/>
      <c r="I55" s="51"/>
      <c r="J55" s="73"/>
      <c r="K55" s="282"/>
      <c r="L55" s="70"/>
      <c r="M55" s="70"/>
    </row>
    <row r="56" spans="1:13" s="272" customFormat="1" ht="32.25" customHeight="1">
      <c r="A56" s="334" t="s">
        <v>268</v>
      </c>
      <c r="B56" s="167" t="s">
        <v>144</v>
      </c>
      <c r="C56" s="259" t="s">
        <v>177</v>
      </c>
      <c r="D56" s="60" t="s">
        <v>20</v>
      </c>
      <c r="E56" s="167"/>
      <c r="F56" s="167">
        <v>2.1139999999999999</v>
      </c>
      <c r="G56" s="55"/>
      <c r="H56" s="20"/>
      <c r="I56" s="45"/>
      <c r="J56" s="20"/>
      <c r="K56" s="53"/>
      <c r="L56" s="20"/>
      <c r="M56" s="20"/>
    </row>
    <row r="57" spans="1:13" s="272" customFormat="1" ht="13.5">
      <c r="A57" s="335"/>
      <c r="B57" s="167"/>
      <c r="C57" s="29" t="s">
        <v>16</v>
      </c>
      <c r="D57" s="60" t="s">
        <v>17</v>
      </c>
      <c r="E57" s="73">
        <v>25.2</v>
      </c>
      <c r="F57" s="210">
        <f>E57*F56</f>
        <v>53.272799999999997</v>
      </c>
      <c r="G57" s="53"/>
      <c r="H57" s="54"/>
      <c r="I57" s="30"/>
      <c r="J57" s="53"/>
      <c r="K57" s="54"/>
      <c r="L57" s="54"/>
      <c r="M57" s="53"/>
    </row>
    <row r="58" spans="1:13" s="272" customFormat="1" ht="13.5">
      <c r="A58" s="335"/>
      <c r="B58" s="167"/>
      <c r="C58" s="29" t="s">
        <v>18</v>
      </c>
      <c r="D58" s="71" t="s">
        <v>19</v>
      </c>
      <c r="E58" s="38">
        <v>0.23</v>
      </c>
      <c r="F58" s="38">
        <f>E58*F56</f>
        <v>0.48621999999999999</v>
      </c>
      <c r="G58" s="71"/>
      <c r="H58" s="71"/>
      <c r="I58" s="51"/>
      <c r="J58" s="71"/>
      <c r="K58" s="71"/>
      <c r="L58" s="73"/>
      <c r="M58" s="73"/>
    </row>
    <row r="59" spans="1:13" s="272" customFormat="1" ht="15.75">
      <c r="A59" s="335"/>
      <c r="B59" s="167"/>
      <c r="C59" s="63" t="s">
        <v>333</v>
      </c>
      <c r="D59" s="2" t="s">
        <v>20</v>
      </c>
      <c r="E59" s="51">
        <v>1</v>
      </c>
      <c r="F59" s="73">
        <f>E59*F56</f>
        <v>2.1139999999999999</v>
      </c>
      <c r="G59" s="51"/>
      <c r="H59" s="73"/>
      <c r="I59" s="73"/>
      <c r="J59" s="73"/>
      <c r="K59" s="34"/>
      <c r="L59" s="73"/>
      <c r="M59" s="73"/>
    </row>
    <row r="60" spans="1:13" s="272" customFormat="1" ht="15.75">
      <c r="A60" s="335"/>
      <c r="B60" s="167"/>
      <c r="C60" s="259" t="s">
        <v>37</v>
      </c>
      <c r="D60" s="60" t="s">
        <v>20</v>
      </c>
      <c r="E60" s="167">
        <v>0.05</v>
      </c>
      <c r="F60" s="167">
        <f>E60*F56</f>
        <v>0.1057</v>
      </c>
      <c r="G60" s="62"/>
      <c r="H60" s="73"/>
      <c r="I60" s="54"/>
      <c r="J60" s="54"/>
      <c r="K60" s="54"/>
      <c r="L60" s="20"/>
      <c r="M60" s="73"/>
    </row>
    <row r="61" spans="1:13" s="272" customFormat="1" ht="18.75" customHeight="1">
      <c r="A61" s="335"/>
      <c r="B61" s="167"/>
      <c r="C61" s="259" t="s">
        <v>145</v>
      </c>
      <c r="D61" s="60" t="s">
        <v>20</v>
      </c>
      <c r="E61" s="167">
        <v>0.13800000000000001</v>
      </c>
      <c r="F61" s="167">
        <f>E61*F56</f>
        <v>0.29173199999999999</v>
      </c>
      <c r="G61" s="62"/>
      <c r="H61" s="73"/>
      <c r="I61" s="54"/>
      <c r="J61" s="54"/>
      <c r="K61" s="54"/>
      <c r="L61" s="20"/>
      <c r="M61" s="73"/>
    </row>
    <row r="62" spans="1:13" s="272" customFormat="1" ht="16.5" customHeight="1">
      <c r="A62" s="336"/>
      <c r="B62" s="167"/>
      <c r="C62" s="69" t="s">
        <v>35</v>
      </c>
      <c r="D62" s="41" t="s">
        <v>19</v>
      </c>
      <c r="E62" s="38">
        <v>2.54</v>
      </c>
      <c r="F62" s="73">
        <f>E62*F56</f>
        <v>5.3695599999999999</v>
      </c>
      <c r="G62" s="62"/>
      <c r="H62" s="73"/>
      <c r="I62" s="42"/>
      <c r="J62" s="31"/>
      <c r="K62" s="42"/>
      <c r="L62" s="42"/>
      <c r="M62" s="166"/>
    </row>
    <row r="63" spans="1:13" s="272" customFormat="1" ht="19.5" customHeight="1">
      <c r="A63" s="337" t="s">
        <v>40</v>
      </c>
      <c r="B63" s="167" t="s">
        <v>334</v>
      </c>
      <c r="C63" s="259" t="s">
        <v>335</v>
      </c>
      <c r="D63" s="167" t="s">
        <v>21</v>
      </c>
      <c r="E63" s="167"/>
      <c r="F63" s="167">
        <v>1.4E-2</v>
      </c>
      <c r="G63" s="55"/>
      <c r="H63" s="20"/>
      <c r="I63" s="45"/>
      <c r="J63" s="20"/>
      <c r="K63" s="54"/>
      <c r="L63" s="20"/>
      <c r="M63" s="20"/>
    </row>
    <row r="64" spans="1:13" s="272" customFormat="1" ht="13.5">
      <c r="A64" s="338"/>
      <c r="B64" s="167"/>
      <c r="C64" s="29" t="s">
        <v>16</v>
      </c>
      <c r="D64" s="60" t="s">
        <v>17</v>
      </c>
      <c r="E64" s="38">
        <v>34</v>
      </c>
      <c r="F64" s="210">
        <f>E64*F63</f>
        <v>0.47600000000000003</v>
      </c>
      <c r="G64" s="53"/>
      <c r="H64" s="54"/>
      <c r="I64" s="30"/>
      <c r="J64" s="73"/>
      <c r="K64" s="73"/>
      <c r="L64" s="43"/>
      <c r="M64" s="73"/>
    </row>
    <row r="65" spans="1:13" s="272" customFormat="1" ht="13.5">
      <c r="A65" s="338"/>
      <c r="B65" s="167"/>
      <c r="C65" s="29" t="s">
        <v>336</v>
      </c>
      <c r="D65" s="71" t="s">
        <v>21</v>
      </c>
      <c r="E65" s="73">
        <v>0.01</v>
      </c>
      <c r="F65" s="9">
        <f>E65*F63</f>
        <v>1.4000000000000001E-4</v>
      </c>
      <c r="G65" s="71"/>
      <c r="H65" s="73"/>
      <c r="I65" s="51"/>
      <c r="J65" s="71"/>
      <c r="K65" s="71"/>
      <c r="L65" s="73"/>
      <c r="M65" s="73"/>
    </row>
    <row r="66" spans="1:13" s="272" customFormat="1" ht="16.5" customHeight="1">
      <c r="A66" s="339"/>
      <c r="B66" s="167"/>
      <c r="C66" s="259" t="s">
        <v>337</v>
      </c>
      <c r="D66" s="71" t="s">
        <v>21</v>
      </c>
      <c r="E66" s="167"/>
      <c r="F66" s="167">
        <f>F63</f>
        <v>1.4E-2</v>
      </c>
      <c r="G66" s="62"/>
      <c r="H66" s="73"/>
      <c r="I66" s="51"/>
      <c r="J66" s="71"/>
      <c r="K66" s="71"/>
      <c r="L66" s="73"/>
      <c r="M66" s="73"/>
    </row>
    <row r="67" spans="1:13" s="272" customFormat="1" ht="27">
      <c r="A67" s="340">
        <v>9</v>
      </c>
      <c r="B67" s="167" t="s">
        <v>338</v>
      </c>
      <c r="C67" s="259" t="s">
        <v>339</v>
      </c>
      <c r="D67" s="71" t="s">
        <v>21</v>
      </c>
      <c r="E67" s="167"/>
      <c r="F67" s="260">
        <f>0.177+0.0026</f>
        <v>0.17959999999999998</v>
      </c>
      <c r="G67" s="55"/>
      <c r="H67" s="20"/>
      <c r="I67" s="45"/>
      <c r="J67" s="20"/>
      <c r="K67" s="54"/>
      <c r="L67" s="20"/>
      <c r="M67" s="20"/>
    </row>
    <row r="68" spans="1:13" s="272" customFormat="1" ht="15.75" customHeight="1">
      <c r="A68" s="341"/>
      <c r="B68" s="261"/>
      <c r="C68" s="29" t="s">
        <v>16</v>
      </c>
      <c r="D68" s="60" t="s">
        <v>17</v>
      </c>
      <c r="E68" s="38">
        <v>13.3</v>
      </c>
      <c r="F68" s="210">
        <f>E68*F67</f>
        <v>2.3886799999999999</v>
      </c>
      <c r="G68" s="53"/>
      <c r="H68" s="54"/>
      <c r="I68" s="30"/>
      <c r="J68" s="73"/>
      <c r="K68" s="73"/>
      <c r="L68" s="43"/>
      <c r="M68" s="73"/>
    </row>
    <row r="69" spans="1:13" s="272" customFormat="1" ht="15" customHeight="1">
      <c r="A69" s="341"/>
      <c r="B69" s="261"/>
      <c r="C69" s="29" t="s">
        <v>336</v>
      </c>
      <c r="D69" s="71" t="s">
        <v>21</v>
      </c>
      <c r="E69" s="73">
        <v>0.01</v>
      </c>
      <c r="F69" s="38">
        <f>E69*F67</f>
        <v>1.7959999999999999E-3</v>
      </c>
      <c r="G69" s="71"/>
      <c r="H69" s="73"/>
      <c r="I69" s="51"/>
      <c r="J69" s="71"/>
      <c r="K69" s="71"/>
      <c r="L69" s="73"/>
      <c r="M69" s="73"/>
    </row>
    <row r="70" spans="1:13" s="272" customFormat="1" ht="16.5" customHeight="1">
      <c r="A70" s="341"/>
      <c r="B70" s="261"/>
      <c r="C70" s="259" t="s">
        <v>340</v>
      </c>
      <c r="D70" s="71" t="s">
        <v>21</v>
      </c>
      <c r="E70" s="167"/>
      <c r="F70" s="260">
        <v>0.17660000000000001</v>
      </c>
      <c r="G70" s="62"/>
      <c r="H70" s="73"/>
      <c r="I70" s="54"/>
      <c r="J70" s="54"/>
      <c r="K70" s="54"/>
      <c r="L70" s="73"/>
      <c r="M70" s="73"/>
    </row>
    <row r="71" spans="1:13" s="272" customFormat="1" ht="30" customHeight="1">
      <c r="A71" s="341"/>
      <c r="B71" s="54" t="s">
        <v>162</v>
      </c>
      <c r="C71" s="259" t="s">
        <v>341</v>
      </c>
      <c r="D71" s="71" t="s">
        <v>21</v>
      </c>
      <c r="E71" s="167"/>
      <c r="F71" s="260">
        <f>F67</f>
        <v>0.17959999999999998</v>
      </c>
      <c r="G71" s="62"/>
      <c r="H71" s="73"/>
      <c r="I71" s="54"/>
      <c r="J71" s="54"/>
      <c r="K71" s="53"/>
      <c r="L71" s="70"/>
      <c r="M71" s="70"/>
    </row>
    <row r="72" spans="1:13" s="272" customFormat="1" ht="16.5" customHeight="1">
      <c r="A72" s="341"/>
      <c r="B72" s="262" t="s">
        <v>342</v>
      </c>
      <c r="C72" s="259" t="s">
        <v>343</v>
      </c>
      <c r="D72" s="71" t="s">
        <v>21</v>
      </c>
      <c r="E72" s="167"/>
      <c r="F72" s="260">
        <f>F71</f>
        <v>0.17959999999999998</v>
      </c>
      <c r="G72" s="62"/>
      <c r="H72" s="70"/>
      <c r="I72" s="45"/>
      <c r="J72" s="20"/>
      <c r="K72" s="45"/>
      <c r="L72" s="70"/>
      <c r="M72" s="70"/>
    </row>
    <row r="73" spans="1:13" s="272" customFormat="1" ht="13.5">
      <c r="A73" s="342"/>
      <c r="B73" s="261"/>
      <c r="C73" s="29" t="s">
        <v>16</v>
      </c>
      <c r="D73" s="60" t="s">
        <v>17</v>
      </c>
      <c r="E73" s="73">
        <v>37.4</v>
      </c>
      <c r="F73" s="210">
        <f>E73*F72</f>
        <v>6.717039999999999</v>
      </c>
      <c r="G73" s="53"/>
      <c r="H73" s="54"/>
      <c r="I73" s="30"/>
      <c r="J73" s="53"/>
      <c r="K73" s="54"/>
      <c r="L73" s="54"/>
      <c r="M73" s="53"/>
    </row>
    <row r="74" spans="1:13" s="272" customFormat="1" ht="13.5">
      <c r="A74" s="340"/>
      <c r="B74" s="261"/>
      <c r="C74" s="29" t="s">
        <v>18</v>
      </c>
      <c r="D74" s="71" t="s">
        <v>19</v>
      </c>
      <c r="E74" s="73">
        <v>6.32</v>
      </c>
      <c r="F74" s="38">
        <f>E74*F72</f>
        <v>1.1350719999999999</v>
      </c>
      <c r="G74" s="71"/>
      <c r="H74" s="71"/>
      <c r="I74" s="51"/>
      <c r="J74" s="71"/>
      <c r="K74" s="71"/>
      <c r="L74" s="73"/>
      <c r="M74" s="73"/>
    </row>
    <row r="75" spans="1:13" s="272" customFormat="1" ht="15.75">
      <c r="A75" s="341"/>
      <c r="B75" s="261"/>
      <c r="C75" s="259" t="s">
        <v>344</v>
      </c>
      <c r="D75" s="41" t="s">
        <v>20</v>
      </c>
      <c r="E75" s="167">
        <v>0.75</v>
      </c>
      <c r="F75" s="263">
        <f>E75*F71</f>
        <v>0.13469999999999999</v>
      </c>
      <c r="G75" s="62"/>
      <c r="H75" s="73"/>
      <c r="I75" s="54"/>
      <c r="J75" s="54"/>
      <c r="K75" s="54"/>
      <c r="L75" s="73"/>
      <c r="M75" s="73"/>
    </row>
    <row r="76" spans="1:13" s="272" customFormat="1" ht="13.5">
      <c r="A76" s="341"/>
      <c r="B76" s="261"/>
      <c r="C76" s="259" t="s">
        <v>345</v>
      </c>
      <c r="D76" s="71" t="s">
        <v>21</v>
      </c>
      <c r="E76" s="167">
        <v>0.06</v>
      </c>
      <c r="F76" s="263">
        <f>E76*F72</f>
        <v>1.0775999999999999E-2</v>
      </c>
      <c r="G76" s="62"/>
      <c r="H76" s="73"/>
      <c r="I76" s="54"/>
      <c r="J76" s="54"/>
      <c r="K76" s="54"/>
      <c r="L76" s="73"/>
      <c r="M76" s="73"/>
    </row>
    <row r="77" spans="1:13" s="272" customFormat="1" ht="13.5">
      <c r="A77" s="342"/>
      <c r="B77" s="261"/>
      <c r="C77" s="259" t="s">
        <v>35</v>
      </c>
      <c r="D77" s="71" t="s">
        <v>19</v>
      </c>
      <c r="E77" s="167">
        <v>7.63</v>
      </c>
      <c r="F77" s="263">
        <f>E77*F72</f>
        <v>1.3703479999999999</v>
      </c>
      <c r="G77" s="62"/>
      <c r="H77" s="73"/>
      <c r="I77" s="54"/>
      <c r="J77" s="54"/>
      <c r="K77" s="54"/>
      <c r="L77" s="73"/>
      <c r="M77" s="73"/>
    </row>
    <row r="78" spans="1:13" s="270" customFormat="1" ht="16.5" customHeight="1">
      <c r="A78" s="319" t="s">
        <v>270</v>
      </c>
      <c r="B78" s="72" t="s">
        <v>38</v>
      </c>
      <c r="C78" s="69" t="s">
        <v>174</v>
      </c>
      <c r="D78" s="41" t="s">
        <v>39</v>
      </c>
      <c r="E78" s="71"/>
      <c r="F78" s="51">
        <v>4.8</v>
      </c>
      <c r="G78" s="71"/>
      <c r="H78" s="70"/>
      <c r="I78" s="28"/>
      <c r="J78" s="70"/>
      <c r="K78" s="28"/>
      <c r="L78" s="70"/>
      <c r="M78" s="70"/>
    </row>
    <row r="79" spans="1:13" s="270" customFormat="1" ht="16.5" customHeight="1">
      <c r="A79" s="320"/>
      <c r="B79" s="72"/>
      <c r="C79" s="29" t="s">
        <v>16</v>
      </c>
      <c r="D79" s="60" t="s">
        <v>17</v>
      </c>
      <c r="E79" s="38">
        <v>0.56399999999999995</v>
      </c>
      <c r="F79" s="210">
        <f>E79*F78</f>
        <v>2.7071999999999998</v>
      </c>
      <c r="G79" s="53"/>
      <c r="H79" s="54"/>
      <c r="I79" s="30"/>
      <c r="J79" s="73"/>
      <c r="K79" s="73"/>
      <c r="L79" s="43"/>
      <c r="M79" s="73"/>
    </row>
    <row r="80" spans="1:13" s="270" customFormat="1" ht="16.5" customHeight="1">
      <c r="A80" s="320"/>
      <c r="B80" s="72"/>
      <c r="C80" s="29" t="s">
        <v>18</v>
      </c>
      <c r="D80" s="71" t="s">
        <v>19</v>
      </c>
      <c r="E80" s="38">
        <v>4.0899999999999999E-2</v>
      </c>
      <c r="F80" s="38">
        <f>E80*F79</f>
        <v>0.11072447999999999</v>
      </c>
      <c r="G80" s="71"/>
      <c r="H80" s="71"/>
      <c r="I80" s="51"/>
      <c r="J80" s="71"/>
      <c r="K80" s="71"/>
      <c r="L80" s="73"/>
      <c r="M80" s="53"/>
    </row>
    <row r="81" spans="1:13" s="270" customFormat="1" ht="16.5" customHeight="1">
      <c r="A81" s="320"/>
      <c r="B81" s="72"/>
      <c r="C81" s="29" t="s">
        <v>36</v>
      </c>
      <c r="D81" s="71" t="s">
        <v>21</v>
      </c>
      <c r="E81" s="38">
        <v>4.4999999999999997E-3</v>
      </c>
      <c r="F81" s="71">
        <f>E81*F78</f>
        <v>2.1599999999999998E-2</v>
      </c>
      <c r="G81" s="71"/>
      <c r="H81" s="73"/>
      <c r="I81" s="71"/>
      <c r="J81" s="71"/>
      <c r="K81" s="71"/>
      <c r="L81" s="71"/>
      <c r="M81" s="73"/>
    </row>
    <row r="82" spans="1:13" s="270" customFormat="1" ht="16.5" customHeight="1">
      <c r="A82" s="320"/>
      <c r="B82" s="72"/>
      <c r="C82" s="29" t="s">
        <v>37</v>
      </c>
      <c r="D82" s="41" t="s">
        <v>20</v>
      </c>
      <c r="E82" s="38">
        <v>7.4999999999999997E-3</v>
      </c>
      <c r="F82" s="71">
        <f>E82*F78</f>
        <v>3.5999999999999997E-2</v>
      </c>
      <c r="G82" s="71"/>
      <c r="H82" s="73"/>
      <c r="I82" s="71"/>
      <c r="J82" s="71"/>
      <c r="K82" s="71"/>
      <c r="L82" s="71"/>
      <c r="M82" s="73"/>
    </row>
    <row r="83" spans="1:13" s="270" customFormat="1" ht="16.5" customHeight="1">
      <c r="A83" s="321"/>
      <c r="B83" s="72"/>
      <c r="C83" s="69" t="s">
        <v>35</v>
      </c>
      <c r="D83" s="41" t="s">
        <v>19</v>
      </c>
      <c r="E83" s="38">
        <v>0.26500000000000001</v>
      </c>
      <c r="F83" s="73">
        <f>E83*F78</f>
        <v>1.272</v>
      </c>
      <c r="G83" s="62"/>
      <c r="H83" s="73"/>
      <c r="I83" s="42"/>
      <c r="J83" s="31"/>
      <c r="K83" s="42"/>
      <c r="L83" s="42"/>
      <c r="M83" s="73"/>
    </row>
    <row r="84" spans="1:13" s="272" customFormat="1" ht="40.5" customHeight="1">
      <c r="A84" s="269" t="s">
        <v>271</v>
      </c>
      <c r="B84" s="72"/>
      <c r="C84" s="69" t="s">
        <v>258</v>
      </c>
      <c r="D84" s="60"/>
      <c r="E84" s="38"/>
      <c r="F84" s="53"/>
      <c r="G84" s="53"/>
      <c r="H84" s="226"/>
      <c r="I84" s="30"/>
      <c r="J84" s="53"/>
      <c r="K84" s="54"/>
      <c r="L84" s="54"/>
      <c r="M84" s="175"/>
    </row>
    <row r="85" spans="1:13" s="272" customFormat="1" ht="45.75" customHeight="1">
      <c r="A85" s="331" t="s">
        <v>346</v>
      </c>
      <c r="B85" s="72" t="s">
        <v>43</v>
      </c>
      <c r="C85" s="69" t="s">
        <v>259</v>
      </c>
      <c r="D85" s="60" t="s">
        <v>20</v>
      </c>
      <c r="E85" s="38"/>
      <c r="F85" s="53">
        <v>0.33</v>
      </c>
      <c r="G85" s="53"/>
      <c r="H85" s="226"/>
      <c r="I85" s="30"/>
      <c r="J85" s="70"/>
      <c r="K85" s="28"/>
      <c r="L85" s="70"/>
      <c r="M85" s="70"/>
    </row>
    <row r="86" spans="1:13" s="272" customFormat="1" ht="13.5" customHeight="1">
      <c r="A86" s="332"/>
      <c r="B86" s="72"/>
      <c r="C86" s="29" t="s">
        <v>25</v>
      </c>
      <c r="D86" s="60" t="s">
        <v>17</v>
      </c>
      <c r="E86" s="38">
        <v>1.0199999999999999E-2</v>
      </c>
      <c r="F86" s="53">
        <f>E86*F85</f>
        <v>3.3659999999999996E-3</v>
      </c>
      <c r="G86" s="53"/>
      <c r="H86" s="226"/>
      <c r="I86" s="30"/>
      <c r="J86" s="53"/>
      <c r="K86" s="54"/>
      <c r="L86" s="54"/>
      <c r="M86" s="175"/>
    </row>
    <row r="87" spans="1:13" s="272" customFormat="1" ht="13.5" customHeight="1">
      <c r="A87" s="332"/>
      <c r="B87" s="72"/>
      <c r="C87" s="29" t="s">
        <v>26</v>
      </c>
      <c r="D87" s="60" t="s">
        <v>27</v>
      </c>
      <c r="E87" s="38">
        <v>2.2800000000000001E-2</v>
      </c>
      <c r="F87" s="53">
        <f>E87*F85</f>
        <v>7.5240000000000003E-3</v>
      </c>
      <c r="G87" s="53"/>
      <c r="H87" s="226"/>
      <c r="I87" s="30"/>
      <c r="J87" s="53"/>
      <c r="K87" s="54"/>
      <c r="L87" s="73"/>
      <c r="M87" s="175"/>
    </row>
    <row r="88" spans="1:13" s="272" customFormat="1" ht="13.5" customHeight="1">
      <c r="A88" s="333"/>
      <c r="B88" s="72"/>
      <c r="C88" s="29" t="s">
        <v>18</v>
      </c>
      <c r="D88" s="60" t="s">
        <v>19</v>
      </c>
      <c r="E88" s="38">
        <v>2.0899999999999998E-3</v>
      </c>
      <c r="F88" s="53">
        <f>E88*F85</f>
        <v>6.8970000000000001E-4</v>
      </c>
      <c r="G88" s="53"/>
      <c r="H88" s="226"/>
      <c r="I88" s="30"/>
      <c r="J88" s="53"/>
      <c r="K88" s="54"/>
      <c r="L88" s="73"/>
      <c r="M88" s="175"/>
    </row>
    <row r="89" spans="1:13" s="272" customFormat="1" ht="13.5" customHeight="1">
      <c r="A89" s="331" t="s">
        <v>347</v>
      </c>
      <c r="B89" s="72" t="s">
        <v>28</v>
      </c>
      <c r="C89" s="29" t="s">
        <v>29</v>
      </c>
      <c r="D89" s="60" t="s">
        <v>20</v>
      </c>
      <c r="E89" s="38"/>
      <c r="F89" s="53">
        <f>F85</f>
        <v>0.33</v>
      </c>
      <c r="G89" s="53"/>
      <c r="H89" s="226"/>
      <c r="I89" s="30"/>
      <c r="J89" s="70"/>
      <c r="K89" s="28"/>
      <c r="L89" s="70"/>
      <c r="M89" s="70"/>
    </row>
    <row r="90" spans="1:13" s="272" customFormat="1" ht="13.5" customHeight="1">
      <c r="A90" s="332"/>
      <c r="B90" s="72"/>
      <c r="C90" s="29" t="s">
        <v>25</v>
      </c>
      <c r="D90" s="60" t="s">
        <v>17</v>
      </c>
      <c r="E90" s="38">
        <v>3.2299999999999998E-3</v>
      </c>
      <c r="F90" s="53">
        <f>E90*F89</f>
        <v>1.0659000000000001E-3</v>
      </c>
      <c r="G90" s="53"/>
      <c r="H90" s="226"/>
      <c r="I90" s="30"/>
      <c r="J90" s="53"/>
      <c r="K90" s="54"/>
      <c r="L90" s="73"/>
      <c r="M90" s="175"/>
    </row>
    <row r="91" spans="1:13" s="272" customFormat="1" ht="13.5" customHeight="1">
      <c r="A91" s="332"/>
      <c r="B91" s="72"/>
      <c r="C91" s="29" t="s">
        <v>30</v>
      </c>
      <c r="D91" s="60" t="s">
        <v>27</v>
      </c>
      <c r="E91" s="38">
        <v>3.62E-3</v>
      </c>
      <c r="F91" s="53">
        <f>E91*F89</f>
        <v>1.1946000000000001E-3</v>
      </c>
      <c r="G91" s="53"/>
      <c r="H91" s="226"/>
      <c r="I91" s="30"/>
      <c r="J91" s="53"/>
      <c r="K91" s="54"/>
      <c r="L91" s="73"/>
      <c r="M91" s="175"/>
    </row>
    <row r="92" spans="1:13" s="272" customFormat="1" ht="13.5" customHeight="1">
      <c r="A92" s="333"/>
      <c r="B92" s="72"/>
      <c r="C92" s="29" t="s">
        <v>31</v>
      </c>
      <c r="D92" s="60" t="s">
        <v>19</v>
      </c>
      <c r="E92" s="38">
        <v>1.7999999999999998E-4</v>
      </c>
      <c r="F92" s="53">
        <f>E92*F89</f>
        <v>5.94E-5</v>
      </c>
      <c r="G92" s="53"/>
      <c r="H92" s="226"/>
      <c r="I92" s="30"/>
      <c r="J92" s="53"/>
      <c r="K92" s="54"/>
      <c r="L92" s="73"/>
      <c r="M92" s="175"/>
    </row>
    <row r="93" spans="1:13" s="272" customFormat="1" ht="28.5" customHeight="1">
      <c r="A93" s="269" t="s">
        <v>348</v>
      </c>
      <c r="B93" s="72" t="s">
        <v>32</v>
      </c>
      <c r="C93" s="69" t="s">
        <v>260</v>
      </c>
      <c r="D93" s="60" t="s">
        <v>21</v>
      </c>
      <c r="E93" s="38"/>
      <c r="F93" s="53">
        <f>F85*1.95</f>
        <v>0.64349999999999996</v>
      </c>
      <c r="G93" s="53"/>
      <c r="H93" s="226"/>
      <c r="I93" s="30"/>
      <c r="J93" s="53"/>
      <c r="K93" s="54"/>
      <c r="L93" s="70"/>
      <c r="M93" s="70"/>
    </row>
    <row r="94" spans="1:13" s="272" customFormat="1" ht="28.5" customHeight="1">
      <c r="A94" s="72" t="s">
        <v>349</v>
      </c>
      <c r="B94" s="72" t="s">
        <v>45</v>
      </c>
      <c r="C94" s="69" t="s">
        <v>262</v>
      </c>
      <c r="D94" s="60" t="s">
        <v>20</v>
      </c>
      <c r="E94" s="38"/>
      <c r="F94" s="53">
        <f>F85</f>
        <v>0.33</v>
      </c>
      <c r="G94" s="53"/>
      <c r="H94" s="226"/>
      <c r="I94" s="30"/>
      <c r="J94" s="70"/>
      <c r="K94" s="28"/>
      <c r="L94" s="70"/>
      <c r="M94" s="70"/>
    </row>
    <row r="95" spans="1:13" s="272" customFormat="1" ht="13.5" customHeight="1">
      <c r="A95" s="319"/>
      <c r="B95" s="72"/>
      <c r="C95" s="29" t="s">
        <v>25</v>
      </c>
      <c r="D95" s="60" t="s">
        <v>17</v>
      </c>
      <c r="E95" s="38">
        <v>0.13400000000000001</v>
      </c>
      <c r="F95" s="53">
        <f>E95*F94</f>
        <v>4.4220000000000002E-2</v>
      </c>
      <c r="G95" s="53"/>
      <c r="H95" s="226"/>
      <c r="I95" s="30"/>
      <c r="J95" s="53"/>
      <c r="K95" s="54"/>
      <c r="L95" s="73"/>
      <c r="M95" s="175"/>
    </row>
    <row r="96" spans="1:13" s="272" customFormat="1" ht="13.5" customHeight="1">
      <c r="A96" s="321"/>
      <c r="B96" s="72"/>
      <c r="C96" s="29" t="s">
        <v>46</v>
      </c>
      <c r="D96" s="60" t="s">
        <v>27</v>
      </c>
      <c r="E96" s="38">
        <v>0.13</v>
      </c>
      <c r="F96" s="53">
        <f>E96*F94</f>
        <v>4.2900000000000001E-2</v>
      </c>
      <c r="G96" s="53"/>
      <c r="H96" s="226"/>
      <c r="I96" s="30"/>
      <c r="J96" s="53"/>
      <c r="K96" s="54"/>
      <c r="L96" s="73"/>
      <c r="M96" s="175"/>
    </row>
    <row r="97" spans="1:13" s="272" customFormat="1" ht="13.5">
      <c r="A97" s="72"/>
      <c r="B97" s="243"/>
      <c r="C97" s="59" t="s">
        <v>12</v>
      </c>
      <c r="D97" s="60" t="s">
        <v>19</v>
      </c>
      <c r="E97" s="53"/>
      <c r="F97" s="53"/>
      <c r="G97" s="55"/>
      <c r="H97" s="53"/>
      <c r="I97" s="54"/>
      <c r="J97" s="53"/>
      <c r="K97" s="54"/>
      <c r="L97" s="53"/>
      <c r="M97" s="56"/>
    </row>
    <row r="98" spans="1:13">
      <c r="A98" s="72"/>
      <c r="B98" s="243"/>
      <c r="C98" s="59" t="s">
        <v>47</v>
      </c>
      <c r="D98" s="60" t="s">
        <v>48</v>
      </c>
      <c r="E98" s="53"/>
      <c r="F98" s="53"/>
      <c r="G98" s="55"/>
      <c r="H98" s="53"/>
      <c r="I98" s="54"/>
      <c r="J98" s="53"/>
      <c r="K98" s="54"/>
      <c r="L98" s="53"/>
      <c r="M98" s="56"/>
    </row>
    <row r="99" spans="1:13">
      <c r="A99" s="57"/>
      <c r="B99" s="243"/>
      <c r="C99" s="59" t="s">
        <v>12</v>
      </c>
      <c r="D99" s="60" t="s">
        <v>19</v>
      </c>
      <c r="E99" s="53"/>
      <c r="F99" s="53"/>
      <c r="G99" s="55"/>
      <c r="H99" s="53"/>
      <c r="I99" s="54"/>
      <c r="J99" s="53"/>
      <c r="K99" s="54"/>
      <c r="L99" s="53"/>
      <c r="M99" s="56"/>
    </row>
    <row r="100" spans="1:13">
      <c r="A100" s="57"/>
      <c r="B100" s="243"/>
      <c r="C100" s="59" t="s">
        <v>49</v>
      </c>
      <c r="D100" s="60" t="s">
        <v>48</v>
      </c>
      <c r="E100" s="53"/>
      <c r="F100" s="53"/>
      <c r="G100" s="55"/>
      <c r="H100" s="53"/>
      <c r="I100" s="54"/>
      <c r="J100" s="53"/>
      <c r="K100" s="54"/>
      <c r="L100" s="53"/>
      <c r="M100" s="56"/>
    </row>
    <row r="101" spans="1:13">
      <c r="A101" s="57"/>
      <c r="B101" s="243"/>
      <c r="C101" s="59" t="s">
        <v>12</v>
      </c>
      <c r="D101" s="60" t="s">
        <v>19</v>
      </c>
      <c r="E101" s="53"/>
      <c r="F101" s="53"/>
      <c r="G101" s="55"/>
      <c r="H101" s="53"/>
      <c r="I101" s="54"/>
      <c r="J101" s="53"/>
      <c r="K101" s="54"/>
      <c r="L101" s="53"/>
      <c r="M101" s="56"/>
    </row>
    <row r="102" spans="1:13">
      <c r="B102" s="291"/>
    </row>
    <row r="103" spans="1:13">
      <c r="B103" s="291"/>
    </row>
    <row r="104" spans="1:13" s="272" customFormat="1" ht="13.5">
      <c r="A104" s="275"/>
      <c r="B104" s="275"/>
      <c r="C104" s="276"/>
      <c r="D104" s="275"/>
      <c r="E104" s="275"/>
      <c r="F104" s="277"/>
      <c r="G104" s="277"/>
      <c r="H104" s="277"/>
      <c r="I104" s="277"/>
      <c r="J104" s="277"/>
      <c r="K104" s="277"/>
      <c r="L104" s="277"/>
      <c r="M104" s="277"/>
    </row>
    <row r="105" spans="1:13" s="272" customFormat="1" ht="13.5">
      <c r="A105" s="275"/>
      <c r="B105" s="275"/>
      <c r="C105" s="276"/>
      <c r="D105" s="275"/>
      <c r="E105" s="275"/>
      <c r="F105" s="277"/>
      <c r="G105" s="277"/>
      <c r="H105" s="277"/>
      <c r="I105" s="277"/>
      <c r="J105" s="277"/>
      <c r="K105" s="277"/>
      <c r="L105" s="277"/>
      <c r="M105" s="277"/>
    </row>
    <row r="106" spans="1:13" s="272" customFormat="1" ht="13.5">
      <c r="A106" s="275"/>
      <c r="B106" s="275"/>
      <c r="C106" s="276"/>
      <c r="D106" s="275"/>
      <c r="E106" s="275"/>
      <c r="F106" s="277"/>
      <c r="G106" s="277"/>
      <c r="H106" s="277"/>
      <c r="I106" s="277"/>
      <c r="J106" s="277"/>
      <c r="K106" s="277"/>
      <c r="L106" s="277"/>
      <c r="M106" s="277"/>
    </row>
    <row r="107" spans="1:13" s="272" customFormat="1" ht="13.5">
      <c r="A107" s="275"/>
      <c r="B107" s="275"/>
      <c r="C107" s="276"/>
      <c r="D107" s="275"/>
      <c r="E107" s="275"/>
      <c r="F107" s="277"/>
      <c r="G107" s="277"/>
      <c r="H107" s="277"/>
      <c r="I107" s="277"/>
      <c r="J107" s="277"/>
      <c r="K107" s="277"/>
      <c r="L107" s="277"/>
      <c r="M107" s="277"/>
    </row>
    <row r="108" spans="1:13" s="272" customFormat="1" ht="13.5">
      <c r="A108" s="275"/>
      <c r="B108" s="275"/>
      <c r="C108" s="276"/>
      <c r="D108" s="275"/>
      <c r="E108" s="275"/>
      <c r="F108" s="277"/>
      <c r="G108" s="277"/>
      <c r="H108" s="277"/>
      <c r="I108" s="277"/>
      <c r="J108" s="277"/>
      <c r="K108" s="277"/>
      <c r="L108" s="277"/>
      <c r="M108" s="277"/>
    </row>
    <row r="109" spans="1:13" s="272" customFormat="1" ht="13.5">
      <c r="A109" s="275"/>
      <c r="B109" s="275"/>
      <c r="C109" s="276"/>
      <c r="D109" s="275"/>
      <c r="E109" s="275"/>
      <c r="F109" s="277"/>
      <c r="G109" s="277"/>
      <c r="H109" s="277"/>
      <c r="I109" s="277"/>
      <c r="J109" s="277"/>
      <c r="K109" s="277"/>
      <c r="L109" s="277"/>
      <c r="M109" s="277"/>
    </row>
    <row r="110" spans="1:13" s="272" customFormat="1" ht="13.5">
      <c r="A110" s="275"/>
      <c r="B110" s="275"/>
      <c r="C110" s="276"/>
      <c r="D110" s="275"/>
      <c r="E110" s="275"/>
      <c r="F110" s="277"/>
      <c r="G110" s="277"/>
      <c r="H110" s="277"/>
      <c r="I110" s="277"/>
      <c r="J110" s="277"/>
      <c r="K110" s="277"/>
      <c r="L110" s="277"/>
      <c r="M110" s="277"/>
    </row>
    <row r="111" spans="1:13" s="272" customFormat="1" ht="13.5">
      <c r="A111" s="275"/>
      <c r="B111" s="275"/>
      <c r="C111" s="276"/>
      <c r="D111" s="275"/>
      <c r="E111" s="275"/>
      <c r="F111" s="277"/>
      <c r="G111" s="277"/>
      <c r="H111" s="277"/>
      <c r="I111" s="277"/>
      <c r="J111" s="277"/>
      <c r="K111" s="277"/>
      <c r="L111" s="277"/>
      <c r="M111" s="277"/>
    </row>
    <row r="112" spans="1:13" s="272" customFormat="1" ht="13.5">
      <c r="A112" s="275"/>
      <c r="B112" s="275"/>
      <c r="C112" s="276"/>
      <c r="D112" s="275"/>
      <c r="E112" s="275"/>
      <c r="F112" s="277"/>
      <c r="G112" s="277"/>
      <c r="H112" s="277"/>
      <c r="I112" s="277"/>
      <c r="J112" s="277"/>
      <c r="K112" s="277"/>
      <c r="L112" s="277"/>
      <c r="M112" s="277"/>
    </row>
    <row r="113" spans="1:13" s="272" customFormat="1" ht="13.5">
      <c r="A113" s="275"/>
      <c r="B113" s="275"/>
      <c r="C113" s="276"/>
      <c r="D113" s="275"/>
      <c r="E113" s="275"/>
      <c r="F113" s="277"/>
      <c r="G113" s="277"/>
      <c r="H113" s="277"/>
      <c r="I113" s="277"/>
      <c r="J113" s="277"/>
      <c r="K113" s="277"/>
      <c r="L113" s="277"/>
      <c r="M113" s="277"/>
    </row>
    <row r="114" spans="1:13" s="272" customFormat="1" ht="13.5">
      <c r="A114" s="275"/>
      <c r="B114" s="275"/>
      <c r="C114" s="276"/>
      <c r="D114" s="275"/>
      <c r="E114" s="275"/>
      <c r="F114" s="277"/>
      <c r="G114" s="277"/>
      <c r="H114" s="277"/>
      <c r="I114" s="277"/>
      <c r="J114" s="277"/>
      <c r="K114" s="277"/>
      <c r="L114" s="277"/>
      <c r="M114" s="277"/>
    </row>
    <row r="115" spans="1:13" s="272" customFormat="1" ht="13.5">
      <c r="A115" s="275"/>
      <c r="B115" s="275"/>
      <c r="C115" s="276"/>
      <c r="D115" s="275"/>
      <c r="E115" s="275"/>
      <c r="F115" s="277"/>
      <c r="G115" s="277"/>
      <c r="H115" s="277"/>
      <c r="I115" s="277"/>
      <c r="J115" s="277"/>
      <c r="K115" s="277"/>
      <c r="L115" s="277"/>
      <c r="M115" s="277"/>
    </row>
    <row r="116" spans="1:13" s="272" customFormat="1" ht="13.5">
      <c r="A116" s="275"/>
      <c r="B116" s="275"/>
      <c r="C116" s="276"/>
      <c r="D116" s="275"/>
      <c r="E116" s="275"/>
      <c r="F116" s="277"/>
      <c r="G116" s="277"/>
      <c r="H116" s="277"/>
      <c r="I116" s="277"/>
      <c r="J116" s="277"/>
      <c r="K116" s="277"/>
      <c r="L116" s="277"/>
      <c r="M116" s="277"/>
    </row>
    <row r="117" spans="1:13" s="272" customFormat="1" ht="13.5">
      <c r="A117" s="275"/>
      <c r="B117" s="275"/>
      <c r="C117" s="276"/>
      <c r="D117" s="275"/>
      <c r="E117" s="275"/>
      <c r="F117" s="277"/>
      <c r="G117" s="277"/>
      <c r="H117" s="277"/>
      <c r="I117" s="277"/>
      <c r="J117" s="277"/>
      <c r="K117" s="277"/>
      <c r="L117" s="277"/>
      <c r="M117" s="277"/>
    </row>
    <row r="118" spans="1:13" s="272" customFormat="1" ht="13.5">
      <c r="A118" s="275"/>
      <c r="B118" s="275"/>
      <c r="C118" s="276"/>
      <c r="D118" s="275"/>
      <c r="E118" s="275"/>
      <c r="F118" s="277"/>
      <c r="G118" s="277"/>
      <c r="H118" s="277"/>
      <c r="I118" s="277"/>
      <c r="J118" s="277"/>
      <c r="K118" s="277"/>
      <c r="L118" s="277"/>
      <c r="M118" s="277"/>
    </row>
    <row r="119" spans="1:13" s="272" customFormat="1" ht="13.5">
      <c r="A119" s="275"/>
      <c r="B119" s="275"/>
      <c r="C119" s="276"/>
      <c r="D119" s="275"/>
      <c r="E119" s="275"/>
      <c r="F119" s="277"/>
      <c r="G119" s="277"/>
      <c r="H119" s="277"/>
      <c r="I119" s="277"/>
      <c r="J119" s="277"/>
      <c r="K119" s="277"/>
      <c r="L119" s="277"/>
      <c r="M119" s="277"/>
    </row>
    <row r="120" spans="1:13" s="272" customFormat="1" ht="13.5">
      <c r="A120" s="275"/>
      <c r="B120" s="275"/>
      <c r="C120" s="276"/>
      <c r="D120" s="275"/>
      <c r="E120" s="275"/>
      <c r="F120" s="277"/>
      <c r="G120" s="277"/>
      <c r="H120" s="277"/>
      <c r="I120" s="277"/>
      <c r="J120" s="277"/>
      <c r="K120" s="277"/>
      <c r="L120" s="277"/>
      <c r="M120" s="277"/>
    </row>
    <row r="121" spans="1:13" s="272" customFormat="1" ht="13.5">
      <c r="A121" s="275"/>
      <c r="B121" s="275"/>
      <c r="C121" s="276"/>
      <c r="D121" s="275"/>
      <c r="E121" s="275"/>
      <c r="F121" s="277"/>
      <c r="G121" s="277"/>
      <c r="H121" s="277"/>
      <c r="I121" s="277"/>
      <c r="J121" s="277"/>
      <c r="K121" s="277"/>
      <c r="L121" s="277"/>
      <c r="M121" s="277"/>
    </row>
    <row r="122" spans="1:13" s="272" customFormat="1" ht="13.5">
      <c r="A122" s="275"/>
      <c r="B122" s="275"/>
      <c r="C122" s="276"/>
      <c r="D122" s="275"/>
      <c r="E122" s="275"/>
      <c r="F122" s="277"/>
      <c r="G122" s="277"/>
      <c r="H122" s="277"/>
      <c r="I122" s="277"/>
      <c r="J122" s="277"/>
      <c r="K122" s="277"/>
      <c r="L122" s="277"/>
      <c r="M122" s="277"/>
    </row>
    <row r="123" spans="1:13" s="272" customFormat="1" ht="13.5">
      <c r="A123" s="275"/>
      <c r="B123" s="275"/>
      <c r="C123" s="276"/>
      <c r="D123" s="275"/>
      <c r="E123" s="275"/>
      <c r="F123" s="277"/>
      <c r="G123" s="277"/>
      <c r="H123" s="277"/>
      <c r="I123" s="277"/>
      <c r="J123" s="277"/>
      <c r="K123" s="277"/>
      <c r="L123" s="277"/>
      <c r="M123" s="277"/>
    </row>
    <row r="124" spans="1:13" s="272" customFormat="1" ht="13.5">
      <c r="A124" s="275"/>
      <c r="B124" s="275"/>
      <c r="C124" s="276"/>
      <c r="D124" s="275"/>
      <c r="E124" s="275"/>
      <c r="F124" s="277"/>
      <c r="G124" s="277"/>
      <c r="H124" s="277"/>
      <c r="I124" s="277"/>
      <c r="J124" s="277"/>
      <c r="K124" s="277"/>
      <c r="L124" s="277"/>
      <c r="M124" s="277"/>
    </row>
    <row r="125" spans="1:13" s="272" customFormat="1" ht="13.5">
      <c r="A125" s="275"/>
      <c r="B125" s="275"/>
      <c r="C125" s="276"/>
      <c r="D125" s="275"/>
      <c r="E125" s="275"/>
      <c r="F125" s="277"/>
      <c r="G125" s="277"/>
      <c r="H125" s="277"/>
      <c r="I125" s="277"/>
      <c r="J125" s="277"/>
      <c r="K125" s="277"/>
      <c r="L125" s="277"/>
      <c r="M125" s="277"/>
    </row>
    <row r="126" spans="1:13" s="272" customFormat="1" ht="13.5">
      <c r="A126" s="275"/>
      <c r="B126" s="275"/>
      <c r="C126" s="276"/>
      <c r="D126" s="275"/>
      <c r="E126" s="275"/>
      <c r="F126" s="277"/>
      <c r="G126" s="277"/>
      <c r="H126" s="277"/>
      <c r="I126" s="277"/>
      <c r="J126" s="277"/>
      <c r="K126" s="277"/>
      <c r="L126" s="277"/>
      <c r="M126" s="277"/>
    </row>
    <row r="127" spans="1:13" s="272" customFormat="1" ht="13.5">
      <c r="A127" s="275"/>
      <c r="B127" s="275"/>
      <c r="C127" s="276"/>
      <c r="D127" s="275"/>
      <c r="E127" s="275"/>
      <c r="F127" s="277"/>
      <c r="G127" s="277"/>
      <c r="H127" s="277"/>
      <c r="I127" s="277"/>
      <c r="J127" s="277"/>
      <c r="K127" s="277"/>
      <c r="L127" s="277"/>
      <c r="M127" s="277"/>
    </row>
    <row r="128" spans="1:13" s="272" customFormat="1" ht="13.5">
      <c r="A128" s="275"/>
      <c r="B128" s="275"/>
      <c r="C128" s="276"/>
      <c r="D128" s="275"/>
      <c r="E128" s="275"/>
      <c r="F128" s="277"/>
      <c r="G128" s="277"/>
      <c r="H128" s="277"/>
      <c r="I128" s="277"/>
      <c r="J128" s="277"/>
      <c r="K128" s="277"/>
      <c r="L128" s="277"/>
      <c r="M128" s="277"/>
    </row>
    <row r="129" spans="1:13" s="272" customFormat="1" ht="13.5">
      <c r="A129" s="275"/>
      <c r="B129" s="275"/>
      <c r="C129" s="276"/>
      <c r="D129" s="275"/>
      <c r="E129" s="275"/>
      <c r="F129" s="277"/>
      <c r="G129" s="277"/>
      <c r="H129" s="277"/>
      <c r="I129" s="277"/>
      <c r="J129" s="277"/>
      <c r="K129" s="277"/>
      <c r="L129" s="277"/>
      <c r="M129" s="277"/>
    </row>
    <row r="130" spans="1:13" s="272" customFormat="1" ht="13.5">
      <c r="A130" s="275"/>
      <c r="B130" s="275"/>
      <c r="C130" s="276"/>
      <c r="D130" s="275"/>
      <c r="E130" s="275"/>
      <c r="F130" s="277"/>
      <c r="G130" s="277"/>
      <c r="H130" s="277"/>
      <c r="I130" s="277"/>
      <c r="J130" s="277"/>
      <c r="K130" s="277"/>
      <c r="L130" s="277"/>
      <c r="M130" s="277"/>
    </row>
    <row r="131" spans="1:13" s="272" customFormat="1" ht="13.5">
      <c r="A131" s="275"/>
      <c r="B131" s="275"/>
      <c r="C131" s="276"/>
      <c r="D131" s="275"/>
      <c r="E131" s="275"/>
      <c r="F131" s="277"/>
      <c r="G131" s="277"/>
      <c r="H131" s="277"/>
      <c r="I131" s="277"/>
      <c r="J131" s="277"/>
      <c r="K131" s="277"/>
      <c r="L131" s="277"/>
      <c r="M131" s="277"/>
    </row>
    <row r="132" spans="1:13" s="272" customFormat="1" ht="13.5">
      <c r="A132" s="275"/>
      <c r="B132" s="275"/>
      <c r="C132" s="276"/>
      <c r="D132" s="275"/>
      <c r="E132" s="275"/>
      <c r="F132" s="277"/>
      <c r="G132" s="277"/>
      <c r="H132" s="277"/>
      <c r="I132" s="277"/>
      <c r="J132" s="277"/>
      <c r="K132" s="277"/>
      <c r="L132" s="277"/>
      <c r="M132" s="277"/>
    </row>
    <row r="133" spans="1:13" s="272" customFormat="1" ht="13.5">
      <c r="A133" s="275"/>
      <c r="B133" s="275"/>
      <c r="C133" s="276"/>
      <c r="D133" s="275"/>
      <c r="E133" s="275"/>
      <c r="F133" s="277"/>
      <c r="G133" s="277"/>
      <c r="H133" s="277"/>
      <c r="I133" s="277"/>
      <c r="J133" s="277"/>
      <c r="K133" s="277"/>
      <c r="L133" s="277"/>
      <c r="M133" s="277"/>
    </row>
    <row r="134" spans="1:13" s="272" customFormat="1" ht="13.5">
      <c r="A134" s="275"/>
      <c r="B134" s="275"/>
      <c r="C134" s="276"/>
      <c r="D134" s="275"/>
      <c r="E134" s="275"/>
      <c r="F134" s="277"/>
      <c r="G134" s="277"/>
      <c r="H134" s="277"/>
      <c r="I134" s="277"/>
      <c r="J134" s="277"/>
      <c r="K134" s="277"/>
      <c r="L134" s="277"/>
      <c r="M134" s="277"/>
    </row>
    <row r="135" spans="1:13" s="272" customFormat="1" ht="13.5">
      <c r="A135" s="275"/>
      <c r="B135" s="275"/>
      <c r="C135" s="276"/>
      <c r="D135" s="275"/>
      <c r="E135" s="275"/>
      <c r="F135" s="277"/>
      <c r="G135" s="277"/>
      <c r="H135" s="277"/>
      <c r="I135" s="277"/>
      <c r="J135" s="277"/>
      <c r="K135" s="277"/>
      <c r="L135" s="277"/>
      <c r="M135" s="277"/>
    </row>
    <row r="136" spans="1:13" s="272" customFormat="1" ht="13.5">
      <c r="A136" s="275"/>
      <c r="B136" s="275"/>
      <c r="C136" s="276"/>
      <c r="D136" s="275"/>
      <c r="E136" s="275"/>
      <c r="F136" s="277"/>
      <c r="G136" s="277"/>
      <c r="H136" s="277"/>
      <c r="I136" s="277"/>
      <c r="J136" s="277"/>
      <c r="K136" s="277"/>
      <c r="L136" s="277"/>
      <c r="M136" s="277"/>
    </row>
    <row r="137" spans="1:13" s="272" customFormat="1" ht="13.5">
      <c r="A137" s="275"/>
      <c r="B137" s="275"/>
      <c r="C137" s="276"/>
      <c r="D137" s="275"/>
      <c r="E137" s="275"/>
      <c r="F137" s="277"/>
      <c r="G137" s="277"/>
      <c r="H137" s="277"/>
      <c r="I137" s="277"/>
      <c r="J137" s="277"/>
      <c r="K137" s="277"/>
      <c r="L137" s="277"/>
      <c r="M137" s="277"/>
    </row>
    <row r="138" spans="1:13" s="272" customFormat="1" ht="13.5">
      <c r="A138" s="275"/>
      <c r="B138" s="275"/>
      <c r="C138" s="276"/>
      <c r="D138" s="275"/>
      <c r="E138" s="275"/>
      <c r="F138" s="277"/>
      <c r="G138" s="277"/>
      <c r="H138" s="277"/>
      <c r="I138" s="277"/>
      <c r="J138" s="277"/>
      <c r="K138" s="277"/>
      <c r="L138" s="277"/>
      <c r="M138" s="277"/>
    </row>
    <row r="139" spans="1:13" s="272" customFormat="1" ht="13.5">
      <c r="A139" s="275"/>
      <c r="B139" s="275"/>
      <c r="C139" s="276"/>
      <c r="D139" s="275"/>
      <c r="E139" s="275"/>
      <c r="F139" s="277"/>
      <c r="G139" s="277"/>
      <c r="H139" s="277"/>
      <c r="I139" s="277"/>
      <c r="J139" s="277"/>
      <c r="K139" s="277"/>
      <c r="L139" s="277"/>
      <c r="M139" s="277"/>
    </row>
    <row r="140" spans="1:13" s="272" customFormat="1" ht="13.5">
      <c r="A140" s="275"/>
      <c r="B140" s="275"/>
      <c r="C140" s="276"/>
      <c r="D140" s="275"/>
      <c r="E140" s="275"/>
      <c r="F140" s="277"/>
      <c r="G140" s="277"/>
      <c r="H140" s="277"/>
      <c r="I140" s="277"/>
      <c r="J140" s="277"/>
      <c r="K140" s="277"/>
      <c r="L140" s="277"/>
      <c r="M140" s="277"/>
    </row>
    <row r="141" spans="1:13" s="272" customFormat="1" ht="13.5">
      <c r="A141" s="275"/>
      <c r="B141" s="275"/>
      <c r="C141" s="276"/>
      <c r="D141" s="275"/>
      <c r="E141" s="275"/>
      <c r="F141" s="277"/>
      <c r="G141" s="277"/>
      <c r="H141" s="277"/>
      <c r="I141" s="277"/>
      <c r="J141" s="277"/>
      <c r="K141" s="277"/>
      <c r="L141" s="277"/>
      <c r="M141" s="277"/>
    </row>
    <row r="142" spans="1:13" s="272" customFormat="1" ht="13.5">
      <c r="A142" s="275"/>
      <c r="B142" s="275"/>
      <c r="C142" s="276"/>
      <c r="D142" s="275"/>
      <c r="E142" s="275"/>
      <c r="F142" s="277"/>
      <c r="G142" s="277"/>
      <c r="H142" s="277"/>
      <c r="I142" s="277"/>
      <c r="J142" s="277"/>
      <c r="K142" s="277"/>
      <c r="L142" s="277"/>
      <c r="M142" s="277"/>
    </row>
    <row r="143" spans="1:13" s="272" customFormat="1" ht="13.5">
      <c r="A143" s="275"/>
      <c r="B143" s="275"/>
      <c r="C143" s="276"/>
      <c r="D143" s="275"/>
      <c r="E143" s="275"/>
      <c r="F143" s="277"/>
      <c r="G143" s="277"/>
      <c r="H143" s="277"/>
      <c r="I143" s="277"/>
      <c r="J143" s="277"/>
      <c r="K143" s="277"/>
      <c r="L143" s="277"/>
      <c r="M143" s="277"/>
    </row>
    <row r="144" spans="1:13" s="272" customFormat="1" ht="13.5">
      <c r="A144" s="275"/>
      <c r="B144" s="275"/>
      <c r="C144" s="276"/>
      <c r="D144" s="275"/>
      <c r="E144" s="275"/>
      <c r="F144" s="277"/>
      <c r="G144" s="277"/>
      <c r="H144" s="277"/>
      <c r="I144" s="277"/>
      <c r="J144" s="277"/>
      <c r="K144" s="277"/>
      <c r="L144" s="277"/>
      <c r="M144" s="277"/>
    </row>
    <row r="145" spans="1:5" s="272" customFormat="1" ht="13.5">
      <c r="A145" s="275"/>
      <c r="B145" s="275"/>
      <c r="C145" s="276"/>
      <c r="D145" s="275"/>
      <c r="E145" s="275"/>
    </row>
    <row r="146" spans="1:5" s="272" customFormat="1" ht="13.5">
      <c r="C146" s="278"/>
    </row>
    <row r="147" spans="1:5" s="272" customFormat="1" ht="13.5">
      <c r="C147" s="278"/>
    </row>
    <row r="148" spans="1:5" s="272" customFormat="1" ht="13.5">
      <c r="C148" s="278"/>
    </row>
    <row r="149" spans="1:5" s="272" customFormat="1" ht="13.5">
      <c r="C149" s="278"/>
    </row>
    <row r="150" spans="1:5" s="272" customFormat="1" ht="13.5">
      <c r="C150" s="278"/>
    </row>
    <row r="151" spans="1:5" s="272" customFormat="1" ht="13.5">
      <c r="C151" s="278"/>
    </row>
    <row r="152" spans="1:5" s="272" customFormat="1" ht="13.5">
      <c r="C152" s="278"/>
    </row>
    <row r="153" spans="1:5" s="272" customFormat="1" ht="13.5">
      <c r="C153" s="278"/>
    </row>
    <row r="154" spans="1:5" s="272" customFormat="1" ht="13.5">
      <c r="C154" s="278"/>
    </row>
    <row r="155" spans="1:5" s="272" customFormat="1" ht="13.5">
      <c r="C155" s="278"/>
    </row>
    <row r="156" spans="1:5" s="272" customFormat="1" ht="13.5">
      <c r="C156" s="278"/>
    </row>
    <row r="157" spans="1:5" s="272" customFormat="1" ht="13.5">
      <c r="C157" s="278"/>
    </row>
    <row r="158" spans="1:5" s="272" customFormat="1" ht="13.5">
      <c r="C158" s="278"/>
    </row>
    <row r="159" spans="1:5" s="272" customFormat="1" ht="13.5">
      <c r="C159" s="278"/>
    </row>
    <row r="160" spans="1:5" s="272" customFormat="1" ht="13.5">
      <c r="C160" s="278"/>
    </row>
    <row r="161" spans="3:3" s="272" customFormat="1" ht="13.5">
      <c r="C161" s="278"/>
    </row>
    <row r="162" spans="3:3" s="272" customFormat="1" ht="13.5">
      <c r="C162" s="278"/>
    </row>
    <row r="163" spans="3:3" s="272" customFormat="1" ht="13.5">
      <c r="C163" s="278"/>
    </row>
    <row r="164" spans="3:3" s="272" customFormat="1" ht="13.5">
      <c r="C164" s="278"/>
    </row>
    <row r="165" spans="3:3" s="272" customFormat="1" ht="13.5">
      <c r="C165" s="278"/>
    </row>
    <row r="166" spans="3:3" s="272" customFormat="1" ht="13.5">
      <c r="C166" s="278"/>
    </row>
    <row r="167" spans="3:3" s="272" customFormat="1" ht="13.5">
      <c r="C167" s="278"/>
    </row>
    <row r="168" spans="3:3" s="272" customFormat="1" ht="13.5">
      <c r="C168" s="278"/>
    </row>
    <row r="169" spans="3:3" s="272" customFormat="1" ht="13.5">
      <c r="C169" s="278"/>
    </row>
    <row r="170" spans="3:3" s="272" customFormat="1" ht="13.5">
      <c r="C170" s="278"/>
    </row>
    <row r="171" spans="3:3" s="272" customFormat="1" ht="13.5">
      <c r="C171" s="278"/>
    </row>
    <row r="172" spans="3:3" s="272" customFormat="1" ht="13.5">
      <c r="C172" s="278"/>
    </row>
    <row r="173" spans="3:3" s="270" customFormat="1" ht="13.5"/>
    <row r="174" spans="3:3" s="270" customFormat="1" ht="13.5"/>
    <row r="175" spans="3:3" s="270" customFormat="1" ht="13.5"/>
    <row r="176" spans="3:3" s="270" customFormat="1" ht="13.5"/>
    <row r="177" s="270" customFormat="1" ht="13.5"/>
    <row r="178" s="270" customFormat="1" ht="13.5"/>
    <row r="179" s="270" customFormat="1" ht="13.5"/>
    <row r="180" s="270" customFormat="1" ht="13.5"/>
  </sheetData>
  <mergeCells count="31">
    <mergeCell ref="A6:G6"/>
    <mergeCell ref="A1:M1"/>
    <mergeCell ref="A2:M2"/>
    <mergeCell ref="A3:M3"/>
    <mergeCell ref="A4:G4"/>
    <mergeCell ref="C5:K5"/>
    <mergeCell ref="A11:A19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20:A26"/>
    <mergeCell ref="A28:A30"/>
    <mergeCell ref="A31:A35"/>
    <mergeCell ref="A36:A41"/>
    <mergeCell ref="A43:A46"/>
    <mergeCell ref="A95:A96"/>
    <mergeCell ref="A47:A50"/>
    <mergeCell ref="A53:A54"/>
    <mergeCell ref="A56:A62"/>
    <mergeCell ref="A63:A66"/>
    <mergeCell ref="A67:A73"/>
    <mergeCell ref="A74:A77"/>
    <mergeCell ref="A78:A83"/>
    <mergeCell ref="A85:A88"/>
    <mergeCell ref="A89:A92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opLeftCell="A132" zoomScaleNormal="100" zoomScaleSheetLayoutView="90" workbookViewId="0">
      <selection activeCell="E153" sqref="E153"/>
    </sheetView>
  </sheetViews>
  <sheetFormatPr defaultRowHeight="15"/>
  <cols>
    <col min="1" max="1" width="6.28515625" style="127" customWidth="1"/>
    <col min="2" max="2" width="9.140625" style="127"/>
    <col min="3" max="3" width="38.85546875" style="127" customWidth="1"/>
    <col min="4" max="6" width="9.140625" style="127"/>
    <col min="7" max="7" width="8.140625" style="127" customWidth="1"/>
    <col min="8" max="8" width="9.140625" style="127"/>
    <col min="9" max="9" width="8.28515625" style="127" customWidth="1"/>
    <col min="10" max="16384" width="9.140625" style="127"/>
  </cols>
  <sheetData>
    <row r="1" spans="1:13" s="279" customFormat="1" ht="27.75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79" customFormat="1" ht="17.25" customHeight="1">
      <c r="A2" s="313" t="s">
        <v>52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79" customFormat="1" ht="13.5">
      <c r="A3" s="313" t="s">
        <v>238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79" customFormat="1" ht="13.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</row>
    <row r="5" spans="1:13" s="279" customFormat="1" ht="13.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M154/1000</f>
        <v>0</v>
      </c>
      <c r="M5" s="12" t="s">
        <v>3</v>
      </c>
    </row>
    <row r="6" spans="1:13" s="279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</row>
    <row r="7" spans="1:13" s="279" customFormat="1" ht="24.7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</row>
    <row r="8" spans="1:13" s="279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</row>
    <row r="9" spans="1:13" s="279" customFormat="1" ht="13.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</row>
    <row r="10" spans="1:13" s="285" customFormat="1" ht="40.5">
      <c r="A10" s="328" t="s">
        <v>15</v>
      </c>
      <c r="B10" s="52" t="s">
        <v>43</v>
      </c>
      <c r="C10" s="69" t="s">
        <v>175</v>
      </c>
      <c r="D10" s="41" t="s">
        <v>20</v>
      </c>
      <c r="E10" s="16"/>
      <c r="F10" s="51">
        <v>175</v>
      </c>
      <c r="G10" s="17"/>
      <c r="H10" s="42"/>
      <c r="I10" s="73"/>
      <c r="J10" s="280"/>
      <c r="K10" s="70"/>
      <c r="L10" s="70"/>
      <c r="M10" s="70"/>
    </row>
    <row r="11" spans="1:13" s="285" customFormat="1" ht="13.5">
      <c r="A11" s="329"/>
      <c r="B11" s="52"/>
      <c r="C11" s="69" t="s">
        <v>25</v>
      </c>
      <c r="D11" s="41" t="s">
        <v>17</v>
      </c>
      <c r="E11" s="71">
        <v>1.0200000000000001E-2</v>
      </c>
      <c r="F11" s="38">
        <f>E11*F10</f>
        <v>1.7850000000000001</v>
      </c>
      <c r="G11" s="43"/>
      <c r="H11" s="42"/>
      <c r="I11" s="51"/>
      <c r="J11" s="73"/>
      <c r="K11" s="73"/>
      <c r="L11" s="43"/>
      <c r="M11" s="53"/>
    </row>
    <row r="12" spans="1:13" s="285" customFormat="1" ht="13.5">
      <c r="A12" s="329"/>
      <c r="B12" s="52"/>
      <c r="C12" s="69" t="s">
        <v>26</v>
      </c>
      <c r="D12" s="41" t="s">
        <v>27</v>
      </c>
      <c r="E12" s="18">
        <v>2.2800000000000001E-2</v>
      </c>
      <c r="F12" s="38">
        <f>E12*F10</f>
        <v>3.99</v>
      </c>
      <c r="G12" s="43"/>
      <c r="H12" s="42"/>
      <c r="I12" s="51"/>
      <c r="J12" s="73"/>
      <c r="K12" s="53"/>
      <c r="L12" s="73"/>
      <c r="M12" s="73"/>
    </row>
    <row r="13" spans="1:13" s="285" customFormat="1" ht="14.25" customHeight="1">
      <c r="A13" s="329"/>
      <c r="B13" s="52"/>
      <c r="C13" s="69" t="s">
        <v>18</v>
      </c>
      <c r="D13" s="41" t="s">
        <v>19</v>
      </c>
      <c r="E13" s="19">
        <v>2.0899999999999998E-3</v>
      </c>
      <c r="F13" s="38">
        <f>E13*F10</f>
        <v>0.36574999999999996</v>
      </c>
      <c r="G13" s="43"/>
      <c r="H13" s="42"/>
      <c r="I13" s="51"/>
      <c r="J13" s="73"/>
      <c r="K13" s="53"/>
      <c r="L13" s="73"/>
      <c r="M13" s="73"/>
    </row>
    <row r="14" spans="1:13" s="285" customFormat="1" ht="12" customHeight="1">
      <c r="A14" s="329"/>
      <c r="B14" s="52" t="s">
        <v>28</v>
      </c>
      <c r="C14" s="69" t="s">
        <v>29</v>
      </c>
      <c r="D14" s="41" t="s">
        <v>20</v>
      </c>
      <c r="E14" s="71"/>
      <c r="F14" s="51">
        <f>F10</f>
        <v>175</v>
      </c>
      <c r="G14" s="43"/>
      <c r="H14" s="42"/>
      <c r="I14" s="51"/>
      <c r="J14" s="280"/>
      <c r="K14" s="20"/>
      <c r="L14" s="70"/>
      <c r="M14" s="70"/>
    </row>
    <row r="15" spans="1:13" s="285" customFormat="1" ht="12" customHeight="1">
      <c r="A15" s="329"/>
      <c r="B15" s="52"/>
      <c r="C15" s="69" t="s">
        <v>25</v>
      </c>
      <c r="D15" s="41" t="s">
        <v>17</v>
      </c>
      <c r="E15" s="21">
        <v>3.2299999999999998E-3</v>
      </c>
      <c r="F15" s="38">
        <f>E15*F14</f>
        <v>0.56524999999999992</v>
      </c>
      <c r="G15" s="43"/>
      <c r="H15" s="42"/>
      <c r="I15" s="51"/>
      <c r="J15" s="73"/>
      <c r="K15" s="53"/>
      <c r="L15" s="73"/>
      <c r="M15" s="53"/>
    </row>
    <row r="16" spans="1:13" s="285" customFormat="1" ht="16.5" customHeight="1">
      <c r="A16" s="329"/>
      <c r="B16" s="52"/>
      <c r="C16" s="69" t="s">
        <v>30</v>
      </c>
      <c r="D16" s="41" t="s">
        <v>27</v>
      </c>
      <c r="E16" s="19">
        <v>3.62E-3</v>
      </c>
      <c r="F16" s="38">
        <f>E16*F14</f>
        <v>0.63349999999999995</v>
      </c>
      <c r="G16" s="43"/>
      <c r="H16" s="42"/>
      <c r="I16" s="51"/>
      <c r="J16" s="73"/>
      <c r="K16" s="54"/>
      <c r="L16" s="73"/>
      <c r="M16" s="73"/>
    </row>
    <row r="17" spans="1:13" s="285" customFormat="1" ht="13.5">
      <c r="A17" s="329"/>
      <c r="B17" s="52"/>
      <c r="C17" s="69" t="s">
        <v>31</v>
      </c>
      <c r="D17" s="41" t="s">
        <v>19</v>
      </c>
      <c r="E17" s="71">
        <v>1.7999999999999998E-4</v>
      </c>
      <c r="F17" s="38">
        <f>E17*F14</f>
        <v>3.15E-2</v>
      </c>
      <c r="G17" s="43"/>
      <c r="H17" s="42"/>
      <c r="I17" s="51"/>
      <c r="J17" s="73"/>
      <c r="K17" s="53"/>
      <c r="L17" s="73"/>
      <c r="M17" s="73"/>
    </row>
    <row r="18" spans="1:13" s="285" customFormat="1" ht="13.5">
      <c r="A18" s="330"/>
      <c r="B18" s="52" t="s">
        <v>32</v>
      </c>
      <c r="C18" s="69" t="s">
        <v>239</v>
      </c>
      <c r="D18" s="41" t="s">
        <v>21</v>
      </c>
      <c r="E18" s="22"/>
      <c r="F18" s="73">
        <f>F10*1.75</f>
        <v>306.25</v>
      </c>
      <c r="G18" s="43"/>
      <c r="H18" s="42"/>
      <c r="I18" s="51"/>
      <c r="J18" s="73"/>
      <c r="K18" s="282"/>
      <c r="L18" s="70"/>
      <c r="M18" s="70"/>
    </row>
    <row r="19" spans="1:13" s="285" customFormat="1" ht="67.5">
      <c r="A19" s="325" t="s">
        <v>22</v>
      </c>
      <c r="B19" s="41" t="s">
        <v>202</v>
      </c>
      <c r="C19" s="69" t="s">
        <v>176</v>
      </c>
      <c r="D19" s="27" t="s">
        <v>20</v>
      </c>
      <c r="E19" s="71"/>
      <c r="F19" s="51">
        <v>4</v>
      </c>
      <c r="G19" s="71"/>
      <c r="H19" s="71"/>
      <c r="I19" s="71"/>
      <c r="J19" s="70"/>
      <c r="K19" s="28"/>
      <c r="L19" s="28"/>
      <c r="M19" s="70"/>
    </row>
    <row r="20" spans="1:13" s="285" customFormat="1" ht="13.5">
      <c r="A20" s="326"/>
      <c r="B20" s="71"/>
      <c r="C20" s="29" t="s">
        <v>201</v>
      </c>
      <c r="D20" s="60" t="s">
        <v>17</v>
      </c>
      <c r="E20" s="186">
        <f>2.28*1.2+0.6</f>
        <v>3.3359999999999999</v>
      </c>
      <c r="F20" s="53">
        <f>E20*F19</f>
        <v>13.343999999999999</v>
      </c>
      <c r="G20" s="53"/>
      <c r="H20" s="54"/>
      <c r="I20" s="30"/>
      <c r="J20" s="73"/>
      <c r="K20" s="73"/>
      <c r="L20" s="43"/>
      <c r="M20" s="53"/>
    </row>
    <row r="21" spans="1:13" s="285" customFormat="1" ht="15.75">
      <c r="A21" s="326"/>
      <c r="B21" s="52" t="s">
        <v>28</v>
      </c>
      <c r="C21" s="69" t="s">
        <v>29</v>
      </c>
      <c r="D21" s="41" t="s">
        <v>20</v>
      </c>
      <c r="E21" s="71"/>
      <c r="F21" s="51">
        <f>F19</f>
        <v>4</v>
      </c>
      <c r="G21" s="43"/>
      <c r="H21" s="42"/>
      <c r="I21" s="51"/>
      <c r="J21" s="280"/>
      <c r="K21" s="20"/>
      <c r="L21" s="70"/>
      <c r="M21" s="70"/>
    </row>
    <row r="22" spans="1:13" s="285" customFormat="1" ht="13.5">
      <c r="A22" s="326"/>
      <c r="B22" s="52"/>
      <c r="C22" s="69" t="s">
        <v>25</v>
      </c>
      <c r="D22" s="41" t="s">
        <v>17</v>
      </c>
      <c r="E22" s="21">
        <v>3.2299999999999998E-3</v>
      </c>
      <c r="F22" s="38">
        <f>E22*F21</f>
        <v>1.2919999999999999E-2</v>
      </c>
      <c r="G22" s="43"/>
      <c r="H22" s="42"/>
      <c r="I22" s="51"/>
      <c r="J22" s="73"/>
      <c r="K22" s="53"/>
      <c r="L22" s="73"/>
      <c r="M22" s="53"/>
    </row>
    <row r="23" spans="1:13" s="285" customFormat="1" ht="13.5">
      <c r="A23" s="326"/>
      <c r="B23" s="52"/>
      <c r="C23" s="69" t="s">
        <v>30</v>
      </c>
      <c r="D23" s="41" t="s">
        <v>27</v>
      </c>
      <c r="E23" s="19">
        <v>3.62E-3</v>
      </c>
      <c r="F23" s="38">
        <f>E23*F21</f>
        <v>1.448E-2</v>
      </c>
      <c r="G23" s="43"/>
      <c r="H23" s="42"/>
      <c r="I23" s="51"/>
      <c r="J23" s="73"/>
      <c r="K23" s="54"/>
      <c r="L23" s="73"/>
      <c r="M23" s="73"/>
    </row>
    <row r="24" spans="1:13" s="285" customFormat="1" ht="13.5">
      <c r="A24" s="326"/>
      <c r="B24" s="52"/>
      <c r="C24" s="69" t="s">
        <v>31</v>
      </c>
      <c r="D24" s="41" t="s">
        <v>19</v>
      </c>
      <c r="E24" s="71">
        <v>1.7999999999999998E-4</v>
      </c>
      <c r="F24" s="9">
        <f>E24*F21</f>
        <v>7.1999999999999994E-4</v>
      </c>
      <c r="G24" s="43"/>
      <c r="H24" s="42"/>
      <c r="I24" s="51"/>
      <c r="J24" s="73"/>
      <c r="K24" s="53"/>
      <c r="L24" s="73"/>
      <c r="M24" s="73"/>
    </row>
    <row r="25" spans="1:13" s="285" customFormat="1" ht="13.5">
      <c r="A25" s="327"/>
      <c r="B25" s="52" t="s">
        <v>32</v>
      </c>
      <c r="C25" s="69" t="s">
        <v>239</v>
      </c>
      <c r="D25" s="41" t="s">
        <v>21</v>
      </c>
      <c r="E25" s="22"/>
      <c r="F25" s="73">
        <f>F19*1.75</f>
        <v>7</v>
      </c>
      <c r="G25" s="43"/>
      <c r="H25" s="42"/>
      <c r="I25" s="51"/>
      <c r="J25" s="73"/>
      <c r="K25" s="282"/>
      <c r="L25" s="70"/>
      <c r="M25" s="70"/>
    </row>
    <row r="26" spans="1:13" s="285" customFormat="1" ht="18" customHeight="1">
      <c r="A26" s="328" t="s">
        <v>24</v>
      </c>
      <c r="B26" s="52" t="s">
        <v>204</v>
      </c>
      <c r="C26" s="69" t="s">
        <v>203</v>
      </c>
      <c r="D26" s="27" t="s">
        <v>20</v>
      </c>
      <c r="E26" s="22"/>
      <c r="F26" s="73">
        <v>5</v>
      </c>
      <c r="G26" s="43"/>
      <c r="H26" s="70"/>
      <c r="I26" s="206"/>
      <c r="J26" s="70"/>
      <c r="K26" s="282"/>
      <c r="L26" s="70"/>
      <c r="M26" s="70"/>
    </row>
    <row r="27" spans="1:13" s="285" customFormat="1" ht="13.5">
      <c r="A27" s="329"/>
      <c r="B27" s="50"/>
      <c r="C27" s="69" t="s">
        <v>25</v>
      </c>
      <c r="D27" s="41" t="s">
        <v>17</v>
      </c>
      <c r="E27" s="71">
        <v>2.1800000000000002</v>
      </c>
      <c r="F27" s="51">
        <f>E27*F26</f>
        <v>10.9</v>
      </c>
      <c r="G27" s="43"/>
      <c r="H27" s="42"/>
      <c r="I27" s="51"/>
      <c r="J27" s="73"/>
      <c r="K27" s="73"/>
      <c r="L27" s="73"/>
      <c r="M27" s="53"/>
    </row>
    <row r="28" spans="1:13" s="285" customFormat="1" ht="13.5">
      <c r="A28" s="329"/>
      <c r="B28" s="50"/>
      <c r="C28" s="69" t="s">
        <v>18</v>
      </c>
      <c r="D28" s="41" t="s">
        <v>19</v>
      </c>
      <c r="E28" s="19">
        <v>0.115</v>
      </c>
      <c r="F28" s="73">
        <f>E28*F26</f>
        <v>0.57500000000000007</v>
      </c>
      <c r="G28" s="43"/>
      <c r="H28" s="42"/>
      <c r="I28" s="51"/>
      <c r="J28" s="73"/>
      <c r="K28" s="53"/>
      <c r="L28" s="73"/>
      <c r="M28" s="73"/>
    </row>
    <row r="29" spans="1:13" s="285" customFormat="1" ht="15.75">
      <c r="A29" s="330"/>
      <c r="B29" s="52"/>
      <c r="C29" s="69" t="s">
        <v>34</v>
      </c>
      <c r="D29" s="27" t="s">
        <v>20</v>
      </c>
      <c r="E29" s="22">
        <v>1.39</v>
      </c>
      <c r="F29" s="73">
        <f>E29*F26</f>
        <v>6.9499999999999993</v>
      </c>
      <c r="G29" s="135"/>
      <c r="H29" s="135"/>
      <c r="I29" s="135"/>
      <c r="J29" s="135"/>
      <c r="K29" s="135"/>
      <c r="L29" s="73"/>
      <c r="M29" s="135"/>
    </row>
    <row r="30" spans="1:13" s="285" customFormat="1" ht="28.5">
      <c r="A30" s="328" t="s">
        <v>33</v>
      </c>
      <c r="B30" s="284" t="s">
        <v>207</v>
      </c>
      <c r="C30" s="292" t="s">
        <v>359</v>
      </c>
      <c r="D30" s="27" t="s">
        <v>20</v>
      </c>
      <c r="E30" s="284"/>
      <c r="F30" s="135">
        <v>15.5</v>
      </c>
      <c r="G30" s="135"/>
      <c r="H30" s="280"/>
      <c r="I30" s="280"/>
      <c r="J30" s="280"/>
      <c r="K30" s="280"/>
      <c r="L30" s="280"/>
      <c r="M30" s="280"/>
    </row>
    <row r="31" spans="1:13" s="285" customFormat="1" ht="13.5">
      <c r="A31" s="329"/>
      <c r="B31" s="284"/>
      <c r="C31" s="5" t="s">
        <v>16</v>
      </c>
      <c r="D31" s="24" t="s">
        <v>17</v>
      </c>
      <c r="E31" s="73">
        <v>3.19</v>
      </c>
      <c r="F31" s="35">
        <f>E31*F30</f>
        <v>49.445</v>
      </c>
      <c r="G31" s="25"/>
      <c r="H31" s="26"/>
      <c r="I31" s="23"/>
      <c r="J31" s="25"/>
      <c r="K31" s="26"/>
      <c r="L31" s="26"/>
      <c r="M31" s="25"/>
    </row>
    <row r="32" spans="1:13" s="285" customFormat="1" ht="13.5">
      <c r="A32" s="329"/>
      <c r="B32" s="284"/>
      <c r="C32" s="69" t="s">
        <v>208</v>
      </c>
      <c r="D32" s="3" t="s">
        <v>27</v>
      </c>
      <c r="E32" s="38">
        <v>0.42799999999999999</v>
      </c>
      <c r="F32" s="73">
        <f>E32*F30</f>
        <v>6.6339999999999995</v>
      </c>
      <c r="G32" s="135"/>
      <c r="H32" s="135"/>
      <c r="I32" s="135"/>
      <c r="J32" s="135"/>
      <c r="K32" s="135"/>
      <c r="L32" s="73"/>
      <c r="M32" s="135"/>
    </row>
    <row r="33" spans="1:13" s="285" customFormat="1" ht="13.5">
      <c r="A33" s="329"/>
      <c r="B33" s="284"/>
      <c r="C33" s="5" t="s">
        <v>18</v>
      </c>
      <c r="D33" s="34" t="s">
        <v>19</v>
      </c>
      <c r="E33" s="38">
        <v>0.83799999999999997</v>
      </c>
      <c r="F33" s="36">
        <f>E33*F30</f>
        <v>12.988999999999999</v>
      </c>
      <c r="G33" s="34"/>
      <c r="H33" s="34"/>
      <c r="I33" s="33"/>
      <c r="J33" s="34"/>
      <c r="K33" s="34"/>
      <c r="L33" s="73"/>
      <c r="M33" s="32"/>
    </row>
    <row r="34" spans="1:13" s="285" customFormat="1" ht="15.75">
      <c r="A34" s="329"/>
      <c r="B34" s="284"/>
      <c r="C34" s="69" t="s">
        <v>41</v>
      </c>
      <c r="D34" s="2" t="s">
        <v>20</v>
      </c>
      <c r="E34" s="73">
        <v>1.0149999999999999</v>
      </c>
      <c r="F34" s="73">
        <f>E34*F30</f>
        <v>15.732499999999998</v>
      </c>
      <c r="G34" s="135"/>
      <c r="H34" s="135"/>
      <c r="I34" s="135"/>
      <c r="J34" s="135"/>
      <c r="K34" s="135"/>
      <c r="L34" s="73"/>
      <c r="M34" s="135"/>
    </row>
    <row r="35" spans="1:13" s="285" customFormat="1" ht="15.75">
      <c r="A35" s="329"/>
      <c r="B35" s="284"/>
      <c r="C35" s="29" t="s">
        <v>209</v>
      </c>
      <c r="D35" s="41" t="s">
        <v>20</v>
      </c>
      <c r="E35" s="38">
        <v>9.7000000000000003E-3</v>
      </c>
      <c r="F35" s="38">
        <f>E35*F30</f>
        <v>0.15035000000000001</v>
      </c>
      <c r="G35" s="43"/>
      <c r="H35" s="135"/>
      <c r="I35" s="135"/>
      <c r="J35" s="135"/>
      <c r="K35" s="135"/>
      <c r="L35" s="135"/>
      <c r="M35" s="135"/>
    </row>
    <row r="36" spans="1:13" s="285" customFormat="1" ht="15.75">
      <c r="A36" s="329"/>
      <c r="B36" s="284"/>
      <c r="C36" s="69" t="s">
        <v>210</v>
      </c>
      <c r="D36" s="41" t="s">
        <v>20</v>
      </c>
      <c r="E36" s="9">
        <v>1.14E-2</v>
      </c>
      <c r="F36" s="73">
        <f>E36*F30</f>
        <v>0.1767</v>
      </c>
      <c r="G36" s="135"/>
      <c r="H36" s="135"/>
      <c r="I36" s="135"/>
      <c r="J36" s="135"/>
      <c r="K36" s="135"/>
      <c r="L36" s="73"/>
      <c r="M36" s="135"/>
    </row>
    <row r="37" spans="1:13" s="285" customFormat="1" ht="15.75">
      <c r="A37" s="329"/>
      <c r="B37" s="284"/>
      <c r="C37" s="69" t="s">
        <v>211</v>
      </c>
      <c r="D37" s="41" t="s">
        <v>182</v>
      </c>
      <c r="E37" s="9">
        <v>1.37E-2</v>
      </c>
      <c r="F37" s="73">
        <f>E37*F30</f>
        <v>0.21235000000000001</v>
      </c>
      <c r="G37" s="135"/>
      <c r="H37" s="135"/>
      <c r="I37" s="135"/>
      <c r="J37" s="135"/>
      <c r="K37" s="135"/>
      <c r="L37" s="73"/>
      <c r="M37" s="135"/>
    </row>
    <row r="38" spans="1:13" s="285" customFormat="1" ht="15.75">
      <c r="A38" s="329"/>
      <c r="B38" s="284"/>
      <c r="C38" s="69" t="s">
        <v>212</v>
      </c>
      <c r="D38" s="41" t="s">
        <v>20</v>
      </c>
      <c r="E38" s="9">
        <v>2.2000000000000001E-3</v>
      </c>
      <c r="F38" s="73">
        <f>E38*F30</f>
        <v>3.4100000000000005E-2</v>
      </c>
      <c r="G38" s="135"/>
      <c r="H38" s="135"/>
      <c r="I38" s="135"/>
      <c r="J38" s="135"/>
      <c r="K38" s="135"/>
      <c r="L38" s="73"/>
      <c r="M38" s="135"/>
    </row>
    <row r="39" spans="1:13" s="285" customFormat="1" ht="13.5">
      <c r="A39" s="329"/>
      <c r="B39" s="284"/>
      <c r="C39" s="69" t="s">
        <v>183</v>
      </c>
      <c r="D39" s="41" t="s">
        <v>42</v>
      </c>
      <c r="E39" s="73">
        <v>0.25</v>
      </c>
      <c r="F39" s="73">
        <f>E39*F30</f>
        <v>3.875</v>
      </c>
      <c r="G39" s="135"/>
      <c r="H39" s="135"/>
      <c r="I39" s="135"/>
      <c r="J39" s="135"/>
      <c r="K39" s="135"/>
      <c r="L39" s="73"/>
      <c r="M39" s="135"/>
    </row>
    <row r="40" spans="1:13" s="285" customFormat="1" ht="13.5">
      <c r="A40" s="329"/>
      <c r="B40" s="284"/>
      <c r="C40" s="69" t="s">
        <v>142</v>
      </c>
      <c r="D40" s="41" t="s">
        <v>42</v>
      </c>
      <c r="E40" s="38">
        <v>0.51500000000000001</v>
      </c>
      <c r="F40" s="73">
        <f>E40*F30</f>
        <v>7.9824999999999999</v>
      </c>
      <c r="G40" s="135"/>
      <c r="H40" s="135"/>
      <c r="I40" s="135"/>
      <c r="J40" s="135"/>
      <c r="K40" s="135"/>
      <c r="L40" s="73"/>
      <c r="M40" s="135"/>
    </row>
    <row r="41" spans="1:13" s="285" customFormat="1" ht="13.5">
      <c r="A41" s="329"/>
      <c r="B41" s="284"/>
      <c r="C41" s="69" t="s">
        <v>35</v>
      </c>
      <c r="D41" s="41" t="s">
        <v>19</v>
      </c>
      <c r="E41" s="38">
        <v>0.439</v>
      </c>
      <c r="F41" s="73">
        <f>E41*F30</f>
        <v>6.8045</v>
      </c>
      <c r="G41" s="135"/>
      <c r="H41" s="135"/>
      <c r="I41" s="135"/>
      <c r="J41" s="135"/>
      <c r="K41" s="135"/>
      <c r="L41" s="135"/>
      <c r="M41" s="135"/>
    </row>
    <row r="42" spans="1:13" s="285" customFormat="1" ht="33" customHeight="1">
      <c r="A42" s="325" t="s">
        <v>265</v>
      </c>
      <c r="B42" s="52" t="s">
        <v>241</v>
      </c>
      <c r="C42" s="69" t="s">
        <v>357</v>
      </c>
      <c r="D42" s="27" t="s">
        <v>20</v>
      </c>
      <c r="E42" s="284"/>
      <c r="F42" s="135">
        <v>12.6</v>
      </c>
      <c r="G42" s="135"/>
      <c r="H42" s="280"/>
      <c r="I42" s="280"/>
      <c r="J42" s="280"/>
      <c r="K42" s="280"/>
      <c r="L42" s="280"/>
      <c r="M42" s="280"/>
    </row>
    <row r="43" spans="1:13" s="285" customFormat="1" ht="13.5">
      <c r="A43" s="326"/>
      <c r="B43" s="52"/>
      <c r="C43" s="293" t="s">
        <v>25</v>
      </c>
      <c r="D43" s="41" t="s">
        <v>17</v>
      </c>
      <c r="E43" s="40">
        <v>8</v>
      </c>
      <c r="F43" s="73">
        <f>E43*F42</f>
        <v>100.8</v>
      </c>
      <c r="G43" s="135"/>
      <c r="H43" s="132"/>
      <c r="I43" s="30"/>
      <c r="J43" s="53"/>
      <c r="K43" s="54"/>
      <c r="L43" s="54"/>
      <c r="M43" s="53"/>
    </row>
    <row r="44" spans="1:13" s="285" customFormat="1" ht="13.5">
      <c r="A44" s="326"/>
      <c r="B44" s="52"/>
      <c r="C44" s="69" t="s">
        <v>180</v>
      </c>
      <c r="D44" s="3" t="s">
        <v>27</v>
      </c>
      <c r="E44" s="38">
        <v>1.98</v>
      </c>
      <c r="F44" s="73">
        <f>E44*F42</f>
        <v>24.948</v>
      </c>
      <c r="G44" s="62"/>
      <c r="H44" s="73"/>
      <c r="I44" s="42"/>
      <c r="J44" s="31"/>
      <c r="K44" s="53"/>
      <c r="L44" s="73"/>
      <c r="M44" s="53"/>
    </row>
    <row r="45" spans="1:13" s="285" customFormat="1" ht="13.5">
      <c r="A45" s="326"/>
      <c r="B45" s="52"/>
      <c r="C45" s="69" t="s">
        <v>242</v>
      </c>
      <c r="D45" s="41" t="s">
        <v>154</v>
      </c>
      <c r="E45" s="19"/>
      <c r="F45" s="73">
        <v>30</v>
      </c>
      <c r="G45" s="43"/>
      <c r="H45" s="73"/>
      <c r="I45" s="73"/>
      <c r="J45" s="73"/>
      <c r="K45" s="73"/>
      <c r="L45" s="73"/>
      <c r="M45" s="73"/>
    </row>
    <row r="46" spans="1:13" s="285" customFormat="1" ht="13.5">
      <c r="A46" s="327"/>
      <c r="B46" s="52"/>
      <c r="C46" s="69" t="s">
        <v>35</v>
      </c>
      <c r="D46" s="2" t="s">
        <v>19</v>
      </c>
      <c r="E46" s="38">
        <v>6.36</v>
      </c>
      <c r="F46" s="73">
        <f>E46*F42</f>
        <v>80.135999999999996</v>
      </c>
      <c r="G46" s="73"/>
      <c r="H46" s="73"/>
      <c r="I46" s="73"/>
      <c r="J46" s="73"/>
      <c r="K46" s="73"/>
      <c r="L46" s="73"/>
      <c r="M46" s="73"/>
    </row>
    <row r="47" spans="1:13" s="285" customFormat="1" ht="19.5" customHeight="1">
      <c r="A47" s="319" t="s">
        <v>267</v>
      </c>
      <c r="B47" s="72" t="s">
        <v>38</v>
      </c>
      <c r="C47" s="69" t="s">
        <v>174</v>
      </c>
      <c r="D47" s="41" t="s">
        <v>39</v>
      </c>
      <c r="E47" s="71"/>
      <c r="F47" s="51">
        <v>115</v>
      </c>
      <c r="G47" s="71"/>
      <c r="H47" s="70"/>
      <c r="I47" s="28"/>
      <c r="J47" s="70"/>
      <c r="K47" s="28"/>
      <c r="L47" s="70"/>
      <c r="M47" s="70"/>
    </row>
    <row r="48" spans="1:13" s="285" customFormat="1" ht="13.5">
      <c r="A48" s="320"/>
      <c r="B48" s="193"/>
      <c r="C48" s="5" t="s">
        <v>16</v>
      </c>
      <c r="D48" s="24" t="s">
        <v>17</v>
      </c>
      <c r="E48" s="38">
        <v>0.56399999999999995</v>
      </c>
      <c r="F48" s="35">
        <f>E48*F47</f>
        <v>64.86</v>
      </c>
      <c r="G48" s="25"/>
      <c r="H48" s="26"/>
      <c r="I48" s="23"/>
      <c r="J48" s="73"/>
      <c r="K48" s="73"/>
      <c r="L48" s="43"/>
      <c r="M48" s="73"/>
    </row>
    <row r="49" spans="1:13" s="285" customFormat="1" ht="13.5">
      <c r="A49" s="320"/>
      <c r="B49" s="193"/>
      <c r="C49" s="5" t="s">
        <v>18</v>
      </c>
      <c r="D49" s="34" t="s">
        <v>19</v>
      </c>
      <c r="E49" s="38">
        <v>4.0899999999999999E-2</v>
      </c>
      <c r="F49" s="36">
        <f>E49*F48</f>
        <v>2.652774</v>
      </c>
      <c r="G49" s="34"/>
      <c r="H49" s="34"/>
      <c r="I49" s="33"/>
      <c r="J49" s="34"/>
      <c r="K49" s="34"/>
      <c r="L49" s="73"/>
      <c r="M49" s="53"/>
    </row>
    <row r="50" spans="1:13" s="285" customFormat="1" ht="13.5">
      <c r="A50" s="320"/>
      <c r="B50" s="72"/>
      <c r="C50" s="29" t="s">
        <v>36</v>
      </c>
      <c r="D50" s="71" t="s">
        <v>21</v>
      </c>
      <c r="E50" s="38">
        <v>4.4999999999999997E-3</v>
      </c>
      <c r="F50" s="71">
        <f>E50*F47</f>
        <v>0.51749999999999996</v>
      </c>
      <c r="G50" s="71"/>
      <c r="H50" s="73"/>
      <c r="I50" s="71"/>
      <c r="J50" s="71"/>
      <c r="K50" s="71"/>
      <c r="L50" s="71"/>
      <c r="M50" s="73"/>
    </row>
    <row r="51" spans="1:13" s="285" customFormat="1" ht="15.75">
      <c r="A51" s="320"/>
      <c r="B51" s="72"/>
      <c r="C51" s="29" t="s">
        <v>37</v>
      </c>
      <c r="D51" s="41" t="s">
        <v>20</v>
      </c>
      <c r="E51" s="38">
        <v>7.4999999999999997E-3</v>
      </c>
      <c r="F51" s="71">
        <f>E51*F47</f>
        <v>0.86249999999999993</v>
      </c>
      <c r="G51" s="71"/>
      <c r="H51" s="73"/>
      <c r="I51" s="71"/>
      <c r="J51" s="71"/>
      <c r="K51" s="71"/>
      <c r="L51" s="71"/>
      <c r="M51" s="73"/>
    </row>
    <row r="52" spans="1:13" s="285" customFormat="1" ht="13.5">
      <c r="A52" s="321"/>
      <c r="B52" s="72"/>
      <c r="C52" s="69" t="s">
        <v>35</v>
      </c>
      <c r="D52" s="41" t="s">
        <v>19</v>
      </c>
      <c r="E52" s="38">
        <v>0.26500000000000001</v>
      </c>
      <c r="F52" s="73">
        <f>E52*F47</f>
        <v>30.475000000000001</v>
      </c>
      <c r="G52" s="62"/>
      <c r="H52" s="73"/>
      <c r="I52" s="42"/>
      <c r="J52" s="31"/>
      <c r="K52" s="42"/>
      <c r="L52" s="42"/>
      <c r="M52" s="73"/>
    </row>
    <row r="53" spans="1:13" s="285" customFormat="1" ht="21" customHeight="1">
      <c r="A53" s="331" t="s">
        <v>268</v>
      </c>
      <c r="B53" s="224" t="s">
        <v>244</v>
      </c>
      <c r="C53" s="225" t="s">
        <v>245</v>
      </c>
      <c r="D53" s="181" t="s">
        <v>39</v>
      </c>
      <c r="E53" s="61"/>
      <c r="F53" s="173">
        <v>20</v>
      </c>
      <c r="G53" s="61"/>
      <c r="H53" s="70"/>
      <c r="I53" s="73"/>
      <c r="J53" s="70"/>
      <c r="K53" s="70"/>
      <c r="L53" s="70"/>
      <c r="M53" s="70"/>
    </row>
    <row r="54" spans="1:13" s="285" customFormat="1" ht="13.5">
      <c r="A54" s="332"/>
      <c r="B54" s="224"/>
      <c r="C54" s="225" t="s">
        <v>16</v>
      </c>
      <c r="D54" s="60" t="s">
        <v>17</v>
      </c>
      <c r="E54" s="178">
        <v>1.1599999999999999</v>
      </c>
      <c r="F54" s="210">
        <f>E54*F53</f>
        <v>23.2</v>
      </c>
      <c r="G54" s="53"/>
      <c r="H54" s="54"/>
      <c r="I54" s="30"/>
      <c r="J54" s="226"/>
      <c r="K54" s="226"/>
      <c r="L54" s="227"/>
      <c r="M54" s="226"/>
    </row>
    <row r="55" spans="1:13" s="285" customFormat="1" ht="13.5">
      <c r="A55" s="332"/>
      <c r="B55" s="224"/>
      <c r="C55" s="225" t="s">
        <v>18</v>
      </c>
      <c r="D55" s="61" t="s">
        <v>19</v>
      </c>
      <c r="E55" s="61">
        <v>6.13E-2</v>
      </c>
      <c r="F55" s="184">
        <f>E55*F53</f>
        <v>1.226</v>
      </c>
      <c r="G55" s="61"/>
      <c r="H55" s="61"/>
      <c r="I55" s="173"/>
      <c r="J55" s="61"/>
      <c r="K55" s="61"/>
      <c r="L55" s="53"/>
      <c r="M55" s="53"/>
    </row>
    <row r="56" spans="1:13" s="285" customFormat="1" ht="13.5">
      <c r="A56" s="332"/>
      <c r="B56" s="224"/>
      <c r="C56" s="225" t="s">
        <v>36</v>
      </c>
      <c r="D56" s="61" t="s">
        <v>21</v>
      </c>
      <c r="E56" s="61">
        <v>6.7999999999999996E-3</v>
      </c>
      <c r="F56" s="61">
        <f>E56*F53</f>
        <v>0.13599999999999998</v>
      </c>
      <c r="G56" s="61"/>
      <c r="H56" s="226"/>
      <c r="I56" s="61"/>
      <c r="J56" s="61"/>
      <c r="K56" s="61"/>
      <c r="L56" s="61"/>
      <c r="M56" s="175"/>
    </row>
    <row r="57" spans="1:13" s="285" customFormat="1" ht="15.75">
      <c r="A57" s="332"/>
      <c r="B57" s="224"/>
      <c r="C57" s="225" t="s">
        <v>246</v>
      </c>
      <c r="D57" s="181" t="s">
        <v>39</v>
      </c>
      <c r="E57" s="61">
        <v>2.34</v>
      </c>
      <c r="F57" s="61">
        <f>E57*F53</f>
        <v>46.8</v>
      </c>
      <c r="G57" s="61"/>
      <c r="H57" s="226"/>
      <c r="I57" s="61"/>
      <c r="J57" s="61"/>
      <c r="K57" s="61"/>
      <c r="L57" s="61"/>
      <c r="M57" s="175"/>
    </row>
    <row r="58" spans="1:13" s="285" customFormat="1" ht="15" customHeight="1">
      <c r="A58" s="332"/>
      <c r="B58" s="224"/>
      <c r="C58" s="182" t="s">
        <v>35</v>
      </c>
      <c r="D58" s="181" t="s">
        <v>19</v>
      </c>
      <c r="E58" s="228">
        <v>0.58799999999999997</v>
      </c>
      <c r="F58" s="175">
        <f>E58*F53</f>
        <v>11.76</v>
      </c>
      <c r="G58" s="62"/>
      <c r="H58" s="226"/>
      <c r="I58" s="229"/>
      <c r="J58" s="230"/>
      <c r="K58" s="229"/>
      <c r="L58" s="229"/>
      <c r="M58" s="175"/>
    </row>
    <row r="59" spans="1:13" s="285" customFormat="1" ht="13.5" customHeight="1">
      <c r="A59" s="333"/>
      <c r="B59" s="284"/>
      <c r="C59" s="5" t="s">
        <v>247</v>
      </c>
      <c r="D59" s="24" t="s">
        <v>42</v>
      </c>
      <c r="E59" s="38"/>
      <c r="F59" s="25">
        <v>35</v>
      </c>
      <c r="G59" s="25"/>
      <c r="H59" s="226"/>
      <c r="I59" s="23"/>
      <c r="J59" s="25"/>
      <c r="K59" s="26"/>
      <c r="L59" s="26"/>
      <c r="M59" s="175"/>
    </row>
    <row r="60" spans="1:13" s="285" customFormat="1" ht="31.5" customHeight="1">
      <c r="A60" s="269"/>
      <c r="B60" s="284"/>
      <c r="C60" s="231" t="s">
        <v>248</v>
      </c>
      <c r="D60" s="24"/>
      <c r="E60" s="38"/>
      <c r="F60" s="25"/>
      <c r="G60" s="25"/>
      <c r="H60" s="226"/>
      <c r="I60" s="23"/>
      <c r="J60" s="25"/>
      <c r="K60" s="26"/>
      <c r="L60" s="26"/>
      <c r="M60" s="175"/>
    </row>
    <row r="61" spans="1:13" s="285" customFormat="1" ht="43.5" customHeight="1">
      <c r="A61" s="328" t="s">
        <v>40</v>
      </c>
      <c r="B61" s="52" t="s">
        <v>43</v>
      </c>
      <c r="C61" s="69" t="s">
        <v>175</v>
      </c>
      <c r="D61" s="41" t="s">
        <v>20</v>
      </c>
      <c r="E61" s="16"/>
      <c r="F61" s="51">
        <v>39</v>
      </c>
      <c r="G61" s="17"/>
      <c r="H61" s="42"/>
      <c r="I61" s="73"/>
      <c r="J61" s="280"/>
      <c r="K61" s="70"/>
      <c r="L61" s="70"/>
      <c r="M61" s="70"/>
    </row>
    <row r="62" spans="1:13" s="285" customFormat="1" ht="13.5" customHeight="1">
      <c r="A62" s="329"/>
      <c r="B62" s="52"/>
      <c r="C62" s="69" t="s">
        <v>25</v>
      </c>
      <c r="D62" s="41" t="s">
        <v>17</v>
      </c>
      <c r="E62" s="71">
        <v>1.0200000000000001E-2</v>
      </c>
      <c r="F62" s="38">
        <f>E62*F61</f>
        <v>0.39780000000000004</v>
      </c>
      <c r="G62" s="43"/>
      <c r="H62" s="42"/>
      <c r="I62" s="51"/>
      <c r="J62" s="73"/>
      <c r="K62" s="73"/>
      <c r="L62" s="43"/>
      <c r="M62" s="53"/>
    </row>
    <row r="63" spans="1:13" s="285" customFormat="1" ht="13.5" customHeight="1">
      <c r="A63" s="329"/>
      <c r="B63" s="52"/>
      <c r="C63" s="69" t="s">
        <v>26</v>
      </c>
      <c r="D63" s="41" t="s">
        <v>27</v>
      </c>
      <c r="E63" s="18">
        <v>2.2800000000000001E-2</v>
      </c>
      <c r="F63" s="38">
        <f>E63*F61</f>
        <v>0.88919999999999999</v>
      </c>
      <c r="G63" s="43"/>
      <c r="H63" s="42"/>
      <c r="I63" s="51"/>
      <c r="J63" s="73"/>
      <c r="K63" s="53"/>
      <c r="L63" s="73"/>
      <c r="M63" s="73"/>
    </row>
    <row r="64" spans="1:13" s="285" customFormat="1" ht="13.5" customHeight="1">
      <c r="A64" s="329"/>
      <c r="B64" s="52"/>
      <c r="C64" s="69" t="s">
        <v>18</v>
      </c>
      <c r="D64" s="41" t="s">
        <v>19</v>
      </c>
      <c r="E64" s="19">
        <v>2.0899999999999998E-3</v>
      </c>
      <c r="F64" s="38">
        <f>E64*F61</f>
        <v>8.1509999999999999E-2</v>
      </c>
      <c r="G64" s="43"/>
      <c r="H64" s="42"/>
      <c r="I64" s="51"/>
      <c r="J64" s="73"/>
      <c r="K64" s="53"/>
      <c r="L64" s="73"/>
      <c r="M64" s="73"/>
    </row>
    <row r="65" spans="1:13" s="285" customFormat="1" ht="13.5" customHeight="1">
      <c r="A65" s="329"/>
      <c r="B65" s="52" t="s">
        <v>28</v>
      </c>
      <c r="C65" s="69" t="s">
        <v>29</v>
      </c>
      <c r="D65" s="41" t="s">
        <v>20</v>
      </c>
      <c r="E65" s="71"/>
      <c r="F65" s="51">
        <f>F61</f>
        <v>39</v>
      </c>
      <c r="G65" s="43"/>
      <c r="H65" s="42"/>
      <c r="I65" s="51"/>
      <c r="J65" s="280"/>
      <c r="K65" s="20"/>
      <c r="L65" s="70"/>
      <c r="M65" s="70"/>
    </row>
    <row r="66" spans="1:13" s="285" customFormat="1" ht="13.5" customHeight="1">
      <c r="A66" s="329"/>
      <c r="B66" s="52"/>
      <c r="C66" s="69" t="s">
        <v>25</v>
      </c>
      <c r="D66" s="41" t="s">
        <v>17</v>
      </c>
      <c r="E66" s="21">
        <v>3.2299999999999998E-3</v>
      </c>
      <c r="F66" s="38">
        <f>E66*F65</f>
        <v>0.12597</v>
      </c>
      <c r="G66" s="43"/>
      <c r="H66" s="42"/>
      <c r="I66" s="51"/>
      <c r="J66" s="73"/>
      <c r="K66" s="53"/>
      <c r="L66" s="73"/>
      <c r="M66" s="53"/>
    </row>
    <row r="67" spans="1:13" s="285" customFormat="1" ht="13.5" customHeight="1">
      <c r="A67" s="329"/>
      <c r="B67" s="52"/>
      <c r="C67" s="69" t="s">
        <v>30</v>
      </c>
      <c r="D67" s="41" t="s">
        <v>27</v>
      </c>
      <c r="E67" s="19">
        <v>3.62E-3</v>
      </c>
      <c r="F67" s="38">
        <f>E67*F65</f>
        <v>0.14118</v>
      </c>
      <c r="G67" s="43"/>
      <c r="H67" s="42"/>
      <c r="I67" s="51"/>
      <c r="J67" s="73"/>
      <c r="K67" s="54"/>
      <c r="L67" s="73"/>
      <c r="M67" s="73"/>
    </row>
    <row r="68" spans="1:13" s="285" customFormat="1" ht="13.5" customHeight="1">
      <c r="A68" s="329"/>
      <c r="B68" s="52"/>
      <c r="C68" s="69" t="s">
        <v>31</v>
      </c>
      <c r="D68" s="41" t="s">
        <v>19</v>
      </c>
      <c r="E68" s="71">
        <v>1.7999999999999998E-4</v>
      </c>
      <c r="F68" s="38">
        <f>E68*F65</f>
        <v>7.0199999999999993E-3</v>
      </c>
      <c r="G68" s="43"/>
      <c r="H68" s="42"/>
      <c r="I68" s="51"/>
      <c r="J68" s="73"/>
      <c r="K68" s="53"/>
      <c r="L68" s="73"/>
      <c r="M68" s="73"/>
    </row>
    <row r="69" spans="1:13" s="285" customFormat="1" ht="14.25" customHeight="1">
      <c r="A69" s="330"/>
      <c r="B69" s="52" t="s">
        <v>32</v>
      </c>
      <c r="C69" s="69" t="s">
        <v>239</v>
      </c>
      <c r="D69" s="41" t="s">
        <v>21</v>
      </c>
      <c r="E69" s="22"/>
      <c r="F69" s="73">
        <f>F61*1.75</f>
        <v>68.25</v>
      </c>
      <c r="G69" s="43"/>
      <c r="H69" s="42"/>
      <c r="I69" s="51"/>
      <c r="J69" s="73"/>
      <c r="K69" s="282"/>
      <c r="L69" s="70"/>
      <c r="M69" s="70"/>
    </row>
    <row r="70" spans="1:13" s="285" customFormat="1" ht="72.75" customHeight="1">
      <c r="A70" s="325" t="s">
        <v>269</v>
      </c>
      <c r="B70" s="41" t="s">
        <v>202</v>
      </c>
      <c r="C70" s="69" t="s">
        <v>176</v>
      </c>
      <c r="D70" s="27" t="s">
        <v>20</v>
      </c>
      <c r="E70" s="71"/>
      <c r="F70" s="51">
        <v>2</v>
      </c>
      <c r="G70" s="71"/>
      <c r="H70" s="71"/>
      <c r="I70" s="71"/>
      <c r="J70" s="70"/>
      <c r="K70" s="28"/>
      <c r="L70" s="28"/>
      <c r="M70" s="70"/>
    </row>
    <row r="71" spans="1:13" s="285" customFormat="1" ht="13.5" customHeight="1">
      <c r="A71" s="326"/>
      <c r="B71" s="71"/>
      <c r="C71" s="29" t="s">
        <v>201</v>
      </c>
      <c r="D71" s="60" t="s">
        <v>17</v>
      </c>
      <c r="E71" s="186">
        <f>2.28*1.2+0.6</f>
        <v>3.3359999999999999</v>
      </c>
      <c r="F71" s="53">
        <f>E71*F70</f>
        <v>6.6719999999999997</v>
      </c>
      <c r="G71" s="53"/>
      <c r="H71" s="54"/>
      <c r="I71" s="30"/>
      <c r="J71" s="73"/>
      <c r="K71" s="73"/>
      <c r="L71" s="43"/>
      <c r="M71" s="53"/>
    </row>
    <row r="72" spans="1:13" s="285" customFormat="1" ht="13.5" customHeight="1">
      <c r="A72" s="326"/>
      <c r="B72" s="52" t="s">
        <v>28</v>
      </c>
      <c r="C72" s="69" t="s">
        <v>29</v>
      </c>
      <c r="D72" s="41" t="s">
        <v>20</v>
      </c>
      <c r="E72" s="71"/>
      <c r="F72" s="51">
        <f>F70</f>
        <v>2</v>
      </c>
      <c r="G72" s="43"/>
      <c r="H72" s="42"/>
      <c r="I72" s="51"/>
      <c r="J72" s="280"/>
      <c r="K72" s="20"/>
      <c r="L72" s="70"/>
      <c r="M72" s="70"/>
    </row>
    <row r="73" spans="1:13" s="285" customFormat="1" ht="13.5" customHeight="1">
      <c r="A73" s="326"/>
      <c r="B73" s="52"/>
      <c r="C73" s="69" t="s">
        <v>25</v>
      </c>
      <c r="D73" s="41" t="s">
        <v>17</v>
      </c>
      <c r="E73" s="21">
        <v>3.2299999999999998E-3</v>
      </c>
      <c r="F73" s="38">
        <f>E73*F72</f>
        <v>6.4599999999999996E-3</v>
      </c>
      <c r="G73" s="43"/>
      <c r="H73" s="42"/>
      <c r="I73" s="51"/>
      <c r="J73" s="73"/>
      <c r="K73" s="53"/>
      <c r="L73" s="73"/>
      <c r="M73" s="53"/>
    </row>
    <row r="74" spans="1:13" s="285" customFormat="1" ht="13.5" customHeight="1">
      <c r="A74" s="326"/>
      <c r="B74" s="52"/>
      <c r="C74" s="69" t="s">
        <v>30</v>
      </c>
      <c r="D74" s="41" t="s">
        <v>27</v>
      </c>
      <c r="E74" s="19">
        <v>3.62E-3</v>
      </c>
      <c r="F74" s="38">
        <f>E74*F72</f>
        <v>7.2399999999999999E-3</v>
      </c>
      <c r="G74" s="43"/>
      <c r="H74" s="42"/>
      <c r="I74" s="51"/>
      <c r="J74" s="73"/>
      <c r="K74" s="54"/>
      <c r="L74" s="73"/>
      <c r="M74" s="73"/>
    </row>
    <row r="75" spans="1:13" s="285" customFormat="1" ht="13.5" customHeight="1">
      <c r="A75" s="326"/>
      <c r="B75" s="52"/>
      <c r="C75" s="69" t="s">
        <v>31</v>
      </c>
      <c r="D75" s="41" t="s">
        <v>19</v>
      </c>
      <c r="E75" s="71">
        <v>1.7999999999999998E-4</v>
      </c>
      <c r="F75" s="9">
        <f>E75*F72</f>
        <v>3.5999999999999997E-4</v>
      </c>
      <c r="G75" s="43"/>
      <c r="H75" s="42"/>
      <c r="I75" s="51"/>
      <c r="J75" s="73"/>
      <c r="K75" s="53"/>
      <c r="L75" s="73"/>
      <c r="M75" s="73"/>
    </row>
    <row r="76" spans="1:13" s="285" customFormat="1" ht="13.5" customHeight="1">
      <c r="A76" s="327"/>
      <c r="B76" s="52" t="s">
        <v>32</v>
      </c>
      <c r="C76" s="69" t="s">
        <v>239</v>
      </c>
      <c r="D76" s="41" t="s">
        <v>21</v>
      </c>
      <c r="E76" s="22"/>
      <c r="F76" s="73">
        <f>F70*1.75</f>
        <v>3.5</v>
      </c>
      <c r="G76" s="43"/>
      <c r="H76" s="42"/>
      <c r="I76" s="51"/>
      <c r="J76" s="73"/>
      <c r="K76" s="282"/>
      <c r="L76" s="70"/>
      <c r="M76" s="70"/>
    </row>
    <row r="77" spans="1:13" s="285" customFormat="1" ht="34.5" customHeight="1">
      <c r="A77" s="343" t="s">
        <v>270</v>
      </c>
      <c r="B77" s="167" t="s">
        <v>144</v>
      </c>
      <c r="C77" s="168" t="s">
        <v>177</v>
      </c>
      <c r="D77" s="60" t="s">
        <v>20</v>
      </c>
      <c r="E77" s="167"/>
      <c r="F77" s="167">
        <v>17.399999999999999</v>
      </c>
      <c r="G77" s="55"/>
      <c r="H77" s="20"/>
      <c r="I77" s="45"/>
      <c r="J77" s="20"/>
      <c r="K77" s="53"/>
      <c r="L77" s="20"/>
      <c r="M77" s="20"/>
    </row>
    <row r="78" spans="1:13" s="285" customFormat="1" ht="13.5" customHeight="1">
      <c r="A78" s="344"/>
      <c r="B78" s="167"/>
      <c r="C78" s="5" t="s">
        <v>16</v>
      </c>
      <c r="D78" s="24" t="s">
        <v>17</v>
      </c>
      <c r="E78" s="38">
        <v>25.2</v>
      </c>
      <c r="F78" s="35">
        <f>E78*F77</f>
        <v>438.47999999999996</v>
      </c>
      <c r="G78" s="25"/>
      <c r="H78" s="26"/>
      <c r="I78" s="23"/>
      <c r="J78" s="25"/>
      <c r="K78" s="26"/>
      <c r="L78" s="26"/>
      <c r="M78" s="25"/>
    </row>
    <row r="79" spans="1:13" s="285" customFormat="1" ht="13.5" customHeight="1">
      <c r="A79" s="344"/>
      <c r="B79" s="167"/>
      <c r="C79" s="5" t="s">
        <v>18</v>
      </c>
      <c r="D79" s="34" t="s">
        <v>19</v>
      </c>
      <c r="E79" s="38">
        <v>0.23</v>
      </c>
      <c r="F79" s="36">
        <f>E79*F77</f>
        <v>4.0019999999999998</v>
      </c>
      <c r="G79" s="34"/>
      <c r="H79" s="34"/>
      <c r="I79" s="33"/>
      <c r="J79" s="34"/>
      <c r="K79" s="34"/>
      <c r="L79" s="32"/>
      <c r="M79" s="32"/>
    </row>
    <row r="80" spans="1:13" s="285" customFormat="1" ht="13.5" customHeight="1">
      <c r="A80" s="344"/>
      <c r="B80" s="167"/>
      <c r="C80" s="63" t="s">
        <v>264</v>
      </c>
      <c r="D80" s="2" t="s">
        <v>20</v>
      </c>
      <c r="E80" s="51">
        <v>1</v>
      </c>
      <c r="F80" s="73">
        <f>E80*F77</f>
        <v>17.399999999999999</v>
      </c>
      <c r="G80" s="73"/>
      <c r="H80" s="73"/>
      <c r="I80" s="73"/>
      <c r="J80" s="73"/>
      <c r="K80" s="73"/>
      <c r="L80" s="73"/>
      <c r="M80" s="73"/>
    </row>
    <row r="81" spans="1:13" s="285" customFormat="1" ht="13.5" customHeight="1">
      <c r="A81" s="344"/>
      <c r="B81" s="167"/>
      <c r="C81" s="168" t="s">
        <v>37</v>
      </c>
      <c r="D81" s="60" t="s">
        <v>20</v>
      </c>
      <c r="E81" s="167">
        <v>0.05</v>
      </c>
      <c r="F81" s="167">
        <f>E81*F77</f>
        <v>0.87</v>
      </c>
      <c r="G81" s="55"/>
      <c r="H81" s="73"/>
      <c r="I81" s="54"/>
      <c r="J81" s="54"/>
      <c r="K81" s="54"/>
      <c r="L81" s="20"/>
      <c r="M81" s="73"/>
    </row>
    <row r="82" spans="1:13" s="285" customFormat="1" ht="13.5" customHeight="1">
      <c r="A82" s="344"/>
      <c r="B82" s="167"/>
      <c r="C82" s="168" t="s">
        <v>145</v>
      </c>
      <c r="D82" s="60" t="s">
        <v>20</v>
      </c>
      <c r="E82" s="167">
        <v>0.13800000000000001</v>
      </c>
      <c r="F82" s="167">
        <f>E82*F77</f>
        <v>2.4012000000000002</v>
      </c>
      <c r="G82" s="55"/>
      <c r="H82" s="73"/>
      <c r="I82" s="54"/>
      <c r="J82" s="54"/>
      <c r="K82" s="54"/>
      <c r="L82" s="20"/>
      <c r="M82" s="73"/>
    </row>
    <row r="83" spans="1:13" s="285" customFormat="1" ht="13.5" customHeight="1">
      <c r="A83" s="345"/>
      <c r="B83" s="167"/>
      <c r="C83" s="69" t="s">
        <v>35</v>
      </c>
      <c r="D83" s="41" t="s">
        <v>19</v>
      </c>
      <c r="E83" s="38">
        <v>2.54</v>
      </c>
      <c r="F83" s="73">
        <f>E83*F77</f>
        <v>44.195999999999998</v>
      </c>
      <c r="G83" s="62"/>
      <c r="H83" s="73"/>
      <c r="I83" s="42"/>
      <c r="J83" s="31"/>
      <c r="K83" s="42"/>
      <c r="L83" s="42"/>
      <c r="M83" s="166"/>
    </row>
    <row r="84" spans="1:13" s="285" customFormat="1" ht="24.75" customHeight="1">
      <c r="A84" s="319" t="s">
        <v>271</v>
      </c>
      <c r="B84" s="72" t="s">
        <v>38</v>
      </c>
      <c r="C84" s="69" t="s">
        <v>174</v>
      </c>
      <c r="D84" s="41" t="s">
        <v>39</v>
      </c>
      <c r="E84" s="71"/>
      <c r="F84" s="51">
        <v>50</v>
      </c>
      <c r="G84" s="71"/>
      <c r="H84" s="70"/>
      <c r="I84" s="28"/>
      <c r="J84" s="70"/>
      <c r="K84" s="28"/>
      <c r="L84" s="70"/>
      <c r="M84" s="70"/>
    </row>
    <row r="85" spans="1:13" s="285" customFormat="1" ht="13.5" customHeight="1">
      <c r="A85" s="320"/>
      <c r="B85" s="193"/>
      <c r="C85" s="5" t="s">
        <v>16</v>
      </c>
      <c r="D85" s="24" t="s">
        <v>17</v>
      </c>
      <c r="E85" s="38">
        <v>0.56399999999999995</v>
      </c>
      <c r="F85" s="35">
        <f>E85*F84</f>
        <v>28.199999999999996</v>
      </c>
      <c r="G85" s="25"/>
      <c r="H85" s="26"/>
      <c r="I85" s="23"/>
      <c r="J85" s="73"/>
      <c r="K85" s="73"/>
      <c r="L85" s="43"/>
      <c r="M85" s="73"/>
    </row>
    <row r="86" spans="1:13" s="285" customFormat="1" ht="13.5" customHeight="1">
      <c r="A86" s="320"/>
      <c r="B86" s="193"/>
      <c r="C86" s="5" t="s">
        <v>18</v>
      </c>
      <c r="D86" s="34" t="s">
        <v>19</v>
      </c>
      <c r="E86" s="38">
        <v>4.0899999999999999E-2</v>
      </c>
      <c r="F86" s="36">
        <f>E86*F85</f>
        <v>1.1533799999999998</v>
      </c>
      <c r="G86" s="34"/>
      <c r="H86" s="34"/>
      <c r="I86" s="33"/>
      <c r="J86" s="34"/>
      <c r="K86" s="34"/>
      <c r="L86" s="73"/>
      <c r="M86" s="53"/>
    </row>
    <row r="87" spans="1:13" s="285" customFormat="1" ht="13.5" customHeight="1">
      <c r="A87" s="320"/>
      <c r="B87" s="72"/>
      <c r="C87" s="29" t="s">
        <v>36</v>
      </c>
      <c r="D87" s="71" t="s">
        <v>21</v>
      </c>
      <c r="E87" s="38">
        <v>4.4999999999999997E-3</v>
      </c>
      <c r="F87" s="71">
        <f>E87*F84</f>
        <v>0.22499999999999998</v>
      </c>
      <c r="G87" s="71"/>
      <c r="H87" s="73"/>
      <c r="I87" s="71"/>
      <c r="J87" s="71"/>
      <c r="K87" s="71"/>
      <c r="L87" s="71"/>
      <c r="M87" s="73"/>
    </row>
    <row r="88" spans="1:13" s="285" customFormat="1" ht="13.5" customHeight="1">
      <c r="A88" s="320"/>
      <c r="B88" s="72"/>
      <c r="C88" s="29" t="s">
        <v>37</v>
      </c>
      <c r="D88" s="41" t="s">
        <v>20</v>
      </c>
      <c r="E88" s="38">
        <v>7.4999999999999997E-3</v>
      </c>
      <c r="F88" s="71">
        <f>E88*F84</f>
        <v>0.375</v>
      </c>
      <c r="G88" s="71"/>
      <c r="H88" s="73"/>
      <c r="I88" s="71"/>
      <c r="J88" s="71"/>
      <c r="K88" s="71"/>
      <c r="L88" s="71"/>
      <c r="M88" s="73"/>
    </row>
    <row r="89" spans="1:13" s="285" customFormat="1" ht="13.5" customHeight="1">
      <c r="A89" s="321"/>
      <c r="B89" s="72"/>
      <c r="C89" s="69" t="s">
        <v>35</v>
      </c>
      <c r="D89" s="41" t="s">
        <v>19</v>
      </c>
      <c r="E89" s="38">
        <v>0.26500000000000001</v>
      </c>
      <c r="F89" s="73">
        <f>E89*F84</f>
        <v>13.25</v>
      </c>
      <c r="G89" s="62"/>
      <c r="H89" s="73"/>
      <c r="I89" s="42"/>
      <c r="J89" s="31"/>
      <c r="K89" s="42"/>
      <c r="L89" s="42"/>
      <c r="M89" s="73"/>
    </row>
    <row r="90" spans="1:13" s="285" customFormat="1" ht="27" customHeight="1">
      <c r="A90" s="269"/>
      <c r="B90" s="284"/>
      <c r="C90" s="231" t="s">
        <v>249</v>
      </c>
      <c r="D90" s="24"/>
      <c r="E90" s="38"/>
      <c r="F90" s="25"/>
      <c r="G90" s="25"/>
      <c r="H90" s="226"/>
      <c r="I90" s="23"/>
      <c r="J90" s="25"/>
      <c r="K90" s="26"/>
      <c r="L90" s="26"/>
      <c r="M90" s="175"/>
    </row>
    <row r="91" spans="1:13" s="285" customFormat="1" ht="42.75" customHeight="1">
      <c r="A91" s="328" t="s">
        <v>272</v>
      </c>
      <c r="B91" s="52" t="s">
        <v>43</v>
      </c>
      <c r="C91" s="69" t="s">
        <v>175</v>
      </c>
      <c r="D91" s="41" t="s">
        <v>20</v>
      </c>
      <c r="E91" s="16"/>
      <c r="F91" s="51">
        <v>64</v>
      </c>
      <c r="G91" s="17"/>
      <c r="H91" s="42"/>
      <c r="I91" s="73"/>
      <c r="J91" s="280"/>
      <c r="K91" s="70"/>
      <c r="L91" s="70"/>
      <c r="M91" s="70"/>
    </row>
    <row r="92" spans="1:13" s="285" customFormat="1" ht="13.5" customHeight="1">
      <c r="A92" s="329"/>
      <c r="B92" s="52"/>
      <c r="C92" s="69" t="s">
        <v>25</v>
      </c>
      <c r="D92" s="41" t="s">
        <v>17</v>
      </c>
      <c r="E92" s="71">
        <v>1.0200000000000001E-2</v>
      </c>
      <c r="F92" s="38">
        <f>E92*F91</f>
        <v>0.65280000000000005</v>
      </c>
      <c r="G92" s="43"/>
      <c r="H92" s="42"/>
      <c r="I92" s="51"/>
      <c r="J92" s="73"/>
      <c r="K92" s="73"/>
      <c r="L92" s="43"/>
      <c r="M92" s="53"/>
    </row>
    <row r="93" spans="1:13" s="285" customFormat="1" ht="13.5" customHeight="1">
      <c r="A93" s="329"/>
      <c r="B93" s="52"/>
      <c r="C93" s="69" t="s">
        <v>26</v>
      </c>
      <c r="D93" s="41" t="s">
        <v>27</v>
      </c>
      <c r="E93" s="18">
        <v>2.2800000000000001E-2</v>
      </c>
      <c r="F93" s="38">
        <f>E93*F91</f>
        <v>1.4592000000000001</v>
      </c>
      <c r="G93" s="43"/>
      <c r="H93" s="42"/>
      <c r="I93" s="51"/>
      <c r="J93" s="73"/>
      <c r="K93" s="53"/>
      <c r="L93" s="73"/>
      <c r="M93" s="73"/>
    </row>
    <row r="94" spans="1:13" s="285" customFormat="1" ht="13.5" customHeight="1">
      <c r="A94" s="329"/>
      <c r="B94" s="52"/>
      <c r="C94" s="69" t="s">
        <v>18</v>
      </c>
      <c r="D94" s="41" t="s">
        <v>19</v>
      </c>
      <c r="E94" s="19">
        <v>2.0899999999999998E-3</v>
      </c>
      <c r="F94" s="38">
        <f>E94*F91</f>
        <v>0.13375999999999999</v>
      </c>
      <c r="G94" s="43"/>
      <c r="H94" s="42"/>
      <c r="I94" s="51"/>
      <c r="J94" s="73"/>
      <c r="K94" s="53"/>
      <c r="L94" s="73"/>
      <c r="M94" s="73"/>
    </row>
    <row r="95" spans="1:13" s="285" customFormat="1" ht="13.5" customHeight="1">
      <c r="A95" s="329"/>
      <c r="B95" s="52" t="s">
        <v>28</v>
      </c>
      <c r="C95" s="69" t="s">
        <v>29</v>
      </c>
      <c r="D95" s="41" t="s">
        <v>20</v>
      </c>
      <c r="E95" s="71"/>
      <c r="F95" s="51">
        <f>F91</f>
        <v>64</v>
      </c>
      <c r="G95" s="43"/>
      <c r="H95" s="42"/>
      <c r="I95" s="51"/>
      <c r="J95" s="280"/>
      <c r="K95" s="20"/>
      <c r="L95" s="70"/>
      <c r="M95" s="70"/>
    </row>
    <row r="96" spans="1:13" s="285" customFormat="1" ht="13.5" customHeight="1">
      <c r="A96" s="329"/>
      <c r="B96" s="52"/>
      <c r="C96" s="69" t="s">
        <v>25</v>
      </c>
      <c r="D96" s="41" t="s">
        <v>17</v>
      </c>
      <c r="E96" s="21">
        <v>3.2299999999999998E-3</v>
      </c>
      <c r="F96" s="38">
        <f>E96*F95</f>
        <v>0.20671999999999999</v>
      </c>
      <c r="G96" s="43"/>
      <c r="H96" s="42"/>
      <c r="I96" s="51"/>
      <c r="J96" s="73"/>
      <c r="K96" s="53"/>
      <c r="L96" s="73"/>
      <c r="M96" s="53"/>
    </row>
    <row r="97" spans="1:13" s="285" customFormat="1" ht="13.5" customHeight="1">
      <c r="A97" s="329"/>
      <c r="B97" s="52"/>
      <c r="C97" s="69" t="s">
        <v>30</v>
      </c>
      <c r="D97" s="41" t="s">
        <v>27</v>
      </c>
      <c r="E97" s="19">
        <v>3.62E-3</v>
      </c>
      <c r="F97" s="38">
        <f>E97*F95</f>
        <v>0.23168</v>
      </c>
      <c r="G97" s="43"/>
      <c r="H97" s="42"/>
      <c r="I97" s="51"/>
      <c r="J97" s="73"/>
      <c r="K97" s="54"/>
      <c r="L97" s="73"/>
      <c r="M97" s="73"/>
    </row>
    <row r="98" spans="1:13" s="285" customFormat="1" ht="13.5" customHeight="1">
      <c r="A98" s="329"/>
      <c r="B98" s="52"/>
      <c r="C98" s="69" t="s">
        <v>31</v>
      </c>
      <c r="D98" s="41" t="s">
        <v>19</v>
      </c>
      <c r="E98" s="71">
        <v>1.7999999999999998E-4</v>
      </c>
      <c r="F98" s="38">
        <f>E98*F95</f>
        <v>1.1519999999999999E-2</v>
      </c>
      <c r="G98" s="43"/>
      <c r="H98" s="42"/>
      <c r="I98" s="51"/>
      <c r="J98" s="73"/>
      <c r="K98" s="53"/>
      <c r="L98" s="73"/>
      <c r="M98" s="73"/>
    </row>
    <row r="99" spans="1:13" s="285" customFormat="1" ht="13.5" customHeight="1">
      <c r="A99" s="330"/>
      <c r="B99" s="52" t="s">
        <v>32</v>
      </c>
      <c r="C99" s="69" t="s">
        <v>239</v>
      </c>
      <c r="D99" s="41" t="s">
        <v>21</v>
      </c>
      <c r="E99" s="22"/>
      <c r="F99" s="73">
        <f>F91*1.75</f>
        <v>112</v>
      </c>
      <c r="G99" s="43"/>
      <c r="H99" s="42"/>
      <c r="I99" s="51"/>
      <c r="J99" s="73"/>
      <c r="K99" s="282"/>
      <c r="L99" s="70"/>
      <c r="M99" s="70"/>
    </row>
    <row r="100" spans="1:13" s="285" customFormat="1" ht="66.75" customHeight="1">
      <c r="A100" s="325" t="s">
        <v>273</v>
      </c>
      <c r="B100" s="41" t="s">
        <v>202</v>
      </c>
      <c r="C100" s="69" t="s">
        <v>176</v>
      </c>
      <c r="D100" s="27" t="s">
        <v>20</v>
      </c>
      <c r="E100" s="71"/>
      <c r="F100" s="51">
        <v>3.3</v>
      </c>
      <c r="G100" s="71"/>
      <c r="H100" s="71"/>
      <c r="I100" s="71"/>
      <c r="J100" s="70"/>
      <c r="K100" s="28"/>
      <c r="L100" s="28"/>
      <c r="M100" s="70"/>
    </row>
    <row r="101" spans="1:13" s="285" customFormat="1" ht="13.5" customHeight="1">
      <c r="A101" s="326"/>
      <c r="B101" s="71"/>
      <c r="C101" s="29" t="s">
        <v>201</v>
      </c>
      <c r="D101" s="60" t="s">
        <v>17</v>
      </c>
      <c r="E101" s="186">
        <f>2.28*1.2+0.6</f>
        <v>3.3359999999999999</v>
      </c>
      <c r="F101" s="53">
        <f>E101*F100</f>
        <v>11.008799999999999</v>
      </c>
      <c r="G101" s="53"/>
      <c r="H101" s="54"/>
      <c r="I101" s="30"/>
      <c r="J101" s="73"/>
      <c r="K101" s="73"/>
      <c r="L101" s="43"/>
      <c r="M101" s="53"/>
    </row>
    <row r="102" spans="1:13" s="285" customFormat="1" ht="13.5" customHeight="1">
      <c r="A102" s="326"/>
      <c r="B102" s="52" t="s">
        <v>28</v>
      </c>
      <c r="C102" s="69" t="s">
        <v>29</v>
      </c>
      <c r="D102" s="41" t="s">
        <v>20</v>
      </c>
      <c r="E102" s="71"/>
      <c r="F102" s="51">
        <f>F100</f>
        <v>3.3</v>
      </c>
      <c r="G102" s="43"/>
      <c r="H102" s="42"/>
      <c r="I102" s="51"/>
      <c r="J102" s="280"/>
      <c r="K102" s="20"/>
      <c r="L102" s="70"/>
      <c r="M102" s="70"/>
    </row>
    <row r="103" spans="1:13" s="285" customFormat="1" ht="13.5" customHeight="1">
      <c r="A103" s="326"/>
      <c r="B103" s="52"/>
      <c r="C103" s="69" t="s">
        <v>25</v>
      </c>
      <c r="D103" s="41" t="s">
        <v>17</v>
      </c>
      <c r="E103" s="21">
        <v>3.2299999999999998E-3</v>
      </c>
      <c r="F103" s="38">
        <f>E103*F102</f>
        <v>1.0658999999999998E-2</v>
      </c>
      <c r="G103" s="43"/>
      <c r="H103" s="42"/>
      <c r="I103" s="51"/>
      <c r="J103" s="73"/>
      <c r="K103" s="53"/>
      <c r="L103" s="73"/>
      <c r="M103" s="53"/>
    </row>
    <row r="104" spans="1:13" s="285" customFormat="1" ht="13.5" customHeight="1">
      <c r="A104" s="326"/>
      <c r="B104" s="52"/>
      <c r="C104" s="69" t="s">
        <v>30</v>
      </c>
      <c r="D104" s="41" t="s">
        <v>27</v>
      </c>
      <c r="E104" s="19">
        <v>3.62E-3</v>
      </c>
      <c r="F104" s="38">
        <f>E104*F102</f>
        <v>1.1946E-2</v>
      </c>
      <c r="G104" s="43"/>
      <c r="H104" s="42"/>
      <c r="I104" s="51"/>
      <c r="J104" s="73"/>
      <c r="K104" s="54"/>
      <c r="L104" s="73"/>
      <c r="M104" s="73"/>
    </row>
    <row r="105" spans="1:13" s="285" customFormat="1" ht="13.5" customHeight="1">
      <c r="A105" s="326"/>
      <c r="B105" s="52"/>
      <c r="C105" s="69" t="s">
        <v>31</v>
      </c>
      <c r="D105" s="41" t="s">
        <v>19</v>
      </c>
      <c r="E105" s="71">
        <v>1.7999999999999998E-4</v>
      </c>
      <c r="F105" s="9">
        <f>E105*F102</f>
        <v>5.9399999999999991E-4</v>
      </c>
      <c r="G105" s="43"/>
      <c r="H105" s="42"/>
      <c r="I105" s="51"/>
      <c r="J105" s="73"/>
      <c r="K105" s="53"/>
      <c r="L105" s="73"/>
      <c r="M105" s="73"/>
    </row>
    <row r="106" spans="1:13" s="285" customFormat="1" ht="13.5" customHeight="1">
      <c r="A106" s="327"/>
      <c r="B106" s="52" t="s">
        <v>32</v>
      </c>
      <c r="C106" s="69" t="s">
        <v>239</v>
      </c>
      <c r="D106" s="41" t="s">
        <v>21</v>
      </c>
      <c r="E106" s="22"/>
      <c r="F106" s="73">
        <f>F100*1.75</f>
        <v>5.7749999999999995</v>
      </c>
      <c r="G106" s="43"/>
      <c r="H106" s="42"/>
      <c r="I106" s="51"/>
      <c r="J106" s="73"/>
      <c r="K106" s="282"/>
      <c r="L106" s="70"/>
      <c r="M106" s="70"/>
    </row>
    <row r="107" spans="1:13" s="285" customFormat="1" ht="31.5" customHeight="1">
      <c r="A107" s="267"/>
      <c r="B107" s="52"/>
      <c r="C107" s="69" t="s">
        <v>250</v>
      </c>
      <c r="D107" s="41"/>
      <c r="E107" s="22"/>
      <c r="F107" s="73"/>
      <c r="G107" s="43"/>
      <c r="H107" s="232"/>
      <c r="I107" s="51"/>
      <c r="J107" s="73"/>
      <c r="K107" s="282"/>
      <c r="L107" s="70"/>
      <c r="M107" s="70"/>
    </row>
    <row r="108" spans="1:13" s="285" customFormat="1" ht="18" customHeight="1">
      <c r="A108" s="328" t="s">
        <v>274</v>
      </c>
      <c r="B108" s="52" t="s">
        <v>204</v>
      </c>
      <c r="C108" s="69" t="s">
        <v>203</v>
      </c>
      <c r="D108" s="27" t="s">
        <v>20</v>
      </c>
      <c r="E108" s="22"/>
      <c r="F108" s="73">
        <v>1</v>
      </c>
      <c r="G108" s="43"/>
      <c r="H108" s="70"/>
      <c r="I108" s="206"/>
      <c r="J108" s="70"/>
      <c r="K108" s="282"/>
      <c r="L108" s="70"/>
      <c r="M108" s="70"/>
    </row>
    <row r="109" spans="1:13" s="285" customFormat="1" ht="13.5" customHeight="1">
      <c r="A109" s="329"/>
      <c r="B109" s="50"/>
      <c r="C109" s="69" t="s">
        <v>25</v>
      </c>
      <c r="D109" s="41" t="s">
        <v>17</v>
      </c>
      <c r="E109" s="71">
        <v>2.1800000000000002</v>
      </c>
      <c r="F109" s="51">
        <f>E109*F108</f>
        <v>2.1800000000000002</v>
      </c>
      <c r="G109" s="43"/>
      <c r="H109" s="42"/>
      <c r="I109" s="51"/>
      <c r="J109" s="73"/>
      <c r="K109" s="73"/>
      <c r="L109" s="73"/>
      <c r="M109" s="53"/>
    </row>
    <row r="110" spans="1:13" s="285" customFormat="1" ht="13.5" customHeight="1">
      <c r="A110" s="329"/>
      <c r="B110" s="50"/>
      <c r="C110" s="69" t="s">
        <v>18</v>
      </c>
      <c r="D110" s="41" t="s">
        <v>19</v>
      </c>
      <c r="E110" s="19">
        <v>0.115</v>
      </c>
      <c r="F110" s="73">
        <f>E110*F108</f>
        <v>0.115</v>
      </c>
      <c r="G110" s="43"/>
      <c r="H110" s="42"/>
      <c r="I110" s="51"/>
      <c r="J110" s="73"/>
      <c r="K110" s="53"/>
      <c r="L110" s="73"/>
      <c r="M110" s="73"/>
    </row>
    <row r="111" spans="1:13" s="285" customFormat="1" ht="13.5" customHeight="1">
      <c r="A111" s="330"/>
      <c r="B111" s="52"/>
      <c r="C111" s="69" t="s">
        <v>34</v>
      </c>
      <c r="D111" s="27" t="s">
        <v>20</v>
      </c>
      <c r="E111" s="22">
        <v>1.39</v>
      </c>
      <c r="F111" s="73">
        <f>E111*F108</f>
        <v>1.39</v>
      </c>
      <c r="G111" s="135"/>
      <c r="H111" s="135"/>
      <c r="I111" s="135"/>
      <c r="J111" s="135"/>
      <c r="K111" s="135"/>
      <c r="L111" s="73"/>
      <c r="M111" s="135"/>
    </row>
    <row r="112" spans="1:13" s="285" customFormat="1" ht="32.25" customHeight="1">
      <c r="A112" s="328" t="s">
        <v>275</v>
      </c>
      <c r="B112" s="284" t="s">
        <v>251</v>
      </c>
      <c r="C112" s="4" t="s">
        <v>254</v>
      </c>
      <c r="D112" s="27" t="s">
        <v>20</v>
      </c>
      <c r="E112" s="233"/>
      <c r="F112" s="53">
        <v>18.100000000000001</v>
      </c>
      <c r="G112" s="126"/>
      <c r="H112" s="20"/>
      <c r="I112" s="53"/>
      <c r="J112" s="20"/>
      <c r="K112" s="20"/>
      <c r="L112" s="20"/>
      <c r="M112" s="20"/>
    </row>
    <row r="113" spans="1:13" s="285" customFormat="1" ht="13.5" customHeight="1">
      <c r="A113" s="329"/>
      <c r="B113" s="284"/>
      <c r="C113" s="5" t="s">
        <v>16</v>
      </c>
      <c r="D113" s="24" t="s">
        <v>17</v>
      </c>
      <c r="E113" s="73">
        <v>6.6</v>
      </c>
      <c r="F113" s="25">
        <f>E113*F112</f>
        <v>119.46000000000001</v>
      </c>
      <c r="G113" s="25"/>
      <c r="H113" s="26"/>
      <c r="I113" s="23"/>
      <c r="J113" s="25"/>
      <c r="K113" s="26"/>
      <c r="L113" s="26"/>
      <c r="M113" s="25"/>
    </row>
    <row r="114" spans="1:13" s="285" customFormat="1" ht="13.5" customHeight="1">
      <c r="A114" s="329"/>
      <c r="B114" s="294"/>
      <c r="C114" s="69" t="s">
        <v>180</v>
      </c>
      <c r="D114" s="3" t="s">
        <v>27</v>
      </c>
      <c r="E114" s="38">
        <v>9.6000000000000002E-2</v>
      </c>
      <c r="F114" s="73">
        <f>E114*F112</f>
        <v>1.7376000000000003</v>
      </c>
      <c r="G114" s="62"/>
      <c r="H114" s="73"/>
      <c r="I114" s="42"/>
      <c r="J114" s="31"/>
      <c r="K114" s="53"/>
      <c r="L114" s="73"/>
      <c r="M114" s="53"/>
    </row>
    <row r="115" spans="1:13" s="285" customFormat="1" ht="13.5" customHeight="1">
      <c r="A115" s="329"/>
      <c r="B115" s="294"/>
      <c r="C115" s="5" t="s">
        <v>18</v>
      </c>
      <c r="D115" s="34" t="s">
        <v>19</v>
      </c>
      <c r="E115" s="38">
        <v>0.39900000000000002</v>
      </c>
      <c r="F115" s="36">
        <f>E115*F112</f>
        <v>7.2219000000000007</v>
      </c>
      <c r="G115" s="34"/>
      <c r="H115" s="34"/>
      <c r="I115" s="33"/>
      <c r="J115" s="34"/>
      <c r="K115" s="34"/>
      <c r="L115" s="73"/>
      <c r="M115" s="53"/>
    </row>
    <row r="116" spans="1:13" s="285" customFormat="1" ht="13.5" customHeight="1">
      <c r="A116" s="329"/>
      <c r="B116" s="294"/>
      <c r="C116" s="69" t="s">
        <v>41</v>
      </c>
      <c r="D116" s="2" t="s">
        <v>20</v>
      </c>
      <c r="E116" s="38">
        <v>1.0149999999999999</v>
      </c>
      <c r="F116" s="73">
        <f>E116*F112</f>
        <v>18.371500000000001</v>
      </c>
      <c r="G116" s="51"/>
      <c r="H116" s="73"/>
      <c r="I116" s="73"/>
      <c r="J116" s="73"/>
      <c r="K116" s="34"/>
      <c r="L116" s="73"/>
      <c r="M116" s="73"/>
    </row>
    <row r="117" spans="1:13" s="285" customFormat="1" ht="13.5" customHeight="1">
      <c r="A117" s="329"/>
      <c r="B117" s="294"/>
      <c r="C117" s="29" t="s">
        <v>37</v>
      </c>
      <c r="D117" s="41" t="s">
        <v>20</v>
      </c>
      <c r="E117" s="9">
        <v>2.47E-2</v>
      </c>
      <c r="F117" s="38">
        <f>E117*F112</f>
        <v>0.44707000000000002</v>
      </c>
      <c r="G117" s="71"/>
      <c r="H117" s="73"/>
      <c r="I117" s="71"/>
      <c r="J117" s="71"/>
      <c r="K117" s="71"/>
      <c r="L117" s="71"/>
      <c r="M117" s="73"/>
    </row>
    <row r="118" spans="1:13" s="285" customFormat="1" ht="13.5" customHeight="1">
      <c r="A118" s="330"/>
      <c r="B118" s="294"/>
      <c r="C118" s="69" t="s">
        <v>181</v>
      </c>
      <c r="D118" s="41" t="s">
        <v>39</v>
      </c>
      <c r="E118" s="73">
        <v>0.39</v>
      </c>
      <c r="F118" s="73">
        <f>E118*F112</f>
        <v>7.0590000000000011</v>
      </c>
      <c r="G118" s="62"/>
      <c r="H118" s="73"/>
      <c r="I118" s="42"/>
      <c r="J118" s="31"/>
      <c r="K118" s="42"/>
      <c r="L118" s="42"/>
      <c r="M118" s="73"/>
    </row>
    <row r="119" spans="1:13" s="285" customFormat="1" ht="13.5" customHeight="1">
      <c r="A119" s="328"/>
      <c r="B119" s="294"/>
      <c r="C119" s="69" t="s">
        <v>252</v>
      </c>
      <c r="D119" s="41" t="s">
        <v>182</v>
      </c>
      <c r="E119" s="9">
        <v>4.6800000000000001E-2</v>
      </c>
      <c r="F119" s="38">
        <f>E119*F112</f>
        <v>0.84708000000000006</v>
      </c>
      <c r="G119" s="62"/>
      <c r="H119" s="73"/>
      <c r="I119" s="42"/>
      <c r="J119" s="31"/>
      <c r="K119" s="42"/>
      <c r="L119" s="42"/>
      <c r="M119" s="73"/>
    </row>
    <row r="120" spans="1:13" s="285" customFormat="1" ht="13.5" customHeight="1">
      <c r="A120" s="329"/>
      <c r="B120" s="294"/>
      <c r="C120" s="69" t="s">
        <v>253</v>
      </c>
      <c r="D120" s="41" t="s">
        <v>182</v>
      </c>
      <c r="E120" s="9">
        <f>0.0053+0.074</f>
        <v>7.9299999999999995E-2</v>
      </c>
      <c r="F120" s="38">
        <f>E120*F112</f>
        <v>1.43533</v>
      </c>
      <c r="G120" s="62"/>
      <c r="H120" s="73"/>
      <c r="I120" s="42"/>
      <c r="J120" s="31"/>
      <c r="K120" s="42"/>
      <c r="L120" s="42"/>
      <c r="M120" s="73"/>
    </row>
    <row r="121" spans="1:13" s="285" customFormat="1" ht="13.5" customHeight="1">
      <c r="A121" s="329"/>
      <c r="B121" s="294"/>
      <c r="C121" s="69" t="s">
        <v>183</v>
      </c>
      <c r="D121" s="41" t="s">
        <v>42</v>
      </c>
      <c r="E121" s="73">
        <v>1.93</v>
      </c>
      <c r="F121" s="73">
        <f>E121*F112</f>
        <v>34.933</v>
      </c>
      <c r="G121" s="62"/>
      <c r="H121" s="73"/>
      <c r="I121" s="42"/>
      <c r="J121" s="31"/>
      <c r="K121" s="42"/>
      <c r="L121" s="42"/>
      <c r="M121" s="73"/>
    </row>
    <row r="122" spans="1:13" s="285" customFormat="1" ht="13.5" customHeight="1">
      <c r="A122" s="330"/>
      <c r="B122" s="294"/>
      <c r="C122" s="69" t="s">
        <v>35</v>
      </c>
      <c r="D122" s="41" t="s">
        <v>19</v>
      </c>
      <c r="E122" s="73">
        <v>1.56</v>
      </c>
      <c r="F122" s="73">
        <f>E122*F112</f>
        <v>28.236000000000004</v>
      </c>
      <c r="G122" s="62"/>
      <c r="H122" s="73"/>
      <c r="I122" s="42"/>
      <c r="J122" s="31"/>
      <c r="K122" s="42"/>
      <c r="L122" s="42"/>
      <c r="M122" s="73"/>
    </row>
    <row r="123" spans="1:13" s="285" customFormat="1" ht="15.75" customHeight="1">
      <c r="A123" s="319" t="s">
        <v>276</v>
      </c>
      <c r="B123" s="72" t="s">
        <v>38</v>
      </c>
      <c r="C123" s="69" t="s">
        <v>174</v>
      </c>
      <c r="D123" s="41" t="s">
        <v>39</v>
      </c>
      <c r="E123" s="71"/>
      <c r="F123" s="51">
        <v>55</v>
      </c>
      <c r="G123" s="71"/>
      <c r="H123" s="70"/>
      <c r="I123" s="28"/>
      <c r="J123" s="70"/>
      <c r="K123" s="28"/>
      <c r="L123" s="70"/>
      <c r="M123" s="70"/>
    </row>
    <row r="124" spans="1:13" s="285" customFormat="1" ht="13.5" customHeight="1">
      <c r="A124" s="320"/>
      <c r="B124" s="193"/>
      <c r="C124" s="5" t="s">
        <v>16</v>
      </c>
      <c r="D124" s="24" t="s">
        <v>17</v>
      </c>
      <c r="E124" s="38">
        <v>0.56399999999999995</v>
      </c>
      <c r="F124" s="35">
        <f>E124*F123</f>
        <v>31.019999999999996</v>
      </c>
      <c r="G124" s="25"/>
      <c r="H124" s="26"/>
      <c r="I124" s="23"/>
      <c r="J124" s="73"/>
      <c r="K124" s="73"/>
      <c r="L124" s="43"/>
      <c r="M124" s="73"/>
    </row>
    <row r="125" spans="1:13" s="285" customFormat="1" ht="13.5" customHeight="1">
      <c r="A125" s="320"/>
      <c r="B125" s="193"/>
      <c r="C125" s="5" t="s">
        <v>18</v>
      </c>
      <c r="D125" s="34" t="s">
        <v>19</v>
      </c>
      <c r="E125" s="38">
        <v>4.0899999999999999E-2</v>
      </c>
      <c r="F125" s="36">
        <f>E125*F124</f>
        <v>1.2687179999999998</v>
      </c>
      <c r="G125" s="34"/>
      <c r="H125" s="34"/>
      <c r="I125" s="33"/>
      <c r="J125" s="34"/>
      <c r="K125" s="34"/>
      <c r="L125" s="73"/>
      <c r="M125" s="53"/>
    </row>
    <row r="126" spans="1:13" s="285" customFormat="1" ht="13.5" customHeight="1">
      <c r="A126" s="320"/>
      <c r="B126" s="72"/>
      <c r="C126" s="29" t="s">
        <v>36</v>
      </c>
      <c r="D126" s="71" t="s">
        <v>21</v>
      </c>
      <c r="E126" s="38">
        <v>4.4999999999999997E-3</v>
      </c>
      <c r="F126" s="71">
        <f>E126*F123</f>
        <v>0.24749999999999997</v>
      </c>
      <c r="G126" s="71"/>
      <c r="H126" s="73"/>
      <c r="I126" s="71"/>
      <c r="J126" s="71"/>
      <c r="K126" s="71"/>
      <c r="L126" s="71"/>
      <c r="M126" s="73"/>
    </row>
    <row r="127" spans="1:13" s="285" customFormat="1" ht="13.5" customHeight="1">
      <c r="A127" s="320"/>
      <c r="B127" s="72"/>
      <c r="C127" s="29" t="s">
        <v>37</v>
      </c>
      <c r="D127" s="41" t="s">
        <v>20</v>
      </c>
      <c r="E127" s="38">
        <v>7.4999999999999997E-3</v>
      </c>
      <c r="F127" s="71">
        <f>E127*F123</f>
        <v>0.41249999999999998</v>
      </c>
      <c r="G127" s="71"/>
      <c r="H127" s="73"/>
      <c r="I127" s="71"/>
      <c r="J127" s="71"/>
      <c r="K127" s="71"/>
      <c r="L127" s="71"/>
      <c r="M127" s="73"/>
    </row>
    <row r="128" spans="1:13" s="285" customFormat="1" ht="13.5" customHeight="1">
      <c r="A128" s="321"/>
      <c r="B128" s="72"/>
      <c r="C128" s="69" t="s">
        <v>35</v>
      </c>
      <c r="D128" s="41" t="s">
        <v>19</v>
      </c>
      <c r="E128" s="38">
        <v>0.26500000000000001</v>
      </c>
      <c r="F128" s="73">
        <f>E128*F123</f>
        <v>14.575000000000001</v>
      </c>
      <c r="G128" s="62"/>
      <c r="H128" s="73"/>
      <c r="I128" s="42"/>
      <c r="J128" s="31"/>
      <c r="K128" s="42"/>
      <c r="L128" s="42"/>
      <c r="M128" s="73"/>
    </row>
    <row r="129" spans="1:13" s="285" customFormat="1" ht="15.75" customHeight="1">
      <c r="A129" s="328" t="s">
        <v>277</v>
      </c>
      <c r="B129" s="284" t="s">
        <v>255</v>
      </c>
      <c r="C129" s="69" t="s">
        <v>256</v>
      </c>
      <c r="D129" s="41" t="s">
        <v>182</v>
      </c>
      <c r="E129" s="38"/>
      <c r="F129" s="51">
        <v>25</v>
      </c>
      <c r="G129" s="62"/>
      <c r="H129" s="20"/>
      <c r="I129" s="45"/>
      <c r="J129" s="20"/>
      <c r="K129" s="53"/>
      <c r="L129" s="20"/>
      <c r="M129" s="20"/>
    </row>
    <row r="130" spans="1:13" s="285" customFormat="1" ht="13.5" customHeight="1">
      <c r="A130" s="329"/>
      <c r="B130" s="284"/>
      <c r="C130" s="5" t="s">
        <v>16</v>
      </c>
      <c r="D130" s="24" t="s">
        <v>17</v>
      </c>
      <c r="E130" s="38">
        <v>2.78</v>
      </c>
      <c r="F130" s="25">
        <f>E130*F129</f>
        <v>69.5</v>
      </c>
      <c r="G130" s="25"/>
      <c r="H130" s="26"/>
      <c r="I130" s="23"/>
      <c r="J130" s="25"/>
      <c r="K130" s="26"/>
      <c r="L130" s="26"/>
      <c r="M130" s="25"/>
    </row>
    <row r="131" spans="1:13" s="285" customFormat="1" ht="13.5" customHeight="1">
      <c r="A131" s="329"/>
      <c r="B131" s="284"/>
      <c r="C131" s="5" t="s">
        <v>18</v>
      </c>
      <c r="D131" s="34" t="s">
        <v>19</v>
      </c>
      <c r="E131" s="9">
        <v>2.5999999999999999E-3</v>
      </c>
      <c r="F131" s="36">
        <f>E131*F129</f>
        <v>6.5000000000000002E-2</v>
      </c>
      <c r="G131" s="34"/>
      <c r="H131" s="34"/>
      <c r="I131" s="33"/>
      <c r="J131" s="34"/>
      <c r="K131" s="34"/>
      <c r="L131" s="73"/>
      <c r="M131" s="32"/>
    </row>
    <row r="132" spans="1:13" s="285" customFormat="1" ht="13.5" customHeight="1">
      <c r="A132" s="329"/>
      <c r="B132" s="294"/>
      <c r="C132" s="29" t="s">
        <v>257</v>
      </c>
      <c r="D132" s="41" t="s">
        <v>182</v>
      </c>
      <c r="E132" s="73">
        <v>1.01</v>
      </c>
      <c r="F132" s="71">
        <f>E132*F129</f>
        <v>25.25</v>
      </c>
      <c r="G132" s="71"/>
      <c r="H132" s="73"/>
      <c r="I132" s="71"/>
      <c r="J132" s="71"/>
      <c r="K132" s="71"/>
      <c r="L132" s="73"/>
      <c r="M132" s="73"/>
    </row>
    <row r="133" spans="1:13" s="285" customFormat="1" ht="13.5" customHeight="1">
      <c r="A133" s="330"/>
      <c r="B133" s="284"/>
      <c r="C133" s="69" t="s">
        <v>35</v>
      </c>
      <c r="D133" s="41" t="s">
        <v>19</v>
      </c>
      <c r="E133" s="38">
        <v>0.02</v>
      </c>
      <c r="F133" s="73">
        <f>E133*F129</f>
        <v>0.5</v>
      </c>
      <c r="G133" s="62"/>
      <c r="H133" s="73"/>
      <c r="I133" s="42"/>
      <c r="J133" s="31"/>
      <c r="K133" s="42"/>
      <c r="L133" s="42"/>
      <c r="M133" s="73"/>
    </row>
    <row r="134" spans="1:13" s="285" customFormat="1" ht="40.5" customHeight="1">
      <c r="A134" s="269" t="s">
        <v>278</v>
      </c>
      <c r="B134" s="284"/>
      <c r="C134" s="160" t="s">
        <v>258</v>
      </c>
      <c r="D134" s="24"/>
      <c r="E134" s="38"/>
      <c r="F134" s="25"/>
      <c r="G134" s="25"/>
      <c r="H134" s="226"/>
      <c r="I134" s="23"/>
      <c r="J134" s="25"/>
      <c r="K134" s="26"/>
      <c r="L134" s="26"/>
      <c r="M134" s="175"/>
    </row>
    <row r="135" spans="1:13" s="285" customFormat="1" ht="45.75" customHeight="1">
      <c r="A135" s="331" t="s">
        <v>350</v>
      </c>
      <c r="B135" s="284" t="s">
        <v>43</v>
      </c>
      <c r="C135" s="160" t="s">
        <v>259</v>
      </c>
      <c r="D135" s="24" t="s">
        <v>20</v>
      </c>
      <c r="E135" s="38"/>
      <c r="F135" s="25">
        <v>115</v>
      </c>
      <c r="G135" s="25"/>
      <c r="H135" s="226"/>
      <c r="I135" s="23"/>
      <c r="J135" s="70"/>
      <c r="K135" s="28"/>
      <c r="L135" s="70"/>
      <c r="M135" s="70"/>
    </row>
    <row r="136" spans="1:13" s="285" customFormat="1" ht="13.5" customHeight="1">
      <c r="A136" s="332"/>
      <c r="B136" s="284"/>
      <c r="C136" s="5" t="s">
        <v>25</v>
      </c>
      <c r="D136" s="24" t="s">
        <v>17</v>
      </c>
      <c r="E136" s="38">
        <v>1.0199999999999999E-2</v>
      </c>
      <c r="F136" s="25">
        <f>E136*F135</f>
        <v>1.1729999999999998</v>
      </c>
      <c r="G136" s="25"/>
      <c r="H136" s="226"/>
      <c r="I136" s="23"/>
      <c r="J136" s="25"/>
      <c r="K136" s="26"/>
      <c r="L136" s="26"/>
      <c r="M136" s="175"/>
    </row>
    <row r="137" spans="1:13" s="285" customFormat="1" ht="13.5" customHeight="1">
      <c r="A137" s="332"/>
      <c r="B137" s="284"/>
      <c r="C137" s="5" t="s">
        <v>26</v>
      </c>
      <c r="D137" s="24" t="s">
        <v>27</v>
      </c>
      <c r="E137" s="38">
        <v>2.2800000000000001E-2</v>
      </c>
      <c r="F137" s="25">
        <f>E137*F135</f>
        <v>2.6219999999999999</v>
      </c>
      <c r="G137" s="25"/>
      <c r="H137" s="226"/>
      <c r="I137" s="23"/>
      <c r="J137" s="25"/>
      <c r="K137" s="26"/>
      <c r="L137" s="73"/>
      <c r="M137" s="175"/>
    </row>
    <row r="138" spans="1:13" s="285" customFormat="1" ht="13.5" customHeight="1">
      <c r="A138" s="333"/>
      <c r="B138" s="284"/>
      <c r="C138" s="5" t="s">
        <v>18</v>
      </c>
      <c r="D138" s="24" t="s">
        <v>19</v>
      </c>
      <c r="E138" s="38">
        <v>2.0899999999999998E-3</v>
      </c>
      <c r="F138" s="25">
        <f>E138*F135</f>
        <v>0.24034999999999998</v>
      </c>
      <c r="G138" s="25"/>
      <c r="H138" s="226"/>
      <c r="I138" s="23"/>
      <c r="J138" s="25"/>
      <c r="K138" s="26"/>
      <c r="L138" s="73"/>
      <c r="M138" s="175"/>
    </row>
    <row r="139" spans="1:13" s="285" customFormat="1" ht="13.5" customHeight="1">
      <c r="A139" s="331" t="s">
        <v>351</v>
      </c>
      <c r="B139" s="284" t="s">
        <v>28</v>
      </c>
      <c r="C139" s="5" t="s">
        <v>29</v>
      </c>
      <c r="D139" s="24" t="s">
        <v>20</v>
      </c>
      <c r="E139" s="38"/>
      <c r="F139" s="25">
        <f>F135</f>
        <v>115</v>
      </c>
      <c r="G139" s="25"/>
      <c r="H139" s="226"/>
      <c r="I139" s="23"/>
      <c r="J139" s="70"/>
      <c r="K139" s="28"/>
      <c r="L139" s="70"/>
      <c r="M139" s="70"/>
    </row>
    <row r="140" spans="1:13" s="285" customFormat="1" ht="13.5" customHeight="1">
      <c r="A140" s="332"/>
      <c r="B140" s="284"/>
      <c r="C140" s="5" t="s">
        <v>25</v>
      </c>
      <c r="D140" s="24" t="s">
        <v>17</v>
      </c>
      <c r="E140" s="38">
        <v>3.2299999999999998E-3</v>
      </c>
      <c r="F140" s="25">
        <f>E140*F139</f>
        <v>0.37145</v>
      </c>
      <c r="G140" s="25"/>
      <c r="H140" s="226"/>
      <c r="I140" s="23"/>
      <c r="J140" s="25"/>
      <c r="K140" s="26"/>
      <c r="L140" s="73"/>
      <c r="M140" s="175"/>
    </row>
    <row r="141" spans="1:13" s="285" customFormat="1" ht="13.5" customHeight="1">
      <c r="A141" s="332"/>
      <c r="B141" s="284"/>
      <c r="C141" s="5" t="s">
        <v>30</v>
      </c>
      <c r="D141" s="24" t="s">
        <v>27</v>
      </c>
      <c r="E141" s="38">
        <v>3.62E-3</v>
      </c>
      <c r="F141" s="25">
        <f>E141*F139</f>
        <v>0.4163</v>
      </c>
      <c r="G141" s="25"/>
      <c r="H141" s="226"/>
      <c r="I141" s="23"/>
      <c r="J141" s="25"/>
      <c r="K141" s="26"/>
      <c r="L141" s="73"/>
      <c r="M141" s="175"/>
    </row>
    <row r="142" spans="1:13" s="285" customFormat="1" ht="13.5" customHeight="1">
      <c r="A142" s="333"/>
      <c r="B142" s="284"/>
      <c r="C142" s="5" t="s">
        <v>31</v>
      </c>
      <c r="D142" s="24" t="s">
        <v>19</v>
      </c>
      <c r="E142" s="38">
        <v>1.7999999999999998E-4</v>
      </c>
      <c r="F142" s="25">
        <f>E142*F139</f>
        <v>2.07E-2</v>
      </c>
      <c r="G142" s="25"/>
      <c r="H142" s="226"/>
      <c r="I142" s="23"/>
      <c r="J142" s="25"/>
      <c r="K142" s="26"/>
      <c r="L142" s="73"/>
      <c r="M142" s="175"/>
    </row>
    <row r="143" spans="1:13" s="285" customFormat="1" ht="28.5" customHeight="1">
      <c r="A143" s="269" t="s">
        <v>352</v>
      </c>
      <c r="B143" s="284" t="s">
        <v>32</v>
      </c>
      <c r="C143" s="160" t="s">
        <v>260</v>
      </c>
      <c r="D143" s="24" t="s">
        <v>21</v>
      </c>
      <c r="E143" s="38"/>
      <c r="F143" s="25">
        <f>F135*1.95</f>
        <v>224.25</v>
      </c>
      <c r="G143" s="25"/>
      <c r="H143" s="226"/>
      <c r="I143" s="23"/>
      <c r="J143" s="25"/>
      <c r="K143" s="26"/>
      <c r="L143" s="70"/>
      <c r="M143" s="70"/>
    </row>
    <row r="144" spans="1:13" s="285" customFormat="1" ht="28.5" customHeight="1">
      <c r="A144" s="331" t="s">
        <v>353</v>
      </c>
      <c r="B144" s="284" t="s">
        <v>45</v>
      </c>
      <c r="C144" s="160" t="s">
        <v>262</v>
      </c>
      <c r="D144" s="24" t="s">
        <v>20</v>
      </c>
      <c r="E144" s="38"/>
      <c r="F144" s="25">
        <f>F135</f>
        <v>115</v>
      </c>
      <c r="G144" s="25"/>
      <c r="H144" s="226"/>
      <c r="I144" s="23"/>
      <c r="J144" s="70"/>
      <c r="K144" s="28"/>
      <c r="L144" s="70"/>
      <c r="M144" s="70"/>
    </row>
    <row r="145" spans="1:13" s="285" customFormat="1" ht="13.5" customHeight="1">
      <c r="A145" s="332"/>
      <c r="B145" s="284"/>
      <c r="C145" s="5" t="s">
        <v>25</v>
      </c>
      <c r="D145" s="24" t="s">
        <v>17</v>
      </c>
      <c r="E145" s="38">
        <v>0.13400000000000001</v>
      </c>
      <c r="F145" s="25">
        <f>E145*F144</f>
        <v>15.41</v>
      </c>
      <c r="G145" s="25"/>
      <c r="H145" s="226"/>
      <c r="I145" s="23"/>
      <c r="J145" s="25"/>
      <c r="K145" s="26"/>
      <c r="L145" s="73"/>
      <c r="M145" s="175"/>
    </row>
    <row r="146" spans="1:13" s="285" customFormat="1" ht="13.5" customHeight="1">
      <c r="A146" s="333"/>
      <c r="B146" s="284"/>
      <c r="C146" s="5" t="s">
        <v>46</v>
      </c>
      <c r="D146" s="24" t="s">
        <v>27</v>
      </c>
      <c r="E146" s="38">
        <v>0.13</v>
      </c>
      <c r="F146" s="25">
        <f>E146*F144</f>
        <v>14.950000000000001</v>
      </c>
      <c r="G146" s="25"/>
      <c r="H146" s="226"/>
      <c r="I146" s="23"/>
      <c r="J146" s="25"/>
      <c r="K146" s="26"/>
      <c r="L146" s="73"/>
      <c r="M146" s="175"/>
    </row>
    <row r="147" spans="1:13" s="285" customFormat="1" ht="43.5" customHeight="1">
      <c r="A147" s="331" t="s">
        <v>279</v>
      </c>
      <c r="B147" s="294" t="s">
        <v>326</v>
      </c>
      <c r="C147" s="160" t="s">
        <v>325</v>
      </c>
      <c r="D147" s="24" t="s">
        <v>20</v>
      </c>
      <c r="E147" s="38"/>
      <c r="F147" s="25">
        <v>16</v>
      </c>
      <c r="G147" s="25"/>
      <c r="H147" s="226"/>
      <c r="I147" s="23"/>
      <c r="J147" s="70"/>
      <c r="K147" s="28"/>
      <c r="L147" s="70"/>
      <c r="M147" s="70"/>
    </row>
    <row r="148" spans="1:13" s="285" customFormat="1" ht="13.5" customHeight="1">
      <c r="A148" s="332"/>
      <c r="B148" s="284"/>
      <c r="C148" s="5" t="s">
        <v>25</v>
      </c>
      <c r="D148" s="24" t="s">
        <v>17</v>
      </c>
      <c r="E148" s="256">
        <f>9.96*0.001</f>
        <v>9.9600000000000018E-3</v>
      </c>
      <c r="F148" s="35">
        <f>E148*F147</f>
        <v>0.15936000000000003</v>
      </c>
      <c r="G148" s="25"/>
      <c r="H148" s="226"/>
      <c r="I148" s="23"/>
      <c r="J148" s="25"/>
      <c r="K148" s="26"/>
      <c r="L148" s="26"/>
      <c r="M148" s="175"/>
    </row>
    <row r="149" spans="1:13" s="285" customFormat="1" ht="13.5" customHeight="1">
      <c r="A149" s="333"/>
      <c r="B149" s="284"/>
      <c r="C149" s="5" t="s">
        <v>26</v>
      </c>
      <c r="D149" s="24" t="s">
        <v>27</v>
      </c>
      <c r="E149" s="9">
        <v>2.23E-2</v>
      </c>
      <c r="F149" s="35">
        <f>E149*F147</f>
        <v>0.35680000000000001</v>
      </c>
      <c r="G149" s="25"/>
      <c r="H149" s="226"/>
      <c r="I149" s="23"/>
      <c r="J149" s="25"/>
      <c r="K149" s="26"/>
      <c r="L149" s="73"/>
      <c r="M149" s="175"/>
    </row>
    <row r="150" spans="1:13" s="285" customFormat="1" ht="13.5" customHeight="1">
      <c r="A150" s="269"/>
      <c r="B150" s="284"/>
      <c r="C150" s="5" t="s">
        <v>12</v>
      </c>
      <c r="D150" s="24" t="s">
        <v>19</v>
      </c>
      <c r="E150" s="38"/>
      <c r="F150" s="25"/>
      <c r="G150" s="25"/>
      <c r="H150" s="226"/>
      <c r="I150" s="23"/>
      <c r="J150" s="25"/>
      <c r="K150" s="26"/>
      <c r="L150" s="25"/>
      <c r="M150" s="175"/>
    </row>
    <row r="151" spans="1:13" s="285" customFormat="1" ht="13.5" customHeight="1">
      <c r="A151" s="269"/>
      <c r="B151" s="284"/>
      <c r="C151" s="5" t="s">
        <v>47</v>
      </c>
      <c r="D151" s="24" t="s">
        <v>48</v>
      </c>
      <c r="E151" s="38"/>
      <c r="F151" s="25"/>
      <c r="G151" s="25"/>
      <c r="H151" s="226"/>
      <c r="I151" s="23"/>
      <c r="J151" s="25"/>
      <c r="K151" s="26"/>
      <c r="L151" s="26"/>
      <c r="M151" s="175"/>
    </row>
    <row r="152" spans="1:13" s="285" customFormat="1" ht="13.5" customHeight="1">
      <c r="A152" s="269"/>
      <c r="B152" s="284"/>
      <c r="C152" s="5" t="s">
        <v>12</v>
      </c>
      <c r="D152" s="24" t="s">
        <v>19</v>
      </c>
      <c r="E152" s="38"/>
      <c r="F152" s="25"/>
      <c r="G152" s="25"/>
      <c r="H152" s="226"/>
      <c r="I152" s="23"/>
      <c r="J152" s="25"/>
      <c r="K152" s="26"/>
      <c r="L152" s="26"/>
      <c r="M152" s="175"/>
    </row>
    <row r="153" spans="1:13" s="285" customFormat="1" ht="13.5">
      <c r="A153" s="57"/>
      <c r="B153" s="58"/>
      <c r="C153" s="59" t="s">
        <v>49</v>
      </c>
      <c r="D153" s="60" t="s">
        <v>48</v>
      </c>
      <c r="E153" s="53"/>
      <c r="F153" s="53"/>
      <c r="G153" s="55"/>
      <c r="H153" s="53"/>
      <c r="I153" s="54"/>
      <c r="J153" s="53"/>
      <c r="K153" s="54"/>
      <c r="L153" s="53"/>
      <c r="M153" s="56"/>
    </row>
    <row r="154" spans="1:13" s="285" customFormat="1" ht="13.5">
      <c r="A154" s="57"/>
      <c r="B154" s="58"/>
      <c r="C154" s="59" t="s">
        <v>12</v>
      </c>
      <c r="D154" s="60" t="s">
        <v>19</v>
      </c>
      <c r="E154" s="53"/>
      <c r="F154" s="53"/>
      <c r="G154" s="55"/>
      <c r="H154" s="53"/>
      <c r="I154" s="54"/>
      <c r="J154" s="53"/>
      <c r="K154" s="54"/>
      <c r="L154" s="53"/>
      <c r="M154" s="56"/>
    </row>
    <row r="155" spans="1:13" s="285" customFormat="1" ht="13.5">
      <c r="A155" s="288"/>
      <c r="B155" s="288"/>
      <c r="C155" s="289"/>
      <c r="D155" s="288"/>
      <c r="E155" s="288"/>
      <c r="F155" s="287"/>
      <c r="G155" s="287"/>
      <c r="H155" s="287"/>
      <c r="I155" s="287"/>
      <c r="J155" s="287"/>
      <c r="K155" s="287"/>
      <c r="L155" s="287"/>
      <c r="M155" s="287"/>
    </row>
    <row r="156" spans="1:13" s="285" customFormat="1" ht="13.5">
      <c r="A156" s="288"/>
      <c r="B156" s="288"/>
      <c r="C156" s="289"/>
      <c r="D156" s="288"/>
      <c r="E156" s="288"/>
      <c r="F156" s="287"/>
      <c r="G156" s="287"/>
      <c r="H156" s="287"/>
      <c r="I156" s="287"/>
      <c r="J156" s="287"/>
      <c r="K156" s="287"/>
      <c r="L156" s="287"/>
      <c r="M156" s="287"/>
    </row>
    <row r="157" spans="1:13" s="285" customFormat="1" ht="13.5">
      <c r="A157" s="288"/>
      <c r="B157" s="288"/>
      <c r="C157" s="289"/>
      <c r="D157" s="288"/>
      <c r="E157" s="288"/>
      <c r="F157" s="287"/>
      <c r="G157" s="287"/>
      <c r="H157" s="287"/>
      <c r="I157" s="287"/>
      <c r="J157" s="287"/>
      <c r="K157" s="287"/>
      <c r="L157" s="287"/>
      <c r="M157" s="287"/>
    </row>
    <row r="158" spans="1:13" s="285" customFormat="1" ht="13.5">
      <c r="A158" s="288"/>
      <c r="B158" s="288"/>
      <c r="C158" s="289"/>
      <c r="D158" s="288"/>
      <c r="E158" s="288"/>
      <c r="F158" s="287"/>
      <c r="G158" s="287"/>
      <c r="H158" s="287"/>
      <c r="I158" s="287"/>
      <c r="J158" s="287"/>
      <c r="K158" s="287"/>
      <c r="L158" s="287"/>
      <c r="M158" s="287"/>
    </row>
    <row r="159" spans="1:13" s="285" customFormat="1" ht="13.5">
      <c r="A159" s="288"/>
      <c r="B159" s="288"/>
      <c r="C159" s="289"/>
      <c r="D159" s="288"/>
      <c r="E159" s="288"/>
      <c r="F159" s="287"/>
      <c r="G159" s="287"/>
      <c r="H159" s="287"/>
      <c r="I159" s="287"/>
      <c r="J159" s="287"/>
      <c r="K159" s="287"/>
      <c r="L159" s="287"/>
      <c r="M159" s="287"/>
    </row>
    <row r="160" spans="1:13" s="285" customFormat="1" ht="13.5">
      <c r="A160" s="288"/>
      <c r="B160" s="288"/>
      <c r="C160" s="289"/>
      <c r="D160" s="288"/>
      <c r="E160" s="288"/>
      <c r="F160" s="287"/>
      <c r="G160" s="287"/>
      <c r="H160" s="287"/>
      <c r="I160" s="287"/>
      <c r="J160" s="287"/>
      <c r="K160" s="287"/>
      <c r="L160" s="287"/>
      <c r="M160" s="287"/>
    </row>
    <row r="161" spans="1:13" s="285" customFormat="1" ht="13.5">
      <c r="A161" s="288"/>
      <c r="B161" s="288"/>
      <c r="C161" s="289"/>
      <c r="D161" s="288"/>
      <c r="E161" s="288"/>
      <c r="F161" s="287"/>
      <c r="G161" s="287"/>
      <c r="H161" s="287"/>
      <c r="I161" s="287"/>
      <c r="J161" s="287"/>
      <c r="K161" s="287"/>
      <c r="L161" s="287"/>
      <c r="M161" s="287"/>
    </row>
    <row r="162" spans="1:13" s="285" customFormat="1" ht="13.5">
      <c r="A162" s="288"/>
      <c r="B162" s="288"/>
      <c r="C162" s="289"/>
      <c r="D162" s="288"/>
      <c r="E162" s="288"/>
      <c r="F162" s="287"/>
      <c r="G162" s="287"/>
      <c r="H162" s="287"/>
      <c r="I162" s="287"/>
      <c r="J162" s="287"/>
      <c r="K162" s="287"/>
      <c r="L162" s="287"/>
      <c r="M162" s="287"/>
    </row>
    <row r="163" spans="1:13" s="285" customFormat="1" ht="13.5">
      <c r="A163" s="288"/>
      <c r="B163" s="288"/>
      <c r="C163" s="289"/>
      <c r="D163" s="288"/>
      <c r="E163" s="288"/>
      <c r="F163" s="287"/>
      <c r="G163" s="287"/>
      <c r="H163" s="287"/>
      <c r="I163" s="287"/>
      <c r="J163" s="287"/>
      <c r="K163" s="287"/>
      <c r="L163" s="287"/>
      <c r="M163" s="287"/>
    </row>
    <row r="164" spans="1:13" s="285" customFormat="1" ht="13.5">
      <c r="A164" s="288"/>
      <c r="B164" s="288"/>
      <c r="C164" s="289"/>
      <c r="D164" s="288"/>
      <c r="E164" s="288"/>
      <c r="F164" s="287"/>
      <c r="G164" s="287"/>
      <c r="H164" s="287"/>
      <c r="I164" s="287"/>
      <c r="J164" s="287"/>
      <c r="K164" s="287"/>
      <c r="L164" s="287"/>
      <c r="M164" s="287"/>
    </row>
    <row r="165" spans="1:13" s="285" customFormat="1" ht="13.5">
      <c r="A165" s="288"/>
      <c r="B165" s="288"/>
      <c r="C165" s="289"/>
      <c r="D165" s="288"/>
      <c r="E165" s="288"/>
      <c r="F165" s="287"/>
      <c r="G165" s="287"/>
      <c r="H165" s="287"/>
      <c r="I165" s="287"/>
      <c r="J165" s="287"/>
      <c r="K165" s="287"/>
      <c r="L165" s="287"/>
      <c r="M165" s="287"/>
    </row>
    <row r="166" spans="1:13" s="285" customFormat="1" ht="13.5">
      <c r="A166" s="288"/>
      <c r="B166" s="288"/>
      <c r="C166" s="289"/>
      <c r="D166" s="288"/>
      <c r="E166" s="288"/>
      <c r="F166" s="287"/>
      <c r="G166" s="287"/>
      <c r="H166" s="287"/>
      <c r="I166" s="287"/>
      <c r="J166" s="287"/>
      <c r="K166" s="287"/>
      <c r="L166" s="287"/>
      <c r="M166" s="287"/>
    </row>
    <row r="167" spans="1:13" s="285" customFormat="1" ht="13.5">
      <c r="A167" s="288"/>
      <c r="B167" s="288"/>
      <c r="C167" s="289"/>
      <c r="D167" s="288"/>
      <c r="E167" s="288"/>
      <c r="F167" s="287"/>
      <c r="G167" s="287"/>
      <c r="H167" s="287"/>
      <c r="I167" s="287"/>
      <c r="J167" s="287"/>
      <c r="K167" s="287"/>
      <c r="L167" s="287"/>
      <c r="M167" s="287"/>
    </row>
    <row r="168" spans="1:13" s="285" customFormat="1" ht="13.5">
      <c r="A168" s="288"/>
      <c r="B168" s="288"/>
      <c r="C168" s="289"/>
      <c r="D168" s="288"/>
      <c r="E168" s="288"/>
      <c r="F168" s="287"/>
      <c r="G168" s="287"/>
      <c r="H168" s="287"/>
      <c r="I168" s="287"/>
      <c r="J168" s="287"/>
      <c r="K168" s="287"/>
      <c r="L168" s="287"/>
      <c r="M168" s="287"/>
    </row>
    <row r="169" spans="1:13" s="285" customFormat="1" ht="13.5">
      <c r="A169" s="288"/>
      <c r="B169" s="288"/>
      <c r="C169" s="289"/>
      <c r="D169" s="288"/>
      <c r="E169" s="288"/>
      <c r="F169" s="287"/>
      <c r="G169" s="287"/>
      <c r="H169" s="287"/>
      <c r="I169" s="287"/>
      <c r="J169" s="287"/>
      <c r="K169" s="287"/>
      <c r="L169" s="287"/>
      <c r="M169" s="287"/>
    </row>
    <row r="170" spans="1:13" s="285" customFormat="1" ht="13.5">
      <c r="A170" s="288"/>
      <c r="B170" s="288"/>
      <c r="C170" s="289"/>
      <c r="D170" s="288"/>
      <c r="E170" s="288"/>
      <c r="F170" s="287"/>
      <c r="G170" s="287"/>
      <c r="H170" s="287"/>
      <c r="I170" s="287"/>
      <c r="J170" s="287"/>
      <c r="K170" s="287"/>
      <c r="L170" s="287"/>
      <c r="M170" s="287"/>
    </row>
    <row r="171" spans="1:13" s="285" customFormat="1" ht="13.5">
      <c r="A171" s="288"/>
      <c r="B171" s="288"/>
      <c r="C171" s="289"/>
      <c r="D171" s="288"/>
      <c r="E171" s="288"/>
      <c r="F171" s="287"/>
      <c r="G171" s="287"/>
      <c r="H171" s="287"/>
      <c r="I171" s="287"/>
      <c r="J171" s="287"/>
      <c r="K171" s="287"/>
      <c r="L171" s="287"/>
      <c r="M171" s="287"/>
    </row>
    <row r="172" spans="1:13" s="285" customFormat="1" ht="13.5">
      <c r="A172" s="288"/>
      <c r="B172" s="288"/>
      <c r="C172" s="289"/>
      <c r="D172" s="288"/>
      <c r="E172" s="288"/>
      <c r="F172" s="287"/>
      <c r="G172" s="287"/>
      <c r="H172" s="287"/>
      <c r="I172" s="287"/>
      <c r="J172" s="287"/>
      <c r="K172" s="287"/>
      <c r="L172" s="287"/>
      <c r="M172" s="287"/>
    </row>
    <row r="173" spans="1:13" s="285" customFormat="1" ht="13.5">
      <c r="A173" s="288"/>
      <c r="B173" s="288"/>
      <c r="C173" s="289"/>
      <c r="D173" s="288"/>
      <c r="E173" s="288"/>
      <c r="F173" s="287"/>
      <c r="G173" s="287"/>
      <c r="H173" s="287"/>
      <c r="I173" s="287"/>
      <c r="J173" s="287"/>
      <c r="K173" s="287"/>
      <c r="L173" s="287"/>
      <c r="M173" s="287"/>
    </row>
    <row r="174" spans="1:13" s="285" customFormat="1" ht="13.5">
      <c r="A174" s="288"/>
      <c r="B174" s="288"/>
      <c r="C174" s="289"/>
      <c r="D174" s="288"/>
      <c r="E174" s="288"/>
      <c r="F174" s="287"/>
      <c r="G174" s="287"/>
      <c r="H174" s="287"/>
      <c r="I174" s="287"/>
      <c r="J174" s="287"/>
      <c r="K174" s="287"/>
      <c r="L174" s="287"/>
      <c r="M174" s="287"/>
    </row>
    <row r="175" spans="1:13" s="285" customFormat="1" ht="13.5">
      <c r="A175" s="288"/>
      <c r="B175" s="288"/>
      <c r="C175" s="289"/>
      <c r="D175" s="288"/>
      <c r="E175" s="288"/>
      <c r="F175" s="287"/>
      <c r="G175" s="287"/>
      <c r="H175" s="287"/>
      <c r="I175" s="287"/>
      <c r="J175" s="287"/>
      <c r="K175" s="287"/>
      <c r="L175" s="287"/>
      <c r="M175" s="287"/>
    </row>
    <row r="176" spans="1:13" s="285" customFormat="1" ht="13.5">
      <c r="A176" s="288"/>
      <c r="B176" s="288"/>
      <c r="C176" s="289"/>
      <c r="D176" s="288"/>
      <c r="E176" s="288"/>
      <c r="F176" s="287"/>
      <c r="G176" s="287"/>
      <c r="H176" s="287"/>
      <c r="I176" s="287"/>
      <c r="J176" s="287"/>
      <c r="K176" s="287"/>
      <c r="L176" s="287"/>
      <c r="M176" s="287"/>
    </row>
    <row r="177" spans="1:13" s="285" customFormat="1" ht="13.5">
      <c r="A177" s="288"/>
      <c r="B177" s="288"/>
      <c r="C177" s="289"/>
      <c r="D177" s="288"/>
      <c r="E177" s="288"/>
      <c r="F177" s="287"/>
      <c r="G177" s="287"/>
      <c r="H177" s="287"/>
      <c r="I177" s="287"/>
      <c r="J177" s="287"/>
      <c r="K177" s="287"/>
      <c r="L177" s="287"/>
      <c r="M177" s="287"/>
    </row>
    <row r="178" spans="1:13" s="285" customFormat="1" ht="13.5">
      <c r="A178" s="288"/>
      <c r="B178" s="288"/>
      <c r="C178" s="289"/>
      <c r="D178" s="288"/>
      <c r="E178" s="288"/>
      <c r="F178" s="287"/>
      <c r="G178" s="287"/>
      <c r="H178" s="287"/>
      <c r="I178" s="287"/>
      <c r="J178" s="287"/>
      <c r="K178" s="287"/>
      <c r="L178" s="287"/>
      <c r="M178" s="287"/>
    </row>
    <row r="179" spans="1:13" s="285" customFormat="1" ht="13.5">
      <c r="A179" s="288"/>
      <c r="B179" s="288"/>
      <c r="C179" s="289"/>
      <c r="D179" s="288"/>
      <c r="E179" s="288"/>
      <c r="F179" s="287"/>
      <c r="G179" s="287"/>
      <c r="H179" s="287"/>
      <c r="I179" s="287"/>
      <c r="J179" s="287"/>
      <c r="K179" s="287"/>
      <c r="L179" s="287"/>
      <c r="M179" s="287"/>
    </row>
    <row r="180" spans="1:13" s="285" customFormat="1" ht="13.5">
      <c r="A180" s="288"/>
      <c r="B180" s="288"/>
      <c r="C180" s="289"/>
      <c r="D180" s="288"/>
      <c r="E180" s="288"/>
      <c r="F180" s="287"/>
      <c r="G180" s="287"/>
      <c r="H180" s="287"/>
      <c r="I180" s="287"/>
      <c r="J180" s="287"/>
      <c r="K180" s="287"/>
      <c r="L180" s="287"/>
      <c r="M180" s="287"/>
    </row>
    <row r="181" spans="1:13" s="285" customFormat="1" ht="13.5">
      <c r="A181" s="288"/>
      <c r="B181" s="288"/>
      <c r="C181" s="289"/>
      <c r="D181" s="288"/>
      <c r="E181" s="288"/>
      <c r="F181" s="287"/>
      <c r="G181" s="287"/>
      <c r="H181" s="287"/>
      <c r="I181" s="287"/>
      <c r="J181" s="287"/>
      <c r="K181" s="287"/>
      <c r="L181" s="287"/>
      <c r="M181" s="287"/>
    </row>
    <row r="182" spans="1:13" s="285" customFormat="1" ht="13.5">
      <c r="A182" s="288"/>
      <c r="B182" s="288"/>
      <c r="C182" s="289"/>
      <c r="D182" s="288"/>
      <c r="E182" s="288"/>
      <c r="F182" s="287"/>
      <c r="G182" s="287"/>
      <c r="H182" s="287"/>
      <c r="I182" s="287"/>
      <c r="J182" s="287"/>
      <c r="K182" s="287"/>
      <c r="L182" s="287"/>
      <c r="M182" s="287"/>
    </row>
    <row r="183" spans="1:13" s="285" customFormat="1" ht="13.5">
      <c r="A183" s="288"/>
      <c r="B183" s="288"/>
      <c r="C183" s="289"/>
      <c r="D183" s="288"/>
      <c r="E183" s="288"/>
      <c r="F183" s="287"/>
      <c r="G183" s="287"/>
      <c r="H183" s="287"/>
      <c r="I183" s="287"/>
      <c r="J183" s="287"/>
      <c r="K183" s="287"/>
      <c r="L183" s="287"/>
      <c r="M183" s="287"/>
    </row>
    <row r="184" spans="1:13" s="285" customFormat="1" ht="13.5">
      <c r="A184" s="288"/>
      <c r="B184" s="288"/>
      <c r="C184" s="289"/>
      <c r="D184" s="288"/>
      <c r="E184" s="288"/>
      <c r="F184" s="287"/>
      <c r="G184" s="287"/>
      <c r="H184" s="287"/>
      <c r="I184" s="287"/>
      <c r="J184" s="287"/>
      <c r="K184" s="287"/>
      <c r="L184" s="287"/>
      <c r="M184" s="287"/>
    </row>
    <row r="185" spans="1:13" s="285" customFormat="1" ht="13.5">
      <c r="A185" s="288"/>
      <c r="B185" s="288"/>
      <c r="C185" s="289"/>
      <c r="D185" s="288"/>
      <c r="E185" s="288"/>
      <c r="F185" s="287"/>
      <c r="G185" s="287"/>
      <c r="H185" s="287"/>
      <c r="I185" s="287"/>
      <c r="J185" s="287"/>
      <c r="K185" s="287"/>
      <c r="L185" s="287"/>
      <c r="M185" s="287"/>
    </row>
    <row r="186" spans="1:13" s="285" customFormat="1" ht="13.5">
      <c r="A186" s="288"/>
      <c r="B186" s="288"/>
      <c r="C186" s="289"/>
      <c r="D186" s="288"/>
      <c r="E186" s="288"/>
      <c r="F186" s="287"/>
      <c r="G186" s="287"/>
      <c r="H186" s="287"/>
      <c r="I186" s="287"/>
      <c r="J186" s="287"/>
      <c r="K186" s="287"/>
      <c r="L186" s="287"/>
      <c r="M186" s="287"/>
    </row>
    <row r="187" spans="1:13" s="285" customFormat="1" ht="13.5">
      <c r="A187" s="288"/>
      <c r="B187" s="288"/>
      <c r="C187" s="289"/>
      <c r="D187" s="288"/>
      <c r="E187" s="288"/>
      <c r="F187" s="287"/>
      <c r="G187" s="287"/>
      <c r="H187" s="287"/>
      <c r="I187" s="287"/>
      <c r="J187" s="287"/>
      <c r="K187" s="287"/>
      <c r="L187" s="287"/>
      <c r="M187" s="287"/>
    </row>
    <row r="188" spans="1:13" s="285" customFormat="1" ht="13.5">
      <c r="A188" s="288"/>
      <c r="B188" s="288"/>
      <c r="C188" s="289"/>
      <c r="D188" s="288"/>
      <c r="E188" s="288"/>
      <c r="F188" s="287"/>
      <c r="G188" s="287"/>
      <c r="H188" s="287"/>
      <c r="I188" s="287"/>
      <c r="J188" s="287"/>
      <c r="K188" s="287"/>
      <c r="L188" s="287"/>
      <c r="M188" s="287"/>
    </row>
    <row r="189" spans="1:13" s="285" customFormat="1" ht="13.5">
      <c r="A189" s="288"/>
      <c r="B189" s="288"/>
      <c r="C189" s="289"/>
      <c r="D189" s="288"/>
      <c r="E189" s="288"/>
      <c r="F189" s="287"/>
      <c r="G189" s="287"/>
      <c r="H189" s="287"/>
      <c r="I189" s="287"/>
      <c r="J189" s="287"/>
      <c r="K189" s="287"/>
      <c r="L189" s="287"/>
      <c r="M189" s="287"/>
    </row>
    <row r="190" spans="1:13" s="285" customFormat="1" ht="13.5">
      <c r="A190" s="288"/>
      <c r="B190" s="288"/>
      <c r="C190" s="289"/>
      <c r="D190" s="288"/>
      <c r="E190" s="288"/>
      <c r="F190" s="287"/>
      <c r="G190" s="287"/>
      <c r="H190" s="287"/>
      <c r="I190" s="287"/>
      <c r="J190" s="287"/>
      <c r="K190" s="287"/>
      <c r="L190" s="287"/>
      <c r="M190" s="287"/>
    </row>
    <row r="191" spans="1:13" s="285" customFormat="1" ht="13.5">
      <c r="A191" s="288"/>
      <c r="B191" s="288"/>
      <c r="C191" s="289"/>
      <c r="D191" s="288"/>
      <c r="E191" s="288"/>
      <c r="F191" s="287"/>
      <c r="G191" s="287"/>
      <c r="H191" s="287"/>
      <c r="I191" s="287"/>
      <c r="J191" s="287"/>
      <c r="K191" s="287"/>
      <c r="L191" s="287"/>
      <c r="M191" s="287"/>
    </row>
    <row r="192" spans="1:13" s="285" customFormat="1" ht="13.5">
      <c r="A192" s="288"/>
      <c r="B192" s="288"/>
      <c r="C192" s="289"/>
      <c r="D192" s="288"/>
      <c r="E192" s="288"/>
      <c r="F192" s="287"/>
      <c r="G192" s="287"/>
      <c r="H192" s="287"/>
      <c r="I192" s="287"/>
      <c r="J192" s="287"/>
      <c r="K192" s="287"/>
      <c r="L192" s="287"/>
      <c r="M192" s="287"/>
    </row>
    <row r="193" spans="1:13" s="285" customFormat="1" ht="13.5">
      <c r="A193" s="288"/>
      <c r="B193" s="288"/>
      <c r="C193" s="289"/>
      <c r="D193" s="288"/>
      <c r="E193" s="288"/>
      <c r="F193" s="287"/>
      <c r="G193" s="287"/>
      <c r="H193" s="287"/>
      <c r="I193" s="287"/>
      <c r="J193" s="287"/>
      <c r="K193" s="287"/>
      <c r="L193" s="287"/>
      <c r="M193" s="287"/>
    </row>
    <row r="194" spans="1:13" s="285" customFormat="1" ht="13.5">
      <c r="A194" s="288"/>
      <c r="B194" s="288"/>
      <c r="C194" s="289"/>
      <c r="D194" s="288"/>
      <c r="E194" s="288"/>
      <c r="F194" s="287"/>
      <c r="G194" s="287"/>
      <c r="H194" s="287"/>
      <c r="I194" s="287"/>
      <c r="J194" s="287"/>
      <c r="K194" s="287"/>
      <c r="L194" s="287"/>
      <c r="M194" s="287"/>
    </row>
    <row r="195" spans="1:13" s="285" customFormat="1" ht="13.5">
      <c r="A195" s="288"/>
      <c r="B195" s="288"/>
      <c r="C195" s="289"/>
      <c r="D195" s="288"/>
      <c r="E195" s="288"/>
      <c r="F195" s="287"/>
      <c r="G195" s="287"/>
      <c r="H195" s="287"/>
      <c r="I195" s="287"/>
      <c r="J195" s="287"/>
      <c r="K195" s="287"/>
      <c r="L195" s="287"/>
      <c r="M195" s="287"/>
    </row>
    <row r="196" spans="1:13" s="285" customFormat="1" ht="13.5">
      <c r="A196" s="288"/>
      <c r="B196" s="288"/>
      <c r="C196" s="289"/>
      <c r="D196" s="288"/>
      <c r="E196" s="288"/>
      <c r="F196" s="287"/>
      <c r="G196" s="287"/>
      <c r="H196" s="287"/>
      <c r="I196" s="287"/>
      <c r="J196" s="287"/>
      <c r="K196" s="287"/>
      <c r="L196" s="287"/>
      <c r="M196" s="287"/>
    </row>
    <row r="197" spans="1:13" s="285" customFormat="1" ht="13.5">
      <c r="A197" s="288"/>
      <c r="B197" s="288"/>
      <c r="C197" s="289"/>
      <c r="D197" s="288"/>
      <c r="E197" s="288"/>
      <c r="F197" s="287"/>
      <c r="G197" s="287"/>
      <c r="H197" s="287"/>
      <c r="I197" s="287"/>
      <c r="J197" s="287"/>
      <c r="K197" s="287"/>
      <c r="L197" s="287"/>
      <c r="M197" s="287"/>
    </row>
    <row r="198" spans="1:13" s="285" customFormat="1" ht="13.5">
      <c r="A198" s="288"/>
      <c r="B198" s="288"/>
      <c r="C198" s="289"/>
      <c r="D198" s="288"/>
      <c r="E198" s="288"/>
      <c r="F198" s="287"/>
      <c r="G198" s="287"/>
      <c r="H198" s="287"/>
      <c r="I198" s="287"/>
      <c r="J198" s="287"/>
      <c r="K198" s="287"/>
      <c r="L198" s="287"/>
      <c r="M198" s="287"/>
    </row>
    <row r="199" spans="1:13" s="285" customFormat="1" ht="13.5">
      <c r="A199" s="288"/>
      <c r="B199" s="288"/>
      <c r="C199" s="289"/>
      <c r="D199" s="288"/>
      <c r="E199" s="288"/>
      <c r="F199" s="287"/>
      <c r="G199" s="287"/>
      <c r="H199" s="287"/>
      <c r="I199" s="287"/>
      <c r="J199" s="287"/>
      <c r="K199" s="287"/>
      <c r="L199" s="287"/>
      <c r="M199" s="287"/>
    </row>
    <row r="200" spans="1:13" s="285" customFormat="1" ht="13.5">
      <c r="A200" s="288"/>
      <c r="B200" s="288"/>
      <c r="C200" s="289"/>
      <c r="D200" s="288"/>
      <c r="E200" s="288"/>
      <c r="F200" s="287"/>
      <c r="G200" s="287"/>
      <c r="H200" s="287"/>
      <c r="I200" s="287"/>
      <c r="J200" s="287"/>
      <c r="K200" s="287"/>
      <c r="L200" s="287"/>
      <c r="M200" s="287"/>
    </row>
    <row r="201" spans="1:13" s="285" customFormat="1" ht="13.5">
      <c r="A201" s="288"/>
      <c r="B201" s="288"/>
      <c r="C201" s="289"/>
      <c r="D201" s="288"/>
      <c r="E201" s="288"/>
    </row>
    <row r="202" spans="1:13" s="285" customFormat="1" ht="13.5">
      <c r="C202" s="290"/>
    </row>
    <row r="203" spans="1:13" s="285" customFormat="1" ht="13.5">
      <c r="C203" s="290"/>
    </row>
    <row r="204" spans="1:13" s="285" customFormat="1" ht="13.5">
      <c r="C204" s="290"/>
    </row>
    <row r="205" spans="1:13" s="285" customFormat="1" ht="13.5">
      <c r="C205" s="290"/>
    </row>
    <row r="206" spans="1:13" s="285" customFormat="1" ht="13.5">
      <c r="C206" s="290"/>
    </row>
    <row r="207" spans="1:13" s="285" customFormat="1" ht="13.5">
      <c r="C207" s="290"/>
    </row>
    <row r="208" spans="1:13" s="285" customFormat="1" ht="13.5">
      <c r="C208" s="290"/>
    </row>
    <row r="209" spans="3:3" s="285" customFormat="1" ht="13.5">
      <c r="C209" s="290"/>
    </row>
    <row r="210" spans="3:3" s="285" customFormat="1" ht="13.5">
      <c r="C210" s="290"/>
    </row>
    <row r="211" spans="3:3" s="285" customFormat="1" ht="13.5">
      <c r="C211" s="290"/>
    </row>
    <row r="212" spans="3:3" s="285" customFormat="1" ht="13.5">
      <c r="C212" s="290"/>
    </row>
    <row r="213" spans="3:3" s="285" customFormat="1" ht="13.5">
      <c r="C213" s="290"/>
    </row>
    <row r="214" spans="3:3" s="285" customFormat="1" ht="13.5">
      <c r="C214" s="290"/>
    </row>
    <row r="215" spans="3:3" s="285" customFormat="1" ht="13.5">
      <c r="C215" s="290"/>
    </row>
    <row r="216" spans="3:3" s="285" customFormat="1" ht="13.5">
      <c r="C216" s="290"/>
    </row>
    <row r="217" spans="3:3" s="285" customFormat="1" ht="13.5">
      <c r="C217" s="290"/>
    </row>
    <row r="218" spans="3:3" s="285" customFormat="1" ht="13.5">
      <c r="C218" s="290"/>
    </row>
    <row r="219" spans="3:3" s="285" customFormat="1" ht="13.5">
      <c r="C219" s="290"/>
    </row>
    <row r="220" spans="3:3" s="285" customFormat="1" ht="13.5">
      <c r="C220" s="290"/>
    </row>
    <row r="221" spans="3:3" s="285" customFormat="1" ht="13.5">
      <c r="C221" s="290"/>
    </row>
    <row r="222" spans="3:3" s="285" customFormat="1" ht="13.5">
      <c r="C222" s="290"/>
    </row>
    <row r="223" spans="3:3" s="285" customFormat="1" ht="13.5">
      <c r="C223" s="290"/>
    </row>
    <row r="224" spans="3:3" s="285" customFormat="1" ht="13.5">
      <c r="C224" s="290"/>
    </row>
    <row r="225" spans="3:3" s="285" customFormat="1" ht="13.5">
      <c r="C225" s="290"/>
    </row>
    <row r="226" spans="3:3" s="285" customFormat="1" ht="13.5">
      <c r="C226" s="290"/>
    </row>
    <row r="227" spans="3:3" s="285" customFormat="1" ht="13.5">
      <c r="C227" s="290"/>
    </row>
    <row r="228" spans="3:3" s="285" customFormat="1" ht="13.5">
      <c r="C228" s="290"/>
    </row>
    <row r="229" spans="3:3" s="279" customFormat="1" ht="13.5"/>
    <row r="230" spans="3:3" s="279" customFormat="1" ht="13.5"/>
    <row r="231" spans="3:3" s="279" customFormat="1" ht="13.5"/>
    <row r="232" spans="3:3" s="279" customFormat="1" ht="13.5"/>
    <row r="233" spans="3:3" s="279" customFormat="1" ht="13.5"/>
    <row r="234" spans="3:3" s="279" customFormat="1" ht="13.5"/>
    <row r="235" spans="3:3" s="279" customFormat="1" ht="13.5"/>
    <row r="236" spans="3:3" s="279" customFormat="1" ht="13.5"/>
  </sheetData>
  <mergeCells count="37">
    <mergeCell ref="A84:A89"/>
    <mergeCell ref="A91:A99"/>
    <mergeCell ref="A100:A106"/>
    <mergeCell ref="A108:A111"/>
    <mergeCell ref="A10:A18"/>
    <mergeCell ref="A30:A41"/>
    <mergeCell ref="A61:A69"/>
    <mergeCell ref="A70:A76"/>
    <mergeCell ref="A77:A83"/>
    <mergeCell ref="A42:A46"/>
    <mergeCell ref="A47:A52"/>
    <mergeCell ref="A53:A59"/>
    <mergeCell ref="A26:A29"/>
    <mergeCell ref="A19:A25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  <mergeCell ref="A147:A149"/>
    <mergeCell ref="A135:A138"/>
    <mergeCell ref="A139:A142"/>
    <mergeCell ref="A144:A146"/>
    <mergeCell ref="A112:A118"/>
    <mergeCell ref="A119:A122"/>
    <mergeCell ref="A123:A128"/>
    <mergeCell ref="A129:A133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zoomScaleNormal="100" zoomScaleSheetLayoutView="90" workbookViewId="0">
      <selection activeCell="O10" sqref="O10"/>
    </sheetView>
  </sheetViews>
  <sheetFormatPr defaultRowHeight="15"/>
  <cols>
    <col min="1" max="1" width="6.28515625" style="127" customWidth="1"/>
    <col min="2" max="2" width="9.140625" style="127"/>
    <col min="3" max="3" width="38.85546875" style="127" customWidth="1"/>
    <col min="4" max="6" width="9.140625" style="127"/>
    <col min="7" max="7" width="8.140625" style="127" customWidth="1"/>
    <col min="8" max="8" width="9.140625" style="127"/>
    <col min="9" max="9" width="8.28515625" style="127" customWidth="1"/>
    <col min="10" max="16384" width="9.140625" style="127"/>
  </cols>
  <sheetData>
    <row r="1" spans="1:13" s="279" customFormat="1" ht="28.5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79" customFormat="1" ht="17.25" customHeight="1">
      <c r="A2" s="313" t="s">
        <v>293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79" customFormat="1" ht="13.5">
      <c r="A3" s="313" t="s">
        <v>261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79" customFormat="1" ht="13.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</row>
    <row r="5" spans="1:13" s="279" customFormat="1" ht="13.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M43/1000</f>
        <v>0</v>
      </c>
      <c r="M5" s="12" t="s">
        <v>3</v>
      </c>
    </row>
    <row r="6" spans="1:13" s="279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</row>
    <row r="7" spans="1:13" s="279" customFormat="1" ht="24.7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</row>
    <row r="8" spans="1:13" s="279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</row>
    <row r="9" spans="1:13" s="279" customFormat="1" ht="13.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</row>
    <row r="10" spans="1:13" s="279" customFormat="1" ht="44.25" customHeight="1">
      <c r="A10" s="207">
        <v>1</v>
      </c>
      <c r="B10" s="50"/>
      <c r="C10" s="238" t="s">
        <v>283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79" customFormat="1" ht="54">
      <c r="A11" s="319" t="s">
        <v>186</v>
      </c>
      <c r="B11" s="52" t="s">
        <v>280</v>
      </c>
      <c r="C11" s="7" t="s">
        <v>281</v>
      </c>
      <c r="D11" s="27" t="s">
        <v>20</v>
      </c>
      <c r="E11" s="19"/>
      <c r="F11" s="213">
        <v>77</v>
      </c>
      <c r="G11" s="53"/>
      <c r="H11" s="53"/>
      <c r="I11" s="234"/>
      <c r="J11" s="20"/>
      <c r="K11" s="45"/>
      <c r="L11" s="20"/>
      <c r="M11" s="20"/>
    </row>
    <row r="12" spans="1:13" s="279" customFormat="1" ht="13.5">
      <c r="A12" s="320"/>
      <c r="B12" s="52"/>
      <c r="C12" s="235" t="s">
        <v>16</v>
      </c>
      <c r="D12" s="234" t="s">
        <v>17</v>
      </c>
      <c r="E12" s="19">
        <v>2.06E-2</v>
      </c>
      <c r="F12" s="195">
        <f>E12*F11</f>
        <v>1.5862000000000001</v>
      </c>
      <c r="G12" s="53"/>
      <c r="H12" s="53"/>
      <c r="I12" s="236"/>
      <c r="J12" s="237"/>
      <c r="K12" s="234"/>
      <c r="L12" s="234"/>
      <c r="M12" s="73"/>
    </row>
    <row r="13" spans="1:13" s="279" customFormat="1" ht="13.5">
      <c r="A13" s="320"/>
      <c r="B13" s="52"/>
      <c r="C13" s="235" t="s">
        <v>282</v>
      </c>
      <c r="D13" s="234" t="s">
        <v>27</v>
      </c>
      <c r="E13" s="19">
        <f>16.33/100+46.1/1000</f>
        <v>0.20939999999999998</v>
      </c>
      <c r="F13" s="213">
        <f>E13*F11</f>
        <v>16.123799999999999</v>
      </c>
      <c r="G13" s="53"/>
      <c r="H13" s="53"/>
      <c r="I13" s="234"/>
      <c r="J13" s="234"/>
      <c r="K13" s="234"/>
      <c r="L13" s="73"/>
      <c r="M13" s="73"/>
    </row>
    <row r="14" spans="1:13" s="285" customFormat="1" ht="44.25" customHeight="1">
      <c r="A14" s="328" t="s">
        <v>187</v>
      </c>
      <c r="B14" s="52" t="s">
        <v>284</v>
      </c>
      <c r="C14" s="69" t="s">
        <v>285</v>
      </c>
      <c r="D14" s="41" t="s">
        <v>20</v>
      </c>
      <c r="E14" s="16"/>
      <c r="F14" s="51">
        <v>77</v>
      </c>
      <c r="G14" s="17"/>
      <c r="H14" s="42"/>
      <c r="I14" s="73"/>
      <c r="J14" s="280"/>
      <c r="K14" s="70"/>
      <c r="L14" s="70"/>
      <c r="M14" s="70"/>
    </row>
    <row r="15" spans="1:13" s="285" customFormat="1" ht="15" customHeight="1">
      <c r="A15" s="329"/>
      <c r="B15" s="52"/>
      <c r="C15" s="69" t="s">
        <v>25</v>
      </c>
      <c r="D15" s="41" t="s">
        <v>17</v>
      </c>
      <c r="E15" s="19">
        <v>2.06E-2</v>
      </c>
      <c r="F15" s="38">
        <f>E15*F14</f>
        <v>1.5862000000000001</v>
      </c>
      <c r="G15" s="43"/>
      <c r="H15" s="42"/>
      <c r="I15" s="51"/>
      <c r="J15" s="73"/>
      <c r="K15" s="73"/>
      <c r="L15" s="43"/>
      <c r="M15" s="53"/>
    </row>
    <row r="16" spans="1:13" s="285" customFormat="1" ht="15" customHeight="1">
      <c r="A16" s="329"/>
      <c r="B16" s="52"/>
      <c r="C16" s="69" t="s">
        <v>26</v>
      </c>
      <c r="D16" s="41" t="s">
        <v>27</v>
      </c>
      <c r="E16" s="18">
        <v>4.6100000000000002E-2</v>
      </c>
      <c r="F16" s="38">
        <f>E16*F14</f>
        <v>3.5497000000000001</v>
      </c>
      <c r="G16" s="43"/>
      <c r="H16" s="42"/>
      <c r="I16" s="51"/>
      <c r="J16" s="73"/>
      <c r="K16" s="53"/>
      <c r="L16" s="73"/>
      <c r="M16" s="73"/>
    </row>
    <row r="17" spans="1:13" s="285" customFormat="1" ht="40.5">
      <c r="A17" s="325" t="s">
        <v>188</v>
      </c>
      <c r="B17" s="294" t="s">
        <v>287</v>
      </c>
      <c r="C17" s="69" t="s">
        <v>286</v>
      </c>
      <c r="D17" s="27" t="s">
        <v>20</v>
      </c>
      <c r="E17" s="71"/>
      <c r="F17" s="51">
        <v>2</v>
      </c>
      <c r="G17" s="71"/>
      <c r="H17" s="71"/>
      <c r="I17" s="71"/>
      <c r="J17" s="70"/>
      <c r="K17" s="28"/>
      <c r="L17" s="28"/>
      <c r="M17" s="70"/>
    </row>
    <row r="18" spans="1:13" s="285" customFormat="1" ht="13.5">
      <c r="A18" s="327"/>
      <c r="B18" s="284"/>
      <c r="C18" s="29" t="s">
        <v>288</v>
      </c>
      <c r="D18" s="60" t="s">
        <v>17</v>
      </c>
      <c r="E18" s="186">
        <f>1.7*2</f>
        <v>3.4</v>
      </c>
      <c r="F18" s="53">
        <f>E18*F17</f>
        <v>6.8</v>
      </c>
      <c r="G18" s="53"/>
      <c r="H18" s="54"/>
      <c r="I18" s="30"/>
      <c r="J18" s="73"/>
      <c r="K18" s="73"/>
      <c r="L18" s="43"/>
      <c r="M18" s="53"/>
    </row>
    <row r="19" spans="1:13" s="285" customFormat="1" ht="15.75">
      <c r="A19" s="328" t="s">
        <v>22</v>
      </c>
      <c r="B19" s="284" t="s">
        <v>205</v>
      </c>
      <c r="C19" s="69" t="s">
        <v>263</v>
      </c>
      <c r="D19" s="27" t="s">
        <v>20</v>
      </c>
      <c r="E19" s="38"/>
      <c r="F19" s="135">
        <v>8.6</v>
      </c>
      <c r="G19" s="135"/>
      <c r="H19" s="280"/>
      <c r="I19" s="280"/>
      <c r="J19" s="280"/>
      <c r="K19" s="280"/>
      <c r="L19" s="280"/>
      <c r="M19" s="280"/>
    </row>
    <row r="20" spans="1:13" s="285" customFormat="1" ht="13.5">
      <c r="A20" s="329"/>
      <c r="B20" s="284"/>
      <c r="C20" s="29" t="s">
        <v>16</v>
      </c>
      <c r="D20" s="60" t="s">
        <v>17</v>
      </c>
      <c r="E20" s="71">
        <v>1.37</v>
      </c>
      <c r="F20" s="53">
        <f>E20*F19</f>
        <v>11.782</v>
      </c>
      <c r="G20" s="53"/>
      <c r="H20" s="54"/>
      <c r="I20" s="30"/>
      <c r="J20" s="53"/>
      <c r="K20" s="54"/>
      <c r="L20" s="54"/>
      <c r="M20" s="53"/>
    </row>
    <row r="21" spans="1:13" s="285" customFormat="1" ht="13.5">
      <c r="A21" s="330"/>
      <c r="B21" s="284"/>
      <c r="C21" s="29" t="s">
        <v>18</v>
      </c>
      <c r="D21" s="71" t="s">
        <v>19</v>
      </c>
      <c r="E21" s="71">
        <v>0.28299999999999997</v>
      </c>
      <c r="F21" s="38">
        <f>E21*F19</f>
        <v>2.4337999999999997</v>
      </c>
      <c r="G21" s="71"/>
      <c r="H21" s="71"/>
      <c r="I21" s="51"/>
      <c r="J21" s="71"/>
      <c r="K21" s="71"/>
      <c r="L21" s="73"/>
      <c r="M21" s="73"/>
    </row>
    <row r="22" spans="1:13" s="285" customFormat="1" ht="15.75">
      <c r="A22" s="328"/>
      <c r="B22" s="284"/>
      <c r="C22" s="69" t="s">
        <v>41</v>
      </c>
      <c r="D22" s="2" t="s">
        <v>20</v>
      </c>
      <c r="E22" s="38">
        <v>1.02</v>
      </c>
      <c r="F22" s="73">
        <f>E22*F19</f>
        <v>8.7720000000000002</v>
      </c>
      <c r="G22" s="51"/>
      <c r="H22" s="73"/>
      <c r="I22" s="73"/>
      <c r="J22" s="73"/>
      <c r="K22" s="34"/>
      <c r="L22" s="73"/>
      <c r="M22" s="73"/>
    </row>
    <row r="23" spans="1:13" s="285" customFormat="1" ht="13.5">
      <c r="A23" s="330"/>
      <c r="B23" s="284"/>
      <c r="C23" s="69" t="s">
        <v>35</v>
      </c>
      <c r="D23" s="41" t="s">
        <v>19</v>
      </c>
      <c r="E23" s="71">
        <v>0.62</v>
      </c>
      <c r="F23" s="73">
        <f>E23*F19</f>
        <v>5.3319999999999999</v>
      </c>
      <c r="G23" s="62"/>
      <c r="H23" s="73"/>
      <c r="I23" s="165"/>
      <c r="J23" s="31"/>
      <c r="K23" s="165"/>
      <c r="L23" s="165"/>
      <c r="M23" s="166"/>
    </row>
    <row r="24" spans="1:13" s="285" customFormat="1" ht="27">
      <c r="A24" s="328" t="s">
        <v>24</v>
      </c>
      <c r="B24" s="284" t="s">
        <v>207</v>
      </c>
      <c r="C24" s="292" t="s">
        <v>360</v>
      </c>
      <c r="D24" s="27" t="s">
        <v>20</v>
      </c>
      <c r="E24" s="284"/>
      <c r="F24" s="135">
        <v>48.3</v>
      </c>
      <c r="G24" s="135"/>
      <c r="H24" s="280"/>
      <c r="I24" s="280"/>
      <c r="J24" s="280"/>
      <c r="K24" s="280"/>
      <c r="L24" s="280"/>
      <c r="M24" s="280"/>
    </row>
    <row r="25" spans="1:13" s="285" customFormat="1" ht="13.5">
      <c r="A25" s="329"/>
      <c r="B25" s="284"/>
      <c r="C25" s="5" t="s">
        <v>16</v>
      </c>
      <c r="D25" s="24" t="s">
        <v>17</v>
      </c>
      <c r="E25" s="73">
        <v>3.19</v>
      </c>
      <c r="F25" s="35">
        <f>E25*F24</f>
        <v>154.077</v>
      </c>
      <c r="G25" s="25"/>
      <c r="H25" s="26"/>
      <c r="I25" s="23"/>
      <c r="J25" s="25"/>
      <c r="K25" s="26"/>
      <c r="L25" s="26"/>
      <c r="M25" s="25"/>
    </row>
    <row r="26" spans="1:13" s="285" customFormat="1" ht="13.5">
      <c r="A26" s="329"/>
      <c r="B26" s="284"/>
      <c r="C26" s="69" t="s">
        <v>208</v>
      </c>
      <c r="D26" s="3" t="s">
        <v>27</v>
      </c>
      <c r="E26" s="38">
        <v>0.42799999999999999</v>
      </c>
      <c r="F26" s="73">
        <f>E26*F24</f>
        <v>20.6724</v>
      </c>
      <c r="G26" s="135"/>
      <c r="H26" s="135"/>
      <c r="I26" s="135"/>
      <c r="J26" s="135"/>
      <c r="K26" s="135"/>
      <c r="L26" s="73"/>
      <c r="M26" s="135"/>
    </row>
    <row r="27" spans="1:13" s="285" customFormat="1" ht="13.5">
      <c r="A27" s="329"/>
      <c r="B27" s="284"/>
      <c r="C27" s="5" t="s">
        <v>18</v>
      </c>
      <c r="D27" s="34" t="s">
        <v>19</v>
      </c>
      <c r="E27" s="38">
        <v>0.83799999999999997</v>
      </c>
      <c r="F27" s="36">
        <f>E27*F24</f>
        <v>40.475399999999993</v>
      </c>
      <c r="G27" s="34"/>
      <c r="H27" s="34"/>
      <c r="I27" s="33"/>
      <c r="J27" s="34"/>
      <c r="K27" s="34"/>
      <c r="L27" s="73"/>
      <c r="M27" s="32"/>
    </row>
    <row r="28" spans="1:13" s="285" customFormat="1" ht="15.75">
      <c r="A28" s="329"/>
      <c r="B28" s="284"/>
      <c r="C28" s="69" t="s">
        <v>41</v>
      </c>
      <c r="D28" s="2" t="s">
        <v>20</v>
      </c>
      <c r="E28" s="73">
        <v>1.0149999999999999</v>
      </c>
      <c r="F28" s="73">
        <f>E28*F24</f>
        <v>49.024499999999989</v>
      </c>
      <c r="G28" s="135"/>
      <c r="H28" s="135"/>
      <c r="I28" s="135"/>
      <c r="J28" s="135"/>
      <c r="K28" s="135"/>
      <c r="L28" s="73"/>
      <c r="M28" s="135"/>
    </row>
    <row r="29" spans="1:13" s="285" customFormat="1" ht="15.75">
      <c r="A29" s="329"/>
      <c r="B29" s="284"/>
      <c r="C29" s="29" t="s">
        <v>209</v>
      </c>
      <c r="D29" s="41" t="s">
        <v>20</v>
      </c>
      <c r="E29" s="38">
        <v>9.7000000000000003E-3</v>
      </c>
      <c r="F29" s="38">
        <f>E29*F24</f>
        <v>0.46850999999999998</v>
      </c>
      <c r="G29" s="43"/>
      <c r="H29" s="135"/>
      <c r="I29" s="135"/>
      <c r="J29" s="135"/>
      <c r="K29" s="135"/>
      <c r="L29" s="135"/>
      <c r="M29" s="135"/>
    </row>
    <row r="30" spans="1:13" s="285" customFormat="1" ht="15.75">
      <c r="A30" s="329"/>
      <c r="B30" s="284"/>
      <c r="C30" s="69" t="s">
        <v>210</v>
      </c>
      <c r="D30" s="41" t="s">
        <v>20</v>
      </c>
      <c r="E30" s="9">
        <v>1.14E-2</v>
      </c>
      <c r="F30" s="73">
        <f>E30*F24</f>
        <v>0.55062</v>
      </c>
      <c r="G30" s="135"/>
      <c r="H30" s="135"/>
      <c r="I30" s="135"/>
      <c r="J30" s="135"/>
      <c r="K30" s="135"/>
      <c r="L30" s="73"/>
      <c r="M30" s="135"/>
    </row>
    <row r="31" spans="1:13" s="285" customFormat="1" ht="15.75">
      <c r="A31" s="329"/>
      <c r="B31" s="284"/>
      <c r="C31" s="69" t="s">
        <v>211</v>
      </c>
      <c r="D31" s="41" t="s">
        <v>182</v>
      </c>
      <c r="E31" s="9">
        <v>1.37E-2</v>
      </c>
      <c r="F31" s="73">
        <f>E31*F24</f>
        <v>0.66171000000000002</v>
      </c>
      <c r="G31" s="135"/>
      <c r="H31" s="135"/>
      <c r="I31" s="135"/>
      <c r="J31" s="135"/>
      <c r="K31" s="135"/>
      <c r="L31" s="73"/>
      <c r="M31" s="135"/>
    </row>
    <row r="32" spans="1:13" s="285" customFormat="1" ht="15.75">
      <c r="A32" s="329"/>
      <c r="B32" s="284"/>
      <c r="C32" s="69" t="s">
        <v>212</v>
      </c>
      <c r="D32" s="41" t="s">
        <v>20</v>
      </c>
      <c r="E32" s="9">
        <v>2.2000000000000001E-3</v>
      </c>
      <c r="F32" s="73">
        <f>E32*F24</f>
        <v>0.10625999999999999</v>
      </c>
      <c r="G32" s="135"/>
      <c r="H32" s="135"/>
      <c r="I32" s="135"/>
      <c r="J32" s="135"/>
      <c r="K32" s="135"/>
      <c r="L32" s="73"/>
      <c r="M32" s="135"/>
    </row>
    <row r="33" spans="1:13" s="285" customFormat="1" ht="13.5">
      <c r="A33" s="329"/>
      <c r="B33" s="284"/>
      <c r="C33" s="69" t="s">
        <v>183</v>
      </c>
      <c r="D33" s="41" t="s">
        <v>42</v>
      </c>
      <c r="E33" s="73">
        <v>0.25</v>
      </c>
      <c r="F33" s="73">
        <f>E33*F24</f>
        <v>12.074999999999999</v>
      </c>
      <c r="G33" s="135"/>
      <c r="H33" s="135"/>
      <c r="I33" s="135"/>
      <c r="J33" s="135"/>
      <c r="K33" s="135"/>
      <c r="L33" s="73"/>
      <c r="M33" s="135"/>
    </row>
    <row r="34" spans="1:13" s="285" customFormat="1" ht="13.5">
      <c r="A34" s="329"/>
      <c r="B34" s="284"/>
      <c r="C34" s="69" t="s">
        <v>142</v>
      </c>
      <c r="D34" s="41" t="s">
        <v>42</v>
      </c>
      <c r="E34" s="38">
        <v>0.51500000000000001</v>
      </c>
      <c r="F34" s="73">
        <f>E34*F24</f>
        <v>24.874499999999998</v>
      </c>
      <c r="G34" s="135"/>
      <c r="H34" s="135"/>
      <c r="I34" s="135"/>
      <c r="J34" s="135"/>
      <c r="K34" s="135"/>
      <c r="L34" s="73"/>
      <c r="M34" s="135"/>
    </row>
    <row r="35" spans="1:13" s="285" customFormat="1" ht="13.5">
      <c r="A35" s="329"/>
      <c r="B35" s="284"/>
      <c r="C35" s="69" t="s">
        <v>35</v>
      </c>
      <c r="D35" s="41" t="s">
        <v>19</v>
      </c>
      <c r="E35" s="38">
        <v>0.439</v>
      </c>
      <c r="F35" s="73">
        <f>E35*F24</f>
        <v>21.203699999999998</v>
      </c>
      <c r="G35" s="135"/>
      <c r="H35" s="135"/>
      <c r="I35" s="135"/>
      <c r="J35" s="135"/>
      <c r="K35" s="135"/>
      <c r="L35" s="135"/>
      <c r="M35" s="135"/>
    </row>
    <row r="36" spans="1:13" s="285" customFormat="1" ht="19.5" customHeight="1">
      <c r="A36" s="329"/>
      <c r="B36" s="284" t="s">
        <v>213</v>
      </c>
      <c r="C36" s="69" t="s">
        <v>214</v>
      </c>
      <c r="D36" s="41" t="s">
        <v>21</v>
      </c>
      <c r="E36" s="22"/>
      <c r="F36" s="73">
        <v>0.25</v>
      </c>
      <c r="G36" s="51"/>
      <c r="H36" s="280"/>
      <c r="I36" s="280"/>
      <c r="J36" s="280"/>
      <c r="K36" s="280"/>
      <c r="L36" s="280"/>
      <c r="M36" s="280"/>
    </row>
    <row r="37" spans="1:13" s="285" customFormat="1" ht="13.5">
      <c r="A37" s="329"/>
      <c r="B37" s="52"/>
      <c r="C37" s="5" t="s">
        <v>16</v>
      </c>
      <c r="D37" s="24" t="s">
        <v>17</v>
      </c>
      <c r="E37" s="73">
        <v>24.4</v>
      </c>
      <c r="F37" s="25">
        <f>E37*F36</f>
        <v>6.1</v>
      </c>
      <c r="G37" s="25"/>
      <c r="H37" s="26"/>
      <c r="I37" s="23"/>
      <c r="J37" s="25"/>
      <c r="K37" s="26"/>
      <c r="L37" s="26"/>
      <c r="M37" s="25"/>
    </row>
    <row r="38" spans="1:13" s="285" customFormat="1" ht="18" customHeight="1">
      <c r="A38" s="330"/>
      <c r="B38" s="52"/>
      <c r="C38" s="69" t="s">
        <v>100</v>
      </c>
      <c r="D38" s="27" t="s">
        <v>21</v>
      </c>
      <c r="E38" s="216">
        <v>1</v>
      </c>
      <c r="F38" s="73">
        <f>E38*F36</f>
        <v>0.25</v>
      </c>
      <c r="G38" s="71"/>
      <c r="H38" s="73"/>
      <c r="I38" s="71"/>
      <c r="J38" s="70"/>
      <c r="K38" s="71"/>
      <c r="L38" s="73"/>
      <c r="M38" s="73"/>
    </row>
    <row r="39" spans="1:13" s="285" customFormat="1" ht="16.5" customHeight="1">
      <c r="A39" s="284"/>
      <c r="B39" s="58"/>
      <c r="C39" s="59" t="s">
        <v>12</v>
      </c>
      <c r="D39" s="60" t="s">
        <v>19</v>
      </c>
      <c r="E39" s="53"/>
      <c r="F39" s="53"/>
      <c r="G39" s="55"/>
      <c r="H39" s="53"/>
      <c r="I39" s="54"/>
      <c r="J39" s="53"/>
      <c r="K39" s="54"/>
      <c r="L39" s="53"/>
      <c r="M39" s="56"/>
    </row>
    <row r="40" spans="1:13" s="285" customFormat="1" ht="13.5">
      <c r="A40" s="284"/>
      <c r="B40" s="58"/>
      <c r="C40" s="59" t="s">
        <v>47</v>
      </c>
      <c r="D40" s="60" t="s">
        <v>48</v>
      </c>
      <c r="E40" s="53"/>
      <c r="F40" s="53"/>
      <c r="G40" s="55"/>
      <c r="H40" s="53"/>
      <c r="I40" s="54"/>
      <c r="J40" s="53"/>
      <c r="K40" s="54"/>
      <c r="L40" s="53"/>
      <c r="M40" s="56"/>
    </row>
    <row r="41" spans="1:13" s="285" customFormat="1" ht="13.5">
      <c r="A41" s="57"/>
      <c r="B41" s="58"/>
      <c r="C41" s="59" t="s">
        <v>12</v>
      </c>
      <c r="D41" s="60" t="s">
        <v>19</v>
      </c>
      <c r="E41" s="53"/>
      <c r="F41" s="53"/>
      <c r="G41" s="55"/>
      <c r="H41" s="53"/>
      <c r="I41" s="54"/>
      <c r="J41" s="53"/>
      <c r="K41" s="54"/>
      <c r="L41" s="53"/>
      <c r="M41" s="56"/>
    </row>
    <row r="42" spans="1:13" s="285" customFormat="1" ht="13.5">
      <c r="A42" s="57"/>
      <c r="B42" s="58"/>
      <c r="C42" s="59" t="s">
        <v>49</v>
      </c>
      <c r="D42" s="60" t="s">
        <v>48</v>
      </c>
      <c r="E42" s="53"/>
      <c r="F42" s="53"/>
      <c r="G42" s="55"/>
      <c r="H42" s="53"/>
      <c r="I42" s="54"/>
      <c r="J42" s="53"/>
      <c r="K42" s="54"/>
      <c r="L42" s="53"/>
      <c r="M42" s="56"/>
    </row>
    <row r="43" spans="1:13" s="285" customFormat="1" ht="13.5">
      <c r="A43" s="57"/>
      <c r="B43" s="58"/>
      <c r="C43" s="59" t="s">
        <v>12</v>
      </c>
      <c r="D43" s="60" t="s">
        <v>19</v>
      </c>
      <c r="E43" s="53"/>
      <c r="F43" s="53"/>
      <c r="G43" s="55"/>
      <c r="H43" s="53"/>
      <c r="I43" s="54"/>
      <c r="J43" s="53"/>
      <c r="K43" s="54"/>
      <c r="L43" s="53"/>
      <c r="M43" s="56"/>
    </row>
    <row r="44" spans="1:13" s="285" customFormat="1" ht="13.5">
      <c r="A44" s="288"/>
      <c r="B44" s="288"/>
      <c r="C44" s="289"/>
      <c r="D44" s="288"/>
      <c r="E44" s="288"/>
      <c r="F44" s="287"/>
      <c r="G44" s="287"/>
      <c r="H44" s="287"/>
      <c r="I44" s="287"/>
      <c r="J44" s="287"/>
      <c r="K44" s="287"/>
      <c r="L44" s="287"/>
      <c r="M44" s="287"/>
    </row>
    <row r="45" spans="1:13" s="285" customFormat="1" ht="13.5">
      <c r="A45" s="288"/>
      <c r="B45" s="288"/>
      <c r="C45" s="289"/>
      <c r="D45" s="288"/>
      <c r="E45" s="288"/>
      <c r="F45" s="287"/>
      <c r="G45" s="287"/>
      <c r="H45" s="287"/>
      <c r="I45" s="287"/>
      <c r="J45" s="287"/>
      <c r="K45" s="287"/>
      <c r="L45" s="287"/>
      <c r="M45" s="287"/>
    </row>
    <row r="46" spans="1:13" s="285" customFormat="1" ht="13.5">
      <c r="A46" s="288"/>
      <c r="B46" s="288"/>
      <c r="C46" s="289"/>
      <c r="D46" s="288"/>
      <c r="E46" s="288"/>
      <c r="F46" s="287"/>
      <c r="G46" s="287"/>
      <c r="H46" s="287"/>
      <c r="I46" s="287"/>
      <c r="J46" s="287"/>
      <c r="K46" s="287"/>
      <c r="L46" s="287"/>
      <c r="M46" s="287"/>
    </row>
    <row r="47" spans="1:13" s="285" customFormat="1" ht="13.5">
      <c r="A47" s="288"/>
      <c r="B47" s="288"/>
      <c r="C47" s="289"/>
      <c r="D47" s="288"/>
      <c r="E47" s="288"/>
      <c r="F47" s="287"/>
      <c r="G47" s="287"/>
      <c r="H47" s="287"/>
      <c r="I47" s="287"/>
      <c r="J47" s="287"/>
      <c r="K47" s="287"/>
      <c r="L47" s="287"/>
      <c r="M47" s="287"/>
    </row>
    <row r="48" spans="1:13" s="285" customFormat="1" ht="13.5">
      <c r="A48" s="288"/>
      <c r="B48" s="288"/>
      <c r="C48" s="289"/>
      <c r="D48" s="288"/>
      <c r="E48" s="288"/>
      <c r="F48" s="287"/>
      <c r="G48" s="287"/>
      <c r="H48" s="287"/>
      <c r="I48" s="287"/>
      <c r="J48" s="287"/>
      <c r="K48" s="287"/>
      <c r="L48" s="287"/>
      <c r="M48" s="287"/>
    </row>
    <row r="49" spans="1:13" s="285" customFormat="1" ht="13.5">
      <c r="A49" s="288"/>
      <c r="B49" s="288"/>
      <c r="C49" s="289"/>
      <c r="D49" s="288"/>
      <c r="E49" s="288"/>
      <c r="F49" s="287"/>
      <c r="G49" s="287"/>
      <c r="H49" s="287"/>
      <c r="I49" s="287"/>
      <c r="J49" s="287"/>
      <c r="K49" s="287"/>
      <c r="L49" s="287"/>
      <c r="M49" s="287"/>
    </row>
    <row r="50" spans="1:13" s="285" customFormat="1" ht="13.5">
      <c r="A50" s="288"/>
      <c r="B50" s="288"/>
      <c r="C50" s="289"/>
      <c r="D50" s="288"/>
      <c r="E50" s="288"/>
      <c r="F50" s="287"/>
      <c r="G50" s="287"/>
      <c r="H50" s="287"/>
      <c r="I50" s="287"/>
      <c r="J50" s="287"/>
      <c r="K50" s="287"/>
      <c r="L50" s="287"/>
      <c r="M50" s="287"/>
    </row>
    <row r="51" spans="1:13" s="285" customFormat="1" ht="13.5">
      <c r="A51" s="288"/>
      <c r="B51" s="288"/>
      <c r="C51" s="289"/>
      <c r="D51" s="288"/>
      <c r="E51" s="288"/>
      <c r="F51" s="287"/>
      <c r="G51" s="287"/>
      <c r="H51" s="287"/>
      <c r="I51" s="287"/>
      <c r="J51" s="287"/>
      <c r="K51" s="287"/>
      <c r="L51" s="287"/>
      <c r="M51" s="287"/>
    </row>
    <row r="52" spans="1:13" s="285" customFormat="1" ht="13.5">
      <c r="A52" s="288"/>
      <c r="B52" s="288"/>
      <c r="C52" s="289"/>
      <c r="D52" s="288"/>
      <c r="E52" s="288"/>
      <c r="F52" s="287"/>
      <c r="G52" s="287"/>
      <c r="H52" s="287"/>
      <c r="I52" s="287"/>
      <c r="J52" s="287"/>
      <c r="K52" s="287"/>
      <c r="L52" s="287"/>
      <c r="M52" s="287"/>
    </row>
    <row r="53" spans="1:13" s="285" customFormat="1" ht="13.5">
      <c r="A53" s="288"/>
      <c r="B53" s="288"/>
      <c r="C53" s="289"/>
      <c r="D53" s="288"/>
      <c r="E53" s="288"/>
      <c r="F53" s="287"/>
      <c r="G53" s="287"/>
      <c r="H53" s="287"/>
      <c r="I53" s="287"/>
      <c r="J53" s="287"/>
      <c r="K53" s="287"/>
      <c r="L53" s="287"/>
      <c r="M53" s="287"/>
    </row>
    <row r="54" spans="1:13" s="285" customFormat="1" ht="13.5">
      <c r="A54" s="288"/>
      <c r="B54" s="288"/>
      <c r="C54" s="289"/>
      <c r="D54" s="288"/>
      <c r="E54" s="288"/>
      <c r="F54" s="287"/>
      <c r="G54" s="287"/>
      <c r="H54" s="287"/>
      <c r="I54" s="287"/>
      <c r="J54" s="287"/>
      <c r="K54" s="287"/>
      <c r="L54" s="287"/>
      <c r="M54" s="287"/>
    </row>
    <row r="55" spans="1:13" s="285" customFormat="1" ht="13.5">
      <c r="A55" s="288"/>
      <c r="B55" s="288"/>
      <c r="C55" s="289"/>
      <c r="D55" s="288"/>
      <c r="E55" s="288"/>
      <c r="F55" s="287"/>
      <c r="G55" s="287"/>
      <c r="H55" s="287"/>
      <c r="I55" s="287"/>
      <c r="J55" s="287"/>
      <c r="K55" s="287"/>
      <c r="L55" s="287"/>
      <c r="M55" s="287"/>
    </row>
    <row r="56" spans="1:13" s="285" customFormat="1" ht="13.5">
      <c r="A56" s="288"/>
      <c r="B56" s="288"/>
      <c r="C56" s="289"/>
      <c r="D56" s="288"/>
      <c r="E56" s="288"/>
      <c r="F56" s="287"/>
      <c r="G56" s="287"/>
      <c r="H56" s="287"/>
      <c r="I56" s="287"/>
      <c r="J56" s="287"/>
      <c r="K56" s="287"/>
      <c r="L56" s="287"/>
      <c r="M56" s="287"/>
    </row>
    <row r="57" spans="1:13" s="285" customFormat="1" ht="13.5">
      <c r="A57" s="288"/>
      <c r="B57" s="288"/>
      <c r="C57" s="289"/>
      <c r="D57" s="288"/>
      <c r="E57" s="288"/>
      <c r="F57" s="287"/>
      <c r="G57" s="287"/>
      <c r="H57" s="287"/>
      <c r="I57" s="287"/>
      <c r="J57" s="287"/>
      <c r="K57" s="287"/>
      <c r="L57" s="287"/>
      <c r="M57" s="287"/>
    </row>
    <row r="58" spans="1:13" s="285" customFormat="1" ht="13.5">
      <c r="A58" s="288"/>
      <c r="B58" s="288"/>
      <c r="C58" s="289"/>
      <c r="D58" s="288"/>
      <c r="E58" s="288"/>
      <c r="F58" s="287"/>
      <c r="G58" s="287"/>
      <c r="H58" s="287"/>
      <c r="I58" s="287"/>
      <c r="J58" s="287"/>
      <c r="K58" s="287"/>
      <c r="L58" s="287"/>
      <c r="M58" s="287"/>
    </row>
    <row r="59" spans="1:13" s="285" customFormat="1" ht="13.5">
      <c r="A59" s="288"/>
      <c r="B59" s="288"/>
      <c r="C59" s="289"/>
      <c r="D59" s="288"/>
      <c r="E59" s="288"/>
      <c r="F59" s="287"/>
      <c r="G59" s="287"/>
      <c r="H59" s="287"/>
      <c r="I59" s="287"/>
      <c r="J59" s="287"/>
      <c r="K59" s="287"/>
      <c r="L59" s="287"/>
      <c r="M59" s="287"/>
    </row>
    <row r="60" spans="1:13" s="285" customFormat="1" ht="13.5">
      <c r="A60" s="288"/>
      <c r="B60" s="288"/>
      <c r="C60" s="289"/>
      <c r="D60" s="288"/>
      <c r="E60" s="288"/>
      <c r="F60" s="287"/>
      <c r="G60" s="287"/>
      <c r="H60" s="287"/>
      <c r="I60" s="287"/>
      <c r="J60" s="287"/>
      <c r="K60" s="287"/>
      <c r="L60" s="287"/>
      <c r="M60" s="287"/>
    </row>
    <row r="61" spans="1:13" s="285" customFormat="1" ht="13.5">
      <c r="A61" s="288"/>
      <c r="B61" s="288"/>
      <c r="C61" s="289"/>
      <c r="D61" s="288"/>
      <c r="E61" s="288"/>
      <c r="F61" s="287"/>
      <c r="G61" s="287"/>
      <c r="H61" s="287"/>
      <c r="I61" s="287"/>
      <c r="J61" s="287"/>
      <c r="K61" s="287"/>
      <c r="L61" s="287"/>
      <c r="M61" s="287"/>
    </row>
    <row r="62" spans="1:13" s="285" customFormat="1" ht="13.5">
      <c r="A62" s="288"/>
      <c r="B62" s="288"/>
      <c r="C62" s="289"/>
      <c r="D62" s="288"/>
      <c r="E62" s="288"/>
      <c r="F62" s="287"/>
      <c r="G62" s="287"/>
      <c r="H62" s="287"/>
      <c r="I62" s="287"/>
      <c r="J62" s="287"/>
      <c r="K62" s="287"/>
      <c r="L62" s="287"/>
      <c r="M62" s="287"/>
    </row>
    <row r="63" spans="1:13" s="285" customFormat="1" ht="13.5">
      <c r="A63" s="288"/>
      <c r="B63" s="288"/>
      <c r="C63" s="289"/>
      <c r="D63" s="288"/>
      <c r="E63" s="288"/>
      <c r="F63" s="287"/>
      <c r="G63" s="287"/>
      <c r="H63" s="287"/>
      <c r="I63" s="287"/>
      <c r="J63" s="287"/>
      <c r="K63" s="287"/>
      <c r="L63" s="287"/>
      <c r="M63" s="287"/>
    </row>
    <row r="64" spans="1:13" s="285" customFormat="1" ht="13.5">
      <c r="A64" s="288"/>
      <c r="B64" s="288"/>
      <c r="C64" s="289"/>
      <c r="D64" s="288"/>
      <c r="E64" s="288"/>
      <c r="F64" s="287"/>
      <c r="G64" s="287"/>
      <c r="H64" s="287"/>
      <c r="I64" s="287"/>
      <c r="J64" s="287"/>
      <c r="K64" s="287"/>
      <c r="L64" s="287"/>
      <c r="M64" s="287"/>
    </row>
    <row r="65" spans="1:13" s="285" customFormat="1" ht="13.5">
      <c r="A65" s="288"/>
      <c r="B65" s="288"/>
      <c r="C65" s="289"/>
      <c r="D65" s="288"/>
      <c r="E65" s="288"/>
      <c r="F65" s="287"/>
      <c r="G65" s="287"/>
      <c r="H65" s="287"/>
      <c r="I65" s="287"/>
      <c r="J65" s="287"/>
      <c r="K65" s="287"/>
      <c r="L65" s="287"/>
      <c r="M65" s="287"/>
    </row>
    <row r="66" spans="1:13" s="285" customFormat="1" ht="13.5">
      <c r="A66" s="288"/>
      <c r="B66" s="288"/>
      <c r="C66" s="289"/>
      <c r="D66" s="288"/>
      <c r="E66" s="288"/>
      <c r="F66" s="287"/>
      <c r="G66" s="287"/>
      <c r="H66" s="287"/>
      <c r="I66" s="287"/>
      <c r="J66" s="287"/>
      <c r="K66" s="287"/>
      <c r="L66" s="287"/>
      <c r="M66" s="287"/>
    </row>
    <row r="67" spans="1:13" s="285" customFormat="1" ht="13.5">
      <c r="A67" s="288"/>
      <c r="B67" s="288"/>
      <c r="C67" s="289"/>
      <c r="D67" s="288"/>
      <c r="E67" s="288"/>
      <c r="F67" s="287"/>
      <c r="G67" s="287"/>
      <c r="H67" s="287"/>
      <c r="I67" s="287"/>
      <c r="J67" s="287"/>
      <c r="K67" s="287"/>
      <c r="L67" s="287"/>
      <c r="M67" s="287"/>
    </row>
    <row r="68" spans="1:13" s="285" customFormat="1" ht="13.5">
      <c r="A68" s="288"/>
      <c r="B68" s="288"/>
      <c r="C68" s="289"/>
      <c r="D68" s="288"/>
      <c r="E68" s="288"/>
      <c r="F68" s="287"/>
      <c r="G68" s="287"/>
      <c r="H68" s="287"/>
      <c r="I68" s="287"/>
      <c r="J68" s="287"/>
      <c r="K68" s="287"/>
      <c r="L68" s="287"/>
      <c r="M68" s="287"/>
    </row>
    <row r="69" spans="1:13" s="285" customFormat="1" ht="13.5">
      <c r="A69" s="288"/>
      <c r="B69" s="288"/>
      <c r="C69" s="289"/>
      <c r="D69" s="288"/>
      <c r="E69" s="288"/>
      <c r="F69" s="287"/>
      <c r="G69" s="287"/>
      <c r="H69" s="287"/>
      <c r="I69" s="287"/>
      <c r="J69" s="287"/>
      <c r="K69" s="287"/>
      <c r="L69" s="287"/>
      <c r="M69" s="287"/>
    </row>
    <row r="70" spans="1:13" s="285" customFormat="1" ht="13.5">
      <c r="A70" s="288"/>
      <c r="B70" s="288"/>
      <c r="C70" s="289"/>
      <c r="D70" s="288"/>
      <c r="E70" s="288"/>
      <c r="F70" s="287"/>
      <c r="G70" s="287"/>
      <c r="H70" s="287"/>
      <c r="I70" s="287"/>
      <c r="J70" s="287"/>
      <c r="K70" s="287"/>
      <c r="L70" s="287"/>
      <c r="M70" s="287"/>
    </row>
    <row r="71" spans="1:13" s="285" customFormat="1" ht="13.5">
      <c r="A71" s="288"/>
      <c r="B71" s="288"/>
      <c r="C71" s="289"/>
      <c r="D71" s="288"/>
      <c r="E71" s="288"/>
      <c r="F71" s="287"/>
      <c r="G71" s="287"/>
      <c r="H71" s="287"/>
      <c r="I71" s="287"/>
      <c r="J71" s="287"/>
      <c r="K71" s="287"/>
      <c r="L71" s="287"/>
      <c r="M71" s="287"/>
    </row>
    <row r="72" spans="1:13" s="285" customFormat="1" ht="13.5">
      <c r="A72" s="288"/>
      <c r="B72" s="288"/>
      <c r="C72" s="289"/>
      <c r="D72" s="288"/>
      <c r="E72" s="288"/>
      <c r="F72" s="287"/>
      <c r="G72" s="287"/>
      <c r="H72" s="287"/>
      <c r="I72" s="287"/>
      <c r="J72" s="287"/>
      <c r="K72" s="287"/>
      <c r="L72" s="287"/>
      <c r="M72" s="287"/>
    </row>
    <row r="73" spans="1:13" s="285" customFormat="1" ht="13.5">
      <c r="A73" s="288"/>
      <c r="B73" s="288"/>
      <c r="C73" s="289"/>
      <c r="D73" s="288"/>
      <c r="E73" s="288"/>
      <c r="F73" s="287"/>
      <c r="G73" s="287"/>
      <c r="H73" s="287"/>
      <c r="I73" s="287"/>
      <c r="J73" s="287"/>
      <c r="K73" s="287"/>
      <c r="L73" s="287"/>
      <c r="M73" s="287"/>
    </row>
    <row r="74" spans="1:13" s="285" customFormat="1" ht="13.5">
      <c r="A74" s="288"/>
      <c r="B74" s="288"/>
      <c r="C74" s="289"/>
      <c r="D74" s="288"/>
      <c r="E74" s="288"/>
      <c r="F74" s="287"/>
      <c r="G74" s="287"/>
      <c r="H74" s="287"/>
      <c r="I74" s="287"/>
      <c r="J74" s="287"/>
      <c r="K74" s="287"/>
      <c r="L74" s="287"/>
      <c r="M74" s="287"/>
    </row>
    <row r="75" spans="1:13" s="285" customFormat="1" ht="13.5">
      <c r="A75" s="288"/>
      <c r="B75" s="288"/>
      <c r="C75" s="289"/>
      <c r="D75" s="288"/>
      <c r="E75" s="288"/>
      <c r="F75" s="287"/>
      <c r="G75" s="287"/>
      <c r="H75" s="287"/>
      <c r="I75" s="287"/>
      <c r="J75" s="287"/>
      <c r="K75" s="287"/>
      <c r="L75" s="287"/>
      <c r="M75" s="287"/>
    </row>
    <row r="76" spans="1:13" s="285" customFormat="1" ht="13.5">
      <c r="A76" s="288"/>
      <c r="B76" s="288"/>
      <c r="C76" s="289"/>
      <c r="D76" s="288"/>
      <c r="E76" s="288"/>
      <c r="F76" s="287"/>
      <c r="G76" s="287"/>
      <c r="H76" s="287"/>
      <c r="I76" s="287"/>
      <c r="J76" s="287"/>
      <c r="K76" s="287"/>
      <c r="L76" s="287"/>
      <c r="M76" s="287"/>
    </row>
    <row r="77" spans="1:13" s="285" customFormat="1" ht="13.5">
      <c r="A77" s="288"/>
      <c r="B77" s="288"/>
      <c r="C77" s="289"/>
      <c r="D77" s="288"/>
      <c r="E77" s="288"/>
      <c r="F77" s="287"/>
      <c r="G77" s="287"/>
      <c r="H77" s="287"/>
      <c r="I77" s="287"/>
      <c r="J77" s="287"/>
      <c r="K77" s="287"/>
      <c r="L77" s="287"/>
      <c r="M77" s="287"/>
    </row>
    <row r="78" spans="1:13" s="285" customFormat="1" ht="13.5">
      <c r="A78" s="288"/>
      <c r="B78" s="288"/>
      <c r="C78" s="289"/>
      <c r="D78" s="288"/>
      <c r="E78" s="288"/>
      <c r="F78" s="287"/>
      <c r="G78" s="287"/>
      <c r="H78" s="287"/>
      <c r="I78" s="287"/>
      <c r="J78" s="287"/>
      <c r="K78" s="287"/>
      <c r="L78" s="287"/>
      <c r="M78" s="287"/>
    </row>
    <row r="79" spans="1:13" s="285" customFormat="1" ht="13.5">
      <c r="A79" s="288"/>
      <c r="B79" s="288"/>
      <c r="C79" s="289"/>
      <c r="D79" s="288"/>
      <c r="E79" s="288"/>
      <c r="F79" s="287"/>
      <c r="G79" s="287"/>
      <c r="H79" s="287"/>
      <c r="I79" s="287"/>
      <c r="J79" s="287"/>
      <c r="K79" s="287"/>
      <c r="L79" s="287"/>
      <c r="M79" s="287"/>
    </row>
    <row r="80" spans="1:13" s="285" customFormat="1" ht="13.5">
      <c r="A80" s="288"/>
      <c r="B80" s="288"/>
      <c r="C80" s="289"/>
      <c r="D80" s="288"/>
      <c r="E80" s="288"/>
      <c r="F80" s="287"/>
      <c r="G80" s="287"/>
      <c r="H80" s="287"/>
      <c r="I80" s="287"/>
      <c r="J80" s="287"/>
      <c r="K80" s="287"/>
      <c r="L80" s="287"/>
      <c r="M80" s="287"/>
    </row>
    <row r="81" spans="1:13" s="285" customFormat="1" ht="13.5">
      <c r="A81" s="288"/>
      <c r="B81" s="288"/>
      <c r="C81" s="289"/>
      <c r="D81" s="288"/>
      <c r="E81" s="288"/>
      <c r="F81" s="287"/>
      <c r="G81" s="287"/>
      <c r="H81" s="287"/>
      <c r="I81" s="287"/>
      <c r="J81" s="287"/>
      <c r="K81" s="287"/>
      <c r="L81" s="287"/>
      <c r="M81" s="287"/>
    </row>
    <row r="82" spans="1:13" s="285" customFormat="1" ht="13.5">
      <c r="A82" s="288"/>
      <c r="B82" s="288"/>
      <c r="C82" s="289"/>
      <c r="D82" s="288"/>
      <c r="E82" s="288"/>
      <c r="F82" s="287"/>
      <c r="G82" s="287"/>
      <c r="H82" s="287"/>
      <c r="I82" s="287"/>
      <c r="J82" s="287"/>
      <c r="K82" s="287"/>
      <c r="L82" s="287"/>
      <c r="M82" s="287"/>
    </row>
    <row r="83" spans="1:13" s="285" customFormat="1" ht="13.5">
      <c r="A83" s="288"/>
      <c r="B83" s="288"/>
      <c r="C83" s="289"/>
      <c r="D83" s="288"/>
      <c r="E83" s="288"/>
      <c r="F83" s="287"/>
      <c r="G83" s="287"/>
      <c r="H83" s="287"/>
      <c r="I83" s="287"/>
      <c r="J83" s="287"/>
      <c r="K83" s="287"/>
      <c r="L83" s="287"/>
      <c r="M83" s="287"/>
    </row>
    <row r="84" spans="1:13" s="285" customFormat="1" ht="13.5">
      <c r="A84" s="288"/>
      <c r="B84" s="288"/>
      <c r="C84" s="289"/>
      <c r="D84" s="288"/>
      <c r="E84" s="288"/>
      <c r="F84" s="287"/>
      <c r="G84" s="287"/>
      <c r="H84" s="287"/>
      <c r="I84" s="287"/>
      <c r="J84" s="287"/>
      <c r="K84" s="287"/>
      <c r="L84" s="287"/>
      <c r="M84" s="287"/>
    </row>
    <row r="85" spans="1:13" s="285" customFormat="1" ht="13.5">
      <c r="A85" s="288"/>
      <c r="B85" s="288"/>
      <c r="C85" s="289"/>
      <c r="D85" s="288"/>
      <c r="E85" s="288"/>
      <c r="F85" s="287"/>
      <c r="G85" s="287"/>
      <c r="H85" s="287"/>
      <c r="I85" s="287"/>
      <c r="J85" s="287"/>
      <c r="K85" s="287"/>
      <c r="L85" s="287"/>
      <c r="M85" s="287"/>
    </row>
    <row r="86" spans="1:13" s="285" customFormat="1" ht="13.5">
      <c r="A86" s="288"/>
      <c r="B86" s="288"/>
      <c r="C86" s="289"/>
      <c r="D86" s="288"/>
      <c r="E86" s="288"/>
      <c r="F86" s="287"/>
      <c r="G86" s="287"/>
      <c r="H86" s="287"/>
      <c r="I86" s="287"/>
      <c r="J86" s="287"/>
      <c r="K86" s="287"/>
      <c r="L86" s="287"/>
      <c r="M86" s="287"/>
    </row>
    <row r="87" spans="1:13" s="285" customFormat="1" ht="13.5">
      <c r="A87" s="288"/>
      <c r="B87" s="288"/>
      <c r="C87" s="289"/>
      <c r="D87" s="288"/>
      <c r="E87" s="288"/>
      <c r="F87" s="287"/>
      <c r="G87" s="287"/>
      <c r="H87" s="287"/>
      <c r="I87" s="287"/>
      <c r="J87" s="287"/>
      <c r="K87" s="287"/>
      <c r="L87" s="287"/>
      <c r="M87" s="287"/>
    </row>
    <row r="88" spans="1:13" s="285" customFormat="1" ht="13.5">
      <c r="A88" s="288"/>
      <c r="B88" s="288"/>
      <c r="C88" s="289"/>
      <c r="D88" s="288"/>
      <c r="E88" s="288"/>
      <c r="F88" s="287"/>
      <c r="G88" s="287"/>
      <c r="H88" s="287"/>
      <c r="I88" s="287"/>
      <c r="J88" s="287"/>
      <c r="K88" s="287"/>
      <c r="L88" s="287"/>
      <c r="M88" s="287"/>
    </row>
    <row r="89" spans="1:13" s="285" customFormat="1" ht="13.5">
      <c r="A89" s="288"/>
      <c r="B89" s="288"/>
      <c r="C89" s="289"/>
      <c r="D89" s="288"/>
      <c r="E89" s="288"/>
      <c r="F89" s="287"/>
      <c r="G89" s="287"/>
      <c r="H89" s="287"/>
      <c r="I89" s="287"/>
      <c r="J89" s="287"/>
      <c r="K89" s="287"/>
      <c r="L89" s="287"/>
      <c r="M89" s="287"/>
    </row>
    <row r="90" spans="1:13" s="285" customFormat="1" ht="13.5">
      <c r="A90" s="288"/>
      <c r="B90" s="288"/>
      <c r="C90" s="289"/>
      <c r="D90" s="288"/>
      <c r="E90" s="288"/>
    </row>
    <row r="91" spans="1:13" s="285" customFormat="1" ht="13.5">
      <c r="C91" s="290"/>
    </row>
    <row r="92" spans="1:13" s="285" customFormat="1" ht="13.5">
      <c r="C92" s="290"/>
    </row>
    <row r="93" spans="1:13" s="285" customFormat="1" ht="13.5">
      <c r="C93" s="290"/>
    </row>
    <row r="94" spans="1:13" s="285" customFormat="1" ht="13.5">
      <c r="C94" s="290"/>
    </row>
    <row r="95" spans="1:13" s="285" customFormat="1" ht="13.5">
      <c r="C95" s="290"/>
    </row>
    <row r="96" spans="1:13" s="285" customFormat="1" ht="13.5">
      <c r="C96" s="290"/>
    </row>
    <row r="97" spans="3:3" s="285" customFormat="1" ht="13.5">
      <c r="C97" s="290"/>
    </row>
    <row r="98" spans="3:3" s="285" customFormat="1" ht="13.5">
      <c r="C98" s="290"/>
    </row>
    <row r="99" spans="3:3" s="285" customFormat="1" ht="13.5">
      <c r="C99" s="290"/>
    </row>
    <row r="100" spans="3:3" s="285" customFormat="1" ht="13.5">
      <c r="C100" s="290"/>
    </row>
    <row r="101" spans="3:3" s="285" customFormat="1" ht="13.5">
      <c r="C101" s="290"/>
    </row>
    <row r="102" spans="3:3" s="285" customFormat="1" ht="13.5">
      <c r="C102" s="290"/>
    </row>
    <row r="103" spans="3:3" s="285" customFormat="1" ht="13.5">
      <c r="C103" s="290"/>
    </row>
    <row r="104" spans="3:3" s="285" customFormat="1" ht="13.5">
      <c r="C104" s="290"/>
    </row>
    <row r="105" spans="3:3" s="285" customFormat="1" ht="13.5">
      <c r="C105" s="290"/>
    </row>
    <row r="106" spans="3:3" s="285" customFormat="1" ht="13.5">
      <c r="C106" s="290"/>
    </row>
    <row r="107" spans="3:3" s="285" customFormat="1" ht="13.5">
      <c r="C107" s="290"/>
    </row>
    <row r="108" spans="3:3" s="285" customFormat="1" ht="13.5">
      <c r="C108" s="290"/>
    </row>
    <row r="109" spans="3:3" s="285" customFormat="1" ht="13.5">
      <c r="C109" s="290"/>
    </row>
    <row r="110" spans="3:3" s="285" customFormat="1" ht="13.5">
      <c r="C110" s="290"/>
    </row>
    <row r="111" spans="3:3" s="285" customFormat="1" ht="13.5">
      <c r="C111" s="290"/>
    </row>
    <row r="112" spans="3:3" s="285" customFormat="1" ht="13.5">
      <c r="C112" s="290"/>
    </row>
    <row r="113" spans="3:3" s="285" customFormat="1" ht="13.5">
      <c r="C113" s="290"/>
    </row>
    <row r="114" spans="3:3" s="285" customFormat="1" ht="13.5">
      <c r="C114" s="290"/>
    </row>
    <row r="115" spans="3:3" s="285" customFormat="1" ht="13.5">
      <c r="C115" s="290"/>
    </row>
    <row r="116" spans="3:3" s="285" customFormat="1" ht="13.5">
      <c r="C116" s="290"/>
    </row>
    <row r="117" spans="3:3" s="285" customFormat="1" ht="13.5">
      <c r="C117" s="290"/>
    </row>
    <row r="118" spans="3:3" s="279" customFormat="1" ht="13.5"/>
    <row r="119" spans="3:3" s="279" customFormat="1" ht="13.5"/>
    <row r="120" spans="3:3" s="279" customFormat="1" ht="13.5"/>
    <row r="121" spans="3:3" s="279" customFormat="1" ht="13.5"/>
    <row r="122" spans="3:3" s="279" customFormat="1" ht="13.5"/>
    <row r="123" spans="3:3" s="279" customFormat="1" ht="13.5"/>
    <row r="124" spans="3:3" s="279" customFormat="1" ht="13.5"/>
    <row r="125" spans="3:3" s="279" customFormat="1" ht="13.5"/>
  </sheetData>
  <mergeCells count="21">
    <mergeCell ref="A24:A38"/>
    <mergeCell ref="A11:A13"/>
    <mergeCell ref="A19:A21"/>
    <mergeCell ref="A22:A23"/>
    <mergeCell ref="I7:J7"/>
    <mergeCell ref="K7:L7"/>
    <mergeCell ref="M7:M8"/>
    <mergeCell ref="A14:A16"/>
    <mergeCell ref="A17:A1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Normal="100" zoomScaleSheetLayoutView="90" workbookViewId="0">
      <selection activeCell="S10" sqref="S10"/>
    </sheetView>
  </sheetViews>
  <sheetFormatPr defaultRowHeight="15"/>
  <cols>
    <col min="1" max="1" width="6.28515625" style="127" customWidth="1"/>
    <col min="2" max="2" width="9.140625" style="127"/>
    <col min="3" max="3" width="38.85546875" style="127" customWidth="1"/>
    <col min="4" max="6" width="9.140625" style="127"/>
    <col min="7" max="7" width="8.140625" style="127" customWidth="1"/>
    <col min="8" max="8" width="9.140625" style="127"/>
    <col min="9" max="9" width="8.28515625" style="127" customWidth="1"/>
    <col min="10" max="14" width="9.140625" style="127"/>
    <col min="15" max="15" width="9.5703125" style="127" bestFit="1" customWidth="1"/>
    <col min="16" max="16384" width="9.140625" style="127"/>
  </cols>
  <sheetData>
    <row r="1" spans="1:16" s="279" customFormat="1" ht="36.75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264"/>
      <c r="O1" s="83"/>
      <c r="P1" s="83"/>
    </row>
    <row r="2" spans="1:16" s="279" customFormat="1" ht="17.25" customHeight="1">
      <c r="A2" s="313" t="s">
        <v>294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264"/>
      <c r="O2" s="271"/>
      <c r="P2" s="271"/>
    </row>
    <row r="3" spans="1:16" s="279" customFormat="1" ht="15.75">
      <c r="A3" s="313" t="s">
        <v>51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264"/>
      <c r="O3" s="271"/>
      <c r="P3" s="271"/>
    </row>
    <row r="4" spans="1:16" s="279" customFormat="1" ht="15.7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  <c r="N4" s="264"/>
      <c r="O4" s="271"/>
      <c r="P4" s="271"/>
    </row>
    <row r="5" spans="1:16" s="279" customFormat="1" ht="15.7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M23/1000</f>
        <v>0</v>
      </c>
      <c r="M5" s="12" t="s">
        <v>3</v>
      </c>
      <c r="N5" s="264"/>
      <c r="O5" s="271"/>
      <c r="P5" s="271"/>
    </row>
    <row r="6" spans="1:16" s="279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  <c r="N6" s="264"/>
      <c r="O6" s="271"/>
      <c r="P6" s="271"/>
    </row>
    <row r="7" spans="1:16" s="279" customFormat="1" ht="30.7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  <c r="N7" s="264"/>
      <c r="O7" s="271"/>
      <c r="P7" s="271"/>
    </row>
    <row r="8" spans="1:16" s="279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  <c r="N8" s="264"/>
      <c r="O8" s="271"/>
      <c r="P8" s="271"/>
    </row>
    <row r="9" spans="1:16" s="279" customFormat="1" ht="15.7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264"/>
      <c r="O9" s="271"/>
      <c r="P9" s="271"/>
    </row>
    <row r="10" spans="1:16" s="123" customFormat="1" ht="37.5" customHeight="1">
      <c r="A10" s="346">
        <v>1</v>
      </c>
      <c r="B10" s="52" t="s">
        <v>327</v>
      </c>
      <c r="C10" s="44" t="s">
        <v>361</v>
      </c>
      <c r="D10" s="46" t="s">
        <v>39</v>
      </c>
      <c r="E10" s="47"/>
      <c r="F10" s="171">
        <v>4853</v>
      </c>
      <c r="G10" s="172"/>
      <c r="H10" s="169"/>
      <c r="I10" s="169"/>
      <c r="J10" s="169"/>
      <c r="K10" s="169"/>
      <c r="L10" s="169"/>
      <c r="M10" s="169"/>
      <c r="N10" s="296"/>
      <c r="O10" s="297"/>
      <c r="P10" s="297"/>
    </row>
    <row r="11" spans="1:16" s="123" customFormat="1" ht="15.75">
      <c r="A11" s="347"/>
      <c r="B11" s="41"/>
      <c r="C11" s="44" t="s">
        <v>25</v>
      </c>
      <c r="D11" s="46" t="s">
        <v>17</v>
      </c>
      <c r="E11" s="47">
        <v>4.3999999999999997E-2</v>
      </c>
      <c r="F11" s="73">
        <f>E11*F10</f>
        <v>213.53199999999998</v>
      </c>
      <c r="G11" s="47"/>
      <c r="H11" s="73"/>
      <c r="I11" s="170"/>
      <c r="J11" s="73"/>
      <c r="K11" s="48"/>
      <c r="L11" s="73"/>
      <c r="M11" s="49"/>
      <c r="N11" s="296"/>
      <c r="O11" s="297"/>
      <c r="P11" s="297"/>
    </row>
    <row r="12" spans="1:16" s="123" customFormat="1" ht="15.75">
      <c r="A12" s="347"/>
      <c r="B12" s="41"/>
      <c r="C12" s="44" t="s">
        <v>155</v>
      </c>
      <c r="D12" s="46" t="s">
        <v>27</v>
      </c>
      <c r="E12" s="47">
        <v>2.5500000000000002E-3</v>
      </c>
      <c r="F12" s="73">
        <f>E12*F10</f>
        <v>12.375150000000001</v>
      </c>
      <c r="G12" s="47"/>
      <c r="H12" s="73"/>
      <c r="I12" s="48"/>
      <c r="J12" s="73"/>
      <c r="K12" s="48"/>
      <c r="L12" s="73"/>
      <c r="M12" s="49"/>
      <c r="N12" s="296"/>
      <c r="O12" s="297"/>
      <c r="P12" s="297"/>
    </row>
    <row r="13" spans="1:16" s="123" customFormat="1" ht="15.75">
      <c r="A13" s="347"/>
      <c r="B13" s="41"/>
      <c r="C13" s="44" t="s">
        <v>328</v>
      </c>
      <c r="D13" s="46" t="s">
        <v>27</v>
      </c>
      <c r="E13" s="47">
        <v>4.0999999999999999E-4</v>
      </c>
      <c r="F13" s="73">
        <f>E13*F10</f>
        <v>1.98973</v>
      </c>
      <c r="G13" s="47"/>
      <c r="H13" s="73"/>
      <c r="I13" s="48"/>
      <c r="J13" s="73"/>
      <c r="K13" s="49"/>
      <c r="L13" s="73"/>
      <c r="M13" s="49"/>
      <c r="N13" s="296"/>
      <c r="O13" s="297"/>
      <c r="P13" s="297"/>
    </row>
    <row r="14" spans="1:16" s="123" customFormat="1" ht="15.75">
      <c r="A14" s="347"/>
      <c r="B14" s="41"/>
      <c r="C14" s="44" t="s">
        <v>156</v>
      </c>
      <c r="D14" s="46" t="s">
        <v>27</v>
      </c>
      <c r="E14" s="47">
        <v>7.6E-3</v>
      </c>
      <c r="F14" s="73">
        <f>E14*F10</f>
        <v>36.882800000000003</v>
      </c>
      <c r="G14" s="47"/>
      <c r="H14" s="73"/>
      <c r="I14" s="48"/>
      <c r="J14" s="73"/>
      <c r="K14" s="49"/>
      <c r="L14" s="73"/>
      <c r="M14" s="49"/>
      <c r="N14" s="296"/>
      <c r="O14" s="297"/>
      <c r="P14" s="297"/>
    </row>
    <row r="15" spans="1:16" s="123" customFormat="1" ht="15.75">
      <c r="A15" s="347"/>
      <c r="B15" s="41"/>
      <c r="C15" s="44" t="s">
        <v>157</v>
      </c>
      <c r="D15" s="46" t="s">
        <v>27</v>
      </c>
      <c r="E15" s="47">
        <v>7.4000000000000003E-3</v>
      </c>
      <c r="F15" s="73">
        <f>E15*F10</f>
        <v>35.912199999999999</v>
      </c>
      <c r="G15" s="47"/>
      <c r="H15" s="73"/>
      <c r="I15" s="48"/>
      <c r="J15" s="73"/>
      <c r="K15" s="48"/>
      <c r="L15" s="73"/>
      <c r="M15" s="49"/>
      <c r="N15" s="296"/>
      <c r="O15" s="297"/>
      <c r="P15" s="297"/>
    </row>
    <row r="16" spans="1:16" s="123" customFormat="1" ht="15.75">
      <c r="A16" s="347"/>
      <c r="B16" s="41"/>
      <c r="C16" s="44" t="s">
        <v>158</v>
      </c>
      <c r="D16" s="46" t="s">
        <v>27</v>
      </c>
      <c r="E16" s="47">
        <v>1.48E-3</v>
      </c>
      <c r="F16" s="73">
        <f>E16*F10</f>
        <v>7.1824399999999997</v>
      </c>
      <c r="G16" s="47"/>
      <c r="H16" s="73"/>
      <c r="I16" s="48"/>
      <c r="J16" s="73"/>
      <c r="K16" s="48"/>
      <c r="L16" s="73"/>
      <c r="M16" s="49"/>
      <c r="N16" s="296"/>
      <c r="O16" s="297"/>
      <c r="P16" s="297"/>
    </row>
    <row r="17" spans="1:16" s="123" customFormat="1" ht="15.75">
      <c r="A17" s="347"/>
      <c r="B17" s="41"/>
      <c r="C17" s="44" t="s">
        <v>362</v>
      </c>
      <c r="D17" s="46" t="s">
        <v>20</v>
      </c>
      <c r="E17" s="47">
        <f>0.11+0.0105*18</f>
        <v>0.29899999999999999</v>
      </c>
      <c r="F17" s="73">
        <f>E17*F10</f>
        <v>1451.047</v>
      </c>
      <c r="G17" s="47"/>
      <c r="H17" s="73"/>
      <c r="I17" s="48"/>
      <c r="J17" s="73"/>
      <c r="K17" s="49"/>
      <c r="L17" s="73"/>
      <c r="M17" s="49"/>
      <c r="N17" s="296"/>
      <c r="O17" s="297"/>
      <c r="P17" s="297"/>
    </row>
    <row r="18" spans="1:16" s="123" customFormat="1" ht="15.75">
      <c r="A18" s="348"/>
      <c r="B18" s="41"/>
      <c r="C18" s="44" t="s">
        <v>153</v>
      </c>
      <c r="D18" s="46" t="s">
        <v>20</v>
      </c>
      <c r="E18" s="257">
        <v>2.1000000000000001E-2</v>
      </c>
      <c r="F18" s="73">
        <f>E18*F10</f>
        <v>101.91300000000001</v>
      </c>
      <c r="G18" s="47"/>
      <c r="H18" s="73"/>
      <c r="I18" s="48"/>
      <c r="J18" s="73"/>
      <c r="K18" s="48"/>
      <c r="L18" s="73"/>
      <c r="M18" s="49"/>
      <c r="N18" s="296"/>
      <c r="O18" s="297"/>
      <c r="P18" s="297"/>
    </row>
    <row r="19" spans="1:16" s="285" customFormat="1">
      <c r="A19" s="52"/>
      <c r="B19" s="58"/>
      <c r="C19" s="59" t="s">
        <v>12</v>
      </c>
      <c r="D19" s="60" t="s">
        <v>19</v>
      </c>
      <c r="E19" s="53"/>
      <c r="F19" s="53"/>
      <c r="G19" s="55"/>
      <c r="H19" s="53"/>
      <c r="I19" s="54"/>
      <c r="J19" s="53"/>
      <c r="K19" s="54"/>
      <c r="L19" s="53"/>
      <c r="M19" s="56"/>
      <c r="N19" s="127"/>
      <c r="O19" s="127"/>
    </row>
    <row r="20" spans="1:16" s="285" customFormat="1">
      <c r="A20" s="52"/>
      <c r="B20" s="58"/>
      <c r="C20" s="59" t="s">
        <v>47</v>
      </c>
      <c r="D20" s="60" t="s">
        <v>48</v>
      </c>
      <c r="E20" s="53"/>
      <c r="F20" s="53"/>
      <c r="G20" s="55"/>
      <c r="H20" s="53"/>
      <c r="I20" s="54"/>
      <c r="J20" s="53"/>
      <c r="K20" s="54"/>
      <c r="L20" s="53"/>
      <c r="M20" s="56"/>
      <c r="N20" s="127"/>
      <c r="O20" s="273"/>
    </row>
    <row r="21" spans="1:16" s="285" customFormat="1">
      <c r="A21" s="52"/>
      <c r="B21" s="58"/>
      <c r="C21" s="59" t="s">
        <v>12</v>
      </c>
      <c r="D21" s="60" t="s">
        <v>19</v>
      </c>
      <c r="E21" s="53"/>
      <c r="F21" s="53"/>
      <c r="G21" s="55"/>
      <c r="H21" s="53"/>
      <c r="I21" s="54"/>
      <c r="J21" s="53"/>
      <c r="K21" s="54"/>
      <c r="L21" s="53"/>
      <c r="M21" s="56"/>
      <c r="N21" s="127"/>
      <c r="O21" s="127"/>
    </row>
    <row r="22" spans="1:16" s="285" customFormat="1">
      <c r="A22" s="52"/>
      <c r="B22" s="58"/>
      <c r="C22" s="59" t="s">
        <v>49</v>
      </c>
      <c r="D22" s="60" t="s">
        <v>48</v>
      </c>
      <c r="E22" s="53"/>
      <c r="F22" s="53"/>
      <c r="G22" s="55"/>
      <c r="H22" s="53"/>
      <c r="I22" s="54"/>
      <c r="J22" s="53"/>
      <c r="K22" s="54"/>
      <c r="L22" s="53"/>
      <c r="M22" s="56"/>
      <c r="N22" s="127"/>
      <c r="O22" s="286"/>
      <c r="P22" s="287"/>
    </row>
    <row r="23" spans="1:16" s="285" customFormat="1">
      <c r="A23" s="52"/>
      <c r="B23" s="58"/>
      <c r="C23" s="59" t="s">
        <v>12</v>
      </c>
      <c r="D23" s="60" t="s">
        <v>19</v>
      </c>
      <c r="E23" s="53"/>
      <c r="F23" s="53"/>
      <c r="G23" s="55"/>
      <c r="H23" s="53"/>
      <c r="I23" s="54"/>
      <c r="J23" s="53"/>
      <c r="K23" s="54"/>
      <c r="L23" s="53"/>
      <c r="M23" s="56"/>
      <c r="N23" s="127"/>
      <c r="O23" s="127"/>
    </row>
    <row r="24" spans="1:16" s="285" customFormat="1" ht="13.5">
      <c r="A24" s="288"/>
      <c r="B24" s="288"/>
      <c r="C24" s="289"/>
      <c r="D24" s="288"/>
      <c r="E24" s="288"/>
      <c r="F24" s="287"/>
      <c r="G24" s="287"/>
      <c r="H24" s="287"/>
      <c r="I24" s="287"/>
      <c r="J24" s="287"/>
      <c r="K24" s="287"/>
      <c r="L24" s="287"/>
      <c r="M24" s="287"/>
    </row>
    <row r="25" spans="1:16" s="285" customFormat="1" ht="13.5">
      <c r="A25" s="288"/>
      <c r="B25" s="288"/>
      <c r="C25" s="289"/>
      <c r="D25" s="288"/>
      <c r="E25" s="288"/>
      <c r="F25" s="287"/>
      <c r="G25" s="287"/>
      <c r="H25" s="287"/>
      <c r="I25" s="287"/>
      <c r="J25" s="287"/>
      <c r="K25" s="287"/>
      <c r="L25" s="287"/>
      <c r="M25" s="287"/>
    </row>
    <row r="26" spans="1:16" s="285" customFormat="1" ht="13.5">
      <c r="A26" s="288"/>
      <c r="B26" s="288"/>
      <c r="C26" s="289"/>
      <c r="D26" s="288"/>
      <c r="E26" s="288"/>
      <c r="F26" s="287"/>
      <c r="G26" s="287"/>
      <c r="H26" s="287"/>
      <c r="I26" s="287"/>
      <c r="J26" s="287"/>
      <c r="K26" s="287"/>
      <c r="L26" s="287"/>
      <c r="M26" s="287"/>
    </row>
    <row r="27" spans="1:16" s="285" customFormat="1" ht="13.5">
      <c r="A27" s="288"/>
      <c r="B27" s="288"/>
      <c r="C27" s="289"/>
      <c r="D27" s="288"/>
      <c r="E27" s="288"/>
      <c r="F27" s="287"/>
      <c r="G27" s="287"/>
      <c r="H27" s="287"/>
      <c r="I27" s="287"/>
      <c r="J27" s="287"/>
      <c r="K27" s="287"/>
      <c r="L27" s="287"/>
      <c r="M27" s="287"/>
    </row>
    <row r="28" spans="1:16" s="285" customFormat="1" ht="13.5">
      <c r="A28" s="288"/>
      <c r="B28" s="288"/>
      <c r="C28" s="289"/>
      <c r="D28" s="288"/>
      <c r="E28" s="288"/>
      <c r="F28" s="287"/>
      <c r="G28" s="287"/>
      <c r="H28" s="287"/>
      <c r="I28" s="287"/>
      <c r="J28" s="287"/>
      <c r="K28" s="287"/>
      <c r="L28" s="287"/>
      <c r="M28" s="287"/>
    </row>
    <row r="29" spans="1:16" s="285" customFormat="1" ht="13.5">
      <c r="A29" s="288"/>
      <c r="B29" s="288"/>
      <c r="C29" s="289"/>
      <c r="D29" s="288"/>
      <c r="E29" s="288"/>
      <c r="F29" s="287"/>
      <c r="G29" s="287"/>
      <c r="H29" s="287"/>
      <c r="I29" s="287"/>
      <c r="J29" s="287"/>
      <c r="K29" s="287"/>
      <c r="L29" s="287"/>
      <c r="M29" s="287"/>
    </row>
    <row r="30" spans="1:16" s="285" customFormat="1" ht="13.5">
      <c r="A30" s="288"/>
      <c r="B30" s="288"/>
      <c r="C30" s="289"/>
      <c r="D30" s="288"/>
      <c r="E30" s="288"/>
      <c r="F30" s="287"/>
      <c r="G30" s="287"/>
      <c r="H30" s="287"/>
      <c r="I30" s="287"/>
      <c r="J30" s="287"/>
      <c r="K30" s="287"/>
      <c r="L30" s="287"/>
      <c r="M30" s="287"/>
    </row>
    <row r="31" spans="1:16" s="285" customFormat="1" ht="13.5">
      <c r="A31" s="288"/>
      <c r="B31" s="288"/>
      <c r="C31" s="289"/>
      <c r="D31" s="288"/>
      <c r="E31" s="288"/>
      <c r="F31" s="287"/>
      <c r="G31" s="287"/>
      <c r="H31" s="287"/>
      <c r="I31" s="287"/>
      <c r="J31" s="287"/>
      <c r="K31" s="287"/>
      <c r="L31" s="287"/>
      <c r="M31" s="287"/>
    </row>
    <row r="32" spans="1:16" s="285" customFormat="1" ht="13.5">
      <c r="A32" s="288"/>
      <c r="B32" s="288"/>
      <c r="C32" s="289"/>
      <c r="D32" s="288"/>
      <c r="E32" s="288"/>
      <c r="F32" s="287"/>
      <c r="G32" s="287"/>
      <c r="H32" s="287"/>
      <c r="I32" s="287"/>
      <c r="J32" s="287"/>
      <c r="K32" s="287"/>
      <c r="L32" s="287"/>
      <c r="M32" s="287"/>
    </row>
    <row r="33" spans="1:13" s="285" customFormat="1" ht="13.5">
      <c r="A33" s="288"/>
      <c r="B33" s="288"/>
      <c r="C33" s="289"/>
      <c r="D33" s="288"/>
      <c r="E33" s="288"/>
      <c r="F33" s="287"/>
      <c r="G33" s="287"/>
      <c r="H33" s="287"/>
      <c r="I33" s="287"/>
      <c r="J33" s="287"/>
      <c r="K33" s="287"/>
      <c r="L33" s="287"/>
      <c r="M33" s="287"/>
    </row>
    <row r="34" spans="1:13" s="285" customFormat="1" ht="13.5">
      <c r="A34" s="288"/>
      <c r="B34" s="288"/>
      <c r="C34" s="289"/>
      <c r="D34" s="288"/>
      <c r="E34" s="288"/>
      <c r="F34" s="287"/>
      <c r="G34" s="287"/>
      <c r="H34" s="287"/>
      <c r="I34" s="287"/>
      <c r="J34" s="287"/>
      <c r="K34" s="287"/>
      <c r="L34" s="287"/>
      <c r="M34" s="287"/>
    </row>
    <row r="35" spans="1:13" s="285" customFormat="1" ht="13.5">
      <c r="A35" s="288"/>
      <c r="B35" s="288"/>
      <c r="C35" s="289"/>
      <c r="D35" s="288"/>
      <c r="E35" s="288"/>
      <c r="F35" s="287"/>
      <c r="G35" s="287"/>
      <c r="H35" s="287"/>
      <c r="I35" s="287"/>
      <c r="J35" s="287"/>
      <c r="K35" s="287"/>
      <c r="L35" s="287"/>
      <c r="M35" s="287"/>
    </row>
    <row r="36" spans="1:13" s="285" customFormat="1" ht="13.5">
      <c r="A36" s="288"/>
      <c r="B36" s="288"/>
      <c r="C36" s="289"/>
      <c r="D36" s="288"/>
      <c r="E36" s="288"/>
      <c r="F36" s="287"/>
      <c r="G36" s="287"/>
      <c r="H36" s="287"/>
      <c r="I36" s="287"/>
      <c r="J36" s="287"/>
      <c r="K36" s="287"/>
      <c r="L36" s="287"/>
      <c r="M36" s="287"/>
    </row>
    <row r="37" spans="1:13" s="285" customFormat="1" ht="13.5">
      <c r="A37" s="288"/>
      <c r="B37" s="288"/>
      <c r="C37" s="289"/>
      <c r="D37" s="288"/>
      <c r="E37" s="288"/>
      <c r="F37" s="287"/>
      <c r="G37" s="287"/>
      <c r="H37" s="287"/>
      <c r="I37" s="287"/>
      <c r="J37" s="287"/>
      <c r="K37" s="287"/>
      <c r="L37" s="287"/>
      <c r="M37" s="287"/>
    </row>
    <row r="38" spans="1:13" s="285" customFormat="1" ht="13.5">
      <c r="A38" s="288"/>
      <c r="B38" s="288"/>
      <c r="C38" s="289"/>
      <c r="D38" s="288"/>
      <c r="E38" s="288"/>
      <c r="F38" s="287"/>
      <c r="G38" s="287"/>
      <c r="H38" s="287"/>
      <c r="I38" s="287"/>
      <c r="J38" s="287"/>
      <c r="K38" s="287"/>
      <c r="L38" s="287"/>
      <c r="M38" s="287"/>
    </row>
    <row r="39" spans="1:13" s="285" customFormat="1" ht="13.5">
      <c r="A39" s="288"/>
      <c r="B39" s="288"/>
      <c r="C39" s="289"/>
      <c r="D39" s="288"/>
      <c r="E39" s="288"/>
      <c r="F39" s="287"/>
      <c r="G39" s="287"/>
      <c r="H39" s="287"/>
      <c r="I39" s="287"/>
      <c r="J39" s="287"/>
      <c r="K39" s="287"/>
      <c r="L39" s="287"/>
      <c r="M39" s="287"/>
    </row>
    <row r="40" spans="1:13" s="285" customFormat="1" ht="13.5">
      <c r="A40" s="288"/>
      <c r="B40" s="288"/>
      <c r="C40" s="289"/>
      <c r="D40" s="288"/>
      <c r="E40" s="288"/>
      <c r="F40" s="287"/>
      <c r="G40" s="287"/>
      <c r="H40" s="287"/>
      <c r="I40" s="287"/>
      <c r="J40" s="287"/>
      <c r="K40" s="287"/>
      <c r="L40" s="287"/>
      <c r="M40" s="287"/>
    </row>
    <row r="41" spans="1:13" s="285" customFormat="1" ht="13.5">
      <c r="A41" s="288"/>
      <c r="B41" s="288"/>
      <c r="C41" s="289"/>
      <c r="D41" s="288"/>
      <c r="E41" s="288"/>
      <c r="F41" s="287"/>
      <c r="G41" s="287"/>
      <c r="H41" s="287"/>
      <c r="I41" s="287"/>
      <c r="J41" s="287"/>
      <c r="K41" s="287"/>
      <c r="L41" s="287"/>
      <c r="M41" s="287"/>
    </row>
    <row r="42" spans="1:13" s="285" customFormat="1" ht="13.5">
      <c r="A42" s="288"/>
      <c r="B42" s="288"/>
      <c r="C42" s="289"/>
      <c r="D42" s="288"/>
      <c r="E42" s="288"/>
      <c r="F42" s="287"/>
      <c r="G42" s="287"/>
      <c r="H42" s="287"/>
      <c r="I42" s="287"/>
      <c r="J42" s="287"/>
      <c r="K42" s="287"/>
      <c r="L42" s="287"/>
      <c r="M42" s="287"/>
    </row>
    <row r="43" spans="1:13" s="285" customFormat="1" ht="13.5">
      <c r="A43" s="288"/>
      <c r="B43" s="288"/>
      <c r="C43" s="289"/>
      <c r="D43" s="288"/>
      <c r="E43" s="288"/>
      <c r="F43" s="287"/>
      <c r="G43" s="287"/>
      <c r="H43" s="287"/>
      <c r="I43" s="287"/>
      <c r="J43" s="287"/>
      <c r="K43" s="287"/>
      <c r="L43" s="287"/>
      <c r="M43" s="287"/>
    </row>
    <row r="44" spans="1:13" s="285" customFormat="1" ht="13.5">
      <c r="A44" s="288"/>
      <c r="B44" s="288"/>
      <c r="C44" s="289"/>
      <c r="D44" s="288"/>
      <c r="E44" s="288"/>
      <c r="F44" s="287"/>
      <c r="G44" s="287"/>
      <c r="H44" s="287"/>
      <c r="I44" s="287"/>
      <c r="J44" s="287"/>
      <c r="K44" s="287"/>
      <c r="L44" s="287"/>
      <c r="M44" s="287"/>
    </row>
    <row r="45" spans="1:13" s="285" customFormat="1" ht="13.5">
      <c r="A45" s="288"/>
      <c r="B45" s="288"/>
      <c r="C45" s="289"/>
      <c r="D45" s="288"/>
      <c r="E45" s="288"/>
      <c r="F45" s="287"/>
      <c r="G45" s="287"/>
      <c r="H45" s="287"/>
      <c r="I45" s="287"/>
      <c r="J45" s="287"/>
      <c r="K45" s="287"/>
      <c r="L45" s="287"/>
      <c r="M45" s="287"/>
    </row>
    <row r="46" spans="1:13" s="285" customFormat="1" ht="13.5">
      <c r="A46" s="288"/>
      <c r="B46" s="288"/>
      <c r="C46" s="289"/>
      <c r="D46" s="288"/>
      <c r="E46" s="288"/>
      <c r="F46" s="287"/>
      <c r="G46" s="287"/>
      <c r="H46" s="287"/>
      <c r="I46" s="287"/>
      <c r="J46" s="287"/>
      <c r="K46" s="287"/>
      <c r="L46" s="287"/>
      <c r="M46" s="287"/>
    </row>
    <row r="47" spans="1:13" s="285" customFormat="1" ht="13.5">
      <c r="A47" s="288"/>
      <c r="B47" s="288"/>
      <c r="C47" s="289"/>
      <c r="D47" s="288"/>
      <c r="E47" s="288"/>
      <c r="F47" s="287"/>
      <c r="G47" s="287"/>
      <c r="H47" s="287"/>
      <c r="I47" s="287"/>
      <c r="J47" s="287"/>
      <c r="K47" s="287"/>
      <c r="L47" s="287"/>
      <c r="M47" s="287"/>
    </row>
    <row r="48" spans="1:13" s="285" customFormat="1" ht="13.5">
      <c r="A48" s="288"/>
      <c r="B48" s="288"/>
      <c r="C48" s="289"/>
      <c r="D48" s="288"/>
      <c r="E48" s="288"/>
      <c r="F48" s="287"/>
      <c r="G48" s="287"/>
      <c r="H48" s="287"/>
      <c r="I48" s="287"/>
      <c r="J48" s="287"/>
      <c r="K48" s="287"/>
      <c r="L48" s="287"/>
      <c r="M48" s="287"/>
    </row>
    <row r="49" spans="1:13" s="285" customFormat="1" ht="13.5">
      <c r="A49" s="288"/>
      <c r="B49" s="288"/>
      <c r="C49" s="289"/>
      <c r="D49" s="288"/>
      <c r="E49" s="288"/>
      <c r="F49" s="287"/>
      <c r="G49" s="287"/>
      <c r="H49" s="287"/>
      <c r="I49" s="287"/>
      <c r="J49" s="287"/>
      <c r="K49" s="287"/>
      <c r="L49" s="287"/>
      <c r="M49" s="287"/>
    </row>
    <row r="50" spans="1:13" s="285" customFormat="1" ht="13.5">
      <c r="A50" s="288"/>
      <c r="B50" s="288"/>
      <c r="C50" s="289"/>
      <c r="D50" s="288"/>
      <c r="E50" s="288"/>
      <c r="F50" s="287"/>
      <c r="G50" s="287"/>
      <c r="H50" s="287"/>
      <c r="I50" s="287"/>
      <c r="J50" s="287"/>
      <c r="K50" s="287"/>
      <c r="L50" s="287"/>
      <c r="M50" s="287"/>
    </row>
    <row r="51" spans="1:13" s="285" customFormat="1" ht="13.5">
      <c r="A51" s="288"/>
      <c r="B51" s="288"/>
      <c r="C51" s="289"/>
      <c r="D51" s="288"/>
      <c r="E51" s="288"/>
      <c r="F51" s="287"/>
      <c r="G51" s="287"/>
      <c r="H51" s="287"/>
      <c r="I51" s="287"/>
      <c r="J51" s="287"/>
      <c r="K51" s="287"/>
      <c r="L51" s="287"/>
      <c r="M51" s="287"/>
    </row>
    <row r="52" spans="1:13" s="285" customFormat="1" ht="13.5">
      <c r="A52" s="288"/>
      <c r="B52" s="288"/>
      <c r="C52" s="289"/>
      <c r="D52" s="288"/>
      <c r="E52" s="288"/>
      <c r="F52" s="287"/>
      <c r="G52" s="287"/>
      <c r="H52" s="287"/>
      <c r="I52" s="287"/>
      <c r="J52" s="287"/>
      <c r="K52" s="287"/>
      <c r="L52" s="287"/>
      <c r="M52" s="287"/>
    </row>
    <row r="53" spans="1:13" s="285" customFormat="1" ht="13.5">
      <c r="A53" s="288"/>
      <c r="B53" s="288"/>
      <c r="C53" s="289"/>
      <c r="D53" s="288"/>
      <c r="E53" s="288"/>
      <c r="F53" s="287"/>
      <c r="G53" s="287"/>
      <c r="H53" s="287"/>
      <c r="I53" s="287"/>
      <c r="J53" s="287"/>
      <c r="K53" s="287"/>
      <c r="L53" s="287"/>
      <c r="M53" s="287"/>
    </row>
    <row r="54" spans="1:13" s="285" customFormat="1" ht="13.5">
      <c r="A54" s="288"/>
      <c r="B54" s="288"/>
      <c r="C54" s="289"/>
      <c r="D54" s="288"/>
      <c r="E54" s="288"/>
      <c r="F54" s="287"/>
      <c r="G54" s="287"/>
      <c r="H54" s="287"/>
      <c r="I54" s="287"/>
      <c r="J54" s="287"/>
      <c r="K54" s="287"/>
      <c r="L54" s="287"/>
      <c r="M54" s="287"/>
    </row>
    <row r="55" spans="1:13" s="285" customFormat="1" ht="13.5">
      <c r="A55" s="288"/>
      <c r="B55" s="288"/>
      <c r="C55" s="289"/>
      <c r="D55" s="288"/>
      <c r="E55" s="288"/>
      <c r="F55" s="287"/>
      <c r="G55" s="287"/>
      <c r="H55" s="287"/>
      <c r="I55" s="287"/>
      <c r="J55" s="287"/>
      <c r="K55" s="287"/>
      <c r="L55" s="287"/>
      <c r="M55" s="287"/>
    </row>
    <row r="56" spans="1:13" s="285" customFormat="1" ht="13.5">
      <c r="A56" s="288"/>
      <c r="B56" s="288"/>
      <c r="C56" s="289"/>
      <c r="D56" s="288"/>
      <c r="E56" s="288"/>
      <c r="F56" s="287"/>
      <c r="G56" s="287"/>
      <c r="H56" s="287"/>
      <c r="I56" s="287"/>
      <c r="J56" s="287"/>
      <c r="K56" s="287"/>
      <c r="L56" s="287"/>
      <c r="M56" s="287"/>
    </row>
    <row r="57" spans="1:13" s="285" customFormat="1" ht="13.5">
      <c r="A57" s="288"/>
      <c r="B57" s="288"/>
      <c r="C57" s="289"/>
      <c r="D57" s="288"/>
      <c r="E57" s="288"/>
      <c r="F57" s="287"/>
      <c r="G57" s="287"/>
      <c r="H57" s="287"/>
      <c r="I57" s="287"/>
      <c r="J57" s="287"/>
      <c r="K57" s="287"/>
      <c r="L57" s="287"/>
      <c r="M57" s="287"/>
    </row>
    <row r="58" spans="1:13" s="285" customFormat="1" ht="13.5">
      <c r="A58" s="288"/>
      <c r="B58" s="288"/>
      <c r="C58" s="289"/>
      <c r="D58" s="288"/>
      <c r="E58" s="288"/>
      <c r="F58" s="287"/>
      <c r="G58" s="287"/>
      <c r="H58" s="287"/>
      <c r="I58" s="287"/>
      <c r="J58" s="287"/>
      <c r="K58" s="287"/>
      <c r="L58" s="287"/>
      <c r="M58" s="287"/>
    </row>
    <row r="59" spans="1:13" s="285" customFormat="1" ht="13.5">
      <c r="A59" s="288"/>
      <c r="B59" s="288"/>
      <c r="C59" s="289"/>
      <c r="D59" s="288"/>
      <c r="E59" s="288"/>
      <c r="F59" s="287"/>
      <c r="G59" s="287"/>
      <c r="H59" s="287"/>
      <c r="I59" s="287"/>
      <c r="J59" s="287"/>
      <c r="K59" s="287"/>
      <c r="L59" s="287"/>
      <c r="M59" s="287"/>
    </row>
    <row r="60" spans="1:13" s="285" customFormat="1" ht="13.5">
      <c r="A60" s="288"/>
      <c r="B60" s="288"/>
      <c r="C60" s="289"/>
      <c r="D60" s="288"/>
      <c r="E60" s="288"/>
      <c r="F60" s="287"/>
      <c r="G60" s="287"/>
      <c r="H60" s="287"/>
      <c r="I60" s="287"/>
      <c r="J60" s="287"/>
      <c r="K60" s="287"/>
      <c r="L60" s="287"/>
      <c r="M60" s="287"/>
    </row>
    <row r="61" spans="1:13" s="285" customFormat="1" ht="13.5">
      <c r="A61" s="288"/>
      <c r="B61" s="288"/>
      <c r="C61" s="289"/>
      <c r="D61" s="288"/>
      <c r="E61" s="288"/>
      <c r="F61" s="287"/>
      <c r="G61" s="287"/>
      <c r="H61" s="287"/>
      <c r="I61" s="287"/>
      <c r="J61" s="287"/>
      <c r="K61" s="287"/>
      <c r="L61" s="287"/>
      <c r="M61" s="287"/>
    </row>
    <row r="62" spans="1:13" s="285" customFormat="1" ht="13.5">
      <c r="A62" s="288"/>
      <c r="B62" s="288"/>
      <c r="C62" s="289"/>
      <c r="D62" s="288"/>
      <c r="E62" s="288"/>
      <c r="F62" s="287"/>
      <c r="G62" s="287"/>
      <c r="H62" s="287"/>
      <c r="I62" s="287"/>
      <c r="J62" s="287"/>
      <c r="K62" s="287"/>
      <c r="L62" s="287"/>
      <c r="M62" s="287"/>
    </row>
    <row r="63" spans="1:13" s="285" customFormat="1" ht="13.5">
      <c r="A63" s="288"/>
      <c r="B63" s="288"/>
      <c r="C63" s="289"/>
      <c r="D63" s="288"/>
      <c r="E63" s="288"/>
      <c r="F63" s="287"/>
      <c r="G63" s="287"/>
      <c r="H63" s="287"/>
      <c r="I63" s="287"/>
      <c r="J63" s="287"/>
      <c r="K63" s="287"/>
      <c r="L63" s="287"/>
      <c r="M63" s="287"/>
    </row>
    <row r="64" spans="1:13" s="285" customFormat="1" ht="13.5">
      <c r="A64" s="288"/>
      <c r="B64" s="288"/>
      <c r="C64" s="289"/>
      <c r="D64" s="288"/>
      <c r="E64" s="288"/>
      <c r="F64" s="287"/>
      <c r="G64" s="287"/>
      <c r="H64" s="287"/>
      <c r="I64" s="287"/>
      <c r="J64" s="287"/>
      <c r="K64" s="287"/>
      <c r="L64" s="287"/>
      <c r="M64" s="287"/>
    </row>
    <row r="65" spans="1:13" s="285" customFormat="1" ht="13.5">
      <c r="A65" s="288"/>
      <c r="B65" s="288"/>
      <c r="C65" s="289"/>
      <c r="D65" s="288"/>
      <c r="E65" s="288"/>
      <c r="F65" s="287"/>
      <c r="G65" s="287"/>
      <c r="H65" s="287"/>
      <c r="I65" s="287"/>
      <c r="J65" s="287"/>
      <c r="K65" s="287"/>
      <c r="L65" s="287"/>
      <c r="M65" s="287"/>
    </row>
    <row r="66" spans="1:13" s="285" customFormat="1" ht="13.5">
      <c r="A66" s="288"/>
      <c r="B66" s="288"/>
      <c r="C66" s="289"/>
      <c r="D66" s="288"/>
      <c r="E66" s="288"/>
      <c r="F66" s="287"/>
      <c r="G66" s="287"/>
      <c r="H66" s="287"/>
      <c r="I66" s="287"/>
      <c r="J66" s="287"/>
      <c r="K66" s="287"/>
      <c r="L66" s="287"/>
      <c r="M66" s="287"/>
    </row>
    <row r="67" spans="1:13" s="285" customFormat="1" ht="13.5">
      <c r="A67" s="288"/>
      <c r="B67" s="288"/>
      <c r="C67" s="289"/>
      <c r="D67" s="288"/>
      <c r="E67" s="288"/>
      <c r="F67" s="287"/>
      <c r="G67" s="287"/>
      <c r="H67" s="287"/>
      <c r="I67" s="287"/>
      <c r="J67" s="287"/>
      <c r="K67" s="287"/>
      <c r="L67" s="287"/>
      <c r="M67" s="287"/>
    </row>
    <row r="68" spans="1:13" s="285" customFormat="1" ht="13.5">
      <c r="A68" s="288"/>
      <c r="B68" s="288"/>
      <c r="C68" s="289"/>
      <c r="D68" s="288"/>
      <c r="E68" s="288"/>
      <c r="F68" s="287"/>
      <c r="G68" s="287"/>
      <c r="H68" s="287"/>
      <c r="I68" s="287"/>
      <c r="J68" s="287"/>
      <c r="K68" s="287"/>
      <c r="L68" s="287"/>
      <c r="M68" s="287"/>
    </row>
    <row r="69" spans="1:13" s="285" customFormat="1" ht="13.5">
      <c r="A69" s="288"/>
      <c r="B69" s="288"/>
      <c r="C69" s="289"/>
      <c r="D69" s="288"/>
      <c r="E69" s="288"/>
      <c r="F69" s="287"/>
      <c r="G69" s="287"/>
      <c r="H69" s="287"/>
      <c r="I69" s="287"/>
      <c r="J69" s="287"/>
      <c r="K69" s="287"/>
      <c r="L69" s="287"/>
      <c r="M69" s="287"/>
    </row>
    <row r="70" spans="1:13" s="285" customFormat="1" ht="13.5">
      <c r="A70" s="288"/>
      <c r="B70" s="288"/>
      <c r="C70" s="289"/>
      <c r="D70" s="288"/>
      <c r="E70" s="288"/>
    </row>
    <row r="71" spans="1:13" s="285" customFormat="1" ht="13.5">
      <c r="C71" s="290"/>
    </row>
    <row r="72" spans="1:13" s="285" customFormat="1" ht="13.5">
      <c r="C72" s="290"/>
    </row>
    <row r="73" spans="1:13" s="285" customFormat="1" ht="13.5">
      <c r="C73" s="290"/>
    </row>
    <row r="74" spans="1:13" s="285" customFormat="1" ht="13.5">
      <c r="C74" s="290"/>
    </row>
    <row r="75" spans="1:13" s="285" customFormat="1" ht="13.5">
      <c r="C75" s="290"/>
    </row>
    <row r="76" spans="1:13" s="285" customFormat="1" ht="13.5">
      <c r="C76" s="290"/>
    </row>
    <row r="77" spans="1:13" s="285" customFormat="1" ht="13.5">
      <c r="C77" s="290"/>
    </row>
    <row r="78" spans="1:13" s="285" customFormat="1" ht="13.5">
      <c r="C78" s="290"/>
    </row>
    <row r="79" spans="1:13" s="285" customFormat="1" ht="13.5">
      <c r="C79" s="290"/>
    </row>
    <row r="80" spans="1:13" s="285" customFormat="1" ht="13.5">
      <c r="C80" s="290"/>
    </row>
    <row r="81" spans="3:3" s="285" customFormat="1" ht="13.5">
      <c r="C81" s="290"/>
    </row>
    <row r="82" spans="3:3" s="285" customFormat="1" ht="13.5">
      <c r="C82" s="290"/>
    </row>
    <row r="83" spans="3:3" s="285" customFormat="1" ht="13.5">
      <c r="C83" s="290"/>
    </row>
    <row r="84" spans="3:3" s="285" customFormat="1" ht="13.5">
      <c r="C84" s="290"/>
    </row>
    <row r="85" spans="3:3" s="285" customFormat="1" ht="13.5">
      <c r="C85" s="290"/>
    </row>
    <row r="86" spans="3:3" s="285" customFormat="1" ht="13.5">
      <c r="C86" s="290"/>
    </row>
    <row r="87" spans="3:3" s="285" customFormat="1" ht="13.5">
      <c r="C87" s="290"/>
    </row>
    <row r="88" spans="3:3" s="285" customFormat="1" ht="13.5">
      <c r="C88" s="290"/>
    </row>
    <row r="89" spans="3:3" s="285" customFormat="1" ht="13.5">
      <c r="C89" s="290"/>
    </row>
    <row r="90" spans="3:3" s="285" customFormat="1" ht="13.5">
      <c r="C90" s="290"/>
    </row>
    <row r="91" spans="3:3" s="285" customFormat="1" ht="13.5">
      <c r="C91" s="290"/>
    </row>
    <row r="92" spans="3:3" s="285" customFormat="1" ht="13.5">
      <c r="C92" s="290"/>
    </row>
    <row r="93" spans="3:3" s="285" customFormat="1" ht="13.5">
      <c r="C93" s="290"/>
    </row>
    <row r="94" spans="3:3" s="285" customFormat="1" ht="13.5">
      <c r="C94" s="290"/>
    </row>
    <row r="95" spans="3:3" s="285" customFormat="1" ht="13.5">
      <c r="C95" s="290"/>
    </row>
    <row r="96" spans="3:3" s="285" customFormat="1" ht="13.5">
      <c r="C96" s="290"/>
    </row>
    <row r="97" spans="3:3" s="285" customFormat="1" ht="13.5">
      <c r="C97" s="290"/>
    </row>
    <row r="98" spans="3:3" s="279" customFormat="1" ht="13.5"/>
    <row r="99" spans="3:3" s="279" customFormat="1" ht="13.5"/>
    <row r="100" spans="3:3" s="279" customFormat="1" ht="13.5"/>
    <row r="101" spans="3:3" s="279" customFormat="1" ht="13.5"/>
    <row r="102" spans="3:3" s="279" customFormat="1" ht="13.5"/>
    <row r="103" spans="3:3" s="279" customFormat="1" ht="13.5"/>
    <row r="104" spans="3:3" s="279" customFormat="1" ht="13.5"/>
    <row r="105" spans="3:3" s="279" customFormat="1" ht="13.5"/>
  </sheetData>
  <mergeCells count="16">
    <mergeCell ref="A10:A18"/>
    <mergeCell ref="A6:G6"/>
    <mergeCell ref="A1:M1"/>
    <mergeCell ref="A2:M2"/>
    <mergeCell ref="A3:M3"/>
    <mergeCell ref="A4:G4"/>
    <mergeCell ref="C5:K5"/>
    <mergeCell ref="I7:J7"/>
    <mergeCell ref="K7:L7"/>
    <mergeCell ref="M7:M8"/>
    <mergeCell ref="A7:A8"/>
    <mergeCell ref="B7:B8"/>
    <mergeCell ref="C7:C8"/>
    <mergeCell ref="D7:D8"/>
    <mergeCell ref="E7:F7"/>
    <mergeCell ref="G7:H7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opLeftCell="A55" zoomScaleNormal="100" zoomScaleSheetLayoutView="100" workbookViewId="0">
      <selection activeCell="E79" sqref="E79"/>
    </sheetView>
  </sheetViews>
  <sheetFormatPr defaultRowHeight="15"/>
  <cols>
    <col min="1" max="1" width="6.28515625" style="127" customWidth="1"/>
    <col min="2" max="2" width="9.140625" style="127"/>
    <col min="3" max="3" width="38.85546875" style="127" customWidth="1"/>
    <col min="4" max="6" width="9.140625" style="127"/>
    <col min="7" max="7" width="8.140625" style="127" customWidth="1"/>
    <col min="8" max="8" width="9.140625" style="127"/>
    <col min="9" max="9" width="8.28515625" style="127" customWidth="1"/>
    <col min="10" max="16384" width="9.140625" style="127"/>
  </cols>
  <sheetData>
    <row r="1" spans="1:13" s="279" customFormat="1" ht="38.25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79" customFormat="1" ht="17.25" customHeight="1">
      <c r="A2" s="313" t="s">
        <v>185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79" customFormat="1" ht="13.5">
      <c r="A3" s="313" t="s">
        <v>178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79" customFormat="1" ht="13.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</row>
    <row r="5" spans="1:13" s="279" customFormat="1" ht="13.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M80/1000</f>
        <v>0</v>
      </c>
      <c r="M5" s="12" t="s">
        <v>3</v>
      </c>
    </row>
    <row r="6" spans="1:13" s="279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</row>
    <row r="7" spans="1:13" s="279" customFormat="1" ht="31.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</row>
    <row r="8" spans="1:13" s="279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</row>
    <row r="9" spans="1:13" s="279" customFormat="1" ht="13.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</row>
    <row r="10" spans="1:13" s="279" customFormat="1" ht="13.5">
      <c r="A10" s="258"/>
      <c r="B10" s="242"/>
      <c r="C10" s="180" t="s">
        <v>179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79" customFormat="1" ht="40.5">
      <c r="A11" s="328" t="s">
        <v>267</v>
      </c>
      <c r="B11" s="52" t="s">
        <v>43</v>
      </c>
      <c r="C11" s="69" t="s">
        <v>175</v>
      </c>
      <c r="D11" s="41" t="s">
        <v>20</v>
      </c>
      <c r="E11" s="16"/>
      <c r="F11" s="51">
        <v>353</v>
      </c>
      <c r="G11" s="17"/>
      <c r="H11" s="42"/>
      <c r="I11" s="73"/>
      <c r="J11" s="280"/>
      <c r="K11" s="70"/>
      <c r="L11" s="70"/>
      <c r="M11" s="70"/>
    </row>
    <row r="12" spans="1:13" s="279" customFormat="1" ht="13.5">
      <c r="A12" s="329"/>
      <c r="B12" s="52"/>
      <c r="C12" s="69" t="s">
        <v>25</v>
      </c>
      <c r="D12" s="41" t="s">
        <v>17</v>
      </c>
      <c r="E12" s="71">
        <v>1.0200000000000001E-2</v>
      </c>
      <c r="F12" s="38">
        <f>E12*F11</f>
        <v>3.6006000000000005</v>
      </c>
      <c r="G12" s="43"/>
      <c r="H12" s="42"/>
      <c r="I12" s="51"/>
      <c r="J12" s="73"/>
      <c r="K12" s="73"/>
      <c r="L12" s="43"/>
      <c r="M12" s="53"/>
    </row>
    <row r="13" spans="1:13" s="279" customFormat="1" ht="13.5">
      <c r="A13" s="329"/>
      <c r="B13" s="52"/>
      <c r="C13" s="69" t="s">
        <v>26</v>
      </c>
      <c r="D13" s="41" t="s">
        <v>27</v>
      </c>
      <c r="E13" s="18">
        <v>2.2800000000000001E-2</v>
      </c>
      <c r="F13" s="38">
        <f>E13*F11</f>
        <v>8.0484000000000009</v>
      </c>
      <c r="G13" s="43"/>
      <c r="H13" s="42"/>
      <c r="I13" s="51"/>
      <c r="J13" s="73"/>
      <c r="K13" s="53"/>
      <c r="L13" s="73"/>
      <c r="M13" s="73"/>
    </row>
    <row r="14" spans="1:13" s="279" customFormat="1" ht="13.5">
      <c r="A14" s="329"/>
      <c r="B14" s="52"/>
      <c r="C14" s="69" t="s">
        <v>18</v>
      </c>
      <c r="D14" s="41" t="s">
        <v>19</v>
      </c>
      <c r="E14" s="19">
        <v>2.0899999999999998E-3</v>
      </c>
      <c r="F14" s="38">
        <f>E14*F11</f>
        <v>0.73776999999999993</v>
      </c>
      <c r="G14" s="43"/>
      <c r="H14" s="42"/>
      <c r="I14" s="51"/>
      <c r="J14" s="73"/>
      <c r="K14" s="53"/>
      <c r="L14" s="73"/>
      <c r="M14" s="73"/>
    </row>
    <row r="15" spans="1:13" s="279" customFormat="1" ht="15.75">
      <c r="A15" s="329"/>
      <c r="B15" s="52" t="s">
        <v>28</v>
      </c>
      <c r="C15" s="69" t="s">
        <v>29</v>
      </c>
      <c r="D15" s="41" t="s">
        <v>20</v>
      </c>
      <c r="E15" s="71"/>
      <c r="F15" s="51">
        <f>F11</f>
        <v>353</v>
      </c>
      <c r="G15" s="43"/>
      <c r="H15" s="42"/>
      <c r="I15" s="51"/>
      <c r="J15" s="280"/>
      <c r="K15" s="20"/>
      <c r="L15" s="70"/>
      <c r="M15" s="70"/>
    </row>
    <row r="16" spans="1:13" s="279" customFormat="1" ht="13.5">
      <c r="A16" s="329"/>
      <c r="B16" s="52"/>
      <c r="C16" s="69" t="s">
        <v>25</v>
      </c>
      <c r="D16" s="41" t="s">
        <v>17</v>
      </c>
      <c r="E16" s="21">
        <v>3.2299999999999998E-3</v>
      </c>
      <c r="F16" s="38">
        <f>E16*F15</f>
        <v>1.14019</v>
      </c>
      <c r="G16" s="43"/>
      <c r="H16" s="42"/>
      <c r="I16" s="51"/>
      <c r="J16" s="73"/>
      <c r="K16" s="53"/>
      <c r="L16" s="73"/>
      <c r="M16" s="53"/>
    </row>
    <row r="17" spans="1:13" s="279" customFormat="1" ht="13.5">
      <c r="A17" s="329"/>
      <c r="B17" s="52"/>
      <c r="C17" s="69" t="s">
        <v>30</v>
      </c>
      <c r="D17" s="41" t="s">
        <v>27</v>
      </c>
      <c r="E17" s="19">
        <v>3.62E-3</v>
      </c>
      <c r="F17" s="38">
        <f>E17*F15</f>
        <v>1.27786</v>
      </c>
      <c r="G17" s="43"/>
      <c r="H17" s="42"/>
      <c r="I17" s="51"/>
      <c r="J17" s="73"/>
      <c r="K17" s="54"/>
      <c r="L17" s="73"/>
      <c r="M17" s="73"/>
    </row>
    <row r="18" spans="1:13" s="279" customFormat="1" ht="13.5">
      <c r="A18" s="329"/>
      <c r="B18" s="52"/>
      <c r="C18" s="69" t="s">
        <v>31</v>
      </c>
      <c r="D18" s="41" t="s">
        <v>19</v>
      </c>
      <c r="E18" s="71">
        <v>1.7999999999999998E-4</v>
      </c>
      <c r="F18" s="38">
        <f>E18*F15</f>
        <v>6.3539999999999999E-2</v>
      </c>
      <c r="G18" s="43"/>
      <c r="H18" s="42"/>
      <c r="I18" s="51"/>
      <c r="J18" s="73"/>
      <c r="K18" s="53"/>
      <c r="L18" s="73"/>
      <c r="M18" s="73"/>
    </row>
    <row r="19" spans="1:13" s="279" customFormat="1" ht="13.5">
      <c r="A19" s="330"/>
      <c r="B19" s="52" t="s">
        <v>32</v>
      </c>
      <c r="C19" s="69" t="s">
        <v>173</v>
      </c>
      <c r="D19" s="41" t="s">
        <v>21</v>
      </c>
      <c r="E19" s="22"/>
      <c r="F19" s="73">
        <f>F11*1.95</f>
        <v>688.35</v>
      </c>
      <c r="G19" s="43"/>
      <c r="H19" s="42"/>
      <c r="I19" s="51"/>
      <c r="J19" s="73"/>
      <c r="K19" s="282"/>
      <c r="L19" s="70"/>
      <c r="M19" s="70"/>
    </row>
    <row r="20" spans="1:13" s="279" customFormat="1" ht="67.5">
      <c r="A20" s="328" t="s">
        <v>268</v>
      </c>
      <c r="B20" s="52" t="s">
        <v>202</v>
      </c>
      <c r="C20" s="69" t="s">
        <v>176</v>
      </c>
      <c r="D20" s="27" t="s">
        <v>20</v>
      </c>
      <c r="E20" s="71"/>
      <c r="F20" s="51">
        <v>9</v>
      </c>
      <c r="G20" s="71"/>
      <c r="H20" s="71"/>
      <c r="I20" s="71"/>
      <c r="J20" s="70"/>
      <c r="K20" s="28"/>
      <c r="L20" s="28"/>
      <c r="M20" s="70"/>
    </row>
    <row r="21" spans="1:13" s="279" customFormat="1" ht="13.5">
      <c r="A21" s="329"/>
      <c r="B21" s="72"/>
      <c r="C21" s="29" t="s">
        <v>201</v>
      </c>
      <c r="D21" s="60" t="s">
        <v>17</v>
      </c>
      <c r="E21" s="186">
        <f>2.28*1.2+0.6</f>
        <v>3.3359999999999999</v>
      </c>
      <c r="F21" s="53">
        <f>E21*F20</f>
        <v>30.023999999999997</v>
      </c>
      <c r="G21" s="53"/>
      <c r="H21" s="54"/>
      <c r="I21" s="30"/>
      <c r="J21" s="73"/>
      <c r="K21" s="73"/>
      <c r="L21" s="43"/>
      <c r="M21" s="53"/>
    </row>
    <row r="22" spans="1:13" s="279" customFormat="1" ht="15.75">
      <c r="A22" s="329"/>
      <c r="B22" s="52" t="s">
        <v>28</v>
      </c>
      <c r="C22" s="69" t="s">
        <v>29</v>
      </c>
      <c r="D22" s="41" t="s">
        <v>20</v>
      </c>
      <c r="E22" s="71"/>
      <c r="F22" s="51">
        <f>F20</f>
        <v>9</v>
      </c>
      <c r="G22" s="43"/>
      <c r="H22" s="42"/>
      <c r="I22" s="51"/>
      <c r="J22" s="280"/>
      <c r="K22" s="20"/>
      <c r="L22" s="70"/>
      <c r="M22" s="70"/>
    </row>
    <row r="23" spans="1:13" s="279" customFormat="1" ht="13.5">
      <c r="A23" s="329"/>
      <c r="B23" s="52"/>
      <c r="C23" s="69" t="s">
        <v>25</v>
      </c>
      <c r="D23" s="41" t="s">
        <v>17</v>
      </c>
      <c r="E23" s="21">
        <v>3.2299999999999998E-3</v>
      </c>
      <c r="F23" s="38">
        <f>E23*F22</f>
        <v>2.9069999999999999E-2</v>
      </c>
      <c r="G23" s="43"/>
      <c r="H23" s="42"/>
      <c r="I23" s="51"/>
      <c r="J23" s="73"/>
      <c r="K23" s="53"/>
      <c r="L23" s="73"/>
      <c r="M23" s="53"/>
    </row>
    <row r="24" spans="1:13" s="279" customFormat="1" ht="13.5">
      <c r="A24" s="329"/>
      <c r="B24" s="52"/>
      <c r="C24" s="69" t="s">
        <v>30</v>
      </c>
      <c r="D24" s="41" t="s">
        <v>27</v>
      </c>
      <c r="E24" s="19">
        <v>3.62E-3</v>
      </c>
      <c r="F24" s="38">
        <f>E24*F22</f>
        <v>3.2579999999999998E-2</v>
      </c>
      <c r="G24" s="43"/>
      <c r="H24" s="42"/>
      <c r="I24" s="51"/>
      <c r="J24" s="73"/>
      <c r="K24" s="54"/>
      <c r="L24" s="73"/>
      <c r="M24" s="73"/>
    </row>
    <row r="25" spans="1:13" s="279" customFormat="1" ht="13.5">
      <c r="A25" s="329"/>
      <c r="B25" s="52"/>
      <c r="C25" s="69" t="s">
        <v>31</v>
      </c>
      <c r="D25" s="41" t="s">
        <v>19</v>
      </c>
      <c r="E25" s="71">
        <v>1.7999999999999998E-4</v>
      </c>
      <c r="F25" s="9">
        <f>E25*F22</f>
        <v>1.6199999999999999E-3</v>
      </c>
      <c r="G25" s="43"/>
      <c r="H25" s="42"/>
      <c r="I25" s="51"/>
      <c r="J25" s="73"/>
      <c r="K25" s="53"/>
      <c r="L25" s="73"/>
      <c r="M25" s="73"/>
    </row>
    <row r="26" spans="1:13" s="279" customFormat="1" ht="16.5" customHeight="1">
      <c r="A26" s="330"/>
      <c r="B26" s="52" t="s">
        <v>32</v>
      </c>
      <c r="C26" s="69" t="s">
        <v>173</v>
      </c>
      <c r="D26" s="41" t="s">
        <v>21</v>
      </c>
      <c r="E26" s="22"/>
      <c r="F26" s="73">
        <f>F20*1.95</f>
        <v>17.55</v>
      </c>
      <c r="G26" s="43"/>
      <c r="H26" s="42"/>
      <c r="I26" s="51"/>
      <c r="J26" s="73"/>
      <c r="K26" s="282"/>
      <c r="L26" s="70"/>
      <c r="M26" s="70"/>
    </row>
    <row r="27" spans="1:13" s="279" customFormat="1" ht="16.5" customHeight="1">
      <c r="A27" s="283"/>
      <c r="B27" s="52"/>
      <c r="C27" s="208" t="s">
        <v>295</v>
      </c>
      <c r="D27" s="41"/>
      <c r="E27" s="22"/>
      <c r="F27" s="73"/>
      <c r="G27" s="43"/>
      <c r="H27" s="42"/>
      <c r="I27" s="51"/>
      <c r="J27" s="73"/>
      <c r="K27" s="282"/>
      <c r="L27" s="70"/>
      <c r="M27" s="70"/>
    </row>
    <row r="28" spans="1:13" s="279" customFormat="1" ht="16.5" customHeight="1">
      <c r="A28" s="328" t="s">
        <v>40</v>
      </c>
      <c r="B28" s="52" t="s">
        <v>296</v>
      </c>
      <c r="C28" s="69" t="s">
        <v>308</v>
      </c>
      <c r="D28" s="27" t="s">
        <v>20</v>
      </c>
      <c r="E28" s="22"/>
      <c r="F28" s="73">
        <v>23</v>
      </c>
      <c r="G28" s="43"/>
      <c r="H28" s="70"/>
      <c r="I28" s="206"/>
      <c r="J28" s="70"/>
      <c r="K28" s="282"/>
      <c r="L28" s="70"/>
      <c r="M28" s="70"/>
    </row>
    <row r="29" spans="1:13" s="279" customFormat="1" ht="16.5" customHeight="1">
      <c r="A29" s="329"/>
      <c r="B29" s="50"/>
      <c r="C29" s="69" t="s">
        <v>25</v>
      </c>
      <c r="D29" s="41" t="s">
        <v>17</v>
      </c>
      <c r="E29" s="71">
        <v>1.78</v>
      </c>
      <c r="F29" s="51">
        <f>E29*F28</f>
        <v>40.94</v>
      </c>
      <c r="G29" s="43"/>
      <c r="H29" s="42"/>
      <c r="I29" s="51"/>
      <c r="J29" s="73"/>
      <c r="K29" s="73"/>
      <c r="L29" s="73"/>
      <c r="M29" s="53"/>
    </row>
    <row r="30" spans="1:13" s="279" customFormat="1" ht="16.5" customHeight="1">
      <c r="A30" s="330"/>
      <c r="B30" s="52"/>
      <c r="C30" s="69" t="s">
        <v>34</v>
      </c>
      <c r="D30" s="27" t="s">
        <v>20</v>
      </c>
      <c r="E30" s="22">
        <v>1.1000000000000001</v>
      </c>
      <c r="F30" s="73">
        <f>E30*F28</f>
        <v>25.3</v>
      </c>
      <c r="G30" s="135"/>
      <c r="H30" s="135"/>
      <c r="I30" s="135"/>
      <c r="J30" s="135"/>
      <c r="K30" s="135"/>
      <c r="L30" s="73"/>
      <c r="M30" s="135"/>
    </row>
    <row r="31" spans="1:13" s="279" customFormat="1" ht="31.5" customHeight="1">
      <c r="A31" s="328" t="s">
        <v>269</v>
      </c>
      <c r="B31" s="52" t="s">
        <v>299</v>
      </c>
      <c r="C31" s="69" t="s">
        <v>297</v>
      </c>
      <c r="D31" s="27" t="s">
        <v>23</v>
      </c>
      <c r="E31" s="22"/>
      <c r="F31" s="73">
        <v>85</v>
      </c>
      <c r="G31" s="43"/>
      <c r="H31" s="70"/>
      <c r="I31" s="206"/>
      <c r="J31" s="70"/>
      <c r="K31" s="282"/>
      <c r="L31" s="70"/>
      <c r="M31" s="70"/>
    </row>
    <row r="32" spans="1:13" s="279" customFormat="1" ht="16.5" customHeight="1">
      <c r="A32" s="329"/>
      <c r="B32" s="52"/>
      <c r="C32" s="69" t="s">
        <v>16</v>
      </c>
      <c r="D32" s="41" t="s">
        <v>17</v>
      </c>
      <c r="E32" s="19">
        <v>0.745</v>
      </c>
      <c r="F32" s="38">
        <f>E32*F31</f>
        <v>63.325000000000003</v>
      </c>
      <c r="G32" s="43"/>
      <c r="H32" s="42"/>
      <c r="I32" s="51"/>
      <c r="J32" s="73"/>
      <c r="K32" s="53"/>
      <c r="L32" s="73"/>
      <c r="M32" s="53"/>
    </row>
    <row r="33" spans="1:13" s="279" customFormat="1" ht="16.5" customHeight="1">
      <c r="A33" s="329"/>
      <c r="B33" s="52"/>
      <c r="C33" s="69" t="s">
        <v>298</v>
      </c>
      <c r="D33" s="41" t="s">
        <v>19</v>
      </c>
      <c r="E33" s="38">
        <v>0.38</v>
      </c>
      <c r="F33" s="38">
        <f>E33*F31</f>
        <v>32.299999999999997</v>
      </c>
      <c r="G33" s="43"/>
      <c r="H33" s="42"/>
      <c r="I33" s="51"/>
      <c r="J33" s="73"/>
      <c r="K33" s="53"/>
      <c r="L33" s="73"/>
      <c r="M33" s="73"/>
    </row>
    <row r="34" spans="1:13" s="279" customFormat="1" ht="16.5" customHeight="1">
      <c r="A34" s="329"/>
      <c r="B34" s="52"/>
      <c r="C34" s="69" t="s">
        <v>300</v>
      </c>
      <c r="D34" s="41" t="s">
        <v>23</v>
      </c>
      <c r="E34" s="38">
        <v>0.995</v>
      </c>
      <c r="F34" s="38">
        <f>E34*F31</f>
        <v>84.575000000000003</v>
      </c>
      <c r="G34" s="51"/>
      <c r="H34" s="73"/>
      <c r="I34" s="73"/>
      <c r="J34" s="73"/>
      <c r="K34" s="73"/>
      <c r="L34" s="73"/>
      <c r="M34" s="73"/>
    </row>
    <row r="35" spans="1:13" s="279" customFormat="1" ht="16.5" customHeight="1">
      <c r="A35" s="330"/>
      <c r="B35" s="52"/>
      <c r="C35" s="63" t="s">
        <v>289</v>
      </c>
      <c r="D35" s="72" t="s">
        <v>19</v>
      </c>
      <c r="E35" s="38">
        <v>0.184</v>
      </c>
      <c r="F35" s="38">
        <f>E35*F31</f>
        <v>15.64</v>
      </c>
      <c r="G35" s="73"/>
      <c r="H35" s="73"/>
      <c r="I35" s="73"/>
      <c r="J35" s="73"/>
      <c r="K35" s="73"/>
      <c r="L35" s="73"/>
      <c r="M35" s="73"/>
    </row>
    <row r="36" spans="1:13" s="279" customFormat="1" ht="30.75" customHeight="1">
      <c r="A36" s="328" t="s">
        <v>270</v>
      </c>
      <c r="B36" s="284" t="s">
        <v>251</v>
      </c>
      <c r="C36" s="4" t="s">
        <v>254</v>
      </c>
      <c r="D36" s="27" t="s">
        <v>20</v>
      </c>
      <c r="E36" s="233"/>
      <c r="F36" s="53">
        <v>5.92</v>
      </c>
      <c r="G36" s="126"/>
      <c r="H36" s="20"/>
      <c r="I36" s="53"/>
      <c r="J36" s="20"/>
      <c r="K36" s="20"/>
      <c r="L36" s="20"/>
      <c r="M36" s="20"/>
    </row>
    <row r="37" spans="1:13" s="279" customFormat="1" ht="16.5" customHeight="1">
      <c r="A37" s="329"/>
      <c r="B37" s="284"/>
      <c r="C37" s="5" t="s">
        <v>16</v>
      </c>
      <c r="D37" s="24" t="s">
        <v>17</v>
      </c>
      <c r="E37" s="73">
        <v>6.6</v>
      </c>
      <c r="F37" s="25">
        <f>E37*F36</f>
        <v>39.071999999999996</v>
      </c>
      <c r="G37" s="25"/>
      <c r="H37" s="26"/>
      <c r="I37" s="23"/>
      <c r="J37" s="25"/>
      <c r="K37" s="26"/>
      <c r="L37" s="26"/>
      <c r="M37" s="25"/>
    </row>
    <row r="38" spans="1:13" s="279" customFormat="1" ht="16.5" customHeight="1">
      <c r="A38" s="329"/>
      <c r="B38" s="294"/>
      <c r="C38" s="69" t="s">
        <v>180</v>
      </c>
      <c r="D38" s="3" t="s">
        <v>27</v>
      </c>
      <c r="E38" s="38">
        <v>9.6000000000000002E-2</v>
      </c>
      <c r="F38" s="73">
        <f>E38*F36</f>
        <v>0.56832000000000005</v>
      </c>
      <c r="G38" s="62"/>
      <c r="H38" s="73"/>
      <c r="I38" s="42"/>
      <c r="J38" s="31"/>
      <c r="K38" s="53"/>
      <c r="L38" s="73"/>
      <c r="M38" s="53"/>
    </row>
    <row r="39" spans="1:13" s="279" customFormat="1" ht="16.5" customHeight="1">
      <c r="A39" s="329"/>
      <c r="B39" s="294"/>
      <c r="C39" s="5" t="s">
        <v>18</v>
      </c>
      <c r="D39" s="34" t="s">
        <v>19</v>
      </c>
      <c r="E39" s="38">
        <v>0.39900000000000002</v>
      </c>
      <c r="F39" s="36">
        <f>E39*F36</f>
        <v>2.3620800000000002</v>
      </c>
      <c r="G39" s="34"/>
      <c r="H39" s="34"/>
      <c r="I39" s="33"/>
      <c r="J39" s="34"/>
      <c r="K39" s="34"/>
      <c r="L39" s="73"/>
      <c r="M39" s="53"/>
    </row>
    <row r="40" spans="1:13" s="279" customFormat="1" ht="16.5" customHeight="1">
      <c r="A40" s="329"/>
      <c r="B40" s="294"/>
      <c r="C40" s="69" t="s">
        <v>41</v>
      </c>
      <c r="D40" s="2" t="s">
        <v>20</v>
      </c>
      <c r="E40" s="38">
        <v>1.0149999999999999</v>
      </c>
      <c r="F40" s="73">
        <f>E40*F36</f>
        <v>6.008799999999999</v>
      </c>
      <c r="G40" s="51"/>
      <c r="H40" s="73"/>
      <c r="I40" s="73"/>
      <c r="J40" s="73"/>
      <c r="K40" s="34"/>
      <c r="L40" s="73"/>
      <c r="M40" s="73"/>
    </row>
    <row r="41" spans="1:13" s="279" customFormat="1" ht="16.5" customHeight="1">
      <c r="A41" s="329"/>
      <c r="B41" s="294"/>
      <c r="C41" s="29" t="s">
        <v>37</v>
      </c>
      <c r="D41" s="41" t="s">
        <v>20</v>
      </c>
      <c r="E41" s="9">
        <v>2.47E-2</v>
      </c>
      <c r="F41" s="38">
        <f>E41*F36</f>
        <v>0.14622399999999999</v>
      </c>
      <c r="G41" s="71"/>
      <c r="H41" s="73"/>
      <c r="I41" s="71"/>
      <c r="J41" s="71"/>
      <c r="K41" s="71"/>
      <c r="L41" s="71"/>
      <c r="M41" s="73"/>
    </row>
    <row r="42" spans="1:13" s="279" customFormat="1" ht="16.5" customHeight="1">
      <c r="A42" s="329"/>
      <c r="B42" s="294"/>
      <c r="C42" s="69" t="s">
        <v>181</v>
      </c>
      <c r="D42" s="41" t="s">
        <v>39</v>
      </c>
      <c r="E42" s="73">
        <v>0.39</v>
      </c>
      <c r="F42" s="73">
        <f>E42*F36</f>
        <v>2.3088000000000002</v>
      </c>
      <c r="G42" s="62"/>
      <c r="H42" s="73"/>
      <c r="I42" s="42"/>
      <c r="J42" s="31"/>
      <c r="K42" s="42"/>
      <c r="L42" s="42"/>
      <c r="M42" s="73"/>
    </row>
    <row r="43" spans="1:13" s="279" customFormat="1" ht="16.5" customHeight="1">
      <c r="A43" s="329"/>
      <c r="B43" s="294"/>
      <c r="C43" s="69" t="s">
        <v>252</v>
      </c>
      <c r="D43" s="41" t="s">
        <v>182</v>
      </c>
      <c r="E43" s="9">
        <v>4.6800000000000001E-2</v>
      </c>
      <c r="F43" s="38">
        <f>E43*F36</f>
        <v>0.27705600000000002</v>
      </c>
      <c r="G43" s="62"/>
      <c r="H43" s="73"/>
      <c r="I43" s="42"/>
      <c r="J43" s="31"/>
      <c r="K43" s="42"/>
      <c r="L43" s="42"/>
      <c r="M43" s="73"/>
    </row>
    <row r="44" spans="1:13" s="279" customFormat="1" ht="16.5" customHeight="1">
      <c r="A44" s="329"/>
      <c r="B44" s="294"/>
      <c r="C44" s="69" t="s">
        <v>253</v>
      </c>
      <c r="D44" s="41" t="s">
        <v>182</v>
      </c>
      <c r="E44" s="9">
        <f>0.0053+0.074</f>
        <v>7.9299999999999995E-2</v>
      </c>
      <c r="F44" s="38">
        <f>E44*F36</f>
        <v>0.46945599999999998</v>
      </c>
      <c r="G44" s="62"/>
      <c r="H44" s="73"/>
      <c r="I44" s="42"/>
      <c r="J44" s="31"/>
      <c r="K44" s="42"/>
      <c r="L44" s="42"/>
      <c r="M44" s="73"/>
    </row>
    <row r="45" spans="1:13" s="279" customFormat="1" ht="16.5" customHeight="1">
      <c r="A45" s="329"/>
      <c r="B45" s="294"/>
      <c r="C45" s="69" t="s">
        <v>183</v>
      </c>
      <c r="D45" s="41" t="s">
        <v>42</v>
      </c>
      <c r="E45" s="73">
        <v>1.93</v>
      </c>
      <c r="F45" s="73">
        <f>E45*F36</f>
        <v>11.425599999999999</v>
      </c>
      <c r="G45" s="62"/>
      <c r="H45" s="73"/>
      <c r="I45" s="42"/>
      <c r="J45" s="31"/>
      <c r="K45" s="42"/>
      <c r="L45" s="42"/>
      <c r="M45" s="73"/>
    </row>
    <row r="46" spans="1:13" s="279" customFormat="1" ht="16.5" customHeight="1">
      <c r="A46" s="330"/>
      <c r="B46" s="294"/>
      <c r="C46" s="69" t="s">
        <v>35</v>
      </c>
      <c r="D46" s="41" t="s">
        <v>19</v>
      </c>
      <c r="E46" s="73">
        <v>1.56</v>
      </c>
      <c r="F46" s="73">
        <f>E46*F36</f>
        <v>9.2352000000000007</v>
      </c>
      <c r="G46" s="62"/>
      <c r="H46" s="73"/>
      <c r="I46" s="42"/>
      <c r="J46" s="31"/>
      <c r="K46" s="42"/>
      <c r="L46" s="42"/>
      <c r="M46" s="73"/>
    </row>
    <row r="47" spans="1:13" s="279" customFormat="1" ht="16.5" customHeight="1">
      <c r="A47" s="319" t="s">
        <v>271</v>
      </c>
      <c r="B47" s="72" t="s">
        <v>38</v>
      </c>
      <c r="C47" s="69" t="s">
        <v>174</v>
      </c>
      <c r="D47" s="41" t="s">
        <v>39</v>
      </c>
      <c r="E47" s="71"/>
      <c r="F47" s="51">
        <v>98.1</v>
      </c>
      <c r="G47" s="71"/>
      <c r="H47" s="70"/>
      <c r="I47" s="28"/>
      <c r="J47" s="70"/>
      <c r="K47" s="28"/>
      <c r="L47" s="70"/>
      <c r="M47" s="70"/>
    </row>
    <row r="48" spans="1:13" s="279" customFormat="1" ht="16.5" customHeight="1">
      <c r="A48" s="320"/>
      <c r="B48" s="193"/>
      <c r="C48" s="5" t="s">
        <v>16</v>
      </c>
      <c r="D48" s="24" t="s">
        <v>17</v>
      </c>
      <c r="E48" s="38">
        <v>0.56399999999999995</v>
      </c>
      <c r="F48" s="35">
        <f>E48*F47</f>
        <v>55.328399999999995</v>
      </c>
      <c r="G48" s="25"/>
      <c r="H48" s="26"/>
      <c r="I48" s="23"/>
      <c r="J48" s="73"/>
      <c r="K48" s="73"/>
      <c r="L48" s="43"/>
      <c r="M48" s="73"/>
    </row>
    <row r="49" spans="1:13" s="279" customFormat="1" ht="16.5" customHeight="1">
      <c r="A49" s="320"/>
      <c r="B49" s="193"/>
      <c r="C49" s="5" t="s">
        <v>18</v>
      </c>
      <c r="D49" s="34" t="s">
        <v>19</v>
      </c>
      <c r="E49" s="38">
        <v>4.0899999999999999E-2</v>
      </c>
      <c r="F49" s="36">
        <f>E49*F48</f>
        <v>2.2629315599999997</v>
      </c>
      <c r="G49" s="34"/>
      <c r="H49" s="34"/>
      <c r="I49" s="33"/>
      <c r="J49" s="34"/>
      <c r="K49" s="34"/>
      <c r="L49" s="73"/>
      <c r="M49" s="53"/>
    </row>
    <row r="50" spans="1:13" s="279" customFormat="1" ht="16.5" customHeight="1">
      <c r="A50" s="320"/>
      <c r="B50" s="72"/>
      <c r="C50" s="29" t="s">
        <v>36</v>
      </c>
      <c r="D50" s="71" t="s">
        <v>21</v>
      </c>
      <c r="E50" s="38">
        <v>4.4999999999999997E-3</v>
      </c>
      <c r="F50" s="71">
        <f>E50*F47</f>
        <v>0.44144999999999995</v>
      </c>
      <c r="G50" s="71"/>
      <c r="H50" s="73"/>
      <c r="I50" s="71"/>
      <c r="J50" s="71"/>
      <c r="K50" s="71"/>
      <c r="L50" s="71"/>
      <c r="M50" s="73"/>
    </row>
    <row r="51" spans="1:13" s="279" customFormat="1" ht="16.5" customHeight="1">
      <c r="A51" s="320"/>
      <c r="B51" s="72"/>
      <c r="C51" s="29" t="s">
        <v>37</v>
      </c>
      <c r="D51" s="41" t="s">
        <v>20</v>
      </c>
      <c r="E51" s="38">
        <v>7.4999999999999997E-3</v>
      </c>
      <c r="F51" s="71">
        <f>E51*F47</f>
        <v>0.7357499999999999</v>
      </c>
      <c r="G51" s="71"/>
      <c r="H51" s="73"/>
      <c r="I51" s="71"/>
      <c r="J51" s="71"/>
      <c r="K51" s="71"/>
      <c r="L51" s="71"/>
      <c r="M51" s="73"/>
    </row>
    <row r="52" spans="1:13" s="279" customFormat="1" ht="16.5" customHeight="1">
      <c r="A52" s="321"/>
      <c r="B52" s="72"/>
      <c r="C52" s="69" t="s">
        <v>35</v>
      </c>
      <c r="D52" s="41" t="s">
        <v>19</v>
      </c>
      <c r="E52" s="38">
        <v>0.26500000000000001</v>
      </c>
      <c r="F52" s="73">
        <f>E52*F47</f>
        <v>25.996500000000001</v>
      </c>
      <c r="G52" s="62"/>
      <c r="H52" s="73"/>
      <c r="I52" s="42"/>
      <c r="J52" s="31"/>
      <c r="K52" s="42"/>
      <c r="L52" s="42"/>
      <c r="M52" s="73"/>
    </row>
    <row r="53" spans="1:13" s="285" customFormat="1" ht="40.5" customHeight="1">
      <c r="A53" s="269" t="s">
        <v>272</v>
      </c>
      <c r="B53" s="284"/>
      <c r="C53" s="160" t="s">
        <v>258</v>
      </c>
      <c r="D53" s="24"/>
      <c r="E53" s="38"/>
      <c r="F53" s="25"/>
      <c r="G53" s="25"/>
      <c r="H53" s="226"/>
      <c r="I53" s="23"/>
      <c r="J53" s="25"/>
      <c r="K53" s="26"/>
      <c r="L53" s="26"/>
      <c r="M53" s="175"/>
    </row>
    <row r="54" spans="1:13" s="285" customFormat="1" ht="45.75" customHeight="1">
      <c r="A54" s="331" t="s">
        <v>303</v>
      </c>
      <c r="B54" s="284" t="s">
        <v>43</v>
      </c>
      <c r="C54" s="160" t="s">
        <v>259</v>
      </c>
      <c r="D54" s="24" t="s">
        <v>20</v>
      </c>
      <c r="E54" s="38"/>
      <c r="F54" s="25">
        <v>36</v>
      </c>
      <c r="G54" s="25"/>
      <c r="H54" s="226"/>
      <c r="I54" s="23"/>
      <c r="J54" s="70"/>
      <c r="K54" s="28"/>
      <c r="L54" s="70"/>
      <c r="M54" s="70"/>
    </row>
    <row r="55" spans="1:13" s="285" customFormat="1" ht="13.5" customHeight="1">
      <c r="A55" s="332"/>
      <c r="B55" s="284"/>
      <c r="C55" s="5" t="s">
        <v>25</v>
      </c>
      <c r="D55" s="24" t="s">
        <v>17</v>
      </c>
      <c r="E55" s="38">
        <v>1.0199999999999999E-2</v>
      </c>
      <c r="F55" s="25">
        <f>E55*F54</f>
        <v>0.36719999999999997</v>
      </c>
      <c r="G55" s="25"/>
      <c r="H55" s="226"/>
      <c r="I55" s="23"/>
      <c r="J55" s="25"/>
      <c r="K55" s="26"/>
      <c r="L55" s="26"/>
      <c r="M55" s="175"/>
    </row>
    <row r="56" spans="1:13" s="285" customFormat="1" ht="13.5" customHeight="1">
      <c r="A56" s="332"/>
      <c r="B56" s="284"/>
      <c r="C56" s="5" t="s">
        <v>26</v>
      </c>
      <c r="D56" s="24" t="s">
        <v>27</v>
      </c>
      <c r="E56" s="38">
        <v>2.2800000000000001E-2</v>
      </c>
      <c r="F56" s="25">
        <f>E56*F54</f>
        <v>0.82079999999999997</v>
      </c>
      <c r="G56" s="25"/>
      <c r="H56" s="226"/>
      <c r="I56" s="23"/>
      <c r="J56" s="25"/>
      <c r="K56" s="26"/>
      <c r="L56" s="73"/>
      <c r="M56" s="175"/>
    </row>
    <row r="57" spans="1:13" s="285" customFormat="1" ht="13.5" customHeight="1">
      <c r="A57" s="333"/>
      <c r="B57" s="284"/>
      <c r="C57" s="5" t="s">
        <v>18</v>
      </c>
      <c r="D57" s="24" t="s">
        <v>19</v>
      </c>
      <c r="E57" s="38">
        <v>2.0899999999999998E-3</v>
      </c>
      <c r="F57" s="25">
        <f>E57*F54</f>
        <v>7.5240000000000001E-2</v>
      </c>
      <c r="G57" s="25"/>
      <c r="H57" s="226"/>
      <c r="I57" s="23"/>
      <c r="J57" s="25"/>
      <c r="K57" s="26"/>
      <c r="L57" s="73"/>
      <c r="M57" s="175"/>
    </row>
    <row r="58" spans="1:13" s="285" customFormat="1" ht="13.5" customHeight="1">
      <c r="A58" s="331" t="s">
        <v>304</v>
      </c>
      <c r="B58" s="284" t="s">
        <v>28</v>
      </c>
      <c r="C58" s="5" t="s">
        <v>29</v>
      </c>
      <c r="D58" s="24" t="s">
        <v>20</v>
      </c>
      <c r="E58" s="38"/>
      <c r="F58" s="25">
        <f>F54</f>
        <v>36</v>
      </c>
      <c r="G58" s="25"/>
      <c r="H58" s="226"/>
      <c r="I58" s="23"/>
      <c r="J58" s="70"/>
      <c r="K58" s="28"/>
      <c r="L58" s="70"/>
      <c r="M58" s="70"/>
    </row>
    <row r="59" spans="1:13" s="285" customFormat="1" ht="13.5" customHeight="1">
      <c r="A59" s="332"/>
      <c r="B59" s="284"/>
      <c r="C59" s="5" t="s">
        <v>25</v>
      </c>
      <c r="D59" s="24" t="s">
        <v>17</v>
      </c>
      <c r="E59" s="38">
        <v>3.2299999999999998E-3</v>
      </c>
      <c r="F59" s="25">
        <f>E59*F58</f>
        <v>0.11627999999999999</v>
      </c>
      <c r="G59" s="25"/>
      <c r="H59" s="226"/>
      <c r="I59" s="23"/>
      <c r="J59" s="25"/>
      <c r="K59" s="26"/>
      <c r="L59" s="73"/>
      <c r="M59" s="175"/>
    </row>
    <row r="60" spans="1:13" s="285" customFormat="1" ht="13.5" customHeight="1">
      <c r="A60" s="332"/>
      <c r="B60" s="284"/>
      <c r="C60" s="5" t="s">
        <v>30</v>
      </c>
      <c r="D60" s="24" t="s">
        <v>27</v>
      </c>
      <c r="E60" s="38">
        <v>3.62E-3</v>
      </c>
      <c r="F60" s="25">
        <f>E60*F58</f>
        <v>0.13031999999999999</v>
      </c>
      <c r="G60" s="25"/>
      <c r="H60" s="226"/>
      <c r="I60" s="23"/>
      <c r="J60" s="25"/>
      <c r="K60" s="26"/>
      <c r="L60" s="73"/>
      <c r="M60" s="175"/>
    </row>
    <row r="61" spans="1:13" s="285" customFormat="1" ht="13.5" customHeight="1">
      <c r="A61" s="333"/>
      <c r="B61" s="284"/>
      <c r="C61" s="5" t="s">
        <v>31</v>
      </c>
      <c r="D61" s="24" t="s">
        <v>19</v>
      </c>
      <c r="E61" s="38">
        <v>1.7999999999999998E-4</v>
      </c>
      <c r="F61" s="25">
        <f>E61*F58</f>
        <v>6.4799999999999996E-3</v>
      </c>
      <c r="G61" s="25"/>
      <c r="H61" s="226"/>
      <c r="I61" s="23"/>
      <c r="J61" s="25"/>
      <c r="K61" s="26"/>
      <c r="L61" s="73"/>
      <c r="M61" s="175"/>
    </row>
    <row r="62" spans="1:13" s="285" customFormat="1" ht="28.5" customHeight="1">
      <c r="A62" s="269" t="s">
        <v>305</v>
      </c>
      <c r="B62" s="284" t="s">
        <v>32</v>
      </c>
      <c r="C62" s="160" t="s">
        <v>260</v>
      </c>
      <c r="D62" s="24" t="s">
        <v>21</v>
      </c>
      <c r="E62" s="38"/>
      <c r="F62" s="25">
        <f>F54*1.95</f>
        <v>70.2</v>
      </c>
      <c r="G62" s="25"/>
      <c r="H62" s="226"/>
      <c r="I62" s="23"/>
      <c r="J62" s="25"/>
      <c r="K62" s="26"/>
      <c r="L62" s="70"/>
      <c r="M62" s="70"/>
    </row>
    <row r="63" spans="1:13" s="285" customFormat="1" ht="28.5" customHeight="1">
      <c r="A63" s="284" t="s">
        <v>306</v>
      </c>
      <c r="B63" s="284" t="s">
        <v>45</v>
      </c>
      <c r="C63" s="160" t="s">
        <v>262</v>
      </c>
      <c r="D63" s="24" t="s">
        <v>20</v>
      </c>
      <c r="E63" s="38"/>
      <c r="F63" s="25">
        <f>F54</f>
        <v>36</v>
      </c>
      <c r="G63" s="25"/>
      <c r="H63" s="226"/>
      <c r="I63" s="23"/>
      <c r="J63" s="70"/>
      <c r="K63" s="28"/>
      <c r="L63" s="70"/>
      <c r="M63" s="70"/>
    </row>
    <row r="64" spans="1:13" s="285" customFormat="1" ht="13.5" customHeight="1">
      <c r="A64" s="328"/>
      <c r="B64" s="284"/>
      <c r="C64" s="5" t="s">
        <v>25</v>
      </c>
      <c r="D64" s="24" t="s">
        <v>17</v>
      </c>
      <c r="E64" s="38">
        <v>0.13400000000000001</v>
      </c>
      <c r="F64" s="25">
        <f>E64*F63</f>
        <v>4.8239999999999998</v>
      </c>
      <c r="G64" s="25"/>
      <c r="H64" s="226"/>
      <c r="I64" s="23"/>
      <c r="J64" s="25"/>
      <c r="K64" s="26"/>
      <c r="L64" s="73"/>
      <c r="M64" s="175"/>
    </row>
    <row r="65" spans="1:13" s="285" customFormat="1" ht="13.5" customHeight="1">
      <c r="A65" s="330"/>
      <c r="B65" s="284"/>
      <c r="C65" s="5" t="s">
        <v>46</v>
      </c>
      <c r="D65" s="24" t="s">
        <v>27</v>
      </c>
      <c r="E65" s="38">
        <v>0.13</v>
      </c>
      <c r="F65" s="25">
        <f>E65*F63</f>
        <v>4.68</v>
      </c>
      <c r="G65" s="25"/>
      <c r="H65" s="226"/>
      <c r="I65" s="23"/>
      <c r="J65" s="25"/>
      <c r="K65" s="26"/>
      <c r="L65" s="73"/>
      <c r="M65" s="175"/>
    </row>
    <row r="66" spans="1:13" s="285" customFormat="1" ht="18.75" customHeight="1">
      <c r="A66" s="283"/>
      <c r="B66" s="284"/>
      <c r="C66" s="208" t="s">
        <v>184</v>
      </c>
      <c r="D66" s="41"/>
      <c r="E66" s="38"/>
      <c r="F66" s="73"/>
      <c r="G66" s="62"/>
      <c r="H66" s="73"/>
      <c r="I66" s="42"/>
      <c r="J66" s="31"/>
      <c r="K66" s="42"/>
      <c r="L66" s="42"/>
      <c r="M66" s="73"/>
    </row>
    <row r="67" spans="1:13" s="123" customFormat="1" ht="37.5" customHeight="1">
      <c r="A67" s="346">
        <v>13</v>
      </c>
      <c r="B67" s="52" t="s">
        <v>327</v>
      </c>
      <c r="C67" s="44" t="s">
        <v>363</v>
      </c>
      <c r="D67" s="46" t="s">
        <v>39</v>
      </c>
      <c r="E67" s="47"/>
      <c r="F67" s="171">
        <v>864</v>
      </c>
      <c r="G67" s="172"/>
      <c r="H67" s="169"/>
      <c r="I67" s="169"/>
      <c r="J67" s="169"/>
      <c r="K67" s="169"/>
      <c r="L67" s="169"/>
      <c r="M67" s="169"/>
    </row>
    <row r="68" spans="1:13" s="123" customFormat="1" ht="13.5">
      <c r="A68" s="347"/>
      <c r="B68" s="41"/>
      <c r="C68" s="44" t="s">
        <v>25</v>
      </c>
      <c r="D68" s="46" t="s">
        <v>17</v>
      </c>
      <c r="E68" s="47">
        <v>4.3999999999999997E-2</v>
      </c>
      <c r="F68" s="73">
        <f>E68*F67</f>
        <v>38.015999999999998</v>
      </c>
      <c r="G68" s="47"/>
      <c r="H68" s="73"/>
      <c r="I68" s="170"/>
      <c r="J68" s="73"/>
      <c r="K68" s="48"/>
      <c r="L68" s="73"/>
      <c r="M68" s="49"/>
    </row>
    <row r="69" spans="1:13" s="123" customFormat="1" ht="13.5">
      <c r="A69" s="347"/>
      <c r="B69" s="41"/>
      <c r="C69" s="44" t="s">
        <v>155</v>
      </c>
      <c r="D69" s="46" t="s">
        <v>27</v>
      </c>
      <c r="E69" s="47">
        <v>2.5500000000000002E-3</v>
      </c>
      <c r="F69" s="73">
        <f>E69*F67</f>
        <v>2.2032000000000003</v>
      </c>
      <c r="G69" s="47"/>
      <c r="H69" s="73"/>
      <c r="I69" s="48"/>
      <c r="J69" s="73"/>
      <c r="K69" s="48"/>
      <c r="L69" s="73"/>
      <c r="M69" s="49"/>
    </row>
    <row r="70" spans="1:13" s="123" customFormat="1" ht="13.5">
      <c r="A70" s="347"/>
      <c r="B70" s="41"/>
      <c r="C70" s="44" t="s">
        <v>328</v>
      </c>
      <c r="D70" s="46" t="s">
        <v>27</v>
      </c>
      <c r="E70" s="47">
        <v>4.0999999999999999E-4</v>
      </c>
      <c r="F70" s="73">
        <f>E70*F67</f>
        <v>0.35424</v>
      </c>
      <c r="G70" s="47"/>
      <c r="H70" s="73"/>
      <c r="I70" s="48"/>
      <c r="J70" s="73"/>
      <c r="K70" s="49"/>
      <c r="L70" s="73"/>
      <c r="M70" s="49"/>
    </row>
    <row r="71" spans="1:13" s="123" customFormat="1" ht="13.5">
      <c r="A71" s="347"/>
      <c r="B71" s="41"/>
      <c r="C71" s="44" t="s">
        <v>156</v>
      </c>
      <c r="D71" s="46" t="s">
        <v>27</v>
      </c>
      <c r="E71" s="47">
        <v>7.6E-3</v>
      </c>
      <c r="F71" s="73">
        <f>E71*F67</f>
        <v>6.5663999999999998</v>
      </c>
      <c r="G71" s="47"/>
      <c r="H71" s="73"/>
      <c r="I71" s="48"/>
      <c r="J71" s="73"/>
      <c r="K71" s="49"/>
      <c r="L71" s="73"/>
      <c r="M71" s="49"/>
    </row>
    <row r="72" spans="1:13" s="123" customFormat="1" ht="13.5">
      <c r="A72" s="347"/>
      <c r="B72" s="41"/>
      <c r="C72" s="44" t="s">
        <v>157</v>
      </c>
      <c r="D72" s="46" t="s">
        <v>27</v>
      </c>
      <c r="E72" s="47">
        <v>7.4000000000000003E-3</v>
      </c>
      <c r="F72" s="73">
        <f>E72*F67</f>
        <v>6.3936000000000002</v>
      </c>
      <c r="G72" s="47"/>
      <c r="H72" s="73"/>
      <c r="I72" s="48"/>
      <c r="J72" s="73"/>
      <c r="K72" s="48"/>
      <c r="L72" s="73"/>
      <c r="M72" s="49"/>
    </row>
    <row r="73" spans="1:13" s="123" customFormat="1" ht="13.5">
      <c r="A73" s="347"/>
      <c r="B73" s="41"/>
      <c r="C73" s="44" t="s">
        <v>158</v>
      </c>
      <c r="D73" s="46" t="s">
        <v>27</v>
      </c>
      <c r="E73" s="47">
        <v>1.48E-3</v>
      </c>
      <c r="F73" s="73">
        <f>E73*F67</f>
        <v>1.2787200000000001</v>
      </c>
      <c r="G73" s="47"/>
      <c r="H73" s="73"/>
      <c r="I73" s="48"/>
      <c r="J73" s="73"/>
      <c r="K73" s="48"/>
      <c r="L73" s="73"/>
      <c r="M73" s="49"/>
    </row>
    <row r="74" spans="1:13" s="123" customFormat="1" ht="15.75">
      <c r="A74" s="347"/>
      <c r="B74" s="41"/>
      <c r="C74" s="44" t="s">
        <v>362</v>
      </c>
      <c r="D74" s="46" t="s">
        <v>20</v>
      </c>
      <c r="E74" s="47">
        <f>0.11+0.0105*3</f>
        <v>0.14150000000000001</v>
      </c>
      <c r="F74" s="73">
        <f>E74*F67</f>
        <v>122.25600000000001</v>
      </c>
      <c r="G74" s="47"/>
      <c r="H74" s="73"/>
      <c r="I74" s="48"/>
      <c r="J74" s="73"/>
      <c r="K74" s="49"/>
      <c r="L74" s="73"/>
      <c r="M74" s="49"/>
    </row>
    <row r="75" spans="1:13" s="123" customFormat="1" ht="15.75">
      <c r="A75" s="348"/>
      <c r="B75" s="41"/>
      <c r="C75" s="44" t="s">
        <v>153</v>
      </c>
      <c r="D75" s="46" t="s">
        <v>20</v>
      </c>
      <c r="E75" s="257">
        <v>2.1000000000000001E-2</v>
      </c>
      <c r="F75" s="73">
        <f>E75*F67</f>
        <v>18.144000000000002</v>
      </c>
      <c r="G75" s="47"/>
      <c r="H75" s="73"/>
      <c r="I75" s="48"/>
      <c r="J75" s="73"/>
      <c r="K75" s="48"/>
      <c r="L75" s="73"/>
      <c r="M75" s="49"/>
    </row>
    <row r="76" spans="1:13" s="285" customFormat="1" ht="13.5">
      <c r="A76" s="284"/>
      <c r="B76" s="243"/>
      <c r="C76" s="59" t="s">
        <v>12</v>
      </c>
      <c r="D76" s="60" t="s">
        <v>19</v>
      </c>
      <c r="E76" s="53"/>
      <c r="F76" s="53"/>
      <c r="G76" s="55"/>
      <c r="H76" s="53"/>
      <c r="I76" s="54"/>
      <c r="J76" s="53"/>
      <c r="K76" s="54"/>
      <c r="L76" s="53"/>
      <c r="M76" s="56"/>
    </row>
    <row r="77" spans="1:13">
      <c r="A77" s="284"/>
      <c r="B77" s="243"/>
      <c r="C77" s="59" t="s">
        <v>47</v>
      </c>
      <c r="D77" s="60" t="s">
        <v>48</v>
      </c>
      <c r="E77" s="53"/>
      <c r="F77" s="53"/>
      <c r="G77" s="55"/>
      <c r="H77" s="53"/>
      <c r="I77" s="54"/>
      <c r="J77" s="53"/>
      <c r="K77" s="54"/>
      <c r="L77" s="53"/>
      <c r="M77" s="56"/>
    </row>
    <row r="78" spans="1:13">
      <c r="A78" s="57"/>
      <c r="B78" s="243"/>
      <c r="C78" s="59" t="s">
        <v>12</v>
      </c>
      <c r="D78" s="60" t="s">
        <v>19</v>
      </c>
      <c r="E78" s="53"/>
      <c r="F78" s="53"/>
      <c r="G78" s="55"/>
      <c r="H78" s="53"/>
      <c r="I78" s="54"/>
      <c r="J78" s="53"/>
      <c r="K78" s="54"/>
      <c r="L78" s="53"/>
      <c r="M78" s="56"/>
    </row>
    <row r="79" spans="1:13">
      <c r="A79" s="57"/>
      <c r="B79" s="243"/>
      <c r="C79" s="59" t="s">
        <v>49</v>
      </c>
      <c r="D79" s="60" t="s">
        <v>48</v>
      </c>
      <c r="E79" s="53"/>
      <c r="F79" s="53"/>
      <c r="G79" s="55"/>
      <c r="H79" s="53"/>
      <c r="I79" s="54"/>
      <c r="J79" s="53"/>
      <c r="K79" s="54"/>
      <c r="L79" s="53"/>
      <c r="M79" s="56"/>
    </row>
    <row r="80" spans="1:13">
      <c r="A80" s="57"/>
      <c r="B80" s="243"/>
      <c r="C80" s="59" t="s">
        <v>12</v>
      </c>
      <c r="D80" s="60" t="s">
        <v>19</v>
      </c>
      <c r="E80" s="53"/>
      <c r="F80" s="53"/>
      <c r="G80" s="55"/>
      <c r="H80" s="53"/>
      <c r="I80" s="54"/>
      <c r="J80" s="53"/>
      <c r="K80" s="54"/>
      <c r="L80" s="53"/>
      <c r="M80" s="56"/>
    </row>
    <row r="81" spans="1:13">
      <c r="B81" s="295"/>
    </row>
    <row r="82" spans="1:13">
      <c r="B82" s="295"/>
    </row>
    <row r="83" spans="1:13" s="285" customFormat="1" ht="13.5">
      <c r="A83" s="288"/>
      <c r="B83" s="288"/>
      <c r="C83" s="289"/>
      <c r="D83" s="288"/>
      <c r="E83" s="288"/>
      <c r="F83" s="287"/>
      <c r="G83" s="287"/>
      <c r="H83" s="287"/>
      <c r="I83" s="287"/>
      <c r="J83" s="287"/>
      <c r="K83" s="287"/>
      <c r="L83" s="287"/>
      <c r="M83" s="287"/>
    </row>
    <row r="84" spans="1:13" s="285" customFormat="1" ht="13.5">
      <c r="A84" s="288"/>
      <c r="B84" s="288"/>
      <c r="C84" s="289"/>
      <c r="D84" s="288"/>
      <c r="E84" s="288"/>
      <c r="F84" s="287"/>
      <c r="G84" s="287"/>
      <c r="H84" s="287"/>
      <c r="I84" s="287"/>
      <c r="J84" s="287"/>
      <c r="K84" s="287"/>
      <c r="L84" s="287"/>
      <c r="M84" s="287"/>
    </row>
    <row r="85" spans="1:13" s="285" customFormat="1" ht="13.5">
      <c r="A85" s="288"/>
      <c r="B85" s="288"/>
      <c r="C85" s="289"/>
      <c r="D85" s="288"/>
      <c r="E85" s="288"/>
      <c r="F85" s="287"/>
      <c r="G85" s="287"/>
      <c r="H85" s="287"/>
      <c r="I85" s="287"/>
      <c r="J85" s="287"/>
      <c r="K85" s="287"/>
      <c r="L85" s="287"/>
      <c r="M85" s="287"/>
    </row>
    <row r="86" spans="1:13" s="285" customFormat="1" ht="13.5">
      <c r="A86" s="288"/>
      <c r="B86" s="288"/>
      <c r="C86" s="289"/>
      <c r="D86" s="288"/>
      <c r="E86" s="288"/>
      <c r="F86" s="287"/>
      <c r="G86" s="287"/>
      <c r="H86" s="287"/>
      <c r="I86" s="287"/>
      <c r="J86" s="287"/>
      <c r="K86" s="287"/>
      <c r="L86" s="287"/>
      <c r="M86" s="287"/>
    </row>
    <row r="87" spans="1:13" s="285" customFormat="1" ht="13.5">
      <c r="A87" s="288"/>
      <c r="B87" s="288"/>
      <c r="C87" s="289"/>
      <c r="D87" s="288"/>
      <c r="E87" s="288"/>
      <c r="F87" s="287"/>
      <c r="G87" s="287"/>
      <c r="H87" s="287"/>
      <c r="I87" s="287"/>
      <c r="J87" s="287"/>
      <c r="K87" s="287"/>
      <c r="L87" s="287"/>
      <c r="M87" s="287"/>
    </row>
    <row r="88" spans="1:13" s="285" customFormat="1" ht="13.5">
      <c r="A88" s="288"/>
      <c r="B88" s="288"/>
      <c r="C88" s="289"/>
      <c r="D88" s="288"/>
      <c r="E88" s="288"/>
      <c r="F88" s="287"/>
      <c r="G88" s="287"/>
      <c r="H88" s="287"/>
      <c r="I88" s="287"/>
      <c r="J88" s="287"/>
      <c r="K88" s="287"/>
      <c r="L88" s="287"/>
      <c r="M88" s="287"/>
    </row>
    <row r="89" spans="1:13" s="285" customFormat="1" ht="13.5">
      <c r="A89" s="288"/>
      <c r="B89" s="288"/>
      <c r="C89" s="289"/>
      <c r="D89" s="288"/>
      <c r="E89" s="288"/>
      <c r="F89" s="287"/>
      <c r="G89" s="287"/>
      <c r="H89" s="287"/>
      <c r="I89" s="287"/>
      <c r="J89" s="287"/>
      <c r="K89" s="287"/>
      <c r="L89" s="287"/>
      <c r="M89" s="287"/>
    </row>
    <row r="90" spans="1:13" s="285" customFormat="1" ht="13.5">
      <c r="A90" s="288"/>
      <c r="B90" s="288"/>
      <c r="C90" s="289"/>
      <c r="D90" s="288"/>
      <c r="E90" s="288"/>
      <c r="F90" s="287"/>
      <c r="G90" s="287"/>
      <c r="H90" s="287"/>
      <c r="I90" s="287"/>
      <c r="J90" s="287"/>
      <c r="K90" s="287"/>
      <c r="L90" s="287"/>
      <c r="M90" s="287"/>
    </row>
    <row r="91" spans="1:13" s="285" customFormat="1" ht="13.5">
      <c r="A91" s="288"/>
      <c r="B91" s="288"/>
      <c r="C91" s="289"/>
      <c r="D91" s="288"/>
      <c r="E91" s="288"/>
      <c r="F91" s="287"/>
      <c r="G91" s="287"/>
      <c r="H91" s="287"/>
      <c r="I91" s="287"/>
      <c r="J91" s="287"/>
      <c r="K91" s="287"/>
      <c r="L91" s="287"/>
      <c r="M91" s="287"/>
    </row>
    <row r="92" spans="1:13" s="285" customFormat="1" ht="13.5">
      <c r="A92" s="288"/>
      <c r="B92" s="288"/>
      <c r="C92" s="289"/>
      <c r="D92" s="288"/>
      <c r="E92" s="288"/>
      <c r="F92" s="287"/>
      <c r="G92" s="287"/>
      <c r="H92" s="287"/>
      <c r="I92" s="287"/>
      <c r="J92" s="287"/>
      <c r="K92" s="287"/>
      <c r="L92" s="287"/>
      <c r="M92" s="287"/>
    </row>
    <row r="93" spans="1:13" s="285" customFormat="1" ht="13.5">
      <c r="A93" s="288"/>
      <c r="B93" s="288"/>
      <c r="C93" s="289"/>
      <c r="D93" s="288"/>
      <c r="E93" s="288"/>
      <c r="F93" s="287"/>
      <c r="G93" s="287"/>
      <c r="H93" s="287"/>
      <c r="I93" s="287"/>
      <c r="J93" s="287"/>
      <c r="K93" s="287"/>
      <c r="L93" s="287"/>
      <c r="M93" s="287"/>
    </row>
    <row r="94" spans="1:13" s="285" customFormat="1" ht="13.5">
      <c r="A94" s="288"/>
      <c r="B94" s="288"/>
      <c r="C94" s="289"/>
      <c r="D94" s="288"/>
      <c r="E94" s="288"/>
      <c r="F94" s="287"/>
      <c r="G94" s="287"/>
      <c r="H94" s="287"/>
      <c r="I94" s="287"/>
      <c r="J94" s="287"/>
      <c r="K94" s="287"/>
      <c r="L94" s="287"/>
      <c r="M94" s="287"/>
    </row>
    <row r="95" spans="1:13" s="285" customFormat="1" ht="13.5">
      <c r="A95" s="288"/>
      <c r="B95" s="288"/>
      <c r="C95" s="289"/>
      <c r="D95" s="288"/>
      <c r="E95" s="288"/>
      <c r="F95" s="287"/>
      <c r="G95" s="287"/>
      <c r="H95" s="287"/>
      <c r="I95" s="287"/>
      <c r="J95" s="287"/>
      <c r="K95" s="287"/>
      <c r="L95" s="287"/>
      <c r="M95" s="287"/>
    </row>
    <row r="96" spans="1:13" s="285" customFormat="1" ht="13.5">
      <c r="A96" s="288"/>
      <c r="B96" s="288"/>
      <c r="C96" s="289"/>
      <c r="D96" s="288"/>
      <c r="E96" s="288"/>
      <c r="F96" s="287"/>
      <c r="G96" s="287"/>
      <c r="H96" s="287"/>
      <c r="I96" s="287"/>
      <c r="J96" s="287"/>
      <c r="K96" s="287"/>
      <c r="L96" s="287"/>
      <c r="M96" s="287"/>
    </row>
    <row r="97" spans="1:13" s="285" customFormat="1" ht="13.5">
      <c r="A97" s="288"/>
      <c r="B97" s="288"/>
      <c r="C97" s="289"/>
      <c r="D97" s="288"/>
      <c r="E97" s="288"/>
      <c r="F97" s="287"/>
      <c r="G97" s="287"/>
      <c r="H97" s="287"/>
      <c r="I97" s="287"/>
      <c r="J97" s="287"/>
      <c r="K97" s="287"/>
      <c r="L97" s="287"/>
      <c r="M97" s="287"/>
    </row>
    <row r="98" spans="1:13" s="285" customFormat="1" ht="13.5">
      <c r="A98" s="288"/>
      <c r="B98" s="288"/>
      <c r="C98" s="289"/>
      <c r="D98" s="288"/>
      <c r="E98" s="288"/>
      <c r="F98" s="287"/>
      <c r="G98" s="287"/>
      <c r="H98" s="287"/>
      <c r="I98" s="287"/>
      <c r="J98" s="287"/>
      <c r="K98" s="287"/>
      <c r="L98" s="287"/>
      <c r="M98" s="287"/>
    </row>
    <row r="99" spans="1:13" s="285" customFormat="1" ht="13.5">
      <c r="A99" s="288"/>
      <c r="B99" s="288"/>
      <c r="C99" s="289"/>
      <c r="D99" s="288"/>
      <c r="E99" s="288"/>
      <c r="F99" s="287"/>
      <c r="G99" s="287"/>
      <c r="H99" s="287"/>
      <c r="I99" s="287"/>
      <c r="J99" s="287"/>
      <c r="K99" s="287"/>
      <c r="L99" s="287"/>
      <c r="M99" s="287"/>
    </row>
    <row r="100" spans="1:13" s="285" customFormat="1" ht="13.5">
      <c r="A100" s="288"/>
      <c r="B100" s="288"/>
      <c r="C100" s="289"/>
      <c r="D100" s="288"/>
      <c r="E100" s="288"/>
      <c r="F100" s="287"/>
      <c r="G100" s="287"/>
      <c r="H100" s="287"/>
      <c r="I100" s="287"/>
      <c r="J100" s="287"/>
      <c r="K100" s="287"/>
      <c r="L100" s="287"/>
      <c r="M100" s="287"/>
    </row>
    <row r="101" spans="1:13" s="285" customFormat="1" ht="13.5">
      <c r="A101" s="288"/>
      <c r="B101" s="288"/>
      <c r="C101" s="289"/>
      <c r="D101" s="288"/>
      <c r="E101" s="288"/>
      <c r="F101" s="287"/>
      <c r="G101" s="287"/>
      <c r="H101" s="287"/>
      <c r="I101" s="287"/>
      <c r="J101" s="287"/>
      <c r="K101" s="287"/>
      <c r="L101" s="287"/>
      <c r="M101" s="287"/>
    </row>
    <row r="102" spans="1:13" s="285" customFormat="1" ht="13.5">
      <c r="A102" s="288"/>
      <c r="B102" s="288"/>
      <c r="C102" s="289"/>
      <c r="D102" s="288"/>
      <c r="E102" s="288"/>
      <c r="F102" s="287"/>
      <c r="G102" s="287"/>
      <c r="H102" s="287"/>
      <c r="I102" s="287"/>
      <c r="J102" s="287"/>
      <c r="K102" s="287"/>
      <c r="L102" s="287"/>
      <c r="M102" s="287"/>
    </row>
    <row r="103" spans="1:13" s="285" customFormat="1" ht="13.5">
      <c r="A103" s="288"/>
      <c r="B103" s="288"/>
      <c r="C103" s="289"/>
      <c r="D103" s="288"/>
      <c r="E103" s="288"/>
      <c r="F103" s="287"/>
      <c r="G103" s="287"/>
      <c r="H103" s="287"/>
      <c r="I103" s="287"/>
      <c r="J103" s="287"/>
      <c r="K103" s="287"/>
      <c r="L103" s="287"/>
      <c r="M103" s="287"/>
    </row>
    <row r="104" spans="1:13" s="285" customFormat="1" ht="13.5">
      <c r="A104" s="288"/>
      <c r="B104" s="288"/>
      <c r="C104" s="289"/>
      <c r="D104" s="288"/>
      <c r="E104" s="288"/>
      <c r="F104" s="287"/>
      <c r="G104" s="287"/>
      <c r="H104" s="287"/>
      <c r="I104" s="287"/>
      <c r="J104" s="287"/>
      <c r="K104" s="287"/>
      <c r="L104" s="287"/>
      <c r="M104" s="287"/>
    </row>
    <row r="105" spans="1:13" s="285" customFormat="1" ht="13.5">
      <c r="A105" s="288"/>
      <c r="B105" s="288"/>
      <c r="C105" s="289"/>
      <c r="D105" s="288"/>
      <c r="E105" s="288"/>
      <c r="F105" s="287"/>
      <c r="G105" s="287"/>
      <c r="H105" s="287"/>
      <c r="I105" s="287"/>
      <c r="J105" s="287"/>
      <c r="K105" s="287"/>
      <c r="L105" s="287"/>
      <c r="M105" s="287"/>
    </row>
    <row r="106" spans="1:13" s="285" customFormat="1" ht="13.5">
      <c r="A106" s="288"/>
      <c r="B106" s="288"/>
      <c r="C106" s="289"/>
      <c r="D106" s="288"/>
      <c r="E106" s="288"/>
      <c r="F106" s="287"/>
      <c r="G106" s="287"/>
      <c r="H106" s="287"/>
      <c r="I106" s="287"/>
      <c r="J106" s="287"/>
      <c r="K106" s="287"/>
      <c r="L106" s="287"/>
      <c r="M106" s="287"/>
    </row>
    <row r="107" spans="1:13" s="285" customFormat="1" ht="13.5">
      <c r="A107" s="288"/>
      <c r="B107" s="288"/>
      <c r="C107" s="289"/>
      <c r="D107" s="288"/>
      <c r="E107" s="288"/>
      <c r="F107" s="287"/>
      <c r="G107" s="287"/>
      <c r="H107" s="287"/>
      <c r="I107" s="287"/>
      <c r="J107" s="287"/>
      <c r="K107" s="287"/>
      <c r="L107" s="287"/>
      <c r="M107" s="287"/>
    </row>
    <row r="108" spans="1:13" s="285" customFormat="1" ht="13.5">
      <c r="A108" s="288"/>
      <c r="B108" s="288"/>
      <c r="C108" s="289"/>
      <c r="D108" s="288"/>
      <c r="E108" s="288"/>
      <c r="F108" s="287"/>
      <c r="G108" s="287"/>
      <c r="H108" s="287"/>
      <c r="I108" s="287"/>
      <c r="J108" s="287"/>
      <c r="K108" s="287"/>
      <c r="L108" s="287"/>
      <c r="M108" s="287"/>
    </row>
    <row r="109" spans="1:13" s="285" customFormat="1" ht="13.5">
      <c r="A109" s="288"/>
      <c r="B109" s="288"/>
      <c r="C109" s="289"/>
      <c r="D109" s="288"/>
      <c r="E109" s="288"/>
      <c r="F109" s="287"/>
      <c r="G109" s="287"/>
      <c r="H109" s="287"/>
      <c r="I109" s="287"/>
      <c r="J109" s="287"/>
      <c r="K109" s="287"/>
      <c r="L109" s="287"/>
      <c r="M109" s="287"/>
    </row>
    <row r="110" spans="1:13" s="285" customFormat="1" ht="13.5">
      <c r="A110" s="288"/>
      <c r="B110" s="288"/>
      <c r="C110" s="289"/>
      <c r="D110" s="288"/>
      <c r="E110" s="288"/>
      <c r="F110" s="287"/>
      <c r="G110" s="287"/>
      <c r="H110" s="287"/>
      <c r="I110" s="287"/>
      <c r="J110" s="287"/>
      <c r="K110" s="287"/>
      <c r="L110" s="287"/>
      <c r="M110" s="287"/>
    </row>
    <row r="111" spans="1:13" s="285" customFormat="1" ht="13.5">
      <c r="A111" s="288"/>
      <c r="B111" s="288"/>
      <c r="C111" s="289"/>
      <c r="D111" s="288"/>
      <c r="E111" s="288"/>
      <c r="F111" s="287"/>
      <c r="G111" s="287"/>
      <c r="H111" s="287"/>
      <c r="I111" s="287"/>
      <c r="J111" s="287"/>
      <c r="K111" s="287"/>
      <c r="L111" s="287"/>
      <c r="M111" s="287"/>
    </row>
    <row r="112" spans="1:13" s="285" customFormat="1" ht="13.5">
      <c r="A112" s="288"/>
      <c r="B112" s="288"/>
      <c r="C112" s="289"/>
      <c r="D112" s="288"/>
      <c r="E112" s="288"/>
      <c r="F112" s="287"/>
      <c r="G112" s="287"/>
      <c r="H112" s="287"/>
      <c r="I112" s="287"/>
      <c r="J112" s="287"/>
      <c r="K112" s="287"/>
      <c r="L112" s="287"/>
      <c r="M112" s="287"/>
    </row>
    <row r="113" spans="1:13" s="285" customFormat="1" ht="13.5">
      <c r="A113" s="288"/>
      <c r="B113" s="288"/>
      <c r="C113" s="289"/>
      <c r="D113" s="288"/>
      <c r="E113" s="288"/>
      <c r="F113" s="287"/>
      <c r="G113" s="287"/>
      <c r="H113" s="287"/>
      <c r="I113" s="287"/>
      <c r="J113" s="287"/>
      <c r="K113" s="287"/>
      <c r="L113" s="287"/>
      <c r="M113" s="287"/>
    </row>
    <row r="114" spans="1:13" s="285" customFormat="1" ht="13.5">
      <c r="A114" s="288"/>
      <c r="B114" s="288"/>
      <c r="C114" s="289"/>
      <c r="D114" s="288"/>
      <c r="E114" s="288"/>
      <c r="F114" s="287"/>
      <c r="G114" s="287"/>
      <c r="H114" s="287"/>
      <c r="I114" s="287"/>
      <c r="J114" s="287"/>
      <c r="K114" s="287"/>
      <c r="L114" s="287"/>
      <c r="M114" s="287"/>
    </row>
    <row r="115" spans="1:13" s="285" customFormat="1" ht="13.5">
      <c r="A115" s="288"/>
      <c r="B115" s="288"/>
      <c r="C115" s="289"/>
      <c r="D115" s="288"/>
      <c r="E115" s="288"/>
      <c r="F115" s="287"/>
      <c r="G115" s="287"/>
      <c r="H115" s="287"/>
      <c r="I115" s="287"/>
      <c r="J115" s="287"/>
      <c r="K115" s="287"/>
      <c r="L115" s="287"/>
      <c r="M115" s="287"/>
    </row>
    <row r="116" spans="1:13" s="285" customFormat="1" ht="13.5">
      <c r="A116" s="288"/>
      <c r="B116" s="288"/>
      <c r="C116" s="289"/>
      <c r="D116" s="288"/>
      <c r="E116" s="288"/>
      <c r="F116" s="287"/>
      <c r="G116" s="287"/>
      <c r="H116" s="287"/>
      <c r="I116" s="287"/>
      <c r="J116" s="287"/>
      <c r="K116" s="287"/>
      <c r="L116" s="287"/>
      <c r="M116" s="287"/>
    </row>
    <row r="117" spans="1:13" s="285" customFormat="1" ht="13.5">
      <c r="A117" s="288"/>
      <c r="B117" s="288"/>
      <c r="C117" s="289"/>
      <c r="D117" s="288"/>
      <c r="E117" s="288"/>
      <c r="F117" s="287"/>
      <c r="G117" s="287"/>
      <c r="H117" s="287"/>
      <c r="I117" s="287"/>
      <c r="J117" s="287"/>
      <c r="K117" s="287"/>
      <c r="L117" s="287"/>
      <c r="M117" s="287"/>
    </row>
    <row r="118" spans="1:13" s="285" customFormat="1" ht="13.5">
      <c r="A118" s="288"/>
      <c r="B118" s="288"/>
      <c r="C118" s="289"/>
      <c r="D118" s="288"/>
      <c r="E118" s="288"/>
      <c r="F118" s="287"/>
      <c r="G118" s="287"/>
      <c r="H118" s="287"/>
      <c r="I118" s="287"/>
      <c r="J118" s="287"/>
      <c r="K118" s="287"/>
      <c r="L118" s="287"/>
      <c r="M118" s="287"/>
    </row>
    <row r="119" spans="1:13" s="285" customFormat="1" ht="13.5">
      <c r="A119" s="288"/>
      <c r="B119" s="288"/>
      <c r="C119" s="289"/>
      <c r="D119" s="288"/>
      <c r="E119" s="288"/>
      <c r="F119" s="287"/>
      <c r="G119" s="287"/>
      <c r="H119" s="287"/>
      <c r="I119" s="287"/>
      <c r="J119" s="287"/>
      <c r="K119" s="287"/>
      <c r="L119" s="287"/>
      <c r="M119" s="287"/>
    </row>
    <row r="120" spans="1:13" s="285" customFormat="1" ht="13.5">
      <c r="A120" s="288"/>
      <c r="B120" s="288"/>
      <c r="C120" s="289"/>
      <c r="D120" s="288"/>
      <c r="E120" s="288"/>
      <c r="F120" s="287"/>
      <c r="G120" s="287"/>
      <c r="H120" s="287"/>
      <c r="I120" s="287"/>
      <c r="J120" s="287"/>
      <c r="K120" s="287"/>
      <c r="L120" s="287"/>
      <c r="M120" s="287"/>
    </row>
    <row r="121" spans="1:13" s="285" customFormat="1" ht="13.5">
      <c r="A121" s="288"/>
      <c r="B121" s="288"/>
      <c r="C121" s="289"/>
      <c r="D121" s="288"/>
      <c r="E121" s="288"/>
      <c r="F121" s="287"/>
      <c r="G121" s="287"/>
      <c r="H121" s="287"/>
      <c r="I121" s="287"/>
      <c r="J121" s="287"/>
      <c r="K121" s="287"/>
      <c r="L121" s="287"/>
      <c r="M121" s="287"/>
    </row>
    <row r="122" spans="1:13" s="285" customFormat="1" ht="13.5">
      <c r="A122" s="288"/>
      <c r="B122" s="288"/>
      <c r="C122" s="289"/>
      <c r="D122" s="288"/>
      <c r="E122" s="288"/>
      <c r="F122" s="287"/>
      <c r="G122" s="287"/>
      <c r="H122" s="287"/>
      <c r="I122" s="287"/>
      <c r="J122" s="287"/>
      <c r="K122" s="287"/>
      <c r="L122" s="287"/>
      <c r="M122" s="287"/>
    </row>
    <row r="123" spans="1:13" s="285" customFormat="1" ht="13.5">
      <c r="A123" s="288"/>
      <c r="B123" s="288"/>
      <c r="C123" s="289"/>
      <c r="D123" s="288"/>
      <c r="E123" s="288"/>
      <c r="F123" s="287"/>
      <c r="G123" s="287"/>
      <c r="H123" s="287"/>
      <c r="I123" s="287"/>
      <c r="J123" s="287"/>
      <c r="K123" s="287"/>
      <c r="L123" s="287"/>
      <c r="M123" s="287"/>
    </row>
    <row r="124" spans="1:13" s="285" customFormat="1" ht="13.5">
      <c r="A124" s="288"/>
      <c r="B124" s="288"/>
      <c r="C124" s="289"/>
      <c r="D124" s="288"/>
      <c r="E124" s="288"/>
    </row>
    <row r="125" spans="1:13" s="285" customFormat="1" ht="13.5">
      <c r="C125" s="290"/>
    </row>
    <row r="126" spans="1:13" s="285" customFormat="1" ht="13.5">
      <c r="C126" s="290"/>
    </row>
    <row r="127" spans="1:13" s="285" customFormat="1" ht="13.5">
      <c r="C127" s="290"/>
    </row>
    <row r="128" spans="1:13" s="285" customFormat="1" ht="13.5">
      <c r="C128" s="290"/>
    </row>
    <row r="129" spans="3:3" s="285" customFormat="1" ht="13.5">
      <c r="C129" s="290"/>
    </row>
    <row r="130" spans="3:3" s="285" customFormat="1" ht="13.5">
      <c r="C130" s="290"/>
    </row>
    <row r="131" spans="3:3" s="285" customFormat="1" ht="13.5">
      <c r="C131" s="290"/>
    </row>
    <row r="132" spans="3:3" s="285" customFormat="1" ht="13.5">
      <c r="C132" s="290"/>
    </row>
    <row r="133" spans="3:3" s="285" customFormat="1" ht="13.5">
      <c r="C133" s="290"/>
    </row>
    <row r="134" spans="3:3" s="285" customFormat="1" ht="13.5">
      <c r="C134" s="290"/>
    </row>
    <row r="135" spans="3:3" s="285" customFormat="1" ht="13.5">
      <c r="C135" s="290"/>
    </row>
    <row r="136" spans="3:3" s="285" customFormat="1" ht="13.5">
      <c r="C136" s="290"/>
    </row>
    <row r="137" spans="3:3" s="285" customFormat="1" ht="13.5">
      <c r="C137" s="290"/>
    </row>
    <row r="138" spans="3:3" s="285" customFormat="1" ht="13.5">
      <c r="C138" s="290"/>
    </row>
    <row r="139" spans="3:3" s="285" customFormat="1" ht="13.5">
      <c r="C139" s="290"/>
    </row>
    <row r="140" spans="3:3" s="285" customFormat="1" ht="13.5">
      <c r="C140" s="290"/>
    </row>
    <row r="141" spans="3:3" s="285" customFormat="1" ht="13.5">
      <c r="C141" s="290"/>
    </row>
    <row r="142" spans="3:3" s="285" customFormat="1" ht="13.5">
      <c r="C142" s="290"/>
    </row>
    <row r="143" spans="3:3" s="285" customFormat="1" ht="13.5">
      <c r="C143" s="290"/>
    </row>
    <row r="144" spans="3:3" s="285" customFormat="1" ht="13.5">
      <c r="C144" s="290"/>
    </row>
    <row r="145" spans="3:3" s="285" customFormat="1" ht="13.5">
      <c r="C145" s="290"/>
    </row>
    <row r="146" spans="3:3" s="285" customFormat="1" ht="13.5">
      <c r="C146" s="290"/>
    </row>
    <row r="147" spans="3:3" s="285" customFormat="1" ht="13.5">
      <c r="C147" s="290"/>
    </row>
    <row r="148" spans="3:3" s="285" customFormat="1" ht="13.5">
      <c r="C148" s="290"/>
    </row>
    <row r="149" spans="3:3" s="285" customFormat="1" ht="13.5">
      <c r="C149" s="290"/>
    </row>
    <row r="150" spans="3:3" s="285" customFormat="1" ht="13.5">
      <c r="C150" s="290"/>
    </row>
    <row r="151" spans="3:3" s="285" customFormat="1" ht="13.5">
      <c r="C151" s="290"/>
    </row>
    <row r="152" spans="3:3" s="279" customFormat="1" ht="13.5"/>
    <row r="153" spans="3:3" s="279" customFormat="1" ht="13.5"/>
    <row r="154" spans="3:3" s="279" customFormat="1" ht="13.5"/>
    <row r="155" spans="3:3" s="279" customFormat="1" ht="13.5"/>
    <row r="156" spans="3:3" s="279" customFormat="1" ht="13.5"/>
    <row r="157" spans="3:3" s="279" customFormat="1" ht="13.5"/>
    <row r="158" spans="3:3" s="279" customFormat="1" ht="13.5"/>
    <row r="159" spans="3:3" s="279" customFormat="1" ht="13.5"/>
  </sheetData>
  <mergeCells count="25">
    <mergeCell ref="A6:G6"/>
    <mergeCell ref="A1:M1"/>
    <mergeCell ref="A2:M2"/>
    <mergeCell ref="A3:M3"/>
    <mergeCell ref="A4:G4"/>
    <mergeCell ref="C5:K5"/>
    <mergeCell ref="M7:M8"/>
    <mergeCell ref="A11:A19"/>
    <mergeCell ref="A20:A26"/>
    <mergeCell ref="A7:A8"/>
    <mergeCell ref="B7:B8"/>
    <mergeCell ref="C7:C8"/>
    <mergeCell ref="D7:D8"/>
    <mergeCell ref="E7:F7"/>
    <mergeCell ref="G7:H7"/>
    <mergeCell ref="A67:A75"/>
    <mergeCell ref="A58:A61"/>
    <mergeCell ref="A64:A65"/>
    <mergeCell ref="I7:J7"/>
    <mergeCell ref="K7:L7"/>
    <mergeCell ref="A28:A30"/>
    <mergeCell ref="A31:A35"/>
    <mergeCell ref="A36:A46"/>
    <mergeCell ref="A47:A52"/>
    <mergeCell ref="A54:A57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Normal="100" zoomScaleSheetLayoutView="90" workbookViewId="0">
      <selection activeCell="I42" sqref="I42"/>
    </sheetView>
  </sheetViews>
  <sheetFormatPr defaultRowHeight="15"/>
  <cols>
    <col min="1" max="1" width="6.28515625" style="127" customWidth="1"/>
    <col min="2" max="2" width="9.140625" style="127"/>
    <col min="3" max="3" width="38.85546875" style="127" customWidth="1"/>
    <col min="4" max="6" width="9.140625" style="127"/>
    <col min="7" max="7" width="8.140625" style="127" customWidth="1"/>
    <col min="8" max="8" width="9.140625" style="127"/>
    <col min="9" max="9" width="8.28515625" style="127" customWidth="1"/>
    <col min="10" max="16384" width="9.140625" style="127"/>
  </cols>
  <sheetData>
    <row r="1" spans="1:13" s="279" customFormat="1" ht="38.25" customHeight="1">
      <c r="A1" s="312" t="s">
        <v>217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s="279" customFormat="1" ht="17.25" customHeight="1">
      <c r="A2" s="313" t="s">
        <v>193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279" customFormat="1" ht="13.5">
      <c r="A3" s="313" t="s">
        <v>189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279" customFormat="1" ht="13.5">
      <c r="A4" s="314" t="s">
        <v>1</v>
      </c>
      <c r="B4" s="314"/>
      <c r="C4" s="314"/>
      <c r="D4" s="314"/>
      <c r="E4" s="314"/>
      <c r="F4" s="314"/>
      <c r="G4" s="314"/>
      <c r="H4" s="10"/>
      <c r="I4" s="10"/>
      <c r="J4" s="10"/>
      <c r="K4" s="10"/>
      <c r="L4" s="10"/>
      <c r="M4" s="10"/>
    </row>
    <row r="5" spans="1:13" s="279" customFormat="1" ht="13.5">
      <c r="A5" s="265"/>
      <c r="B5" s="265"/>
      <c r="C5" s="315" t="s">
        <v>2</v>
      </c>
      <c r="D5" s="315"/>
      <c r="E5" s="315"/>
      <c r="F5" s="315"/>
      <c r="G5" s="315"/>
      <c r="H5" s="315"/>
      <c r="I5" s="315"/>
      <c r="J5" s="315"/>
      <c r="K5" s="315"/>
      <c r="L5" s="11">
        <f>M34/1000</f>
        <v>0</v>
      </c>
      <c r="M5" s="12" t="s">
        <v>3</v>
      </c>
    </row>
    <row r="6" spans="1:13" s="279" customFormat="1" ht="18.75" customHeight="1">
      <c r="A6" s="311"/>
      <c r="B6" s="311"/>
      <c r="C6" s="311"/>
      <c r="D6" s="311"/>
      <c r="E6" s="311"/>
      <c r="F6" s="311"/>
      <c r="G6" s="311"/>
      <c r="H6" s="10"/>
      <c r="I6" s="10"/>
      <c r="J6" s="10"/>
      <c r="K6" s="10"/>
      <c r="L6" s="10"/>
      <c r="M6" s="10"/>
    </row>
    <row r="7" spans="1:13" s="279" customFormat="1" ht="31.5" customHeight="1">
      <c r="A7" s="317" t="s">
        <v>4</v>
      </c>
      <c r="B7" s="318" t="s">
        <v>5</v>
      </c>
      <c r="C7" s="316" t="s">
        <v>6</v>
      </c>
      <c r="D7" s="316" t="s">
        <v>7</v>
      </c>
      <c r="E7" s="316" t="s">
        <v>8</v>
      </c>
      <c r="F7" s="316"/>
      <c r="G7" s="316" t="s">
        <v>9</v>
      </c>
      <c r="H7" s="316"/>
      <c r="I7" s="316" t="s">
        <v>10</v>
      </c>
      <c r="J7" s="316"/>
      <c r="K7" s="316" t="s">
        <v>11</v>
      </c>
      <c r="L7" s="316"/>
      <c r="M7" s="317" t="s">
        <v>12</v>
      </c>
    </row>
    <row r="8" spans="1:13" s="279" customFormat="1" ht="40.5">
      <c r="A8" s="317"/>
      <c r="B8" s="318"/>
      <c r="C8" s="316"/>
      <c r="D8" s="316"/>
      <c r="E8" s="266" t="s">
        <v>13</v>
      </c>
      <c r="F8" s="266" t="s">
        <v>12</v>
      </c>
      <c r="G8" s="266" t="s">
        <v>14</v>
      </c>
      <c r="H8" s="13" t="s">
        <v>12</v>
      </c>
      <c r="I8" s="14" t="s">
        <v>14</v>
      </c>
      <c r="J8" s="15" t="s">
        <v>12</v>
      </c>
      <c r="K8" s="266" t="s">
        <v>14</v>
      </c>
      <c r="L8" s="266" t="s">
        <v>12</v>
      </c>
      <c r="M8" s="317"/>
    </row>
    <row r="9" spans="1:13" s="279" customFormat="1" ht="13.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</row>
    <row r="10" spans="1:13" s="279" customFormat="1" ht="27">
      <c r="A10" s="352" t="s">
        <v>15</v>
      </c>
      <c r="B10" s="41" t="s">
        <v>190</v>
      </c>
      <c r="C10" s="209" t="s">
        <v>191</v>
      </c>
      <c r="D10" s="41" t="s">
        <v>165</v>
      </c>
      <c r="E10" s="196"/>
      <c r="F10" s="40">
        <v>52</v>
      </c>
      <c r="G10" s="53"/>
      <c r="H10" s="20"/>
      <c r="I10" s="45"/>
      <c r="J10" s="20"/>
      <c r="K10" s="45"/>
      <c r="L10" s="20"/>
      <c r="M10" s="20"/>
    </row>
    <row r="11" spans="1:13" s="279" customFormat="1" ht="13.5">
      <c r="A11" s="353"/>
      <c r="B11" s="50"/>
      <c r="C11" s="209" t="s">
        <v>16</v>
      </c>
      <c r="D11" s="41" t="s">
        <v>17</v>
      </c>
      <c r="E11" s="37">
        <v>1.91</v>
      </c>
      <c r="F11" s="179">
        <f>E11*F10</f>
        <v>99.32</v>
      </c>
      <c r="G11" s="73"/>
      <c r="H11" s="71"/>
      <c r="I11" s="51"/>
      <c r="J11" s="73"/>
      <c r="K11" s="71"/>
      <c r="L11" s="71"/>
      <c r="M11" s="73"/>
    </row>
    <row r="12" spans="1:13" s="279" customFormat="1" ht="13.5">
      <c r="A12" s="353"/>
      <c r="B12" s="50"/>
      <c r="C12" s="209" t="s">
        <v>53</v>
      </c>
      <c r="D12" s="41" t="s">
        <v>19</v>
      </c>
      <c r="E12" s="179">
        <v>0.377</v>
      </c>
      <c r="F12" s="179">
        <f>E12*F10</f>
        <v>19.603999999999999</v>
      </c>
      <c r="G12" s="55"/>
      <c r="H12" s="71"/>
      <c r="I12" s="71"/>
      <c r="J12" s="71"/>
      <c r="K12" s="71"/>
      <c r="L12" s="73"/>
      <c r="M12" s="73"/>
    </row>
    <row r="13" spans="1:13" s="279" customFormat="1" ht="13.5">
      <c r="A13" s="353"/>
      <c r="B13" s="50"/>
      <c r="C13" s="209" t="s">
        <v>35</v>
      </c>
      <c r="D13" s="41" t="s">
        <v>19</v>
      </c>
      <c r="E13" s="179">
        <v>0.307</v>
      </c>
      <c r="F13" s="179">
        <f>E13*F10</f>
        <v>15.964</v>
      </c>
      <c r="G13" s="53"/>
      <c r="H13" s="73"/>
      <c r="I13" s="73"/>
      <c r="J13" s="73"/>
      <c r="K13" s="73"/>
      <c r="L13" s="73"/>
      <c r="M13" s="73"/>
    </row>
    <row r="14" spans="1:13" s="279" customFormat="1" ht="13.5">
      <c r="A14" s="354"/>
      <c r="B14" s="50"/>
      <c r="C14" s="125" t="s">
        <v>192</v>
      </c>
      <c r="D14" s="60" t="s">
        <v>165</v>
      </c>
      <c r="E14" s="196"/>
      <c r="F14" s="40">
        <f>F10</f>
        <v>52</v>
      </c>
      <c r="G14" s="30"/>
      <c r="H14" s="51"/>
      <c r="I14" s="30"/>
      <c r="J14" s="213"/>
      <c r="K14" s="30"/>
      <c r="L14" s="214"/>
      <c r="M14" s="51"/>
    </row>
    <row r="15" spans="1:13" ht="56.25" customHeight="1">
      <c r="A15" s="215">
        <v>2</v>
      </c>
      <c r="B15" s="50"/>
      <c r="C15" s="238" t="s">
        <v>317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27">
      <c r="A16" s="319" t="s">
        <v>318</v>
      </c>
      <c r="B16" s="72" t="s">
        <v>309</v>
      </c>
      <c r="C16" s="211" t="s">
        <v>310</v>
      </c>
      <c r="D16" s="215" t="s">
        <v>20</v>
      </c>
      <c r="E16" s="73"/>
      <c r="F16" s="73">
        <v>7.7</v>
      </c>
      <c r="G16" s="73"/>
      <c r="H16" s="70"/>
      <c r="I16" s="70"/>
      <c r="J16" s="70"/>
      <c r="K16" s="70"/>
      <c r="L16" s="70"/>
      <c r="M16" s="70"/>
    </row>
    <row r="17" spans="1:13">
      <c r="A17" s="320"/>
      <c r="B17" s="72"/>
      <c r="C17" s="245" t="s">
        <v>25</v>
      </c>
      <c r="D17" s="217" t="s">
        <v>17</v>
      </c>
      <c r="E17" s="218">
        <v>6.46</v>
      </c>
      <c r="F17" s="246">
        <f>E17*F16</f>
        <v>49.741999999999997</v>
      </c>
      <c r="G17" s="247"/>
      <c r="H17" s="248"/>
      <c r="I17" s="249"/>
      <c r="J17" s="246"/>
      <c r="K17" s="246"/>
      <c r="L17" s="247"/>
      <c r="M17" s="246"/>
    </row>
    <row r="18" spans="1:13">
      <c r="A18" s="320"/>
      <c r="B18" s="72"/>
      <c r="C18" s="225" t="s">
        <v>18</v>
      </c>
      <c r="D18" s="61" t="s">
        <v>19</v>
      </c>
      <c r="E18" s="61">
        <v>0.69</v>
      </c>
      <c r="F18" s="61">
        <f>E18*F16</f>
        <v>5.3129999999999997</v>
      </c>
      <c r="G18" s="61"/>
      <c r="H18" s="61"/>
      <c r="I18" s="173"/>
      <c r="J18" s="61"/>
      <c r="K18" s="61"/>
      <c r="L18" s="174"/>
      <c r="M18" s="174"/>
    </row>
    <row r="19" spans="1:13" ht="15.75">
      <c r="A19" s="320"/>
      <c r="B19" s="72"/>
      <c r="C19" s="63" t="s">
        <v>311</v>
      </c>
      <c r="D19" s="215" t="s">
        <v>20</v>
      </c>
      <c r="E19" s="73">
        <v>1.02</v>
      </c>
      <c r="F19" s="73">
        <f>E19*F16</f>
        <v>7.8540000000000001</v>
      </c>
      <c r="G19" s="51"/>
      <c r="H19" s="73"/>
      <c r="I19" s="73"/>
      <c r="J19" s="73"/>
      <c r="K19" s="73"/>
      <c r="L19" s="174"/>
      <c r="M19" s="73"/>
    </row>
    <row r="20" spans="1:13" ht="15.75">
      <c r="A20" s="320"/>
      <c r="B20" s="72"/>
      <c r="C20" s="63" t="s">
        <v>181</v>
      </c>
      <c r="D20" s="215" t="s">
        <v>39</v>
      </c>
      <c r="E20" s="73">
        <v>1.76</v>
      </c>
      <c r="F20" s="73">
        <f>E20*F16</f>
        <v>13.552</v>
      </c>
      <c r="G20" s="51"/>
      <c r="H20" s="73"/>
      <c r="I20" s="73"/>
      <c r="J20" s="73"/>
      <c r="K20" s="73"/>
      <c r="L20" s="174"/>
      <c r="M20" s="73"/>
    </row>
    <row r="21" spans="1:13" ht="15.75">
      <c r="A21" s="320"/>
      <c r="B21" s="72"/>
      <c r="C21" s="63" t="s">
        <v>312</v>
      </c>
      <c r="D21" s="215" t="s">
        <v>182</v>
      </c>
      <c r="E21" s="9">
        <v>3.9899999999999998E-2</v>
      </c>
      <c r="F21" s="73">
        <f>E21*F16</f>
        <v>0.30723</v>
      </c>
      <c r="G21" s="51"/>
      <c r="H21" s="73"/>
      <c r="I21" s="73"/>
      <c r="J21" s="73"/>
      <c r="K21" s="73"/>
      <c r="L21" s="73"/>
      <c r="M21" s="73"/>
    </row>
    <row r="22" spans="1:13">
      <c r="A22" s="320"/>
      <c r="B22" s="72"/>
      <c r="C22" s="63" t="s">
        <v>183</v>
      </c>
      <c r="D22" s="72" t="s">
        <v>42</v>
      </c>
      <c r="E22" s="73">
        <v>2.1</v>
      </c>
      <c r="F22" s="73">
        <f>E22*F16</f>
        <v>16.170000000000002</v>
      </c>
      <c r="G22" s="73"/>
      <c r="H22" s="73"/>
      <c r="I22" s="73"/>
      <c r="J22" s="73"/>
      <c r="K22" s="73"/>
      <c r="L22" s="73"/>
      <c r="M22" s="73"/>
    </row>
    <row r="23" spans="1:13">
      <c r="A23" s="321"/>
      <c r="B23" s="72"/>
      <c r="C23" s="63" t="s">
        <v>35</v>
      </c>
      <c r="D23" s="72" t="s">
        <v>19</v>
      </c>
      <c r="E23" s="73">
        <v>0.32</v>
      </c>
      <c r="F23" s="73">
        <f>E23*F16</f>
        <v>2.464</v>
      </c>
      <c r="G23" s="73"/>
      <c r="H23" s="73"/>
      <c r="I23" s="73"/>
      <c r="J23" s="73"/>
      <c r="K23" s="73"/>
      <c r="L23" s="73"/>
      <c r="M23" s="73"/>
    </row>
    <row r="24" spans="1:13" ht="40.5">
      <c r="A24" s="72" t="s">
        <v>319</v>
      </c>
      <c r="B24" s="52" t="s">
        <v>162</v>
      </c>
      <c r="C24" s="211" t="s">
        <v>320</v>
      </c>
      <c r="D24" s="72" t="s">
        <v>21</v>
      </c>
      <c r="E24" s="73"/>
      <c r="F24" s="73">
        <f>F16*2.4</f>
        <v>18.48</v>
      </c>
      <c r="G24" s="73"/>
      <c r="H24" s="73"/>
      <c r="I24" s="73"/>
      <c r="J24" s="73"/>
      <c r="K24" s="174"/>
      <c r="L24" s="70"/>
      <c r="M24" s="70"/>
    </row>
    <row r="25" spans="1:13" ht="27">
      <c r="A25" s="349" t="s">
        <v>321</v>
      </c>
      <c r="B25" s="72" t="s">
        <v>313</v>
      </c>
      <c r="C25" s="211" t="s">
        <v>314</v>
      </c>
      <c r="D25" s="215" t="s">
        <v>20</v>
      </c>
      <c r="E25" s="73"/>
      <c r="F25" s="73">
        <f>F16</f>
        <v>7.7</v>
      </c>
      <c r="G25" s="73"/>
      <c r="H25" s="70"/>
      <c r="I25" s="70"/>
      <c r="J25" s="70"/>
      <c r="K25" s="70"/>
      <c r="L25" s="70"/>
      <c r="M25" s="70"/>
    </row>
    <row r="26" spans="1:13">
      <c r="A26" s="350"/>
      <c r="B26" s="72"/>
      <c r="C26" s="245" t="s">
        <v>16</v>
      </c>
      <c r="D26" s="217" t="s">
        <v>17</v>
      </c>
      <c r="E26" s="250">
        <v>2.23</v>
      </c>
      <c r="F26" s="246">
        <f>E26*F25</f>
        <v>17.170999999999999</v>
      </c>
      <c r="G26" s="251"/>
      <c r="H26" s="248"/>
      <c r="I26" s="220"/>
      <c r="J26" s="246"/>
      <c r="K26" s="174"/>
      <c r="L26" s="251"/>
      <c r="M26" s="174"/>
    </row>
    <row r="27" spans="1:13">
      <c r="A27" s="350"/>
      <c r="B27" s="72"/>
      <c r="C27" s="245" t="s">
        <v>315</v>
      </c>
      <c r="D27" s="217" t="s">
        <v>316</v>
      </c>
      <c r="E27" s="252">
        <v>0.59399999999999997</v>
      </c>
      <c r="F27" s="175">
        <f>E27*F25</f>
        <v>4.5738000000000003</v>
      </c>
      <c r="G27" s="251"/>
      <c r="H27" s="248"/>
      <c r="I27" s="220"/>
      <c r="J27" s="174"/>
      <c r="K27" s="174"/>
      <c r="L27" s="174"/>
      <c r="M27" s="246"/>
    </row>
    <row r="28" spans="1:13">
      <c r="A28" s="350"/>
      <c r="B28" s="72"/>
      <c r="C28" s="245" t="s">
        <v>18</v>
      </c>
      <c r="D28" s="217" t="s">
        <v>19</v>
      </c>
      <c r="E28" s="253">
        <v>0.10199999999999999</v>
      </c>
      <c r="F28" s="73">
        <f>E28*F25</f>
        <v>0.78539999999999999</v>
      </c>
      <c r="G28" s="254"/>
      <c r="H28" s="248"/>
      <c r="I28" s="174"/>
      <c r="J28" s="251"/>
      <c r="K28" s="174"/>
      <c r="L28" s="174"/>
      <c r="M28" s="174"/>
    </row>
    <row r="29" spans="1:13">
      <c r="A29" s="351"/>
      <c r="B29" s="72"/>
      <c r="C29" s="255" t="s">
        <v>35</v>
      </c>
      <c r="D29" s="217" t="s">
        <v>19</v>
      </c>
      <c r="E29" s="252">
        <v>0.38200000000000001</v>
      </c>
      <c r="F29" s="73">
        <f>E29*F25</f>
        <v>2.9414000000000002</v>
      </c>
      <c r="G29" s="55"/>
      <c r="H29" s="174"/>
      <c r="I29" s="219"/>
      <c r="J29" s="219"/>
      <c r="K29" s="219"/>
      <c r="L29" s="219"/>
      <c r="M29" s="174"/>
    </row>
    <row r="30" spans="1:13" s="285" customFormat="1" ht="13.5">
      <c r="A30" s="52"/>
      <c r="B30" s="58"/>
      <c r="C30" s="59" t="s">
        <v>12</v>
      </c>
      <c r="D30" s="60" t="s">
        <v>19</v>
      </c>
      <c r="E30" s="53"/>
      <c r="F30" s="53"/>
      <c r="G30" s="55"/>
      <c r="H30" s="53"/>
      <c r="I30" s="54"/>
      <c r="J30" s="53"/>
      <c r="K30" s="54"/>
      <c r="L30" s="53"/>
      <c r="M30" s="56"/>
    </row>
    <row r="31" spans="1:13">
      <c r="A31" s="52"/>
      <c r="B31" s="58"/>
      <c r="C31" s="59" t="s">
        <v>47</v>
      </c>
      <c r="D31" s="60" t="s">
        <v>48</v>
      </c>
      <c r="E31" s="30"/>
      <c r="F31" s="53"/>
      <c r="G31" s="55"/>
      <c r="H31" s="53"/>
      <c r="I31" s="54"/>
      <c r="J31" s="53"/>
      <c r="K31" s="54"/>
      <c r="L31" s="53"/>
      <c r="M31" s="56"/>
    </row>
    <row r="32" spans="1:13">
      <c r="A32" s="57"/>
      <c r="B32" s="58"/>
      <c r="C32" s="59" t="s">
        <v>12</v>
      </c>
      <c r="D32" s="60" t="s">
        <v>19</v>
      </c>
      <c r="E32" s="30"/>
      <c r="F32" s="53"/>
      <c r="G32" s="55"/>
      <c r="H32" s="53"/>
      <c r="I32" s="54"/>
      <c r="J32" s="53"/>
      <c r="K32" s="54"/>
      <c r="L32" s="53"/>
      <c r="M32" s="56"/>
    </row>
    <row r="33" spans="1:13">
      <c r="A33" s="57"/>
      <c r="B33" s="58"/>
      <c r="C33" s="59" t="s">
        <v>49</v>
      </c>
      <c r="D33" s="60" t="s">
        <v>48</v>
      </c>
      <c r="E33" s="30"/>
      <c r="F33" s="53"/>
      <c r="G33" s="55"/>
      <c r="H33" s="53"/>
      <c r="I33" s="54"/>
      <c r="J33" s="53"/>
      <c r="K33" s="54"/>
      <c r="L33" s="53"/>
      <c r="M33" s="56"/>
    </row>
    <row r="34" spans="1:13">
      <c r="A34" s="57"/>
      <c r="B34" s="58"/>
      <c r="C34" s="59" t="s">
        <v>12</v>
      </c>
      <c r="D34" s="60" t="s">
        <v>19</v>
      </c>
      <c r="E34" s="53"/>
      <c r="F34" s="53"/>
      <c r="G34" s="55"/>
      <c r="H34" s="53"/>
      <c r="I34" s="54"/>
      <c r="J34" s="53"/>
      <c r="K34" s="54"/>
      <c r="L34" s="53"/>
      <c r="M34" s="56"/>
    </row>
    <row r="37" spans="1:13" s="285" customFormat="1" ht="13.5">
      <c r="A37" s="288"/>
      <c r="B37" s="288"/>
      <c r="C37" s="289"/>
      <c r="D37" s="288"/>
      <c r="E37" s="288"/>
      <c r="F37" s="287"/>
      <c r="G37" s="287"/>
      <c r="H37" s="287"/>
      <c r="I37" s="287"/>
      <c r="J37" s="287"/>
      <c r="K37" s="287"/>
      <c r="L37" s="287"/>
      <c r="M37" s="287"/>
    </row>
    <row r="38" spans="1:13" s="285" customFormat="1" ht="13.5">
      <c r="A38" s="288"/>
      <c r="B38" s="288"/>
      <c r="C38" s="289"/>
      <c r="D38" s="288"/>
      <c r="E38" s="288"/>
      <c r="F38" s="287"/>
      <c r="G38" s="287"/>
      <c r="H38" s="287"/>
      <c r="I38" s="287"/>
      <c r="J38" s="287"/>
      <c r="K38" s="287"/>
      <c r="L38" s="287"/>
      <c r="M38" s="287"/>
    </row>
    <row r="39" spans="1:13" s="285" customFormat="1" ht="13.5">
      <c r="A39" s="288"/>
      <c r="B39" s="288"/>
      <c r="C39" s="289"/>
      <c r="D39" s="288"/>
      <c r="E39" s="288"/>
      <c r="F39" s="287"/>
      <c r="G39" s="287"/>
      <c r="H39" s="287"/>
      <c r="I39" s="287"/>
      <c r="J39" s="287"/>
      <c r="K39" s="287"/>
      <c r="L39" s="287"/>
      <c r="M39" s="287"/>
    </row>
    <row r="40" spans="1:13" s="285" customFormat="1" ht="13.5">
      <c r="A40" s="288"/>
      <c r="B40" s="288"/>
      <c r="C40" s="289"/>
      <c r="D40" s="288"/>
      <c r="E40" s="288"/>
      <c r="F40" s="287"/>
      <c r="G40" s="287"/>
      <c r="H40" s="287"/>
      <c r="I40" s="287"/>
      <c r="J40" s="287"/>
      <c r="K40" s="287"/>
      <c r="L40" s="287"/>
      <c r="M40" s="287"/>
    </row>
    <row r="41" spans="1:13" s="285" customFormat="1" ht="13.5">
      <c r="A41" s="288"/>
      <c r="B41" s="288"/>
      <c r="C41" s="289"/>
      <c r="D41" s="288"/>
      <c r="E41" s="288"/>
      <c r="F41" s="287"/>
      <c r="G41" s="287"/>
      <c r="H41" s="287"/>
      <c r="I41" s="287"/>
      <c r="J41" s="287"/>
      <c r="K41" s="287"/>
      <c r="L41" s="287"/>
      <c r="M41" s="287"/>
    </row>
    <row r="42" spans="1:13" s="285" customFormat="1" ht="13.5">
      <c r="A42" s="288"/>
      <c r="B42" s="288"/>
      <c r="C42" s="289"/>
      <c r="D42" s="288"/>
      <c r="E42" s="288"/>
      <c r="F42" s="287"/>
      <c r="G42" s="287"/>
      <c r="H42" s="287"/>
      <c r="I42" s="287"/>
      <c r="J42" s="287"/>
      <c r="K42" s="287"/>
      <c r="L42" s="287"/>
      <c r="M42" s="287"/>
    </row>
    <row r="43" spans="1:13" s="285" customFormat="1" ht="13.5">
      <c r="A43" s="288"/>
      <c r="B43" s="288"/>
      <c r="C43" s="289"/>
      <c r="D43" s="288"/>
      <c r="E43" s="288"/>
      <c r="F43" s="287"/>
      <c r="G43" s="287"/>
      <c r="H43" s="287"/>
      <c r="I43" s="287"/>
      <c r="J43" s="287"/>
      <c r="K43" s="287"/>
      <c r="L43" s="287"/>
      <c r="M43" s="287"/>
    </row>
    <row r="44" spans="1:13" s="285" customFormat="1" ht="13.5">
      <c r="A44" s="288"/>
      <c r="B44" s="288"/>
      <c r="C44" s="289"/>
      <c r="D44" s="288"/>
      <c r="E44" s="288"/>
      <c r="F44" s="287"/>
      <c r="G44" s="287"/>
      <c r="H44" s="287"/>
      <c r="I44" s="287"/>
      <c r="J44" s="287"/>
      <c r="K44" s="287"/>
      <c r="L44" s="287"/>
      <c r="M44" s="287"/>
    </row>
    <row r="45" spans="1:13" s="285" customFormat="1" ht="13.5">
      <c r="A45" s="288"/>
      <c r="B45" s="288"/>
      <c r="C45" s="289"/>
      <c r="D45" s="288"/>
      <c r="E45" s="288"/>
      <c r="F45" s="287"/>
      <c r="G45" s="287"/>
      <c r="H45" s="287"/>
      <c r="I45" s="287"/>
      <c r="J45" s="287"/>
      <c r="K45" s="287"/>
      <c r="L45" s="287"/>
      <c r="M45" s="287"/>
    </row>
    <row r="46" spans="1:13" s="285" customFormat="1" ht="13.5">
      <c r="A46" s="288"/>
      <c r="B46" s="288"/>
      <c r="C46" s="289"/>
      <c r="D46" s="288"/>
      <c r="E46" s="288"/>
      <c r="F46" s="287"/>
      <c r="G46" s="287"/>
      <c r="H46" s="287"/>
      <c r="I46" s="287"/>
      <c r="J46" s="287"/>
      <c r="K46" s="287"/>
      <c r="L46" s="287"/>
      <c r="M46" s="287"/>
    </row>
    <row r="47" spans="1:13" s="285" customFormat="1" ht="13.5">
      <c r="A47" s="288"/>
      <c r="B47" s="288"/>
      <c r="C47" s="289"/>
      <c r="D47" s="288"/>
      <c r="E47" s="288"/>
      <c r="F47" s="287"/>
      <c r="G47" s="287"/>
      <c r="H47" s="287"/>
      <c r="I47" s="287"/>
      <c r="J47" s="287"/>
      <c r="K47" s="287"/>
      <c r="L47" s="287"/>
      <c r="M47" s="287"/>
    </row>
    <row r="48" spans="1:13" s="285" customFormat="1" ht="13.5">
      <c r="A48" s="288"/>
      <c r="B48" s="288"/>
      <c r="C48" s="289"/>
      <c r="D48" s="288"/>
      <c r="E48" s="288"/>
      <c r="F48" s="287"/>
      <c r="G48" s="287"/>
      <c r="H48" s="287"/>
      <c r="I48" s="287"/>
      <c r="J48" s="287"/>
      <c r="K48" s="287"/>
      <c r="L48" s="287"/>
      <c r="M48" s="287"/>
    </row>
    <row r="49" spans="1:13" s="285" customFormat="1" ht="13.5">
      <c r="A49" s="288"/>
      <c r="B49" s="288"/>
      <c r="C49" s="289"/>
      <c r="D49" s="288"/>
      <c r="E49" s="288"/>
      <c r="F49" s="287"/>
      <c r="G49" s="287"/>
      <c r="H49" s="287"/>
      <c r="I49" s="287"/>
      <c r="J49" s="287"/>
      <c r="K49" s="287"/>
      <c r="L49" s="287"/>
      <c r="M49" s="287"/>
    </row>
    <row r="50" spans="1:13" s="285" customFormat="1" ht="13.5">
      <c r="A50" s="288"/>
      <c r="B50" s="288"/>
      <c r="C50" s="289"/>
      <c r="D50" s="288"/>
      <c r="E50" s="288"/>
      <c r="F50" s="287"/>
      <c r="G50" s="287"/>
      <c r="H50" s="287"/>
      <c r="I50" s="287"/>
      <c r="J50" s="287"/>
      <c r="K50" s="287"/>
      <c r="L50" s="287"/>
      <c r="M50" s="287"/>
    </row>
    <row r="51" spans="1:13" s="285" customFormat="1" ht="13.5">
      <c r="A51" s="288"/>
      <c r="B51" s="288"/>
      <c r="C51" s="289"/>
      <c r="D51" s="288"/>
      <c r="E51" s="288"/>
      <c r="F51" s="287"/>
      <c r="G51" s="287"/>
      <c r="H51" s="287"/>
      <c r="I51" s="287"/>
      <c r="J51" s="287"/>
      <c r="K51" s="287"/>
      <c r="L51" s="287"/>
      <c r="M51" s="287"/>
    </row>
    <row r="52" spans="1:13" s="285" customFormat="1" ht="13.5">
      <c r="A52" s="288"/>
      <c r="B52" s="288"/>
      <c r="C52" s="289"/>
      <c r="D52" s="288"/>
      <c r="E52" s="288"/>
      <c r="F52" s="287"/>
      <c r="G52" s="287"/>
      <c r="H52" s="287"/>
      <c r="I52" s="287"/>
      <c r="J52" s="287"/>
      <c r="K52" s="287"/>
      <c r="L52" s="287"/>
      <c r="M52" s="287"/>
    </row>
    <row r="53" spans="1:13" s="285" customFormat="1" ht="13.5">
      <c r="A53" s="288"/>
      <c r="B53" s="288"/>
      <c r="C53" s="289"/>
      <c r="D53" s="288"/>
      <c r="E53" s="288"/>
      <c r="F53" s="287"/>
      <c r="G53" s="287"/>
      <c r="H53" s="287"/>
      <c r="I53" s="287"/>
      <c r="J53" s="287"/>
      <c r="K53" s="287"/>
      <c r="L53" s="287"/>
      <c r="M53" s="287"/>
    </row>
    <row r="54" spans="1:13" s="285" customFormat="1" ht="13.5">
      <c r="A54" s="288"/>
      <c r="B54" s="288"/>
      <c r="C54" s="289"/>
      <c r="D54" s="288"/>
      <c r="E54" s="288"/>
      <c r="F54" s="287"/>
      <c r="G54" s="287"/>
      <c r="H54" s="287"/>
      <c r="I54" s="287"/>
      <c r="J54" s="287"/>
      <c r="K54" s="287"/>
      <c r="L54" s="287"/>
      <c r="M54" s="287"/>
    </row>
    <row r="55" spans="1:13" s="285" customFormat="1" ht="13.5">
      <c r="A55" s="288"/>
      <c r="B55" s="288"/>
      <c r="C55" s="289"/>
      <c r="D55" s="288"/>
      <c r="E55" s="288"/>
      <c r="F55" s="287"/>
      <c r="G55" s="287"/>
      <c r="H55" s="287"/>
      <c r="I55" s="287"/>
      <c r="J55" s="287"/>
      <c r="K55" s="287"/>
      <c r="L55" s="287"/>
      <c r="M55" s="287"/>
    </row>
    <row r="56" spans="1:13" s="285" customFormat="1" ht="13.5">
      <c r="A56" s="288"/>
      <c r="B56" s="288"/>
      <c r="C56" s="289"/>
      <c r="D56" s="288"/>
      <c r="E56" s="288"/>
      <c r="F56" s="287"/>
      <c r="G56" s="287"/>
      <c r="H56" s="287"/>
      <c r="I56" s="287"/>
      <c r="J56" s="287"/>
      <c r="K56" s="287"/>
      <c r="L56" s="287"/>
      <c r="M56" s="287"/>
    </row>
    <row r="57" spans="1:13" s="285" customFormat="1" ht="13.5">
      <c r="A57" s="288"/>
      <c r="B57" s="288"/>
      <c r="C57" s="289"/>
      <c r="D57" s="288"/>
      <c r="E57" s="288"/>
      <c r="F57" s="287"/>
      <c r="G57" s="287"/>
      <c r="H57" s="287"/>
      <c r="I57" s="287"/>
      <c r="J57" s="287"/>
      <c r="K57" s="287"/>
      <c r="L57" s="287"/>
      <c r="M57" s="287"/>
    </row>
    <row r="58" spans="1:13" s="285" customFormat="1" ht="13.5">
      <c r="A58" s="288"/>
      <c r="B58" s="288"/>
      <c r="C58" s="289"/>
      <c r="D58" s="288"/>
      <c r="E58" s="288"/>
      <c r="F58" s="287"/>
      <c r="G58" s="287"/>
      <c r="H58" s="287"/>
      <c r="I58" s="287"/>
      <c r="J58" s="287"/>
      <c r="K58" s="287"/>
      <c r="L58" s="287"/>
      <c r="M58" s="287"/>
    </row>
    <row r="59" spans="1:13" s="285" customFormat="1" ht="13.5">
      <c r="A59" s="288"/>
      <c r="B59" s="288"/>
      <c r="C59" s="289"/>
      <c r="D59" s="288"/>
      <c r="E59" s="288"/>
      <c r="F59" s="287"/>
      <c r="G59" s="287"/>
      <c r="H59" s="287"/>
      <c r="I59" s="287"/>
      <c r="J59" s="287"/>
      <c r="K59" s="287"/>
      <c r="L59" s="287"/>
      <c r="M59" s="287"/>
    </row>
    <row r="60" spans="1:13" s="285" customFormat="1" ht="13.5">
      <c r="A60" s="288"/>
      <c r="B60" s="288"/>
      <c r="C60" s="289"/>
      <c r="D60" s="288"/>
      <c r="E60" s="288"/>
      <c r="F60" s="287"/>
      <c r="G60" s="287"/>
      <c r="H60" s="287"/>
      <c r="I60" s="287"/>
      <c r="J60" s="287"/>
      <c r="K60" s="287"/>
      <c r="L60" s="287"/>
      <c r="M60" s="287"/>
    </row>
    <row r="61" spans="1:13" s="285" customFormat="1" ht="13.5">
      <c r="A61" s="288"/>
      <c r="B61" s="288"/>
      <c r="C61" s="289"/>
      <c r="D61" s="288"/>
      <c r="E61" s="288"/>
      <c r="F61" s="287"/>
      <c r="G61" s="287"/>
      <c r="H61" s="287"/>
      <c r="I61" s="287"/>
      <c r="J61" s="287"/>
      <c r="K61" s="287"/>
      <c r="L61" s="287"/>
      <c r="M61" s="287"/>
    </row>
    <row r="62" spans="1:13" s="285" customFormat="1" ht="13.5">
      <c r="A62" s="288"/>
      <c r="B62" s="288"/>
      <c r="C62" s="289"/>
      <c r="D62" s="288"/>
      <c r="E62" s="288"/>
      <c r="F62" s="287"/>
      <c r="G62" s="287"/>
      <c r="H62" s="287"/>
      <c r="I62" s="287"/>
      <c r="J62" s="287"/>
      <c r="K62" s="287"/>
      <c r="L62" s="287"/>
      <c r="M62" s="287"/>
    </row>
    <row r="63" spans="1:13" s="285" customFormat="1" ht="13.5">
      <c r="A63" s="288"/>
      <c r="B63" s="288"/>
      <c r="C63" s="289"/>
      <c r="D63" s="288"/>
      <c r="E63" s="288"/>
      <c r="F63" s="287"/>
      <c r="G63" s="287"/>
      <c r="H63" s="287"/>
      <c r="I63" s="287"/>
      <c r="J63" s="287"/>
      <c r="K63" s="287"/>
      <c r="L63" s="287"/>
      <c r="M63" s="287"/>
    </row>
    <row r="64" spans="1:13" s="285" customFormat="1" ht="13.5">
      <c r="A64" s="288"/>
      <c r="B64" s="288"/>
      <c r="C64" s="289"/>
      <c r="D64" s="288"/>
      <c r="E64" s="288"/>
      <c r="F64" s="287"/>
      <c r="G64" s="287"/>
      <c r="H64" s="287"/>
      <c r="I64" s="287"/>
      <c r="J64" s="287"/>
      <c r="K64" s="287"/>
      <c r="L64" s="287"/>
      <c r="M64" s="287"/>
    </row>
    <row r="65" spans="1:13" s="285" customFormat="1" ht="13.5">
      <c r="A65" s="288"/>
      <c r="B65" s="288"/>
      <c r="C65" s="289"/>
      <c r="D65" s="288"/>
      <c r="E65" s="288"/>
      <c r="F65" s="287"/>
      <c r="G65" s="287"/>
      <c r="H65" s="287"/>
      <c r="I65" s="287"/>
      <c r="J65" s="287"/>
      <c r="K65" s="287"/>
      <c r="L65" s="287"/>
      <c r="M65" s="287"/>
    </row>
    <row r="66" spans="1:13" s="285" customFormat="1" ht="13.5">
      <c r="A66" s="288"/>
      <c r="B66" s="288"/>
      <c r="C66" s="289"/>
      <c r="D66" s="288"/>
      <c r="E66" s="288"/>
      <c r="F66" s="287"/>
      <c r="G66" s="287"/>
      <c r="H66" s="287"/>
      <c r="I66" s="287"/>
      <c r="J66" s="287"/>
      <c r="K66" s="287"/>
      <c r="L66" s="287"/>
      <c r="M66" s="287"/>
    </row>
    <row r="67" spans="1:13" s="285" customFormat="1" ht="13.5">
      <c r="A67" s="288"/>
      <c r="B67" s="288"/>
      <c r="C67" s="289"/>
      <c r="D67" s="288"/>
      <c r="E67" s="288"/>
      <c r="F67" s="287"/>
      <c r="G67" s="287"/>
      <c r="H67" s="287"/>
      <c r="I67" s="287"/>
      <c r="J67" s="287"/>
      <c r="K67" s="287"/>
      <c r="L67" s="287"/>
      <c r="M67" s="287"/>
    </row>
    <row r="68" spans="1:13" s="285" customFormat="1" ht="13.5">
      <c r="A68" s="288"/>
      <c r="B68" s="288"/>
      <c r="C68" s="289"/>
      <c r="D68" s="288"/>
      <c r="E68" s="288"/>
      <c r="F68" s="287"/>
      <c r="G68" s="287"/>
      <c r="H68" s="287"/>
      <c r="I68" s="287"/>
      <c r="J68" s="287"/>
      <c r="K68" s="287"/>
      <c r="L68" s="287"/>
      <c r="M68" s="287"/>
    </row>
    <row r="69" spans="1:13" s="285" customFormat="1" ht="13.5">
      <c r="A69" s="288"/>
      <c r="B69" s="288"/>
      <c r="C69" s="289"/>
      <c r="D69" s="288"/>
      <c r="E69" s="288"/>
      <c r="F69" s="287"/>
      <c r="G69" s="287"/>
      <c r="H69" s="287"/>
      <c r="I69" s="287"/>
      <c r="J69" s="287"/>
      <c r="K69" s="287"/>
      <c r="L69" s="287"/>
      <c r="M69" s="287"/>
    </row>
    <row r="70" spans="1:13" s="285" customFormat="1" ht="13.5">
      <c r="A70" s="288"/>
      <c r="B70" s="288"/>
      <c r="C70" s="289"/>
      <c r="D70" s="288"/>
      <c r="E70" s="288"/>
      <c r="F70" s="287"/>
      <c r="G70" s="287"/>
      <c r="H70" s="287"/>
      <c r="I70" s="287"/>
      <c r="J70" s="287"/>
      <c r="K70" s="287"/>
      <c r="L70" s="287"/>
      <c r="M70" s="287"/>
    </row>
    <row r="71" spans="1:13" s="285" customFormat="1" ht="13.5">
      <c r="A71" s="288"/>
      <c r="B71" s="288"/>
      <c r="C71" s="289"/>
      <c r="D71" s="288"/>
      <c r="E71" s="288"/>
      <c r="F71" s="287"/>
      <c r="G71" s="287"/>
      <c r="H71" s="287"/>
      <c r="I71" s="287"/>
      <c r="J71" s="287"/>
      <c r="K71" s="287"/>
      <c r="L71" s="287"/>
      <c r="M71" s="287"/>
    </row>
    <row r="72" spans="1:13" s="285" customFormat="1" ht="13.5">
      <c r="A72" s="288"/>
      <c r="B72" s="288"/>
      <c r="C72" s="289"/>
      <c r="D72" s="288"/>
      <c r="E72" s="288"/>
      <c r="F72" s="287"/>
      <c r="G72" s="287"/>
      <c r="H72" s="287"/>
      <c r="I72" s="287"/>
      <c r="J72" s="287"/>
      <c r="K72" s="287"/>
      <c r="L72" s="287"/>
      <c r="M72" s="287"/>
    </row>
    <row r="73" spans="1:13" s="285" customFormat="1" ht="13.5">
      <c r="A73" s="288"/>
      <c r="B73" s="288"/>
      <c r="C73" s="289"/>
      <c r="D73" s="288"/>
      <c r="E73" s="288"/>
      <c r="F73" s="287"/>
      <c r="G73" s="287"/>
      <c r="H73" s="287"/>
      <c r="I73" s="287"/>
      <c r="J73" s="287"/>
      <c r="K73" s="287"/>
      <c r="L73" s="287"/>
      <c r="M73" s="287"/>
    </row>
    <row r="74" spans="1:13" s="285" customFormat="1" ht="13.5">
      <c r="A74" s="288"/>
      <c r="B74" s="288"/>
      <c r="C74" s="289"/>
      <c r="D74" s="288"/>
      <c r="E74" s="288"/>
      <c r="F74" s="287"/>
      <c r="G74" s="287"/>
      <c r="H74" s="287"/>
      <c r="I74" s="287"/>
      <c r="J74" s="287"/>
      <c r="K74" s="287"/>
      <c r="L74" s="287"/>
      <c r="M74" s="287"/>
    </row>
    <row r="75" spans="1:13" s="285" customFormat="1" ht="13.5">
      <c r="A75" s="288"/>
      <c r="B75" s="288"/>
      <c r="C75" s="289"/>
      <c r="D75" s="288"/>
      <c r="E75" s="288"/>
      <c r="F75" s="287"/>
      <c r="G75" s="287"/>
      <c r="H75" s="287"/>
      <c r="I75" s="287"/>
      <c r="J75" s="287"/>
      <c r="K75" s="287"/>
      <c r="L75" s="287"/>
      <c r="M75" s="287"/>
    </row>
    <row r="76" spans="1:13" s="285" customFormat="1" ht="13.5">
      <c r="A76" s="288"/>
      <c r="B76" s="288"/>
      <c r="C76" s="289"/>
      <c r="D76" s="288"/>
      <c r="E76" s="288"/>
      <c r="F76" s="287"/>
      <c r="G76" s="287"/>
      <c r="H76" s="287"/>
      <c r="I76" s="287"/>
      <c r="J76" s="287"/>
      <c r="K76" s="287"/>
      <c r="L76" s="287"/>
      <c r="M76" s="287"/>
    </row>
    <row r="77" spans="1:13" s="285" customFormat="1" ht="13.5">
      <c r="A77" s="288"/>
      <c r="B77" s="288"/>
      <c r="C77" s="289"/>
      <c r="D77" s="288"/>
      <c r="E77" s="288"/>
      <c r="F77" s="287"/>
      <c r="G77" s="287"/>
      <c r="H77" s="287"/>
      <c r="I77" s="287"/>
      <c r="J77" s="287"/>
      <c r="K77" s="287"/>
      <c r="L77" s="287"/>
      <c r="M77" s="287"/>
    </row>
    <row r="78" spans="1:13" s="285" customFormat="1" ht="13.5">
      <c r="A78" s="288"/>
      <c r="B78" s="288"/>
      <c r="C78" s="289"/>
      <c r="D78" s="288"/>
      <c r="E78" s="288"/>
    </row>
    <row r="79" spans="1:13" s="285" customFormat="1" ht="13.5">
      <c r="C79" s="290"/>
    </row>
    <row r="80" spans="1:13" s="285" customFormat="1" ht="13.5">
      <c r="C80" s="290"/>
    </row>
    <row r="81" spans="3:3" s="285" customFormat="1" ht="13.5">
      <c r="C81" s="290"/>
    </row>
    <row r="82" spans="3:3" s="285" customFormat="1" ht="13.5">
      <c r="C82" s="290"/>
    </row>
    <row r="83" spans="3:3" s="285" customFormat="1" ht="13.5">
      <c r="C83" s="290"/>
    </row>
    <row r="84" spans="3:3" s="285" customFormat="1" ht="13.5">
      <c r="C84" s="290"/>
    </row>
    <row r="85" spans="3:3" s="285" customFormat="1" ht="13.5">
      <c r="C85" s="290"/>
    </row>
    <row r="86" spans="3:3" s="285" customFormat="1" ht="13.5">
      <c r="C86" s="290"/>
    </row>
    <row r="87" spans="3:3" s="285" customFormat="1" ht="13.5">
      <c r="C87" s="290"/>
    </row>
    <row r="88" spans="3:3" s="285" customFormat="1" ht="13.5">
      <c r="C88" s="290"/>
    </row>
    <row r="89" spans="3:3" s="285" customFormat="1" ht="13.5">
      <c r="C89" s="290"/>
    </row>
    <row r="90" spans="3:3" s="285" customFormat="1" ht="13.5">
      <c r="C90" s="290"/>
    </row>
    <row r="91" spans="3:3" s="285" customFormat="1" ht="13.5">
      <c r="C91" s="290"/>
    </row>
    <row r="92" spans="3:3" s="285" customFormat="1" ht="13.5">
      <c r="C92" s="290"/>
    </row>
    <row r="93" spans="3:3" s="285" customFormat="1" ht="13.5">
      <c r="C93" s="290"/>
    </row>
    <row r="94" spans="3:3" s="285" customFormat="1" ht="13.5">
      <c r="C94" s="290"/>
    </row>
    <row r="95" spans="3:3" s="285" customFormat="1" ht="13.5">
      <c r="C95" s="290"/>
    </row>
    <row r="96" spans="3:3" s="285" customFormat="1" ht="13.5">
      <c r="C96" s="290"/>
    </row>
    <row r="97" spans="3:3" s="285" customFormat="1" ht="13.5">
      <c r="C97" s="290"/>
    </row>
    <row r="98" spans="3:3" s="285" customFormat="1" ht="13.5">
      <c r="C98" s="290"/>
    </row>
    <row r="99" spans="3:3" s="285" customFormat="1" ht="13.5">
      <c r="C99" s="290"/>
    </row>
    <row r="100" spans="3:3" s="285" customFormat="1" ht="13.5">
      <c r="C100" s="290"/>
    </row>
    <row r="101" spans="3:3" s="285" customFormat="1" ht="13.5">
      <c r="C101" s="290"/>
    </row>
    <row r="102" spans="3:3" s="285" customFormat="1" ht="13.5">
      <c r="C102" s="290"/>
    </row>
    <row r="103" spans="3:3" s="285" customFormat="1" ht="13.5">
      <c r="C103" s="290"/>
    </row>
    <row r="104" spans="3:3" s="285" customFormat="1" ht="13.5">
      <c r="C104" s="290"/>
    </row>
    <row r="105" spans="3:3" s="285" customFormat="1" ht="13.5">
      <c r="C105" s="290"/>
    </row>
    <row r="106" spans="3:3" s="279" customFormat="1" ht="13.5"/>
    <row r="107" spans="3:3" s="279" customFormat="1" ht="13.5"/>
    <row r="108" spans="3:3" s="279" customFormat="1" ht="13.5"/>
    <row r="109" spans="3:3" s="279" customFormat="1" ht="13.5"/>
    <row r="110" spans="3:3" s="279" customFormat="1" ht="13.5"/>
    <row r="111" spans="3:3" s="279" customFormat="1" ht="13.5"/>
    <row r="112" spans="3:3" s="279" customFormat="1" ht="13.5"/>
    <row r="113" s="279" customFormat="1" ht="13.5"/>
  </sheetData>
  <mergeCells count="18">
    <mergeCell ref="E7:F7"/>
    <mergeCell ref="G7:H7"/>
    <mergeCell ref="A16:A23"/>
    <mergeCell ref="A25:A29"/>
    <mergeCell ref="A6:G6"/>
    <mergeCell ref="A1:M1"/>
    <mergeCell ref="A2:M2"/>
    <mergeCell ref="A3:M3"/>
    <mergeCell ref="A4:G4"/>
    <mergeCell ref="C5:K5"/>
    <mergeCell ref="I7:J7"/>
    <mergeCell ref="K7:L7"/>
    <mergeCell ref="M7:M8"/>
    <mergeCell ref="A10:A14"/>
    <mergeCell ref="A7:A8"/>
    <mergeCell ref="B7:B8"/>
    <mergeCell ref="C7:C8"/>
    <mergeCell ref="D7:D8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kreps.</vt:lpstr>
      <vt:lpstr>mosam</vt:lpstr>
      <vt:lpstr>miwa</vt:lpstr>
      <vt:lpstr>foladis mili 420</vt:lpstr>
      <vt:lpstr>mili d-1,0m</vt:lpstr>
      <vt:lpstr>monol.. Rari</vt:lpstr>
      <vt:lpstr>samosi</vt:lpstr>
      <vt:lpstr>mierT.</vt:lpstr>
      <vt:lpstr>Semofargvla</vt:lpstr>
      <vt:lpstr>moniSvna</vt:lpstr>
      <vt:lpstr>tran</vt:lpstr>
      <vt:lpstr>masala</vt:lpstr>
      <vt:lpstr>'foladis mili 420'!Print_Area</vt:lpstr>
      <vt:lpstr>masala!Print_Area</vt:lpstr>
      <vt:lpstr>mierT.!Print_Area</vt:lpstr>
      <vt:lpstr>'mili d-1,0m'!Print_Area</vt:lpstr>
      <vt:lpstr>miwa!Print_Area</vt:lpstr>
      <vt:lpstr>moniSvna!Print_Area</vt:lpstr>
      <vt:lpstr>'monol.. Rari'!Print_Area</vt:lpstr>
      <vt:lpstr>mosam!Print_Area</vt:lpstr>
      <vt:lpstr>samosi!Print_Area</vt:lpstr>
      <vt:lpstr>Semofargvla!Print_Area</vt:lpstr>
      <vt:lpstr>'foladis mili 420'!Print_Titles</vt:lpstr>
      <vt:lpstr>kreps.!Print_Titles</vt:lpstr>
      <vt:lpstr>mierT.!Print_Titles</vt:lpstr>
      <vt:lpstr>'mili d-1,0m'!Print_Titles</vt:lpstr>
      <vt:lpstr>miwa!Print_Titles</vt:lpstr>
      <vt:lpstr>moniSvna!Print_Titles</vt:lpstr>
      <vt:lpstr>'monol.. Rari'!Print_Titles</vt:lpstr>
      <vt:lpstr>mosam!Print_Titles</vt:lpstr>
      <vt:lpstr>samosi!Print_Titles</vt:lpstr>
      <vt:lpstr>Semofargvla!Print_Titles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Jambo</dc:creator>
  <cp:lastModifiedBy>Aleksi Shavelashvili</cp:lastModifiedBy>
  <cp:lastPrinted>2019-06-15T08:44:42Z</cp:lastPrinted>
  <dcterms:created xsi:type="dcterms:W3CDTF">2018-03-30T10:59:51Z</dcterms:created>
  <dcterms:modified xsi:type="dcterms:W3CDTF">2020-02-11T14:42:28Z</dcterms:modified>
</cp:coreProperties>
</file>