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85" tabRatio="869"/>
  </bookViews>
  <sheets>
    <sheet name="კრებსითი" sheetId="10" r:id="rId1"/>
    <sheet name=".აღმაშენებლის ქუჩა 77 " sheetId="68" r:id="rId2"/>
    <sheet name="განათება" sheetId="91" r:id="rId3"/>
    <sheet name="გამწვანება(ხეები)" sheetId="92" r:id="rId4"/>
    <sheet name="ფანჩატური" sheetId="93" r:id="rId5"/>
  </sheets>
  <definedNames>
    <definedName name="_xlnm.Print_Area" localSheetId="1">'.აღმაშენებლის ქუჩა 77 '!$B$1:$M$178</definedName>
    <definedName name="_xlnm.Print_Area" localSheetId="4">ფანჩატური!$B$1:$M$62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91" l="1"/>
  <c r="E27" i="91"/>
  <c r="F118" i="68"/>
  <c r="F107" i="68"/>
  <c r="F169" i="68"/>
  <c r="F168" i="68"/>
  <c r="F167" i="68"/>
  <c r="F166" i="68"/>
  <c r="F164" i="68"/>
  <c r="E163" i="68"/>
  <c r="F163" i="68" s="1"/>
  <c r="E162" i="68"/>
  <c r="F162" i="68" s="1"/>
  <c r="F160" i="68"/>
  <c r="F159" i="68"/>
  <c r="F158" i="68"/>
  <c r="F157" i="68"/>
  <c r="F150" i="68"/>
  <c r="F152" i="68" s="1"/>
  <c r="F140" i="68"/>
  <c r="F139" i="68"/>
  <c r="F138" i="68"/>
  <c r="F137" i="68"/>
  <c r="E136" i="68"/>
  <c r="F135" i="68"/>
  <c r="F134" i="68"/>
  <c r="F132" i="68"/>
  <c r="F131" i="68"/>
  <c r="F128" i="68"/>
  <c r="F126" i="68"/>
  <c r="F125" i="68"/>
  <c r="E123" i="68"/>
  <c r="F123" i="68" s="1"/>
  <c r="F122" i="68"/>
  <c r="F121" i="68"/>
  <c r="F120" i="68"/>
  <c r="E117" i="68"/>
  <c r="F108" i="68"/>
  <c r="F78" i="68"/>
  <c r="F81" i="68" s="1"/>
  <c r="F77" i="68"/>
  <c r="E76" i="68"/>
  <c r="F76" i="68" s="1"/>
  <c r="E75" i="68"/>
  <c r="F75" i="68" s="1"/>
  <c r="E74" i="68"/>
  <c r="F74" i="68" s="1"/>
  <c r="F155" i="68" l="1"/>
  <c r="F105" i="68"/>
  <c r="F110" i="68" s="1"/>
  <c r="F112" i="68" s="1"/>
  <c r="F116" i="68"/>
  <c r="F117" i="68" s="1"/>
  <c r="F113" i="68"/>
  <c r="F115" i="68" s="1"/>
  <c r="F151" i="68"/>
  <c r="F129" i="68"/>
  <c r="F111" i="68"/>
  <c r="F109" i="68"/>
  <c r="F69" i="68"/>
  <c r="F79" i="68"/>
  <c r="F83" i="68"/>
  <c r="F80" i="68"/>
  <c r="F82" i="68"/>
  <c r="F114" i="68" l="1"/>
  <c r="F106" i="68"/>
  <c r="F66" i="68" l="1"/>
  <c r="F33" i="68"/>
  <c r="F44" i="68"/>
  <c r="F24" i="68"/>
  <c r="F12" i="68"/>
  <c r="F38" i="91" l="1"/>
  <c r="F51" i="93" l="1"/>
  <c r="F49" i="93"/>
  <c r="F46" i="93"/>
  <c r="E44" i="93"/>
  <c r="F44" i="93" s="1"/>
  <c r="F43" i="93"/>
  <c r="F40" i="93"/>
  <c r="F39" i="93"/>
  <c r="F38" i="93"/>
  <c r="F41" i="93"/>
  <c r="F36" i="93"/>
  <c r="F34" i="93" l="1"/>
  <c r="F33" i="93"/>
  <c r="F32" i="93"/>
  <c r="F31" i="93"/>
  <c r="F30" i="93"/>
  <c r="F28" i="93" l="1"/>
  <c r="F27" i="93"/>
  <c r="F26" i="93"/>
  <c r="F24" i="93"/>
  <c r="F22" i="93"/>
  <c r="F18" i="93" l="1"/>
  <c r="F17" i="93"/>
  <c r="F16" i="93"/>
  <c r="F15" i="93"/>
  <c r="E10" i="92"/>
  <c r="F12" i="92"/>
  <c r="F11" i="92" l="1"/>
  <c r="F10" i="92"/>
  <c r="F8" i="92" l="1"/>
  <c r="F7" i="92"/>
  <c r="F50" i="91" l="1"/>
  <c r="F30" i="91"/>
  <c r="F20" i="91"/>
  <c r="F22" i="91" l="1"/>
  <c r="E25" i="91"/>
  <c r="F35" i="91"/>
  <c r="F32" i="91"/>
  <c r="F21" i="91"/>
  <c r="F41" i="91"/>
  <c r="F42" i="91" s="1"/>
  <c r="E40" i="91"/>
  <c r="F37" i="91"/>
  <c r="F24" i="91" l="1"/>
  <c r="F39" i="91"/>
  <c r="F48" i="91"/>
  <c r="F49" i="91" s="1"/>
  <c r="F25" i="91"/>
  <c r="F23" i="91"/>
  <c r="F31" i="91"/>
  <c r="F43" i="91"/>
  <c r="F40" i="91"/>
  <c r="F26" i="91" l="1"/>
  <c r="F28" i="91" l="1"/>
  <c r="F27" i="91"/>
  <c r="F29" i="91"/>
  <c r="F10" i="91" l="1"/>
  <c r="F8" i="91" s="1"/>
  <c r="F6" i="91"/>
  <c r="F9" i="91" l="1"/>
  <c r="F11" i="68"/>
  <c r="F54" i="68"/>
  <c r="F47" i="68"/>
  <c r="F55" i="68" l="1"/>
  <c r="F35" i="68"/>
  <c r="F28" i="68"/>
  <c r="F31" i="68" s="1"/>
  <c r="F38" i="68"/>
  <c r="F40" i="68" s="1"/>
  <c r="E64" i="68"/>
  <c r="F42" i="68" l="1"/>
  <c r="F59" i="68"/>
  <c r="F52" i="68"/>
  <c r="F43" i="68"/>
  <c r="F39" i="68"/>
  <c r="F41" i="68"/>
  <c r="F60" i="68" s="1"/>
  <c r="F61" i="68" s="1"/>
  <c r="F53" i="68"/>
  <c r="F56" i="68"/>
  <c r="F34" i="68"/>
  <c r="F32" i="68"/>
  <c r="F29" i="68"/>
  <c r="F36" i="68"/>
  <c r="F30" i="68"/>
  <c r="F37" i="68"/>
  <c r="F92" i="68"/>
  <c r="F84" i="68" s="1"/>
  <c r="F72" i="68"/>
  <c r="F68" i="68"/>
  <c r="F65" i="68" l="1"/>
  <c r="F64" i="68"/>
  <c r="F63" i="68"/>
  <c r="F62" i="68"/>
  <c r="F89" i="68"/>
  <c r="F91" i="68" s="1"/>
  <c r="F88" i="68"/>
  <c r="F85" i="68"/>
  <c r="F86" i="68"/>
  <c r="F87" i="68"/>
  <c r="F94" i="68"/>
  <c r="F95" i="68"/>
  <c r="F96" i="68"/>
  <c r="F93" i="68"/>
  <c r="F67" i="68"/>
  <c r="F70" i="68"/>
  <c r="F71" i="68"/>
  <c r="F50" i="68" l="1"/>
  <c r="F45" i="68"/>
  <c r="F48" i="68"/>
  <c r="F46" i="68"/>
  <c r="F49" i="68"/>
  <c r="F90" i="68"/>
  <c r="F97" i="68"/>
  <c r="F17" i="68" l="1"/>
  <c r="E27" i="68"/>
  <c r="F27" i="68" s="1"/>
  <c r="E26" i="68"/>
  <c r="E25" i="68"/>
  <c r="E20" i="68"/>
  <c r="E19" i="68"/>
  <c r="F20" i="68" l="1"/>
  <c r="F18" i="68"/>
  <c r="F21" i="68"/>
  <c r="F23" i="68"/>
  <c r="F25" i="68"/>
  <c r="F26" i="68"/>
  <c r="F19" i="68"/>
  <c r="F8" i="93" l="1"/>
  <c r="F13" i="93"/>
  <c r="F12" i="93"/>
  <c r="F11" i="93"/>
  <c r="F10" i="93"/>
  <c r="F47" i="93" l="1"/>
  <c r="D13" i="10" l="1"/>
  <c r="H13" i="10" s="1"/>
  <c r="F19" i="91" l="1"/>
  <c r="F17" i="91"/>
  <c r="F14" i="91"/>
  <c r="D12" i="10" l="1"/>
  <c r="F99" i="68"/>
  <c r="F100" i="68"/>
  <c r="F16" i="68"/>
  <c r="F101" i="68" l="1"/>
  <c r="F15" i="68"/>
  <c r="F104" i="68" l="1"/>
  <c r="F102" i="68"/>
  <c r="F103" i="68"/>
  <c r="F14" i="68"/>
  <c r="F8" i="68"/>
  <c r="F7" i="68"/>
  <c r="F13" i="68" l="1"/>
  <c r="D11" i="10" l="1"/>
  <c r="H9" i="10"/>
  <c r="H8" i="10"/>
  <c r="F15" i="10" l="1"/>
  <c r="F16" i="10" s="1"/>
  <c r="F17" i="10" l="1"/>
  <c r="F18" i="10" s="1"/>
  <c r="XFD179" i="68" l="1"/>
  <c r="G15" i="10" l="1"/>
  <c r="G16" i="10" l="1"/>
  <c r="G17" i="10" l="1"/>
  <c r="G18" i="10" l="1"/>
  <c r="H12" i="10" l="1"/>
  <c r="F10" i="68" l="1"/>
  <c r="H11" i="10" l="1"/>
  <c r="D10" i="10" l="1"/>
  <c r="D14" i="10" l="1"/>
  <c r="H10" i="10"/>
  <c r="H14" i="10" s="1"/>
  <c r="D15" i="10" l="1"/>
  <c r="H15" i="10" s="1"/>
  <c r="D16" i="10" l="1"/>
  <c r="H16" i="10" l="1"/>
  <c r="D17" i="10"/>
  <c r="H17" i="10" s="1"/>
  <c r="D18" i="10"/>
  <c r="H18" i="10" s="1"/>
</calcChain>
</file>

<file path=xl/sharedStrings.xml><?xml version="1.0" encoding="utf-8"?>
<sst xmlns="http://schemas.openxmlformats.org/spreadsheetml/2006/main" count="741" uniqueCount="352">
  <si>
    <t>lari</t>
  </si>
  <si>
    <t>samuSaoebisa da danaxarjebis dasaxeleba,</t>
  </si>
  <si>
    <t>gan.erT</t>
  </si>
  <si>
    <t>raoden.</t>
  </si>
  <si>
    <t>masala</t>
  </si>
  <si>
    <t>xelfasi</t>
  </si>
  <si>
    <t>jami</t>
  </si>
  <si>
    <t>erT
Rir</t>
  </si>
  <si>
    <t>sul</t>
  </si>
  <si>
    <t>erT 
Rir</t>
  </si>
  <si>
    <t>cali</t>
  </si>
  <si>
    <t>grZ.m</t>
  </si>
  <si>
    <t>2</t>
  </si>
  <si>
    <t>1</t>
  </si>
  <si>
    <t>samuSaoebisa da danaxarjebis dasaxeleba</t>
  </si>
  <si>
    <t>manqana-meqanizmebi</t>
  </si>
  <si>
    <t>erT.   fasi</t>
  </si>
  <si>
    <t xml:space="preserve">jami </t>
  </si>
  <si>
    <t>transporti</t>
  </si>
  <si>
    <t>kompl</t>
  </si>
  <si>
    <t>mSeneblobis Rirebulebis nakrebi saxarjTaRricxvo angariSi</t>
  </si>
  <si>
    <t># rigiTi</t>
  </si>
  <si>
    <t>## xarjTaRricxvebis da gaangariSebis</t>
  </si>
  <si>
    <t>samuSaoebisa da xarjebis dasaxeleba</t>
  </si>
  <si>
    <t>saxarjTaRricxvo Rirebuleba larebSi</t>
  </si>
  <si>
    <t>samSeneblo samuSaoebis</t>
  </si>
  <si>
    <t>samontaJo samuSaoebis</t>
  </si>
  <si>
    <t>sxvadasxva samuSaoebi</t>
  </si>
  <si>
    <t>mSeneblobis ZiriTadi obieqtebi</t>
  </si>
  <si>
    <t xml:space="preserve">dRg __ 18%   </t>
  </si>
  <si>
    <t>sul jami</t>
  </si>
  <si>
    <t>grZ.m.</t>
  </si>
  <si>
    <t>kub.m.</t>
  </si>
  <si>
    <t>kub.m</t>
  </si>
  <si>
    <t>mowyobiloba, avejis,  inventaris</t>
  </si>
  <si>
    <t>SromiTi resursebi</t>
  </si>
  <si>
    <t>proeqt</t>
  </si>
  <si>
    <t>kac/sT</t>
  </si>
  <si>
    <t>proeqt.</t>
  </si>
  <si>
    <t>eqskavatoris eqspluatacia</t>
  </si>
  <si>
    <t>m/sT</t>
  </si>
  <si>
    <t>kv.m.</t>
  </si>
  <si>
    <t>tona</t>
  </si>
  <si>
    <t>manqanebi</t>
  </si>
  <si>
    <t>sxva xarjebi</t>
  </si>
  <si>
    <t>1-23-3.</t>
  </si>
  <si>
    <t>1-116-10</t>
  </si>
  <si>
    <t>1000
kv.m</t>
  </si>
  <si>
    <t>gruntis transportireba 5 km-ze</t>
  </si>
  <si>
    <t xml:space="preserve">SromiTi resursebi </t>
  </si>
  <si>
    <t>100 
m3</t>
  </si>
  <si>
    <t>tranSeaSi gruntis damuSaveba xeliT Ziris mosasworeblad</t>
  </si>
  <si>
    <t>gruntis zedapiris mosworeba - moSandakeba nayarSi</t>
  </si>
  <si>
    <t>48-18-4</t>
  </si>
  <si>
    <t xml:space="preserve">gazonis mowyoba beltiT </t>
  </si>
  <si>
    <t>_ wyali</t>
  </si>
  <si>
    <t>_ miwa mcenareuli</t>
  </si>
  <si>
    <t>_ sabaRe gazoni /belti/ 300m2-mde</t>
  </si>
  <si>
    <t>100m2</t>
  </si>
  <si>
    <t>100kv.m.</t>
  </si>
  <si>
    <t>11-20-4.
gam.</t>
  </si>
  <si>
    <t>niadagis momzadeba xeliT Cveulebrivi gazonis  mosawyobad 15sm tyis fenis SetaniT</t>
  </si>
  <si>
    <t>ლარი</t>
  </si>
  <si>
    <t>safuZveli</t>
  </si>
  <si>
    <t>მ3</t>
  </si>
  <si>
    <t>norma 
erTeulze</t>
  </si>
  <si>
    <t>_ fotorele</t>
  </si>
  <si>
    <t>_ moduluri kontaqtori</t>
  </si>
  <si>
    <t>_ SromiTi resursebi</t>
  </si>
  <si>
    <t>100
ormo</t>
  </si>
  <si>
    <t>9_1_50</t>
  </si>
  <si>
    <t>manq/sT</t>
  </si>
  <si>
    <t>gare ganaTebis el.  gamanawilebeli karadis montaJi</t>
  </si>
  <si>
    <t>ganზ. erT</t>
  </si>
  <si>
    <t>norm. erT</t>
  </si>
  <si>
    <t>Tavi I</t>
  </si>
  <si>
    <t>gauTvaliswinebeli samuSaoebi 3%</t>
  </si>
  <si>
    <t>III kat. gruntis damuSaveba eqskavatoriT, CamCis moc. 0,40kub.m. avtoTviTmclelebze datvirTviT</t>
  </si>
  <si>
    <t xml:space="preserve">სხვა მანქანები  </t>
  </si>
  <si>
    <t>ბულდოზერის ექსკავატორის ექსპლუატაცია 79kvt.</t>
  </si>
  <si>
    <t>ავტოგრეიდერი 79kvt.</t>
  </si>
  <si>
    <t>პროექტით</t>
  </si>
  <si>
    <t>_ bazaltis filebi 40 mm sisq.</t>
  </si>
  <si>
    <t xml:space="preserve">satransporto xarjebi
masalebidan </t>
  </si>
  <si>
    <t xml:space="preserve">zednadebi  xarjebi  </t>
  </si>
  <si>
    <t xml:space="preserve">gegmiuri  dagroveba  </t>
  </si>
  <si>
    <t>საბაზრო</t>
  </si>
  <si>
    <t>ც</t>
  </si>
  <si>
    <t>1000
m3³</t>
  </si>
  <si>
    <t>naTura Suqdioduri 35 vt simZlavris</t>
  </si>
  <si>
    <t>glinula d-8 mm</t>
  </si>
  <si>
    <t>armatura d-18 mm</t>
  </si>
  <si>
    <t xml:space="preserve">ormos amoTxra avtoburRiT siRrmiT 1 mდე boZis montaJiT </t>
  </si>
  <si>
    <t>avtoburRis eqspluatacia</t>
  </si>
  <si>
    <t xml:space="preserve">_ gare ganaTebis el.  gamanawilebeli karada
  liTonis korpusiT, dacvis klasi1P65Pkaris
  Camketi mowyobilobiT. </t>
  </si>
  <si>
    <t>jami:</t>
  </si>
  <si>
    <t>satransporto xarjebi
masalebidan</t>
  </si>
  <si>
    <t xml:space="preserve">            jami</t>
  </si>
  <si>
    <t>zednadebi  xarjebi  10%</t>
  </si>
  <si>
    <t>gegmiuri  dagroveba  8%</t>
  </si>
  <si>
    <t>samSeneblo samuSaoebi</t>
  </si>
  <si>
    <t>ganaTeba</t>
  </si>
  <si>
    <t>gamwvaneba</t>
  </si>
  <si>
    <t># 1</t>
  </si>
  <si>
    <t># 2</t>
  </si>
  <si>
    <t># 3</t>
  </si>
  <si>
    <t>1, 2,  3 Tavis jami</t>
  </si>
  <si>
    <t>q. cagerSi aRmaSeneblis quCa 77-is mimdebare  skveri</t>
  </si>
  <si>
    <t xml:space="preserve">armatura d-8 mm </t>
  </si>
  <si>
    <t>kg</t>
  </si>
  <si>
    <t>8-3-2.</t>
  </si>
  <si>
    <t>qviSa-xreSovani safuZvlis mowyoba</t>
  </si>
  <si>
    <t xml:space="preserve">qviSa-xreSi </t>
  </si>
  <si>
    <t>6-1-22.</t>
  </si>
  <si>
    <t>yalibis fari</t>
  </si>
  <si>
    <t>proeqtiT</t>
  </si>
  <si>
    <t>satransporto xarjebi masalaze</t>
  </si>
  <si>
    <t>zednadebi xarjebi</t>
  </si>
  <si>
    <t>tranSeaSi gruntis damuSaveba xeliT საძირკვლის მოსაწყობად</t>
  </si>
  <si>
    <t xml:space="preserve"> Aa-I klasis armatura</t>
  </si>
  <si>
    <t>A a-III klasis armatura</t>
  </si>
  <si>
    <t>mon. r/b lenturi saZirkvelis da zeZirkvlis mowyoba</t>
  </si>
  <si>
    <t>betonis armirebuli filis mowyoba</t>
  </si>
  <si>
    <t xml:space="preserve">iatakis mowyoba bazaltis 400X400X40 mm sisqis filebiT </t>
  </si>
  <si>
    <t>svetebis mowyoba damuSavebuli xe-masaliT</t>
  </si>
  <si>
    <t xml:space="preserve">Sromis danaxarjebi </t>
  </si>
  <si>
    <t>sxva manqana</t>
  </si>
  <si>
    <t>masala:</t>
  </si>
  <si>
    <t>xis Zeli</t>
  </si>
  <si>
    <t>samSeneblo lursmani</t>
  </si>
  <si>
    <t>antiseptikuri pasta</t>
  </si>
  <si>
    <t>m2</t>
  </si>
  <si>
    <t>sxva masala</t>
  </si>
  <si>
    <t>saxuravis karkasis mowyoba damuSavebuli xe-masaliT</t>
  </si>
  <si>
    <t>xe-masala</t>
  </si>
  <si>
    <t>15-159-2</t>
  </si>
  <si>
    <t>zeTovani saRebavi</t>
  </si>
  <si>
    <t>xe-masalis SeRebva maRali xarisxis zeTovani saRebaviT (or- fenad)</t>
  </si>
  <si>
    <t>fanCaturi</t>
  </si>
  <si>
    <t>atraqcioni</t>
  </si>
  <si>
    <t>#4</t>
  </si>
  <si>
    <t>fanCaturi, atraqcioni</t>
  </si>
  <si>
    <t>qalaq cagerSi, aRmaSeneblis quCis # 77-is mimdebare teritoriaze skveris mowyoba</t>
  </si>
  <si>
    <t>11-8-3-4,</t>
  </si>
  <si>
    <t>ბორდიურების ქვეშ ბეტონის საფუძვლის მოწყობა სისქით 4 სმ</t>
  </si>
  <si>
    <t>მ2</t>
  </si>
  <si>
    <t>შრომის დანახარჯი</t>
  </si>
  <si>
    <t>კ/სთ</t>
  </si>
  <si>
    <t>მანქანები</t>
  </si>
  <si>
    <t>ბეტონი მ-250</t>
  </si>
  <si>
    <t>სხვა მასალები</t>
  </si>
  <si>
    <t>27-19-1.</t>
  </si>
  <si>
    <t>grZ/m</t>
  </si>
  <si>
    <t xml:space="preserve">Sromis danaxarji </t>
  </si>
  <si>
    <t>k/sT</t>
  </si>
  <si>
    <t xml:space="preserve">გრანიტის bordiuri kveTiT: 10X20 sm, </t>
  </si>
  <si>
    <t>qviSa-cementis xsnari m-200</t>
  </si>
  <si>
    <t>m3</t>
  </si>
  <si>
    <t>sxva manqanebi</t>
  </si>
  <si>
    <t>sxva masalebi</t>
  </si>
  <si>
    <t>27-43-1,</t>
  </si>
  <si>
    <t>100 მ2</t>
  </si>
  <si>
    <t>შრომითი დანახარჯები</t>
  </si>
  <si>
    <t>კაც/სთ</t>
  </si>
  <si>
    <t>არასაყოფაცხოვრებო წყალი</t>
  </si>
  <si>
    <t>ღორღი ბუნებრივი ქვის, ფრაქცია 0-40 მმ (k-1,26)</t>
  </si>
  <si>
    <t>27-7-2.</t>
  </si>
  <si>
    <t>qviSa-xreSi</t>
  </si>
  <si>
    <r>
      <t>100
m</t>
    </r>
    <r>
      <rPr>
        <b/>
        <vertAlign val="superscript"/>
        <sz val="10"/>
        <color theme="1"/>
        <rFont val="AcadNusx"/>
      </rPr>
      <t>3</t>
    </r>
  </si>
  <si>
    <r>
      <t>m</t>
    </r>
    <r>
      <rPr>
        <vertAlign val="superscript"/>
        <sz val="10"/>
        <rFont val="AcadNusx"/>
      </rPr>
      <t>3</t>
    </r>
  </si>
  <si>
    <r>
      <t xml:space="preserve">ტროტუარზე  საფუძვლების მოწყობა </t>
    </r>
    <r>
      <rPr>
        <b/>
        <i/>
        <sz val="10"/>
        <rFont val="Arial"/>
        <family val="2"/>
      </rPr>
      <t>სისქით საშუალოდ 10 სმ</t>
    </r>
    <r>
      <rPr>
        <b/>
        <sz val="10"/>
        <rFont val="Arial"/>
        <family val="2"/>
      </rPr>
      <t xml:space="preserve"> (პროექტის მიხედვით)</t>
    </r>
  </si>
  <si>
    <r>
      <t>m</t>
    </r>
    <r>
      <rPr>
        <vertAlign val="superscript"/>
        <sz val="10"/>
        <rFont val="AcadNusx"/>
      </rPr>
      <t>2</t>
    </r>
  </si>
  <si>
    <r>
      <t>m</t>
    </r>
    <r>
      <rPr>
        <vertAlign val="superscript"/>
        <sz val="10"/>
        <rFont val="AcadNusx"/>
      </rPr>
      <t>2</t>
    </r>
    <r>
      <rPr>
        <sz val="11"/>
        <color theme="1"/>
        <rFont val="Calibri"/>
        <family val="2"/>
        <scheme val="minor"/>
      </rPr>
      <t/>
    </r>
  </si>
  <si>
    <t xml:space="preserve">წებოცემენტი </t>
  </si>
  <si>
    <t>კგ</t>
  </si>
  <si>
    <t>11-01-056-03</t>
  </si>
  <si>
    <t>ატრაქციონზე კაუჩუკის საფარის მოწყობა (პროექტის მიხედვით)</t>
  </si>
  <si>
    <t>ГЭСН</t>
  </si>
  <si>
    <t>საფითხნი პოლიმერული</t>
  </si>
  <si>
    <t>პოლირეტანის წებო ორკომპონენტიანი</t>
  </si>
  <si>
    <t>კაუჩუკის დეკორატიული საფარი (2.0 სმ. სისქის)</t>
  </si>
  <si>
    <t>27-04-016-01</t>
  </si>
  <si>
    <t>ატრაქციონის ტერიტორიაზე ჰიდროიზოლაციის მოწყობა გეოტექსტილით</t>
  </si>
  <si>
    <t>1000 მ2</t>
  </si>
  <si>
    <t xml:space="preserve">გეოტექსტილი </t>
  </si>
  <si>
    <t>6-1-1.</t>
  </si>
  <si>
    <t>100 მ3</t>
  </si>
  <si>
    <t>სხვა მანქანები</t>
  </si>
  <si>
    <t>6-1-13.</t>
  </si>
  <si>
    <t>betoni m-250</t>
  </si>
  <si>
    <t>6-1-20.</t>
  </si>
  <si>
    <t>7-21-10</t>
  </si>
  <si>
    <t>ლითონის ღობის მოწყობა</t>
  </si>
  <si>
    <t>100 მ</t>
  </si>
  <si>
    <t>1,9-68</t>
  </si>
  <si>
    <t>liTonis Robe-moajiri (pro.mix)</t>
  </si>
  <si>
    <t>1-9-071</t>
  </si>
  <si>
    <t>სამონტაჟო დეტალები</t>
  </si>
  <si>
    <t>15-164-8</t>
  </si>
  <si>
    <t>ოლიფა</t>
  </si>
  <si>
    <t>ანტიკოროზიული ზეთოვანი საღებავი</t>
  </si>
  <si>
    <t>ლითონის ღობისთვის betonis wertilovani saZirkvlebis mowyoba kveTiT 0,20X0,20X0,55 m</t>
  </si>
  <si>
    <t>ღობისთვის ბეტონის ზეძირკვლის მოწყობა (pro.mix)</t>
  </si>
  <si>
    <t>7-22-1</t>
  </si>
  <si>
    <t>100 ც</t>
  </si>
  <si>
    <t>პროექტი</t>
  </si>
  <si>
    <t>ელექტროდი შედუღების</t>
  </si>
  <si>
    <t>ჭანჭიკი სამშენებლო</t>
  </si>
  <si>
    <t>ანჯამა კარების</t>
  </si>
  <si>
    <t>კარის საკეტი</t>
  </si>
  <si>
    <t>ზემოაღნიშნული ლითონის ღობის da WiSkris შეღებვა ანტიკოროზიული საღებავით ორჯერ</t>
  </si>
  <si>
    <t>liTonis dekoratiuli kuti-kari (liTonis Robis sqemisda mixedviT)</t>
  </si>
  <si>
    <t>liTonis dekoratiuli Robis Sida მხარეს bordiuris mowyoba გრანიტის filebiT (პრო.მიხ)</t>
  </si>
  <si>
    <t>1-80-3</t>
  </si>
  <si>
    <t>ლითონის moZravi kari (proeqtis mixedviT)</t>
  </si>
  <si>
    <t>ლითონის 1 cali kuti-karis mowyoba SSm pirTaTvis adaptirebuli (liTonis Robis sqemisda mixedviT)</t>
  </si>
  <si>
    <t xml:space="preserve">lokaluri xarjTaRricxva # 2
qalaq cagerSi, aRmaSeneblis quCis # 77-is mimdebared skveris ganaTeba </t>
  </si>
  <si>
    <t>21-27-3</t>
  </si>
  <si>
    <t>qalaq cagerSi, aRmaSeneblis quCis # 77-is mimdebared ფანჩატურის da atraqcionis მოწყობis lokaluri xarjTaRricxva</t>
  </si>
  <si>
    <t>fazanoliani ganaTebisTvis erTpolusa avtomaturi gamorTveli nominalur
  denze 25 a/v. Semyvanze</t>
  </si>
  <si>
    <t>_ saxazo avtomat.gamomrTveli nominalur denze
  10 a/v - 2 cali. (aqedan erTi rezervi)</t>
  </si>
  <si>
    <t xml:space="preserve">feradi profilirebuli Tunuqis saxuravis mowyoba sisqiT 0.5mm </t>
  </si>
  <si>
    <t xml:space="preserve">feradi profilirebuli Tunuqi  sisqiT 0.5mm </t>
  </si>
  <si>
    <t>sabavSo atraqcionionebis mowyoba proeqtis mixedviT (kompleqti)</t>
  </si>
  <si>
    <t>kviparosis xis nergebis dargva</t>
  </si>
  <si>
    <t>8-612-9.</t>
  </si>
  <si>
    <t>21-26-6.</t>
  </si>
  <si>
    <t>8-392-1.</t>
  </si>
  <si>
    <t>8-477-2</t>
  </si>
  <si>
    <t>damiwebis konturis mowyoba</t>
  </si>
  <si>
    <t>Sromis danaxarjebi</t>
  </si>
  <si>
    <t>c</t>
  </si>
  <si>
    <t>foladis  zolovana 40X3 mm</t>
  </si>
  <si>
    <t xml:space="preserve">damiwebis foladis eleqtrodi  d-18 mm.  </t>
  </si>
  <si>
    <t>23-1-1.</t>
  </si>
  <si>
    <t xml:space="preserve">მილის შემოსვა ქვიშა–ხრეშში (პროექტის მიხედვით) </t>
  </si>
  <si>
    <t>4,1-233</t>
  </si>
  <si>
    <t>ქვიშა samSeneblo</t>
  </si>
  <si>
    <t>21-16-1</t>
  </si>
  <si>
    <t>plasmasis gofrirebuli saizolacio milebis montaJi (pro.mix)</t>
  </si>
  <si>
    <t>Sromis danaxarji</t>
  </si>
  <si>
    <t xml:space="preserve">fazanoliani ganaTebisTvis dekoratiuli lampionis mowyoba, liTonis korpusiT, Suqdiodiani naTuriT. </t>
  </si>
  <si>
    <t>33-303.</t>
  </si>
  <si>
    <t>2,1-48</t>
  </si>
  <si>
    <t xml:space="preserve">ganaTebisTvis liTonis ბოძების მოწყობა </t>
  </si>
  <si>
    <t>gruntis ukuCayra sakabelo arxebSi</t>
  </si>
  <si>
    <t>1-81-3</t>
  </si>
  <si>
    <t>plasmasis gofrirebuli milebi d-32 mm</t>
  </si>
  <si>
    <r>
      <t>spilenis kabeli ormagi izolaciiT momWeridan naTuramde kveTi 3X1.5 mm</t>
    </r>
    <r>
      <rPr>
        <vertAlign val="superscript"/>
        <sz val="9"/>
        <rFont val="AcadNusx"/>
      </rPr>
      <t>2</t>
    </r>
  </si>
  <si>
    <t>gruntis gaTxra xeliT xe-mcenareebis dasargavad</t>
  </si>
  <si>
    <t>48-5-4</t>
  </si>
  <si>
    <t>kviparosis xis nergebi</t>
  </si>
  <si>
    <t>6_16-1</t>
  </si>
  <si>
    <t>10-11-1.</t>
  </si>
  <si>
    <t>10-4-1.</t>
  </si>
  <si>
    <t>12-7-2</t>
  </si>
  <si>
    <t>gruntis gaTxra xeliT kabel-arxebis mosawyobad</t>
  </si>
  <si>
    <t>zedmeti gruntis transportireba sayarze 5 km-ze</t>
  </si>
  <si>
    <r>
      <t>spilenis kabeli ormagi izolaciiT miwaSi Casadebi kveTi 5X6 mm</t>
    </r>
    <r>
      <rPr>
        <vertAlign val="superscript"/>
        <sz val="10"/>
        <rFont val="AcadNusx"/>
      </rPr>
      <t>2</t>
    </r>
  </si>
  <si>
    <t>ლითონის 8 cali moZravi karis mowyoba (proeqtis mixedviT)</t>
  </si>
  <si>
    <r>
      <t xml:space="preserve">trotuaris safuZvelis Semasworebeli fenis mowyoba qviSa-xreSovani nareviT  (0-56) mm  /CatkepniT/ </t>
    </r>
    <r>
      <rPr>
        <sz val="10"/>
        <color indexed="8"/>
        <rFont val="AcadNusx"/>
      </rPr>
      <t>b=15 sm</t>
    </r>
  </si>
  <si>
    <t>27-44-1</t>
  </si>
  <si>
    <t>მონოლითური ბეტონის ბილიკების მოწყობა  სისქით 4 სმ (პროეტის მიხედვით)</t>
  </si>
  <si>
    <t>4-1-337</t>
  </si>
  <si>
    <t>ბეტონი B-15 (მ-200)</t>
  </si>
  <si>
    <t>პრო</t>
  </si>
  <si>
    <t>27-20-3</t>
  </si>
  <si>
    <t>safaris mowyoba betonis feradi qvafeniliT sisqis 30 mm (proeqtis mixedviT)</t>
  </si>
  <si>
    <t xml:space="preserve">sxva manqana </t>
  </si>
  <si>
    <t xml:space="preserve">betonis feradi qvafeniliT sisqis 30 mm </t>
  </si>
  <si>
    <t>ატრაქციონზე monoliTuri ბეტონის ფილების მოწყობა minimaluri sisqiT 5 sm</t>
  </si>
  <si>
    <t>ბიტუმის ემულსია</t>
  </si>
  <si>
    <t>gruntis damuSaveba xeliT wylis milsadenebis mosawyobad</t>
  </si>
  <si>
    <t>27-9-4</t>
  </si>
  <si>
    <t>gzaze a/betonis safaris daSla wlis milebis gasayvanad</t>
  </si>
  <si>
    <t>1-22/1-а</t>
  </si>
  <si>
    <t xml:space="preserve">სამშენებლო ნარჩენების და gruntis დატვირთვა ავტოთვითმცლელებზე </t>
  </si>
  <si>
    <t>ტ</t>
  </si>
  <si>
    <t>ЕНиР</t>
  </si>
  <si>
    <t>14-ტრ-10</t>
  </si>
  <si>
    <t xml:space="preserve">სამშენებლო ნარჩენების და gruntis განატანა ნაყარში </t>
  </si>
  <si>
    <t>qviSis safuZvlis mowyoba წყალსადენის milis qveS (პრო.მიხ)</t>
  </si>
  <si>
    <r>
      <t>m</t>
    </r>
    <r>
      <rPr>
        <vertAlign val="superscript"/>
        <sz val="9"/>
        <color theme="1"/>
        <rFont val="AcadNusx"/>
      </rPr>
      <t>3</t>
    </r>
  </si>
  <si>
    <t>qviSa</t>
  </si>
  <si>
    <t>1_116_3</t>
  </si>
  <si>
    <t>მილსადენების მოწყობის შემდგომ gruntis ukuჩაყრა და არხის მოსწორება ბობკატით</t>
  </si>
  <si>
    <t>ბობკატი</t>
  </si>
  <si>
    <t>მანქ/სთ</t>
  </si>
  <si>
    <t>ადგილ</t>
  </si>
  <si>
    <t>qviSa–ხრეში გზის გადაკვეთებზე არხის ამოსავსებად</t>
  </si>
  <si>
    <t>27-39-1.</t>
  </si>
  <si>
    <t>gzis gadakveTebze a/betonis safaris aRdgena sisq. 8 sm</t>
  </si>
  <si>
    <t>13-218</t>
  </si>
  <si>
    <t>satkepni</t>
  </si>
  <si>
    <t>4,1-486</t>
  </si>
  <si>
    <t>a/betonis narevi</t>
  </si>
  <si>
    <t>t</t>
  </si>
  <si>
    <t>13-232</t>
  </si>
  <si>
    <t>a/betonis damgebi</t>
  </si>
  <si>
    <t>23-12_3</t>
  </si>
  <si>
    <t>rk/betonis Webis mowyoba (pro.mix)</t>
  </si>
  <si>
    <r>
      <t xml:space="preserve"> Wis rgoli d-1000mm  </t>
    </r>
    <r>
      <rPr>
        <sz val="9"/>
        <color theme="1"/>
        <rFont val="Arial"/>
        <family val="2"/>
        <charset val="204"/>
      </rPr>
      <t>H</t>
    </r>
    <r>
      <rPr>
        <sz val="9"/>
        <color theme="1"/>
        <rFont val="AcadNusx"/>
      </rPr>
      <t>=1000 mm</t>
    </r>
  </si>
  <si>
    <t>Wis saxuravi plastmasis d-64 sm</t>
  </si>
  <si>
    <t xml:space="preserve">Wis Ziri rk.betonis </t>
  </si>
  <si>
    <t>Casasvleli kavi a-III d-20 mm</t>
  </si>
  <si>
    <t>betoni m-200</t>
  </si>
  <si>
    <t xml:space="preserve">sxva masalebi </t>
  </si>
  <si>
    <t>46-19-3</t>
  </si>
  <si>
    <t>xvrelebis gamotexva</t>
  </si>
  <si>
    <t>adg.</t>
  </si>
  <si>
    <t xml:space="preserve">sxva manqana  </t>
  </si>
  <si>
    <t>46-22-5</t>
  </si>
  <si>
    <t>xvrelebis aRdgena cementis xsnariT</t>
  </si>
  <si>
    <t>kvm</t>
  </si>
  <si>
    <t>wvrilmarcvlovani betoni m-200</t>
  </si>
  <si>
    <t>kbm</t>
  </si>
  <si>
    <t>jami Tavi I</t>
  </si>
  <si>
    <t>16-24-2,</t>
  </si>
  <si>
    <t>civi wylis Semyvani da gamomyvani milebis montaJi</t>
  </si>
  <si>
    <t>2,6-4</t>
  </si>
  <si>
    <t>civi  wylis polieTilenis milebi d-32X4,4 mm</t>
  </si>
  <si>
    <t>2,6-1</t>
  </si>
  <si>
    <t>civi  wylis polieTilenis milebi d-20X1,8 mm</t>
  </si>
  <si>
    <t xml:space="preserve"> სხვა მასალები</t>
  </si>
  <si>
    <t>17-1-5.  მისადაგ</t>
  </si>
  <si>
    <t>საპროექტო ტერიტორიაზე erTi ცალი წყლის სოკოს მოწყობა (პრო. მიხ)</t>
  </si>
  <si>
    <t>komp.</t>
  </si>
  <si>
    <t>წყლის სოკო კომპლექტით (ფანტანი)</t>
  </si>
  <si>
    <t>22-23_1</t>
  </si>
  <si>
    <t xml:space="preserve">fasonuri nawilebis montaJi </t>
  </si>
  <si>
    <t>fasonuri nawilebi</t>
  </si>
  <si>
    <t>22-26_3
gam.</t>
  </si>
  <si>
    <t>civi wylis mricxvelis montaJi</t>
  </si>
  <si>
    <t>d-32 mm wylis mricxveli</t>
  </si>
  <si>
    <t>jami Tavi II</t>
  </si>
  <si>
    <t>jami Tavi I+II</t>
  </si>
  <si>
    <t>#</t>
  </si>
  <si>
    <t>liTonis mili (proeqtis mixedviT)</t>
  </si>
  <si>
    <t>13-18-3.</t>
  </si>
  <si>
    <t>ganaTebis liTonis boZebis SeRebva 2-jer</t>
  </si>
  <si>
    <t>zeTovani saRebavi antikoroziuli</t>
  </si>
  <si>
    <t>olifa</t>
  </si>
  <si>
    <t>el.კაბელის მოწყობა arsebul sistemasTan daerTebiT</t>
  </si>
  <si>
    <t>sportuli kompleqsi aiwona-daiwona proeqtis mixedviT (kompleqti)</t>
  </si>
  <si>
    <t>gegmiuri  dagroveba</t>
  </si>
  <si>
    <t>სკვერის da fanCaturis სკამების შეძენა (პროექტის მიხედვით)</t>
  </si>
  <si>
    <t>სანაგვე ურნების შეძენა მონტაჟი(პროექტის მიხედვით)</t>
  </si>
  <si>
    <t>%</t>
  </si>
  <si>
    <t>%,</t>
  </si>
  <si>
    <t>%.</t>
  </si>
  <si>
    <t>satransporto xarjebi masalidan %</t>
  </si>
  <si>
    <t>zednadebi  xarjebi  % montaJis xelfasidan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</si>
</sst>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0.0%"/>
    <numFmt numFmtId="168" formatCode="0.0000"/>
    <numFmt numFmtId="169" formatCode="_-* #,##0.00_р_._-;\-* #,##0.00_р_._-;_-* &quot;-&quot;??_р_._-;_-@_-"/>
    <numFmt numFmtId="170" formatCode="#,##0.000"/>
    <numFmt numFmtId="171" formatCode="0;\-0;;@"/>
    <numFmt numFmtId="172" formatCode="0.000000000"/>
    <numFmt numFmtId="173" formatCode="#,##0.000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AcadNusx"/>
    </font>
    <font>
      <b/>
      <sz val="10"/>
      <name val="Arial Cyr"/>
      <family val="2"/>
      <charset val="204"/>
    </font>
    <font>
      <sz val="10"/>
      <name val="Helv"/>
    </font>
    <font>
      <b/>
      <sz val="10"/>
      <name val="AcadNusx"/>
    </font>
    <font>
      <sz val="11"/>
      <name val="AcadNusx"/>
    </font>
    <font>
      <sz val="10"/>
      <name val="AcadNusx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1"/>
      <name val="AcadNusx"/>
    </font>
    <font>
      <b/>
      <sz val="11"/>
      <name val="Arial Cyr"/>
      <family val="2"/>
      <charset val="204"/>
    </font>
    <font>
      <b/>
      <sz val="9"/>
      <name val="AcadNusx"/>
    </font>
    <font>
      <b/>
      <sz val="10"/>
      <name val="Tahoma"/>
      <family val="2"/>
      <charset val="204"/>
    </font>
    <font>
      <sz val="10"/>
      <name val="Arial"/>
      <family val="2"/>
    </font>
    <font>
      <sz val="11"/>
      <color theme="1"/>
      <name val="AcadNusx"/>
    </font>
    <font>
      <sz val="10"/>
      <name val="Arial Cyr"/>
      <charset val="204"/>
    </font>
    <font>
      <b/>
      <sz val="12"/>
      <name val="AcadMtavr"/>
      <family val="2"/>
    </font>
    <font>
      <sz val="10"/>
      <color theme="1"/>
      <name val="Calibri"/>
      <family val="2"/>
      <scheme val="minor"/>
    </font>
    <font>
      <sz val="12"/>
      <color theme="1"/>
      <name val="AcadNusx"/>
    </font>
    <font>
      <sz val="12"/>
      <name val="AcadNusx"/>
    </font>
    <font>
      <sz val="12"/>
      <color theme="1"/>
      <name val="Calibri"/>
      <family val="2"/>
      <scheme val="minor"/>
    </font>
    <font>
      <b/>
      <sz val="9"/>
      <color theme="1"/>
      <name val="AcadNusx"/>
    </font>
    <font>
      <sz val="9"/>
      <name val="Sylfaen"/>
      <family val="1"/>
      <charset val="204"/>
    </font>
    <font>
      <sz val="9"/>
      <color theme="1"/>
      <name val="AcadNusx"/>
    </font>
    <font>
      <b/>
      <sz val="9"/>
      <color theme="1"/>
      <name val="Arial"/>
      <family val="2"/>
    </font>
    <font>
      <sz val="9"/>
      <name val="AcadNusx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indexed="8"/>
      <name val="AcadNusx"/>
    </font>
    <font>
      <b/>
      <sz val="10"/>
      <color theme="1"/>
      <name val="AcadNusx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sz val="10"/>
      <color theme="1"/>
      <name val="AcadNusx"/>
    </font>
    <font>
      <b/>
      <sz val="10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color indexed="8"/>
      <name val="AcadNusx"/>
    </font>
    <font>
      <b/>
      <vertAlign val="superscript"/>
      <sz val="10"/>
      <color theme="1"/>
      <name val="AcadNusx"/>
    </font>
    <font>
      <vertAlign val="superscript"/>
      <sz val="10"/>
      <name val="AcadNusx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Calibri"/>
      <family val="2"/>
      <scheme val="minor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trike/>
      <sz val="9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9"/>
      <name val="AcadNusx"/>
    </font>
    <font>
      <b/>
      <sz val="9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9"/>
      <color theme="1"/>
      <name val="Calibri"/>
      <family val="2"/>
      <charset val="204"/>
      <scheme val="minor"/>
    </font>
    <font>
      <vertAlign val="superscript"/>
      <sz val="9"/>
      <color theme="1"/>
      <name val="AcadNusx"/>
    </font>
    <font>
      <b/>
      <sz val="9"/>
      <color theme="0"/>
      <name val="AcadNusx"/>
    </font>
    <font>
      <b/>
      <sz val="11"/>
      <color theme="1"/>
      <name val="AcadNusx"/>
    </font>
    <font>
      <b/>
      <sz val="12"/>
      <color theme="1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43" fontId="2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/>
    <xf numFmtId="0" fontId="10" fillId="0" borderId="0"/>
    <xf numFmtId="0" fontId="5" fillId="0" borderId="0"/>
    <xf numFmtId="0" fontId="9" fillId="0" borderId="0"/>
    <xf numFmtId="0" fontId="9" fillId="0" borderId="0"/>
    <xf numFmtId="0" fontId="15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7" fillId="0" borderId="0"/>
    <xf numFmtId="0" fontId="1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5" fillId="0" borderId="0" applyFont="0" applyFill="0" applyBorder="0" applyAlignment="0" applyProtection="0"/>
    <xf numFmtId="0" fontId="9" fillId="0" borderId="0"/>
    <xf numFmtId="0" fontId="15" fillId="0" borderId="0"/>
    <xf numFmtId="0" fontId="10" fillId="0" borderId="0"/>
  </cellStyleXfs>
  <cellXfs count="7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Border="1"/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2" applyFont="1" applyFill="1"/>
    <xf numFmtId="0" fontId="0" fillId="0" borderId="0" xfId="0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0" xfId="0" applyFill="1" applyBorder="1"/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38" fontId="14" fillId="0" borderId="0" xfId="0" applyNumberFormat="1" applyFont="1" applyBorder="1" applyAlignment="1">
      <alignment horizontal="center" vertical="center"/>
    </xf>
    <xf numFmtId="38" fontId="1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40" fontId="3" fillId="0" borderId="0" xfId="0" applyNumberFormat="1" applyFont="1" applyAlignment="1" applyProtection="1">
      <alignment vertical="center"/>
      <protection locked="0"/>
    </xf>
    <xf numFmtId="1" fontId="6" fillId="0" borderId="0" xfId="0" applyNumberFormat="1" applyFont="1"/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166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0" fontId="19" fillId="0" borderId="0" xfId="0" applyFont="1"/>
    <xf numFmtId="0" fontId="16" fillId="2" borderId="0" xfId="0" applyFont="1" applyFill="1"/>
    <xf numFmtId="0" fontId="7" fillId="2" borderId="0" xfId="0" applyFont="1" applyFill="1" applyBorder="1" applyAlignment="1">
      <alignment horizontal="center"/>
    </xf>
    <xf numFmtId="0" fontId="7" fillId="2" borderId="0" xfId="11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2" fontId="16" fillId="0" borderId="0" xfId="0" applyNumberFormat="1" applyFont="1"/>
    <xf numFmtId="0" fontId="7" fillId="0" borderId="0" xfId="12" applyFont="1" applyAlignment="1">
      <alignment vertical="center" wrapText="1"/>
    </xf>
    <xf numFmtId="0" fontId="7" fillId="2" borderId="0" xfId="12" applyFont="1" applyFill="1"/>
    <xf numFmtId="0" fontId="7" fillId="2" borderId="0" xfId="12" applyFont="1" applyFill="1" applyBorder="1" applyAlignment="1">
      <alignment vertical="center" wrapText="1"/>
    </xf>
    <xf numFmtId="0" fontId="7" fillId="2" borderId="0" xfId="12" applyFont="1" applyFill="1" applyBorder="1"/>
    <xf numFmtId="0" fontId="7" fillId="2" borderId="0" xfId="1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64" fontId="16" fillId="0" borderId="0" xfId="0" applyNumberFormat="1" applyFont="1"/>
    <xf numFmtId="2" fontId="7" fillId="0" borderId="0" xfId="0" applyNumberFormat="1" applyFont="1" applyFill="1" applyBorder="1"/>
    <xf numFmtId="0" fontId="7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/>
    </xf>
    <xf numFmtId="165" fontId="16" fillId="2" borderId="0" xfId="0" applyNumberFormat="1" applyFont="1" applyFill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0" xfId="0" applyFont="1"/>
    <xf numFmtId="165" fontId="16" fillId="0" borderId="0" xfId="0" applyNumberFormat="1" applyFont="1" applyAlignment="1">
      <alignment horizontal="center" vertical="center"/>
    </xf>
    <xf numFmtId="0" fontId="7" fillId="0" borderId="0" xfId="12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7" fillId="0" borderId="0" xfId="12" applyFont="1" applyFill="1" applyAlignment="1">
      <alignment horizontal="center" vertical="center"/>
    </xf>
    <xf numFmtId="0" fontId="7" fillId="0" borderId="0" xfId="12" applyFont="1" applyFill="1"/>
    <xf numFmtId="0" fontId="7" fillId="0" borderId="0" xfId="12" applyFont="1" applyFill="1" applyAlignment="1">
      <alignment horizontal="center" vertical="center" wrapText="1"/>
    </xf>
    <xf numFmtId="0" fontId="7" fillId="0" borderId="0" xfId="12" applyFont="1" applyFill="1" applyAlignment="1">
      <alignment horizontal="center"/>
    </xf>
    <xf numFmtId="0" fontId="20" fillId="0" borderId="0" xfId="0" applyFont="1" applyFill="1"/>
    <xf numFmtId="0" fontId="2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/>
    <xf numFmtId="0" fontId="21" fillId="0" borderId="0" xfId="16" applyNumberFormat="1" applyFont="1" applyFill="1" applyBorder="1" applyAlignment="1">
      <alignment horizontal="center"/>
    </xf>
    <xf numFmtId="2" fontId="21" fillId="0" borderId="0" xfId="0" applyNumberFormat="1" applyFont="1" applyFill="1" applyBorder="1"/>
    <xf numFmtId="2" fontId="22" fillId="0" borderId="0" xfId="0" applyNumberFormat="1" applyFont="1"/>
    <xf numFmtId="2" fontId="22" fillId="0" borderId="0" xfId="0" applyNumberFormat="1" applyFont="1" applyAlignment="1">
      <alignment vertical="center"/>
    </xf>
    <xf numFmtId="2" fontId="22" fillId="2" borderId="0" xfId="0" applyNumberFormat="1" applyFont="1" applyFill="1"/>
    <xf numFmtId="0" fontId="11" fillId="0" borderId="0" xfId="0" applyFont="1" applyFill="1" applyBorder="1" applyAlignment="1">
      <alignment horizontal="center" vertical="center" wrapText="1"/>
    </xf>
    <xf numFmtId="0" fontId="7" fillId="0" borderId="0" xfId="24" applyFont="1" applyBorder="1" applyAlignment="1">
      <alignment horizontal="center"/>
    </xf>
    <xf numFmtId="0" fontId="7" fillId="0" borderId="0" xfId="24" applyFont="1" applyAlignment="1">
      <alignment horizontal="center"/>
    </xf>
    <xf numFmtId="0" fontId="7" fillId="0" borderId="0" xfId="0" applyFont="1"/>
    <xf numFmtId="0" fontId="7" fillId="0" borderId="0" xfId="14" applyFont="1" applyAlignment="1">
      <alignment horizontal="center"/>
    </xf>
    <xf numFmtId="2" fontId="7" fillId="0" borderId="0" xfId="24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3" fontId="3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3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2" applyFont="1" applyFill="1" applyBorder="1"/>
    <xf numFmtId="0" fontId="8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4" applyNumberFormat="1" applyFont="1" applyFill="1" applyBorder="1" applyAlignment="1">
      <alignment horizontal="center" vertical="center"/>
    </xf>
    <xf numFmtId="1" fontId="33" fillId="0" borderId="1" xfId="0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 applyProtection="1">
      <alignment horizontal="center" vertical="center"/>
      <protection locked="0"/>
    </xf>
    <xf numFmtId="2" fontId="8" fillId="0" borderId="1" xfId="1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1" fontId="8" fillId="0" borderId="1" xfId="1" applyNumberFormat="1" applyFont="1" applyFill="1" applyBorder="1" applyAlignment="1" applyProtection="1">
      <alignment horizontal="center" vertical="center"/>
      <protection locked="0"/>
    </xf>
    <xf numFmtId="0" fontId="37" fillId="0" borderId="1" xfId="0" applyFont="1" applyFill="1" applyBorder="1"/>
    <xf numFmtId="2" fontId="37" fillId="0" borderId="1" xfId="0" applyNumberFormat="1" applyFont="1" applyFill="1" applyBorder="1"/>
    <xf numFmtId="0" fontId="33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6" fillId="0" borderId="1" xfId="13" applyFont="1" applyFill="1" applyBorder="1" applyAlignment="1">
      <alignment horizontal="center" wrapText="1"/>
    </xf>
    <xf numFmtId="165" fontId="3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/>
    </xf>
    <xf numFmtId="0" fontId="8" fillId="0" borderId="1" xfId="12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6" fillId="0" borderId="1" xfId="21" applyNumberFormat="1" applyFont="1" applyFill="1" applyBorder="1" applyAlignment="1">
      <alignment horizontal="left" vertical="center" wrapText="1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 applyProtection="1">
      <alignment horizontal="center" vertical="center"/>
      <protection locked="0"/>
    </xf>
    <xf numFmtId="2" fontId="6" fillId="0" borderId="0" xfId="1" applyNumberFormat="1" applyFont="1" applyFill="1" applyBorder="1" applyAlignment="1">
      <alignment horizontal="center" vertical="center"/>
    </xf>
    <xf numFmtId="1" fontId="6" fillId="0" borderId="0" xfId="5" applyNumberFormat="1" applyFont="1" applyFill="1" applyBorder="1" applyAlignment="1" applyProtection="1">
      <alignment horizontal="center" vertical="center"/>
      <protection locked="0"/>
    </xf>
    <xf numFmtId="1" fontId="6" fillId="0" borderId="0" xfId="1" applyNumberFormat="1" applyFont="1" applyFill="1" applyBorder="1" applyAlignment="1" applyProtection="1">
      <alignment horizontal="center" vertical="center"/>
      <protection locked="0"/>
    </xf>
    <xf numFmtId="1" fontId="6" fillId="0" borderId="0" xfId="2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 applyProtection="1">
      <alignment vertical="center"/>
      <protection locked="0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" fontId="6" fillId="0" borderId="1" xfId="4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left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NumberFormat="1" applyFont="1" applyFill="1" applyBorder="1" applyAlignment="1">
      <alignment horizontal="left" vertical="center" wrapText="1"/>
    </xf>
    <xf numFmtId="0" fontId="37" fillId="0" borderId="1" xfId="0" applyNumberFormat="1" applyFont="1" applyFill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2" fontId="48" fillId="0" borderId="1" xfId="0" applyNumberFormat="1" applyFont="1" applyFill="1" applyBorder="1" applyAlignment="1">
      <alignment horizontal="center" vertical="center" wrapText="1"/>
    </xf>
    <xf numFmtId="2" fontId="48" fillId="0" borderId="8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8" fillId="0" borderId="8" xfId="0" applyNumberFormat="1" applyFont="1" applyFill="1" applyBorder="1" applyAlignment="1">
      <alignment horizontal="center" vertical="center" wrapText="1"/>
    </xf>
    <xf numFmtId="16" fontId="29" fillId="0" borderId="1" xfId="0" applyNumberFormat="1" applyFont="1" applyFill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center" vertical="center" wrapText="1"/>
    </xf>
    <xf numFmtId="16" fontId="2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170" fontId="29" fillId="0" borderId="1" xfId="0" applyNumberFormat="1" applyFont="1" applyFill="1" applyBorder="1" applyAlignment="1">
      <alignment horizontal="center" vertical="center"/>
    </xf>
    <xf numFmtId="16" fontId="4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/>
    </xf>
    <xf numFmtId="0" fontId="31" fillId="0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4" fontId="30" fillId="0" borderId="1" xfId="0" applyNumberFormat="1" applyFont="1" applyFill="1" applyBorder="1" applyAlignment="1">
      <alignment horizontal="center" vertical="center"/>
    </xf>
    <xf numFmtId="16" fontId="49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left" vertical="center"/>
    </xf>
    <xf numFmtId="171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170" fontId="26" fillId="0" borderId="1" xfId="0" applyNumberFormat="1" applyFont="1" applyFill="1" applyBorder="1" applyAlignment="1">
      <alignment horizontal="center" vertical="center"/>
    </xf>
    <xf numFmtId="171" fontId="50" fillId="0" borderId="1" xfId="0" applyNumberFormat="1" applyFont="1" applyFill="1" applyBorder="1" applyAlignment="1">
      <alignment horizontal="center" vertical="center"/>
    </xf>
    <xf numFmtId="4" fontId="30" fillId="0" borderId="1" xfId="33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left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49" fillId="0" borderId="1" xfId="0" applyNumberFormat="1" applyFont="1" applyFill="1" applyBorder="1" applyAlignment="1">
      <alignment horizontal="center" vertical="center"/>
    </xf>
    <xf numFmtId="171" fontId="38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4" fontId="38" fillId="0" borderId="1" xfId="0" applyNumberFormat="1" applyFont="1" applyFill="1" applyBorder="1" applyAlignment="1">
      <alignment horizontal="center" vertical="center"/>
    </xf>
    <xf numFmtId="170" fontId="38" fillId="0" borderId="1" xfId="0" applyNumberFormat="1" applyFont="1" applyFill="1" applyBorder="1" applyAlignment="1">
      <alignment horizontal="center" vertical="center"/>
    </xf>
    <xf numFmtId="4" fontId="45" fillId="0" borderId="1" xfId="0" applyNumberFormat="1" applyFont="1" applyFill="1" applyBorder="1" applyAlignment="1">
      <alignment horizontal="center" vertical="center"/>
    </xf>
    <xf numFmtId="171" fontId="4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45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6" fontId="9" fillId="0" borderId="1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4" fontId="45" fillId="0" borderId="1" xfId="0" applyNumberFormat="1" applyFont="1" applyFill="1" applyBorder="1" applyAlignment="1" applyProtection="1">
      <alignment horizontal="center" vertical="center"/>
    </xf>
    <xf numFmtId="49" fontId="45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distributed"/>
    </xf>
    <xf numFmtId="0" fontId="45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45" fillId="0" borderId="1" xfId="0" applyNumberFormat="1" applyFont="1" applyFill="1" applyBorder="1" applyAlignment="1">
      <alignment horizontal="left" vertical="center"/>
    </xf>
    <xf numFmtId="49" fontId="26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49" fontId="50" fillId="0" borderId="1" xfId="0" applyNumberFormat="1" applyFont="1" applyFill="1" applyBorder="1" applyAlignment="1">
      <alignment horizontal="center" vertical="center"/>
    </xf>
    <xf numFmtId="4" fontId="31" fillId="0" borderId="1" xfId="1" applyNumberFormat="1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/>
    </xf>
    <xf numFmtId="4" fontId="51" fillId="0" borderId="1" xfId="33" applyNumberFormat="1" applyFont="1" applyFill="1" applyBorder="1" applyAlignment="1">
      <alignment horizontal="center" vertical="center"/>
    </xf>
    <xf numFmtId="4" fontId="51" fillId="0" borderId="1" xfId="0" applyNumberFormat="1" applyFont="1" applyFill="1" applyBorder="1" applyAlignment="1">
      <alignment horizontal="center" vertical="center"/>
    </xf>
    <xf numFmtId="0" fontId="43" fillId="0" borderId="1" xfId="0" applyNumberFormat="1" applyFont="1" applyFill="1" applyBorder="1" applyAlignment="1">
      <alignment horizontal="left" vertical="distributed"/>
    </xf>
    <xf numFmtId="0" fontId="43" fillId="0" borderId="1" xfId="0" applyFont="1" applyFill="1" applyBorder="1" applyAlignment="1">
      <alignment horizontal="center" vertical="center"/>
    </xf>
    <xf numFmtId="4" fontId="43" fillId="0" borderId="1" xfId="0" applyNumberFormat="1" applyFont="1" applyFill="1" applyBorder="1" applyAlignment="1">
      <alignment horizontal="center" vertical="center"/>
    </xf>
    <xf numFmtId="170" fontId="43" fillId="0" borderId="1" xfId="0" applyNumberFormat="1" applyFont="1" applyFill="1" applyBorder="1" applyAlignment="1">
      <alignment horizontal="center" vertical="center"/>
    </xf>
    <xf numFmtId="2" fontId="33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4" fontId="9" fillId="0" borderId="1" xfId="23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49" fontId="46" fillId="0" borderId="1" xfId="27" applyNumberFormat="1" applyFont="1" applyFill="1" applyBorder="1" applyAlignment="1">
      <alignment horizontal="center" vertical="center" wrapText="1"/>
    </xf>
    <xf numFmtId="0" fontId="47" fillId="0" borderId="1" xfId="0" applyNumberFormat="1" applyFont="1" applyFill="1" applyBorder="1" applyAlignment="1">
      <alignment horizontal="left" vertical="distributed"/>
    </xf>
    <xf numFmtId="4" fontId="9" fillId="0" borderId="1" xfId="27" applyNumberFormat="1" applyFont="1" applyFill="1" applyBorder="1" applyAlignment="1">
      <alignment horizontal="center" vertical="center"/>
    </xf>
    <xf numFmtId="49" fontId="9" fillId="0" borderId="1" xfId="27" applyNumberFormat="1" applyFont="1" applyFill="1" applyBorder="1" applyAlignment="1">
      <alignment horizontal="center" vertical="center"/>
    </xf>
    <xf numFmtId="0" fontId="9" fillId="0" borderId="1" xfId="27" applyFont="1" applyFill="1" applyBorder="1" applyAlignment="1">
      <alignment horizontal="left" vertical="center" wrapText="1"/>
    </xf>
    <xf numFmtId="0" fontId="6" fillId="0" borderId="1" xfId="15" applyFont="1" applyFill="1" applyBorder="1" applyAlignment="1">
      <alignment horizontal="center" vertical="center"/>
    </xf>
    <xf numFmtId="0" fontId="6" fillId="0" borderId="1" xfId="21" applyFont="1" applyFill="1" applyBorder="1" applyAlignment="1">
      <alignment horizontal="left" vertical="center" wrapText="1"/>
    </xf>
    <xf numFmtId="2" fontId="6" fillId="0" borderId="1" xfId="21" applyNumberFormat="1" applyFont="1" applyFill="1" applyBorder="1" applyAlignment="1">
      <alignment horizontal="center" vertical="center" wrapText="1"/>
    </xf>
    <xf numFmtId="0" fontId="6" fillId="0" borderId="1" xfId="15" applyFont="1" applyFill="1" applyBorder="1" applyAlignment="1">
      <alignment horizontal="center" vertical="center" wrapText="1"/>
    </xf>
    <xf numFmtId="2" fontId="8" fillId="0" borderId="1" xfId="15" applyNumberFormat="1" applyFont="1" applyFill="1" applyBorder="1" applyAlignment="1">
      <alignment horizontal="center" vertical="center"/>
    </xf>
    <xf numFmtId="2" fontId="40" fillId="0" borderId="1" xfId="15" applyNumberFormat="1" applyFont="1" applyFill="1" applyBorder="1" applyAlignment="1">
      <alignment horizontal="center" vertical="center"/>
    </xf>
    <xf numFmtId="49" fontId="6" fillId="0" borderId="1" xfId="21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/>
    </xf>
    <xf numFmtId="0" fontId="37" fillId="0" borderId="1" xfId="0" applyFont="1" applyFill="1" applyBorder="1" applyAlignment="1">
      <alignment vertical="center"/>
    </xf>
    <xf numFmtId="2" fontId="37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7" fontId="6" fillId="0" borderId="1" xfId="2" applyNumberFormat="1" applyFont="1" applyFill="1" applyBorder="1" applyAlignment="1">
      <alignment horizontal="center" vertical="center"/>
    </xf>
    <xf numFmtId="167" fontId="37" fillId="0" borderId="1" xfId="0" applyNumberFormat="1" applyFont="1" applyFill="1" applyBorder="1" applyAlignment="1">
      <alignment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1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>
      <alignment horizontal="center" vertical="center"/>
    </xf>
    <xf numFmtId="0" fontId="33" fillId="0" borderId="0" xfId="0" applyFont="1" applyFill="1"/>
    <xf numFmtId="0" fontId="37" fillId="0" borderId="0" xfId="0" applyFont="1" applyFill="1"/>
    <xf numFmtId="2" fontId="37" fillId="0" borderId="0" xfId="0" applyNumberFormat="1" applyFont="1" applyFill="1"/>
    <xf numFmtId="2" fontId="37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6" fillId="0" borderId="1" xfId="12" applyFont="1" applyFill="1" applyBorder="1" applyAlignment="1">
      <alignment vertical="center" wrapText="1"/>
    </xf>
    <xf numFmtId="165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32" applyNumberFormat="1" applyFont="1" applyFill="1" applyBorder="1" applyAlignment="1">
      <alignment vertical="center"/>
    </xf>
    <xf numFmtId="2" fontId="8" fillId="0" borderId="8" xfId="0" applyNumberFormat="1" applyFont="1" applyFill="1" applyBorder="1" applyAlignment="1" applyProtection="1">
      <alignment vertical="center"/>
      <protection locked="0"/>
    </xf>
    <xf numFmtId="2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8" xfId="0" applyNumberFormat="1" applyFont="1" applyFill="1" applyBorder="1" applyAlignment="1">
      <alignment horizontal="center" vertical="center"/>
    </xf>
    <xf numFmtId="2" fontId="36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2" fontId="19" fillId="0" borderId="8" xfId="0" applyNumberFormat="1" applyFont="1" applyFill="1" applyBorder="1" applyAlignment="1">
      <alignment horizontal="center" vertical="center" wrapText="1"/>
    </xf>
    <xf numFmtId="2" fontId="39" fillId="0" borderId="8" xfId="0" applyNumberFormat="1" applyFont="1" applyFill="1" applyBorder="1" applyAlignment="1">
      <alignment horizontal="center" vertical="center" wrapText="1"/>
    </xf>
    <xf numFmtId="4" fontId="26" fillId="0" borderId="8" xfId="0" applyNumberFormat="1" applyFont="1" applyFill="1" applyBorder="1" applyAlignment="1">
      <alignment horizontal="center" vertical="center"/>
    </xf>
    <xf numFmtId="4" fontId="31" fillId="0" borderId="8" xfId="0" applyNumberFormat="1" applyFont="1" applyFill="1" applyBorder="1" applyAlignment="1">
      <alignment horizontal="center" vertical="center"/>
    </xf>
    <xf numFmtId="0" fontId="28" fillId="0" borderId="8" xfId="0" applyNumberFormat="1" applyFont="1" applyFill="1" applyBorder="1" applyAlignment="1">
      <alignment horizontal="center" vertical="center" wrapText="1"/>
    </xf>
    <xf numFmtId="4" fontId="30" fillId="0" borderId="8" xfId="0" applyNumberFormat="1" applyFont="1" applyFill="1" applyBorder="1" applyAlignment="1">
      <alignment horizontal="center" vertical="center"/>
    </xf>
    <xf numFmtId="4" fontId="45" fillId="0" borderId="8" xfId="0" applyNumberFormat="1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/>
    </xf>
    <xf numFmtId="2" fontId="40" fillId="0" borderId="8" xfId="15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0" fontId="6" fillId="0" borderId="11" xfId="1" applyNumberFormat="1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/>
    </xf>
    <xf numFmtId="4" fontId="8" fillId="0" borderId="11" xfId="2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1" xfId="1" applyNumberFormat="1" applyFont="1" applyFill="1" applyBorder="1" applyAlignment="1" applyProtection="1">
      <alignment horizontal="center" vertical="center" wrapText="1"/>
      <protection locked="0"/>
    </xf>
    <xf numFmtId="2" fontId="6" fillId="0" borderId="11" xfId="1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1" xfId="1" applyNumberFormat="1" applyFont="1" applyFill="1" applyBorder="1" applyAlignment="1" applyProtection="1">
      <alignment horizontal="center" vertical="center" wrapText="1"/>
      <protection locked="0"/>
    </xf>
    <xf numFmtId="2" fontId="6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/>
    <xf numFmtId="2" fontId="8" fillId="0" borderId="0" xfId="0" applyNumberFormat="1" applyFont="1" applyFill="1" applyBorder="1" applyAlignment="1">
      <alignment horizontal="right"/>
    </xf>
    <xf numFmtId="2" fontId="8" fillId="0" borderId="0" xfId="1" applyNumberFormat="1" applyFont="1" applyFill="1" applyBorder="1" applyAlignment="1"/>
    <xf numFmtId="2" fontId="8" fillId="0" borderId="0" xfId="1" applyNumberFormat="1" applyFont="1" applyFill="1" applyBorder="1"/>
    <xf numFmtId="2" fontId="6" fillId="0" borderId="0" xfId="0" applyNumberFormat="1" applyFont="1" applyFill="1" applyBorder="1"/>
    <xf numFmtId="2" fontId="32" fillId="0" borderId="0" xfId="0" applyNumberFormat="1" applyFont="1" applyFill="1" applyBorder="1" applyAlignment="1">
      <alignment horizontal="center" vertical="top" wrapText="1"/>
    </xf>
    <xf numFmtId="2" fontId="32" fillId="0" borderId="0" xfId="0" applyNumberFormat="1" applyFont="1" applyFill="1" applyBorder="1" applyAlignment="1">
      <alignment vertical="top" wrapText="1"/>
    </xf>
    <xf numFmtId="2" fontId="6" fillId="0" borderId="1" xfId="2" applyNumberFormat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left" vertical="center"/>
    </xf>
    <xf numFmtId="2" fontId="6" fillId="0" borderId="0" xfId="5" applyNumberFormat="1" applyFont="1" applyFill="1" applyBorder="1" applyAlignment="1" applyProtection="1">
      <alignment horizontal="center" vertical="center"/>
      <protection locked="0"/>
    </xf>
    <xf numFmtId="2" fontId="8" fillId="0" borderId="0" xfId="2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2" fontId="52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vertical="center"/>
    </xf>
    <xf numFmtId="0" fontId="19" fillId="0" borderId="1" xfId="0" applyNumberFormat="1" applyFont="1" applyFill="1" applyBorder="1" applyAlignment="1">
      <alignment horizontal="center" vertical="center"/>
    </xf>
    <xf numFmtId="0" fontId="52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/>
    <xf numFmtId="0" fontId="8" fillId="0" borderId="0" xfId="25" applyFont="1" applyAlignment="1">
      <alignment horizontal="center"/>
    </xf>
    <xf numFmtId="0" fontId="8" fillId="0" borderId="0" xfId="25" applyFont="1" applyBorder="1" applyAlignment="1">
      <alignment horizontal="center"/>
    </xf>
    <xf numFmtId="0" fontId="6" fillId="2" borderId="1" xfId="22" applyFont="1" applyFill="1" applyBorder="1" applyAlignment="1">
      <alignment horizontal="center"/>
    </xf>
    <xf numFmtId="0" fontId="8" fillId="2" borderId="1" xfId="22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8" fillId="0" borderId="1" xfId="23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5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2" fontId="8" fillId="0" borderId="1" xfId="23" applyNumberFormat="1" applyFont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165" fontId="33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horizontal="center" vertical="top" wrapText="1"/>
    </xf>
    <xf numFmtId="169" fontId="8" fillId="0" borderId="1" xfId="1" applyNumberFormat="1" applyFont="1" applyFill="1" applyBorder="1" applyAlignment="1" applyProtection="1">
      <alignment vertical="center" wrapText="1"/>
    </xf>
    <xf numFmtId="0" fontId="8" fillId="0" borderId="1" xfId="9" applyFont="1" applyFill="1" applyBorder="1" applyAlignment="1" applyProtection="1">
      <alignment horizontal="left" vertical="top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center" vertical="top" wrapText="1"/>
    </xf>
    <xf numFmtId="169" fontId="6" fillId="0" borderId="1" xfId="1" applyNumberFormat="1" applyFont="1" applyFill="1" applyBorder="1" applyAlignment="1" applyProtection="1">
      <alignment vertical="center" wrapText="1"/>
    </xf>
    <xf numFmtId="169" fontId="8" fillId="0" borderId="1" xfId="1" applyNumberFormat="1" applyFont="1" applyFill="1" applyBorder="1" applyAlignment="1" applyProtection="1">
      <alignment vertical="top" wrapText="1"/>
    </xf>
    <xf numFmtId="0" fontId="6" fillId="0" borderId="1" xfId="14" applyFont="1" applyBorder="1" applyAlignment="1">
      <alignment horizontal="center"/>
    </xf>
    <xf numFmtId="164" fontId="6" fillId="2" borderId="1" xfId="14" applyNumberFormat="1" applyFont="1" applyFill="1" applyBorder="1" applyAlignment="1">
      <alignment horizontal="center"/>
    </xf>
    <xf numFmtId="2" fontId="6" fillId="2" borderId="1" xfId="14" applyNumberFormat="1" applyFont="1" applyFill="1" applyBorder="1" applyAlignment="1">
      <alignment horizontal="center"/>
    </xf>
    <xf numFmtId="0" fontId="6" fillId="2" borderId="1" xfId="14" applyFont="1" applyFill="1" applyBorder="1" applyAlignment="1">
      <alignment horizontal="center"/>
    </xf>
    <xf numFmtId="9" fontId="6" fillId="2" borderId="1" xfId="31" applyFont="1" applyFill="1" applyBorder="1" applyAlignment="1">
      <alignment horizontal="center"/>
    </xf>
    <xf numFmtId="165" fontId="6" fillId="2" borderId="1" xfId="14" applyNumberFormat="1" applyFont="1" applyFill="1" applyBorder="1" applyAlignment="1">
      <alignment horizontal="center"/>
    </xf>
    <xf numFmtId="0" fontId="6" fillId="0" borderId="1" xfId="27" applyFont="1" applyBorder="1" applyAlignment="1">
      <alignment horizontal="center"/>
    </xf>
    <xf numFmtId="165" fontId="6" fillId="0" borderId="1" xfId="27" applyNumberFormat="1" applyFont="1" applyBorder="1" applyAlignment="1">
      <alignment horizontal="center"/>
    </xf>
    <xf numFmtId="2" fontId="6" fillId="0" borderId="1" xfId="27" applyNumberFormat="1" applyFont="1" applyBorder="1" applyAlignment="1">
      <alignment horizontal="center"/>
    </xf>
    <xf numFmtId="164" fontId="6" fillId="0" borderId="1" xfId="27" applyNumberFormat="1" applyFont="1" applyBorder="1" applyAlignment="1">
      <alignment horizontal="center"/>
    </xf>
    <xf numFmtId="9" fontId="6" fillId="0" borderId="1" xfId="31" applyFont="1" applyBorder="1" applyAlignment="1">
      <alignment horizontal="center"/>
    </xf>
    <xf numFmtId="165" fontId="6" fillId="0" borderId="1" xfId="14" applyNumberFormat="1" applyFont="1" applyBorder="1" applyAlignment="1">
      <alignment horizontal="center"/>
    </xf>
    <xf numFmtId="2" fontId="6" fillId="0" borderId="1" xfId="14" applyNumberFormat="1" applyFont="1" applyBorder="1" applyAlignment="1">
      <alignment horizontal="center"/>
    </xf>
    <xf numFmtId="0" fontId="8" fillId="0" borderId="0" xfId="14" applyFont="1" applyBorder="1" applyAlignment="1">
      <alignment horizontal="center"/>
    </xf>
    <xf numFmtId="0" fontId="8" fillId="0" borderId="0" xfId="9" applyFont="1"/>
    <xf numFmtId="0" fontId="8" fillId="0" borderId="0" xfId="24" applyFont="1" applyBorder="1" applyAlignment="1">
      <alignment horizontal="center"/>
    </xf>
    <xf numFmtId="165" fontId="8" fillId="0" borderId="0" xfId="24" applyNumberFormat="1" applyFont="1" applyBorder="1" applyAlignment="1">
      <alignment horizontal="center"/>
    </xf>
    <xf numFmtId="2" fontId="8" fillId="0" borderId="0" xfId="24" applyNumberFormat="1" applyFont="1" applyBorder="1" applyAlignment="1">
      <alignment horizontal="center"/>
    </xf>
    <xf numFmtId="0" fontId="8" fillId="0" borderId="0" xfId="22" applyFont="1" applyBorder="1" applyAlignment="1">
      <alignment horizontal="center"/>
    </xf>
    <xf numFmtId="0" fontId="8" fillId="0" borderId="0" xfId="24" applyFont="1" applyBorder="1" applyAlignment="1">
      <alignment horizontal="center" wrapText="1"/>
    </xf>
    <xf numFmtId="1" fontId="8" fillId="0" borderId="0" xfId="24" applyNumberFormat="1" applyFont="1" applyBorder="1" applyAlignment="1">
      <alignment horizontal="center"/>
    </xf>
    <xf numFmtId="168" fontId="8" fillId="0" borderId="0" xfId="24" applyNumberFormat="1" applyFont="1" applyBorder="1" applyAlignment="1">
      <alignment horizontal="center"/>
    </xf>
    <xf numFmtId="1" fontId="8" fillId="0" borderId="0" xfId="22" applyNumberFormat="1" applyFont="1" applyBorder="1" applyAlignment="1">
      <alignment horizontal="center"/>
    </xf>
    <xf numFmtId="0" fontId="8" fillId="0" borderId="0" xfId="24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2" fontId="53" fillId="0" borderId="1" xfId="0" applyNumberFormat="1" applyFont="1" applyFill="1" applyBorder="1" applyAlignment="1">
      <alignment horizontal="center" vertical="center"/>
    </xf>
    <xf numFmtId="2" fontId="16" fillId="2" borderId="0" xfId="0" applyNumberFormat="1" applyFont="1" applyFill="1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169" fontId="6" fillId="0" borderId="1" xfId="1" applyNumberFormat="1" applyFont="1" applyFill="1" applyBorder="1" applyAlignment="1" applyProtection="1">
      <alignment horizontal="center" vertical="center" wrapText="1"/>
    </xf>
    <xf numFmtId="2" fontId="23" fillId="0" borderId="1" xfId="0" applyNumberFormat="1" applyFont="1" applyFill="1" applyBorder="1" applyAlignment="1">
      <alignment horizontal="left" vertical="center"/>
    </xf>
    <xf numFmtId="2" fontId="23" fillId="0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left" vertical="center"/>
    </xf>
    <xf numFmtId="2" fontId="27" fillId="0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left" vertical="center"/>
    </xf>
    <xf numFmtId="2" fontId="23" fillId="0" borderId="1" xfId="0" applyNumberFormat="1" applyFont="1" applyFill="1" applyBorder="1" applyAlignment="1">
      <alignment horizontal="left" vertical="distributed"/>
    </xf>
    <xf numFmtId="2" fontId="23" fillId="0" borderId="1" xfId="0" applyNumberFormat="1" applyFont="1" applyFill="1" applyBorder="1" applyAlignment="1">
      <alignment horizontal="center"/>
    </xf>
    <xf numFmtId="16" fontId="13" fillId="0" borderId="1" xfId="0" applyNumberFormat="1" applyFont="1" applyFill="1" applyBorder="1" applyAlignment="1">
      <alignment vertical="center" wrapText="1"/>
    </xf>
    <xf numFmtId="165" fontId="48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165" fontId="28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" fontId="13" fillId="0" borderId="1" xfId="1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2" fontId="23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 applyProtection="1">
      <alignment vertical="center" wrapText="1"/>
      <protection locked="0"/>
    </xf>
    <xf numFmtId="0" fontId="13" fillId="0" borderId="1" xfId="0" applyNumberFormat="1" applyFont="1" applyFill="1" applyBorder="1" applyAlignment="1" applyProtection="1">
      <alignment vertical="center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172" fontId="23" fillId="0" borderId="1" xfId="0" applyNumberFormat="1" applyFont="1" applyFill="1" applyBorder="1" applyAlignment="1">
      <alignment horizontal="center" vertical="center" wrapText="1"/>
    </xf>
    <xf numFmtId="0" fontId="13" fillId="0" borderId="1" xfId="13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13" fillId="0" borderId="1" xfId="13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27" fillId="0" borderId="1" xfId="0" applyNumberFormat="1" applyFont="1" applyFill="1" applyBorder="1" applyAlignment="1" applyProtection="1">
      <alignment vertical="center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2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NumberFormat="1" applyFont="1" applyFill="1" applyBorder="1"/>
    <xf numFmtId="49" fontId="27" fillId="0" borderId="1" xfId="0" applyNumberFormat="1" applyFont="1" applyFill="1" applyBorder="1" applyAlignment="1" applyProtection="1">
      <alignment horizontal="left" wrapText="1"/>
      <protection locked="0"/>
    </xf>
    <xf numFmtId="0" fontId="13" fillId="0" borderId="1" xfId="13" applyNumberFormat="1" applyFont="1" applyFill="1" applyBorder="1" applyAlignment="1">
      <alignment vertical="center" wrapText="1"/>
    </xf>
    <xf numFmtId="49" fontId="27" fillId="0" borderId="1" xfId="0" applyNumberFormat="1" applyFont="1" applyFill="1" applyBorder="1" applyAlignment="1" applyProtection="1">
      <alignment vertical="center" wrapText="1"/>
      <protection locked="0"/>
    </xf>
    <xf numFmtId="0" fontId="27" fillId="0" borderId="1" xfId="13" applyFont="1" applyFill="1" applyBorder="1" applyAlignment="1">
      <alignment horizontal="center" vertical="center" wrapText="1"/>
    </xf>
    <xf numFmtId="0" fontId="13" fillId="0" borderId="1" xfId="13" applyNumberFormat="1" applyFont="1" applyFill="1" applyBorder="1" applyAlignment="1">
      <alignment horizontal="center" vertical="center" wrapText="1"/>
    </xf>
    <xf numFmtId="0" fontId="27" fillId="0" borderId="1" xfId="13" applyNumberFormat="1" applyFont="1" applyFill="1" applyBorder="1" applyAlignment="1">
      <alignment horizontal="center" vertical="center" wrapText="1"/>
    </xf>
    <xf numFmtId="2" fontId="27" fillId="0" borderId="1" xfId="13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2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1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2" applyFont="1" applyFill="1" applyBorder="1" applyAlignment="1">
      <alignment horizontal="left" vertical="center"/>
    </xf>
    <xf numFmtId="4" fontId="27" fillId="0" borderId="1" xfId="2" applyNumberFormat="1" applyFont="1" applyFill="1" applyBorder="1" applyAlignment="1">
      <alignment horizontal="center" vertical="center"/>
    </xf>
    <xf numFmtId="2" fontId="27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27" fillId="0" borderId="1" xfId="1" applyNumberFormat="1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" applyFont="1" applyFill="1" applyBorder="1" applyAlignment="1">
      <alignment horizontal="center" vertical="center"/>
    </xf>
    <xf numFmtId="2" fontId="13" fillId="0" borderId="1" xfId="1" applyNumberFormat="1" applyFont="1" applyFill="1" applyBorder="1" applyAlignment="1">
      <alignment horizontal="center" vertical="center" wrapText="1"/>
    </xf>
    <xf numFmtId="0" fontId="25" fillId="0" borderId="1" xfId="0" applyFont="1" applyFill="1" applyBorder="1"/>
    <xf numFmtId="0" fontId="27" fillId="0" borderId="1" xfId="2" applyFont="1" applyFill="1" applyBorder="1" applyAlignment="1">
      <alignment vertical="center"/>
    </xf>
    <xf numFmtId="0" fontId="27" fillId="0" borderId="1" xfId="2" applyFont="1" applyFill="1" applyBorder="1" applyAlignment="1">
      <alignment horizontal="center" vertical="center"/>
    </xf>
    <xf numFmtId="0" fontId="23" fillId="0" borderId="0" xfId="0" applyFont="1" applyFill="1"/>
    <xf numFmtId="2" fontId="25" fillId="0" borderId="0" xfId="0" applyNumberFormat="1" applyFont="1" applyFill="1"/>
    <xf numFmtId="0" fontId="25" fillId="0" borderId="0" xfId="0" applyFont="1" applyFill="1"/>
    <xf numFmtId="2" fontId="13" fillId="0" borderId="1" xfId="0" applyNumberFormat="1" applyFont="1" applyFill="1" applyBorder="1" applyAlignment="1" applyProtection="1">
      <alignment horizontal="center" vertical="center"/>
      <protection locked="0"/>
    </xf>
    <xf numFmtId="164" fontId="27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25" applyFont="1" applyAlignment="1">
      <alignment horizontal="center"/>
    </xf>
    <xf numFmtId="2" fontId="25" fillId="2" borderId="1" xfId="0" applyNumberFormat="1" applyFont="1" applyFill="1" applyBorder="1" applyAlignment="1">
      <alignment horizontal="center" vertical="center"/>
    </xf>
    <xf numFmtId="2" fontId="27" fillId="2" borderId="1" xfId="0" applyNumberFormat="1" applyFont="1" applyFill="1" applyBorder="1" applyAlignment="1">
      <alignment horizontal="left" vertical="center"/>
    </xf>
    <xf numFmtId="2" fontId="27" fillId="2" borderId="1" xfId="0" applyNumberFormat="1" applyFont="1" applyFill="1" applyBorder="1" applyAlignment="1">
      <alignment horizontal="center" vertical="center"/>
    </xf>
    <xf numFmtId="2" fontId="22" fillId="2" borderId="1" xfId="0" applyNumberFormat="1" applyFont="1" applyFill="1" applyBorder="1"/>
    <xf numFmtId="2" fontId="22" fillId="0" borderId="1" xfId="0" applyNumberFormat="1" applyFont="1" applyBorder="1"/>
    <xf numFmtId="2" fontId="8" fillId="0" borderId="1" xfId="0" applyNumberFormat="1" applyFont="1" applyBorder="1" applyAlignment="1">
      <alignment horizontal="left" vertical="center" wrapText="1"/>
    </xf>
    <xf numFmtId="0" fontId="56" fillId="2" borderId="1" xfId="0" quotePrefix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2" fontId="27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43" fillId="2" borderId="1" xfId="0" applyFont="1" applyFill="1" applyBorder="1" applyAlignment="1">
      <alignment horizontal="center" vertical="center"/>
    </xf>
    <xf numFmtId="0" fontId="6" fillId="2" borderId="1" xfId="13" applyFont="1" applyFill="1" applyBorder="1" applyAlignment="1">
      <alignment horizontal="center" vertical="center" wrapText="1"/>
    </xf>
    <xf numFmtId="0" fontId="6" fillId="0" borderId="0" xfId="14" applyFont="1" applyBorder="1" applyAlignment="1">
      <alignment horizontal="center"/>
    </xf>
    <xf numFmtId="0" fontId="6" fillId="0" borderId="0" xfId="24" applyFont="1" applyBorder="1" applyAlignment="1">
      <alignment horizontal="center"/>
    </xf>
    <xf numFmtId="0" fontId="6" fillId="0" borderId="0" xfId="22" applyFont="1" applyBorder="1" applyAlignment="1">
      <alignment horizontal="center"/>
    </xf>
    <xf numFmtId="0" fontId="6" fillId="0" borderId="0" xfId="24" applyFont="1" applyAlignment="1">
      <alignment horizontal="center"/>
    </xf>
    <xf numFmtId="0" fontId="8" fillId="0" borderId="1" xfId="14" applyFont="1" applyBorder="1" applyAlignment="1">
      <alignment horizontal="center"/>
    </xf>
    <xf numFmtId="0" fontId="6" fillId="0" borderId="1" xfId="0" quotePrefix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5" fontId="8" fillId="0" borderId="1" xfId="24" applyNumberFormat="1" applyFont="1" applyBorder="1" applyAlignment="1">
      <alignment horizontal="center"/>
    </xf>
    <xf numFmtId="0" fontId="6" fillId="0" borderId="1" xfId="14" applyFont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0" fontId="3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3" fontId="43" fillId="0" borderId="1" xfId="0" applyNumberFormat="1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/>
    </xf>
    <xf numFmtId="2" fontId="43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2" fontId="37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19" fillId="0" borderId="8" xfId="0" applyNumberFormat="1" applyFont="1" applyBorder="1" applyAlignment="1">
      <alignment horizontal="center" vertical="center" wrapText="1"/>
    </xf>
    <xf numFmtId="165" fontId="37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2" fontId="37" fillId="0" borderId="1" xfId="0" applyNumberFormat="1" applyFont="1" applyBorder="1" applyAlignment="1">
      <alignment horizontal="center" vertical="center"/>
    </xf>
    <xf numFmtId="0" fontId="58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59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2" fontId="37" fillId="0" borderId="8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165" fontId="37" fillId="0" borderId="1" xfId="0" applyNumberFormat="1" applyFont="1" applyBorder="1" applyAlignment="1">
      <alignment horizontal="center" vertical="center"/>
    </xf>
    <xf numFmtId="0" fontId="13" fillId="0" borderId="1" xfId="13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vertical="center" wrapText="1"/>
      <protection locked="0"/>
    </xf>
    <xf numFmtId="168" fontId="13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2" fontId="27" fillId="0" borderId="8" xfId="0" applyNumberFormat="1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vertical="top" wrapText="1"/>
    </xf>
    <xf numFmtId="2" fontId="27" fillId="0" borderId="1" xfId="0" applyNumberFormat="1" applyFont="1" applyBorder="1" applyAlignment="1">
      <alignment horizontal="center" vertical="center" wrapText="1"/>
    </xf>
    <xf numFmtId="0" fontId="27" fillId="0" borderId="1" xfId="12" applyFont="1" applyBorder="1"/>
    <xf numFmtId="0" fontId="23" fillId="2" borderId="1" xfId="0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2" fontId="48" fillId="2" borderId="1" xfId="0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2" fontId="48" fillId="2" borderId="8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2" fontId="60" fillId="2" borderId="8" xfId="0" applyNumberFormat="1" applyFont="1" applyFill="1" applyBorder="1" applyAlignment="1">
      <alignment horizontal="center" vertical="center" wrapText="1"/>
    </xf>
    <xf numFmtId="2" fontId="13" fillId="2" borderId="1" xfId="9" quotePrefix="1" applyNumberFormat="1" applyFont="1" applyFill="1" applyBorder="1" applyAlignment="1">
      <alignment horizontal="center" vertical="center"/>
    </xf>
    <xf numFmtId="2" fontId="13" fillId="2" borderId="1" xfId="9" applyNumberFormat="1" applyFont="1" applyFill="1" applyBorder="1" applyAlignment="1">
      <alignment horizontal="left" vertical="distributed"/>
    </xf>
    <xf numFmtId="2" fontId="13" fillId="2" borderId="1" xfId="0" applyNumberFormat="1" applyFont="1" applyFill="1" applyBorder="1" applyAlignment="1">
      <alignment horizontal="center" vertical="center"/>
    </xf>
    <xf numFmtId="2" fontId="13" fillId="2" borderId="1" xfId="9" applyNumberFormat="1" applyFont="1" applyFill="1" applyBorder="1" applyAlignment="1">
      <alignment horizontal="center" vertical="center"/>
    </xf>
    <xf numFmtId="2" fontId="27" fillId="2" borderId="1" xfId="1" applyNumberFormat="1" applyFont="1" applyFill="1" applyBorder="1" applyAlignment="1" applyProtection="1">
      <alignment horizontal="center" vertical="center"/>
    </xf>
    <xf numFmtId="2" fontId="27" fillId="2" borderId="8" xfId="0" applyNumberFormat="1" applyFont="1" applyFill="1" applyBorder="1" applyAlignment="1">
      <alignment horizontal="center" vertical="center"/>
    </xf>
    <xf numFmtId="2" fontId="27" fillId="2" borderId="1" xfId="9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left" vertical="distributed"/>
    </xf>
    <xf numFmtId="2" fontId="25" fillId="2" borderId="8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vertical="distributed"/>
    </xf>
    <xf numFmtId="2" fontId="23" fillId="2" borderId="1" xfId="0" applyNumberFormat="1" applyFont="1" applyFill="1" applyBorder="1" applyAlignment="1">
      <alignment horizontal="center" vertical="center"/>
    </xf>
    <xf numFmtId="2" fontId="23" fillId="2" borderId="8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7" fillId="2" borderId="8" xfId="0" applyNumberFormat="1" applyFont="1" applyFill="1" applyBorder="1" applyAlignment="1">
      <alignment horizontal="center" vertical="center" wrapText="1"/>
    </xf>
    <xf numFmtId="168" fontId="25" fillId="2" borderId="1" xfId="0" applyNumberFormat="1" applyFont="1" applyFill="1" applyBorder="1" applyAlignment="1">
      <alignment horizontal="center" vertical="center" wrapText="1"/>
    </xf>
    <xf numFmtId="165" fontId="25" fillId="2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168" fontId="25" fillId="0" borderId="1" xfId="0" applyNumberFormat="1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2" fontId="60" fillId="0" borderId="8" xfId="0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0" fontId="48" fillId="2" borderId="1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distributed"/>
    </xf>
    <xf numFmtId="0" fontId="28" fillId="2" borderId="1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 wrapText="1"/>
    </xf>
    <xf numFmtId="0" fontId="13" fillId="2" borderId="1" xfId="34" applyFont="1" applyFill="1" applyBorder="1" applyAlignment="1">
      <alignment horizontal="center" vertical="center" wrapText="1"/>
    </xf>
    <xf numFmtId="0" fontId="13" fillId="2" borderId="1" xfId="34" applyFont="1" applyFill="1" applyBorder="1" applyAlignment="1">
      <alignment horizontal="left" vertical="center" wrapText="1"/>
    </xf>
    <xf numFmtId="2" fontId="13" fillId="2" borderId="1" xfId="34" applyNumberFormat="1" applyFont="1" applyFill="1" applyBorder="1" applyAlignment="1">
      <alignment horizontal="center" vertical="center" wrapText="1"/>
    </xf>
    <xf numFmtId="0" fontId="27" fillId="2" borderId="1" xfId="8" applyFont="1" applyFill="1" applyBorder="1" applyAlignment="1">
      <alignment horizontal="left" vertical="center" wrapText="1"/>
    </xf>
    <xf numFmtId="0" fontId="27" fillId="2" borderId="1" xfId="8" applyFont="1" applyFill="1" applyBorder="1" applyAlignment="1">
      <alignment horizontal="center" vertical="center" wrapText="1"/>
    </xf>
    <xf numFmtId="0" fontId="62" fillId="2" borderId="1" xfId="34" applyFont="1" applyFill="1" applyBorder="1" applyAlignment="1">
      <alignment horizontal="center" vertical="center" wrapText="1"/>
    </xf>
    <xf numFmtId="0" fontId="27" fillId="2" borderId="1" xfId="1" applyNumberFormat="1" applyFont="1" applyFill="1" applyBorder="1" applyAlignment="1" applyProtection="1">
      <alignment horizontal="center" vertical="center" wrapText="1"/>
    </xf>
    <xf numFmtId="2" fontId="27" fillId="2" borderId="1" xfId="1" applyNumberFormat="1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2" fontId="25" fillId="0" borderId="1" xfId="0" applyNumberFormat="1" applyFont="1" applyBorder="1" applyAlignment="1">
      <alignment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167" fontId="13" fillId="0" borderId="1" xfId="2" applyNumberFormat="1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vertical="center"/>
    </xf>
    <xf numFmtId="0" fontId="13" fillId="0" borderId="1" xfId="2" applyFont="1" applyBorder="1" applyAlignment="1">
      <alignment horizontal="center" vertical="center"/>
    </xf>
    <xf numFmtId="2" fontId="27" fillId="0" borderId="1" xfId="0" applyNumberFormat="1" applyFont="1" applyBorder="1" applyAlignment="1" applyProtection="1">
      <alignment horizontal="center" vertical="center" wrapText="1"/>
      <protection locked="0"/>
    </xf>
    <xf numFmtId="2" fontId="13" fillId="0" borderId="1" xfId="0" applyNumberFormat="1" applyFont="1" applyBorder="1" applyAlignment="1" applyProtection="1">
      <alignment horizontal="center" vertical="center" wrapText="1"/>
      <protection locked="0"/>
    </xf>
    <xf numFmtId="4" fontId="27" fillId="0" borderId="1" xfId="2" applyNumberFormat="1" applyFont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2" fontId="25" fillId="2" borderId="8" xfId="0" applyNumberFormat="1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1" fillId="0" borderId="14" xfId="12" applyFont="1" applyBorder="1" applyAlignment="1">
      <alignment horizontal="center" vertical="center" wrapText="1"/>
    </xf>
    <xf numFmtId="0" fontId="11" fillId="2" borderId="14" xfId="12" applyFont="1" applyFill="1" applyBorder="1" applyAlignment="1">
      <alignment horizontal="center"/>
    </xf>
    <xf numFmtId="0" fontId="11" fillId="0" borderId="14" xfId="12" applyFont="1" applyFill="1" applyBorder="1" applyAlignment="1">
      <alignment horizontal="center"/>
    </xf>
    <xf numFmtId="0" fontId="63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16" fontId="13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2" fontId="28" fillId="2" borderId="8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justify" wrapText="1"/>
    </xf>
    <xf numFmtId="0" fontId="20" fillId="0" borderId="1" xfId="0" applyNumberFormat="1" applyFont="1" applyFill="1" applyBorder="1" applyAlignment="1">
      <alignment horizontal="center" vertical="center"/>
    </xf>
    <xf numFmtId="0" fontId="64" fillId="0" borderId="14" xfId="0" applyNumberFormat="1" applyFont="1" applyFill="1" applyBorder="1" applyAlignment="1">
      <alignment horizontal="center" vertical="center"/>
    </xf>
    <xf numFmtId="0" fontId="27" fillId="0" borderId="8" xfId="0" applyNumberFormat="1" applyFont="1" applyFill="1" applyBorder="1" applyAlignment="1">
      <alignment horizontal="center" vertical="center" wrapText="1"/>
    </xf>
    <xf numFmtId="2" fontId="27" fillId="0" borderId="8" xfId="0" applyNumberFormat="1" applyFont="1" applyFill="1" applyBorder="1" applyAlignment="1">
      <alignment horizontal="center" vertical="center" wrapText="1"/>
    </xf>
    <xf numFmtId="2" fontId="27" fillId="0" borderId="8" xfId="0" applyNumberFormat="1" applyFont="1" applyFill="1" applyBorder="1" applyAlignment="1" applyProtection="1">
      <alignment vertical="center"/>
      <protection locked="0"/>
    </xf>
    <xf numFmtId="2" fontId="27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8" xfId="0" applyNumberFormat="1" applyFont="1" applyFill="1" applyBorder="1" applyAlignment="1">
      <alignment horizontal="center" vertical="center"/>
    </xf>
    <xf numFmtId="2" fontId="25" fillId="0" borderId="8" xfId="0" applyNumberFormat="1" applyFont="1" applyFill="1" applyBorder="1" applyAlignment="1">
      <alignment horizontal="center" vertical="center"/>
    </xf>
    <xf numFmtId="2" fontId="27" fillId="0" borderId="8" xfId="0" applyNumberFormat="1" applyFont="1" applyFill="1" applyBorder="1" applyAlignment="1">
      <alignment horizontal="center" vertical="center"/>
    </xf>
    <xf numFmtId="165" fontId="48" fillId="0" borderId="8" xfId="0" applyNumberFormat="1" applyFont="1" applyFill="1" applyBorder="1" applyAlignment="1">
      <alignment horizontal="center" vertical="center" wrapText="1"/>
    </xf>
    <xf numFmtId="165" fontId="28" fillId="0" borderId="8" xfId="0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2" fontId="13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27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13" fillId="0" borderId="8" xfId="1" applyNumberFormat="1" applyFont="1" applyFill="1" applyBorder="1" applyAlignment="1">
      <alignment horizontal="center" vertical="center" wrapText="1"/>
    </xf>
    <xf numFmtId="4" fontId="27" fillId="0" borderId="11" xfId="2" applyNumberFormat="1" applyFont="1" applyFill="1" applyBorder="1" applyAlignment="1">
      <alignment horizontal="center" vertical="center"/>
    </xf>
    <xf numFmtId="2" fontId="27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8" xfId="0" applyNumberFormat="1" applyFont="1" applyFill="1" applyBorder="1" applyAlignment="1">
      <alignment horizontal="center" vertical="center"/>
    </xf>
    <xf numFmtId="0" fontId="13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27" fillId="0" borderId="8" xfId="2" applyNumberFormat="1" applyFont="1" applyFill="1" applyBorder="1" applyAlignment="1">
      <alignment horizontal="center" vertical="center" wrapText="1"/>
    </xf>
    <xf numFmtId="0" fontId="13" fillId="0" borderId="11" xfId="1" applyNumberFormat="1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center"/>
    </xf>
    <xf numFmtId="2" fontId="13" fillId="0" borderId="11" xfId="1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1" xfId="1" applyNumberFormat="1" applyFont="1" applyFill="1" applyBorder="1" applyAlignment="1" applyProtection="1">
      <alignment horizontal="center" vertical="center" wrapText="1"/>
      <protection locked="0"/>
    </xf>
    <xf numFmtId="2" fontId="1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Fill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1" fontId="57" fillId="0" borderId="0" xfId="0" applyNumberFormat="1" applyFont="1"/>
    <xf numFmtId="2" fontId="22" fillId="0" borderId="0" xfId="0" applyNumberFormat="1" applyFont="1" applyAlignment="1">
      <alignment horizontal="center" vertical="center"/>
    </xf>
    <xf numFmtId="1" fontId="57" fillId="0" borderId="1" xfId="0" applyNumberFormat="1" applyFont="1" applyBorder="1"/>
    <xf numFmtId="1" fontId="57" fillId="0" borderId="14" xfId="0" applyNumberFormat="1" applyFont="1" applyBorder="1" applyAlignment="1">
      <alignment horizontal="center" vertical="center"/>
    </xf>
    <xf numFmtId="1" fontId="57" fillId="0" borderId="8" xfId="0" applyNumberFormat="1" applyFont="1" applyBorder="1"/>
    <xf numFmtId="1" fontId="22" fillId="0" borderId="14" xfId="0" applyNumberFormat="1" applyFont="1" applyBorder="1" applyAlignment="1">
      <alignment horizontal="center" vertical="center"/>
    </xf>
    <xf numFmtId="2" fontId="13" fillId="2" borderId="8" xfId="0" applyNumberFormat="1" applyFont="1" applyFill="1" applyBorder="1" applyAlignment="1">
      <alignment horizontal="center" vertical="center" wrapText="1"/>
    </xf>
    <xf numFmtId="2" fontId="22" fillId="2" borderId="14" xfId="0" applyNumberFormat="1" applyFont="1" applyFill="1" applyBorder="1" applyAlignment="1">
      <alignment horizontal="center" vertical="center"/>
    </xf>
    <xf numFmtId="2" fontId="57" fillId="0" borderId="8" xfId="0" applyNumberFormat="1" applyFont="1" applyBorder="1"/>
    <xf numFmtId="2" fontId="22" fillId="0" borderId="8" xfId="0" applyNumberFormat="1" applyFont="1" applyBorder="1"/>
    <xf numFmtId="2" fontId="22" fillId="0" borderId="14" xfId="0" applyNumberFormat="1" applyFont="1" applyBorder="1" applyAlignment="1">
      <alignment horizontal="center" vertical="center"/>
    </xf>
    <xf numFmtId="2" fontId="52" fillId="0" borderId="8" xfId="0" applyNumberFormat="1" applyFont="1" applyFill="1" applyBorder="1" applyAlignment="1">
      <alignment horizontal="center" vertical="center"/>
    </xf>
    <xf numFmtId="0" fontId="19" fillId="0" borderId="8" xfId="0" applyNumberFormat="1" applyFont="1" applyFill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left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2" fontId="52" fillId="0" borderId="11" xfId="0" applyNumberFormat="1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/>
    </xf>
    <xf numFmtId="2" fontId="22" fillId="0" borderId="11" xfId="0" applyNumberFormat="1" applyFont="1" applyBorder="1"/>
    <xf numFmtId="2" fontId="52" fillId="0" borderId="12" xfId="0" applyNumberFormat="1" applyFont="1" applyFill="1" applyBorder="1" applyAlignment="1">
      <alignment horizontal="center" vertical="center"/>
    </xf>
    <xf numFmtId="2" fontId="6" fillId="0" borderId="1" xfId="2" applyNumberFormat="1" applyFont="1" applyFill="1" applyBorder="1" applyAlignment="1">
      <alignment horizontal="center" vertical="center" wrapText="1"/>
    </xf>
    <xf numFmtId="169" fontId="8" fillId="0" borderId="1" xfId="1" applyNumberFormat="1" applyFont="1" applyFill="1" applyBorder="1" applyAlignment="1" applyProtection="1">
      <alignment horizontal="center" vertical="center" wrapText="1"/>
    </xf>
    <xf numFmtId="169" fontId="8" fillId="0" borderId="8" xfId="1" applyNumberFormat="1" applyFont="1" applyFill="1" applyBorder="1" applyAlignment="1" applyProtection="1">
      <alignment vertical="center" wrapText="1"/>
    </xf>
    <xf numFmtId="0" fontId="7" fillId="0" borderId="1" xfId="24" applyFont="1" applyBorder="1" applyAlignment="1">
      <alignment horizontal="center"/>
    </xf>
    <xf numFmtId="0" fontId="7" fillId="0" borderId="8" xfId="24" applyFont="1" applyBorder="1" applyAlignment="1">
      <alignment horizontal="center"/>
    </xf>
    <xf numFmtId="0" fontId="8" fillId="2" borderId="8" xfId="22" applyFont="1" applyFill="1" applyBorder="1" applyAlignment="1">
      <alignment horizontal="center"/>
    </xf>
    <xf numFmtId="2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8" xfId="0" applyNumberFormat="1" applyFont="1" applyFill="1" applyBorder="1" applyAlignment="1" applyProtection="1">
      <alignment horizontal="center" wrapText="1"/>
      <protection locked="0"/>
    </xf>
    <xf numFmtId="2" fontId="37" fillId="0" borderId="8" xfId="0" applyNumberFormat="1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169" fontId="8" fillId="0" borderId="8" xfId="1" applyNumberFormat="1" applyFont="1" applyFill="1" applyBorder="1" applyAlignment="1" applyProtection="1">
      <alignment vertical="top" wrapText="1"/>
    </xf>
    <xf numFmtId="2" fontId="6" fillId="2" borderId="8" xfId="14" applyNumberFormat="1" applyFont="1" applyFill="1" applyBorder="1" applyAlignment="1">
      <alignment horizontal="center"/>
    </xf>
    <xf numFmtId="2" fontId="8" fillId="2" borderId="8" xfId="14" applyNumberFormat="1" applyFont="1" applyFill="1" applyBorder="1" applyAlignment="1">
      <alignment horizontal="center"/>
    </xf>
    <xf numFmtId="2" fontId="6" fillId="0" borderId="8" xfId="27" applyNumberFormat="1" applyFont="1" applyBorder="1" applyAlignment="1">
      <alignment horizontal="center"/>
    </xf>
    <xf numFmtId="0" fontId="6" fillId="0" borderId="11" xfId="14" applyFont="1" applyBorder="1" applyAlignment="1">
      <alignment horizontal="center"/>
    </xf>
    <xf numFmtId="0" fontId="6" fillId="0" borderId="11" xfId="14" applyFont="1" applyBorder="1" applyAlignment="1">
      <alignment horizontal="center" vertical="center"/>
    </xf>
    <xf numFmtId="165" fontId="8" fillId="0" borderId="11" xfId="24" applyNumberFormat="1" applyFont="1" applyBorder="1" applyAlignment="1">
      <alignment horizontal="center"/>
    </xf>
    <xf numFmtId="2" fontId="6" fillId="2" borderId="11" xfId="14" applyNumberFormat="1" applyFont="1" applyFill="1" applyBorder="1" applyAlignment="1">
      <alignment horizontal="center"/>
    </xf>
    <xf numFmtId="2" fontId="6" fillId="2" borderId="12" xfId="14" applyNumberFormat="1" applyFont="1" applyFill="1" applyBorder="1" applyAlignment="1">
      <alignment horizontal="center"/>
    </xf>
    <xf numFmtId="0" fontId="11" fillId="0" borderId="0" xfId="24" applyFont="1" applyAlignment="1">
      <alignment horizontal="center" vertical="center"/>
    </xf>
    <xf numFmtId="0" fontId="11" fillId="0" borderId="14" xfId="24" applyFont="1" applyBorder="1" applyAlignment="1">
      <alignment horizontal="center" vertical="center"/>
    </xf>
    <xf numFmtId="0" fontId="11" fillId="2" borderId="14" xfId="12" applyFont="1" applyFill="1" applyBorder="1" applyAlignment="1">
      <alignment horizontal="center" vertical="center" wrapText="1"/>
    </xf>
    <xf numFmtId="0" fontId="11" fillId="2" borderId="14" xfId="12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14" applyFont="1" applyBorder="1" applyAlignment="1">
      <alignment horizontal="center" vertical="center"/>
    </xf>
    <xf numFmtId="0" fontId="11" fillId="0" borderId="15" xfId="24" applyFont="1" applyBorder="1" applyAlignment="1">
      <alignment horizontal="center" vertical="center"/>
    </xf>
    <xf numFmtId="0" fontId="11" fillId="0" borderId="0" xfId="24" applyFont="1" applyBorder="1" applyAlignment="1">
      <alignment horizontal="center" vertical="center"/>
    </xf>
    <xf numFmtId="0" fontId="8" fillId="2" borderId="1" xfId="12" applyFont="1" applyFill="1" applyBorder="1" applyAlignment="1">
      <alignment horizontal="center"/>
    </xf>
    <xf numFmtId="2" fontId="8" fillId="2" borderId="1" xfId="12" applyNumberFormat="1" applyFont="1" applyFill="1" applyBorder="1" applyAlignment="1">
      <alignment horizontal="center"/>
    </xf>
    <xf numFmtId="169" fontId="8" fillId="0" borderId="1" xfId="1" applyNumberFormat="1" applyFont="1" applyFill="1" applyBorder="1" applyAlignment="1" applyProtection="1">
      <alignment horizontal="center" vertical="top" wrapText="1"/>
    </xf>
    <xf numFmtId="40" fontId="3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40" fontId="3" fillId="0" borderId="0" xfId="0" applyNumberFormat="1" applyFont="1" applyAlignment="1" applyProtection="1">
      <alignment horizontal="left" vertical="center"/>
      <protection locked="0"/>
    </xf>
    <xf numFmtId="0" fontId="13" fillId="0" borderId="3" xfId="0" applyFont="1" applyBorder="1" applyAlignment="1">
      <alignment horizontal="center" vertical="center" textRotation="90"/>
    </xf>
    <xf numFmtId="0" fontId="13" fillId="0" borderId="4" xfId="0" applyFont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/>
    </xf>
    <xf numFmtId="2" fontId="6" fillId="0" borderId="9" xfId="0" applyNumberFormat="1" applyFont="1" applyFill="1" applyBorder="1" applyAlignment="1">
      <alignment horizontal="center" vertical="center" textRotation="90"/>
    </xf>
    <xf numFmtId="2" fontId="6" fillId="0" borderId="1" xfId="0" applyNumberFormat="1" applyFont="1" applyFill="1" applyBorder="1" applyAlignment="1">
      <alignment horizontal="center" vertical="center" textRotation="90"/>
    </xf>
    <xf numFmtId="0" fontId="33" fillId="0" borderId="10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43" fontId="13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textRotation="90"/>
    </xf>
    <xf numFmtId="0" fontId="13" fillId="0" borderId="1" xfId="0" applyFont="1" applyFill="1" applyBorder="1" applyAlignment="1">
      <alignment horizontal="center" vertical="center" textRotation="90"/>
    </xf>
    <xf numFmtId="0" fontId="13" fillId="0" borderId="9" xfId="0" applyFont="1" applyFill="1" applyBorder="1" applyAlignment="1">
      <alignment horizontal="center" vertical="center" textRotation="90" wrapText="1"/>
    </xf>
    <xf numFmtId="164" fontId="13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5" applyFont="1" applyAlignment="1">
      <alignment horizontal="center"/>
    </xf>
  </cellXfs>
  <cellStyles count="35">
    <cellStyle name="Comma" xfId="1" builtinId="3"/>
    <cellStyle name="Normal" xfId="0" builtinId="0"/>
    <cellStyle name="Normal 10" xfId="14"/>
    <cellStyle name="Normal 11 2" xfId="27"/>
    <cellStyle name="Normal 14_anakia II etapi.xls sm. defeqturi 2" xfId="6"/>
    <cellStyle name="Normal 16 2" xfId="10"/>
    <cellStyle name="Normal 2" xfId="8"/>
    <cellStyle name="Normal 2 2" xfId="21"/>
    <cellStyle name="Normal 2 3" xfId="33"/>
    <cellStyle name="Normal 3" xfId="9"/>
    <cellStyle name="Normal 35 2" xfId="7"/>
    <cellStyle name="Normal 37 2" xfId="30"/>
    <cellStyle name="Normal 38 2" xfId="26"/>
    <cellStyle name="Normal 7" xfId="18"/>
    <cellStyle name="Normal 8" xfId="19"/>
    <cellStyle name="Normal_Book1_1" xfId="13"/>
    <cellStyle name="Normal_gare ganaTeba" xfId="16"/>
    <cellStyle name="Normal_gare wyalsadfenigagarini 10" xfId="23"/>
    <cellStyle name="Normal_gare wyalsadfenigagarini 2 2" xfId="22"/>
    <cellStyle name="Normal_katnatu nakr" xfId="2"/>
    <cellStyle name="Normal_mTisZiris q. keTilmowyoba" xfId="12"/>
    <cellStyle name="Normal_qavtarazis mravalfunqciuri kompleqsis xarjTaRricxva" xfId="34"/>
    <cellStyle name="Normal_SMETA 3" xfId="11"/>
    <cellStyle name="Percent 2" xfId="31"/>
    <cellStyle name="Style 1" xfId="5"/>
    <cellStyle name="Обычный 2" xfId="4"/>
    <cellStyle name="Обычный 2 2" xfId="29"/>
    <cellStyle name="Обычный 3" xfId="32"/>
    <cellStyle name="Обычный 4 2" xfId="24"/>
    <cellStyle name="Обычный 5 2 2" xfId="28"/>
    <cellStyle name="Обычный_22-BARI" xfId="17"/>
    <cellStyle name="Обычный_SAN2008-I" xfId="25"/>
    <cellStyle name="Обычный_Лист1" xfId="15"/>
    <cellStyle name="Финансовый 2" xfId="3"/>
    <cellStyle name="ჩვეულებრივი 2 2 2" xfId="2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9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7" zoomScaleSheetLayoutView="112" workbookViewId="0">
      <selection activeCell="J6" sqref="J6"/>
    </sheetView>
  </sheetViews>
  <sheetFormatPr defaultRowHeight="15" x14ac:dyDescent="0.25"/>
  <cols>
    <col min="1" max="1" width="5.28515625" customWidth="1"/>
    <col min="2" max="2" width="9.5703125" customWidth="1"/>
    <col min="3" max="3" width="47.85546875" customWidth="1"/>
    <col min="4" max="4" width="14.140625" customWidth="1"/>
    <col min="5" max="6" width="13.42578125" customWidth="1"/>
    <col min="7" max="7" width="13.140625" customWidth="1"/>
    <col min="8" max="8" width="13.42578125" customWidth="1"/>
    <col min="9" max="9" width="12.85546875" bestFit="1" customWidth="1"/>
  </cols>
  <sheetData>
    <row r="1" spans="1:14" x14ac:dyDescent="0.25">
      <c r="H1" s="42"/>
    </row>
    <row r="2" spans="1:14" ht="24.75" customHeight="1" x14ac:dyDescent="0.25">
      <c r="A2" s="695" t="s">
        <v>20</v>
      </c>
      <c r="B2" s="696"/>
      <c r="C2" s="696"/>
      <c r="D2" s="696"/>
      <c r="E2" s="696"/>
      <c r="F2" s="696"/>
      <c r="G2" s="696"/>
      <c r="H2" s="696"/>
      <c r="I2" s="13"/>
      <c r="J2" s="13"/>
    </row>
    <row r="3" spans="1:14" ht="24.75" customHeight="1" x14ac:dyDescent="0.25">
      <c r="A3" s="694" t="s">
        <v>107</v>
      </c>
      <c r="B3" s="694"/>
      <c r="C3" s="694"/>
      <c r="D3" s="694"/>
      <c r="E3" s="694"/>
      <c r="F3" s="694"/>
      <c r="G3" s="694"/>
      <c r="H3" s="694"/>
      <c r="I3" s="9"/>
      <c r="J3" s="14"/>
      <c r="K3" s="14"/>
    </row>
    <row r="4" spans="1:14" ht="24.75" customHeight="1" x14ac:dyDescent="0.25">
      <c r="A4" s="78"/>
      <c r="B4" s="78"/>
      <c r="C4" s="78"/>
      <c r="D4" s="78"/>
      <c r="E4" s="78"/>
      <c r="F4" s="78"/>
      <c r="G4" s="78"/>
      <c r="H4" s="78"/>
      <c r="I4" s="9"/>
      <c r="J4" s="14"/>
      <c r="K4" s="14"/>
    </row>
    <row r="5" spans="1:14" ht="32.25" customHeight="1" x14ac:dyDescent="0.25">
      <c r="A5" s="692" t="s">
        <v>21</v>
      </c>
      <c r="B5" s="697" t="s">
        <v>22</v>
      </c>
      <c r="C5" s="699" t="s">
        <v>23</v>
      </c>
      <c r="D5" s="701" t="s">
        <v>24</v>
      </c>
      <c r="E5" s="702"/>
      <c r="F5" s="702"/>
      <c r="G5" s="702"/>
      <c r="H5" s="703"/>
      <c r="I5" s="13"/>
      <c r="J5" s="13"/>
    </row>
    <row r="6" spans="1:14" ht="47.25" customHeight="1" x14ac:dyDescent="0.25">
      <c r="A6" s="693"/>
      <c r="B6" s="698"/>
      <c r="C6" s="700"/>
      <c r="D6" s="15" t="s">
        <v>25</v>
      </c>
      <c r="E6" s="15" t="s">
        <v>26</v>
      </c>
      <c r="F6" s="15" t="s">
        <v>34</v>
      </c>
      <c r="G6" s="15" t="s">
        <v>27</v>
      </c>
      <c r="H6" s="16" t="s">
        <v>8</v>
      </c>
      <c r="I6" s="13"/>
      <c r="J6" s="13"/>
    </row>
    <row r="7" spans="1:14" ht="23.25" customHeight="1" x14ac:dyDescent="0.25">
      <c r="A7" s="8">
        <v>1</v>
      </c>
      <c r="B7" s="5">
        <v>2</v>
      </c>
      <c r="C7" s="5">
        <v>3</v>
      </c>
      <c r="D7" s="8">
        <v>4</v>
      </c>
      <c r="E7" s="8">
        <v>5</v>
      </c>
      <c r="F7" s="5">
        <v>6</v>
      </c>
      <c r="G7" s="17">
        <v>7</v>
      </c>
      <c r="H7" s="10">
        <v>8</v>
      </c>
      <c r="I7" s="13"/>
      <c r="J7" s="13"/>
    </row>
    <row r="8" spans="1:14" ht="15.75" x14ac:dyDescent="0.25">
      <c r="A8" s="19"/>
      <c r="B8" s="20"/>
      <c r="C8" s="18" t="s">
        <v>75</v>
      </c>
      <c r="D8" s="32"/>
      <c r="E8" s="32"/>
      <c r="F8" s="33"/>
      <c r="G8" s="4"/>
      <c r="H8" s="4">
        <f t="shared" ref="H8:H12" si="0">D8+E8+F8+G8</f>
        <v>0</v>
      </c>
      <c r="I8" s="13"/>
      <c r="J8" s="13"/>
    </row>
    <row r="9" spans="1:14" ht="20.25" customHeight="1" x14ac:dyDescent="0.25">
      <c r="A9" s="19"/>
      <c r="B9" s="20"/>
      <c r="C9" s="18" t="s">
        <v>28</v>
      </c>
      <c r="D9" s="38"/>
      <c r="E9" s="38"/>
      <c r="F9" s="39"/>
      <c r="G9" s="40"/>
      <c r="H9" s="40">
        <f t="shared" si="0"/>
        <v>0</v>
      </c>
      <c r="I9" s="13"/>
      <c r="J9" s="13"/>
    </row>
    <row r="10" spans="1:14" ht="18" customHeight="1" x14ac:dyDescent="0.25">
      <c r="A10" s="19"/>
      <c r="B10" s="21" t="s">
        <v>103</v>
      </c>
      <c r="C10" s="22" t="s">
        <v>100</v>
      </c>
      <c r="D10" s="85">
        <f>'.აღმაშენებლის ქუჩა 77 '!M177</f>
        <v>0</v>
      </c>
      <c r="E10" s="85"/>
      <c r="F10" s="85"/>
      <c r="G10" s="85"/>
      <c r="H10" s="88">
        <f t="shared" si="0"/>
        <v>0</v>
      </c>
      <c r="I10" s="13"/>
      <c r="J10" s="13"/>
    </row>
    <row r="11" spans="1:14" ht="23.25" customHeight="1" x14ac:dyDescent="0.25">
      <c r="A11" s="19"/>
      <c r="B11" s="21" t="s">
        <v>104</v>
      </c>
      <c r="C11" s="22" t="s">
        <v>101</v>
      </c>
      <c r="D11" s="41">
        <f>განათება!M57</f>
        <v>0</v>
      </c>
      <c r="E11" s="41"/>
      <c r="F11" s="41"/>
      <c r="G11" s="41"/>
      <c r="H11" s="40">
        <f t="shared" si="0"/>
        <v>0</v>
      </c>
      <c r="I11" s="13"/>
      <c r="J11" s="13"/>
    </row>
    <row r="12" spans="1:14" ht="23.25" customHeight="1" x14ac:dyDescent="0.25">
      <c r="A12" s="19"/>
      <c r="B12" s="21" t="s">
        <v>105</v>
      </c>
      <c r="C12" s="22" t="s">
        <v>102</v>
      </c>
      <c r="D12" s="41">
        <f>'გამწვანება(ხეები)'!M19</f>
        <v>0</v>
      </c>
      <c r="E12" s="41"/>
      <c r="F12" s="41"/>
      <c r="G12" s="41"/>
      <c r="H12" s="40">
        <f t="shared" si="0"/>
        <v>0</v>
      </c>
      <c r="I12" s="13"/>
      <c r="J12" s="13"/>
    </row>
    <row r="13" spans="1:14" ht="23.25" customHeight="1" x14ac:dyDescent="0.25">
      <c r="A13" s="19"/>
      <c r="B13" s="21" t="s">
        <v>140</v>
      </c>
      <c r="C13" s="22" t="s">
        <v>141</v>
      </c>
      <c r="D13" s="85">
        <f>ფანჩატური!M61</f>
        <v>0</v>
      </c>
      <c r="E13" s="85"/>
      <c r="F13" s="85"/>
      <c r="G13" s="85"/>
      <c r="H13" s="86">
        <f>D13</f>
        <v>0</v>
      </c>
      <c r="I13" s="13"/>
      <c r="J13" s="13"/>
    </row>
    <row r="14" spans="1:14" s="3" customFormat="1" ht="19.5" customHeight="1" x14ac:dyDescent="0.25">
      <c r="A14" s="34"/>
      <c r="B14" s="35"/>
      <c r="C14" s="36" t="s">
        <v>106</v>
      </c>
      <c r="D14" s="89">
        <f>SUM(D10:D13)</f>
        <v>0</v>
      </c>
      <c r="E14" s="89"/>
      <c r="F14" s="90">
        <v>0</v>
      </c>
      <c r="G14" s="89">
        <v>0</v>
      </c>
      <c r="H14" s="91">
        <f>SUM(H10:H13)</f>
        <v>0</v>
      </c>
      <c r="I14" s="23"/>
      <c r="J14" s="23"/>
      <c r="K14" s="23"/>
      <c r="L14" s="23"/>
      <c r="M14" s="23"/>
      <c r="N14" s="23"/>
    </row>
    <row r="15" spans="1:14" s="3" customFormat="1" ht="19.5" customHeight="1" x14ac:dyDescent="0.25">
      <c r="A15" s="8"/>
      <c r="B15" s="5">
        <v>0.03</v>
      </c>
      <c r="C15" s="7" t="s">
        <v>76</v>
      </c>
      <c r="D15" s="87">
        <f>D14*0.03</f>
        <v>0</v>
      </c>
      <c r="E15" s="87"/>
      <c r="F15" s="92">
        <f>F14*B15</f>
        <v>0</v>
      </c>
      <c r="G15" s="84">
        <f>G14*B15</f>
        <v>0</v>
      </c>
      <c r="H15" s="93">
        <f>D15</f>
        <v>0</v>
      </c>
      <c r="I15" s="23"/>
      <c r="J15" s="23"/>
      <c r="K15" s="23"/>
      <c r="L15" s="23"/>
      <c r="M15" s="23"/>
      <c r="N15" s="23"/>
    </row>
    <row r="16" spans="1:14" s="3" customFormat="1" ht="19.5" customHeight="1" x14ac:dyDescent="0.25">
      <c r="A16" s="34"/>
      <c r="B16" s="35"/>
      <c r="C16" s="37" t="s">
        <v>17</v>
      </c>
      <c r="D16" s="89">
        <f>SUM(D14:D15)</f>
        <v>0</v>
      </c>
      <c r="E16" s="89"/>
      <c r="F16" s="90">
        <f>F14+F15</f>
        <v>0</v>
      </c>
      <c r="G16" s="91">
        <f>G14+G15</f>
        <v>0</v>
      </c>
      <c r="H16" s="94">
        <f>D16</f>
        <v>0</v>
      </c>
      <c r="I16" s="23"/>
      <c r="J16" s="23"/>
      <c r="K16" s="23"/>
      <c r="L16" s="23"/>
      <c r="M16" s="23"/>
      <c r="N16" s="23"/>
    </row>
    <row r="17" spans="1:14" s="3" customFormat="1" ht="19.5" customHeight="1" x14ac:dyDescent="0.25">
      <c r="A17" s="8"/>
      <c r="B17" s="5">
        <v>0.18</v>
      </c>
      <c r="C17" s="7" t="s">
        <v>29</v>
      </c>
      <c r="D17" s="87">
        <f>D16*0.18</f>
        <v>0</v>
      </c>
      <c r="E17" s="87"/>
      <c r="F17" s="92">
        <f>F16*B17</f>
        <v>0</v>
      </c>
      <c r="G17" s="87">
        <f>G16*B17</f>
        <v>0</v>
      </c>
      <c r="H17" s="84">
        <f>D17</f>
        <v>0</v>
      </c>
      <c r="I17" s="23"/>
      <c r="J17" s="23"/>
      <c r="K17" s="23"/>
      <c r="L17" s="23"/>
      <c r="M17" s="23"/>
      <c r="N17" s="23"/>
    </row>
    <row r="18" spans="1:14" s="3" customFormat="1" ht="19.5" customHeight="1" x14ac:dyDescent="0.25">
      <c r="A18" s="34"/>
      <c r="B18" s="35"/>
      <c r="C18" s="37" t="s">
        <v>30</v>
      </c>
      <c r="D18" s="89">
        <f>SUM(D16:D17)</f>
        <v>0</v>
      </c>
      <c r="E18" s="89"/>
      <c r="F18" s="90">
        <f>F16+F17</f>
        <v>0</v>
      </c>
      <c r="G18" s="89">
        <f>G16+G17</f>
        <v>0</v>
      </c>
      <c r="H18" s="91">
        <f>D18</f>
        <v>0</v>
      </c>
      <c r="I18" s="23"/>
      <c r="J18" s="23"/>
      <c r="K18" s="23"/>
      <c r="L18" s="23"/>
      <c r="M18" s="23"/>
      <c r="N18" s="23"/>
    </row>
    <row r="19" spans="1:14" ht="18" customHeight="1" x14ac:dyDescent="0.25">
      <c r="A19" s="24"/>
      <c r="B19" s="25"/>
      <c r="C19" s="26"/>
      <c r="D19" s="27"/>
      <c r="E19" s="27"/>
      <c r="F19" s="28"/>
      <c r="G19" s="27"/>
      <c r="H19" s="27"/>
    </row>
    <row r="20" spans="1:14" ht="22.5" customHeight="1" x14ac:dyDescent="0.25">
      <c r="A20" s="2"/>
      <c r="B20" s="12"/>
      <c r="C20" s="29"/>
      <c r="D20" s="30"/>
      <c r="E20" s="689"/>
      <c r="F20" s="690"/>
      <c r="G20" s="691"/>
      <c r="H20" s="691"/>
    </row>
    <row r="21" spans="1:14" x14ac:dyDescent="0.25">
      <c r="A21" s="1"/>
      <c r="B21" s="1"/>
      <c r="C21" s="11"/>
      <c r="D21" s="6"/>
      <c r="E21" s="31"/>
      <c r="F21" s="6"/>
      <c r="G21" s="6"/>
      <c r="H21" s="6"/>
    </row>
    <row r="37" ht="22.5" customHeight="1" x14ac:dyDescent="0.25"/>
  </sheetData>
  <mergeCells count="8">
    <mergeCell ref="E20:F20"/>
    <mergeCell ref="G20:H20"/>
    <mergeCell ref="A5:A6"/>
    <mergeCell ref="A3:H3"/>
    <mergeCell ref="A2:H2"/>
    <mergeCell ref="B5:B6"/>
    <mergeCell ref="C5:C6"/>
    <mergeCell ref="D5:H5"/>
  </mergeCells>
  <conditionalFormatting sqref="H21:H22 C14:H14 I11:I13 D5:H13 D14:G18 H14:H19">
    <cfRule type="cellIs" dxfId="5" priority="5" stopIfTrue="1" operator="equal">
      <formula>0</formula>
    </cfRule>
  </conditionalFormatting>
  <pageMargins left="0.62992125984251968" right="0.19685039370078741" top="0.70866141732283472" bottom="0.7086614173228347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FD668"/>
  <sheetViews>
    <sheetView topLeftCell="A166" zoomScaleSheetLayoutView="100" workbookViewId="0">
      <selection activeCell="D146" sqref="D146"/>
    </sheetView>
  </sheetViews>
  <sheetFormatPr defaultRowHeight="15.75" x14ac:dyDescent="0.3"/>
  <cols>
    <col min="1" max="1" width="5" style="594" customWidth="1"/>
    <col min="2" max="2" width="11.28515625" style="265" customWidth="1"/>
    <col min="3" max="3" width="59" style="266" customWidth="1"/>
    <col min="4" max="4" width="9.7109375" style="266" customWidth="1"/>
    <col min="5" max="5" width="11.5703125" style="266" customWidth="1"/>
    <col min="6" max="8" width="9.7109375" style="267" customWidth="1"/>
    <col min="9" max="12" width="9.7109375" style="266" customWidth="1"/>
    <col min="13" max="13" width="11.140625" style="269" customWidth="1"/>
    <col min="14" max="14" width="8.5703125" style="47" customWidth="1"/>
    <col min="15" max="15" width="9.85546875" style="47" customWidth="1"/>
    <col min="16" max="16" width="8.140625" style="47" customWidth="1"/>
    <col min="17" max="255" width="9.140625" style="47"/>
    <col min="256" max="256" width="4.7109375" style="47" customWidth="1"/>
    <col min="257" max="257" width="52" style="47" customWidth="1"/>
    <col min="258" max="259" width="7.7109375" style="47" customWidth="1"/>
    <col min="260" max="260" width="8.7109375" style="47" customWidth="1"/>
    <col min="261" max="266" width="9.42578125" style="47" customWidth="1"/>
    <col min="267" max="267" width="10.5703125" style="47" customWidth="1"/>
    <col min="268" max="511" width="9.140625" style="47"/>
    <col min="512" max="512" width="4.7109375" style="47" customWidth="1"/>
    <col min="513" max="513" width="52" style="47" customWidth="1"/>
    <col min="514" max="515" width="7.7109375" style="47" customWidth="1"/>
    <col min="516" max="516" width="8.7109375" style="47" customWidth="1"/>
    <col min="517" max="522" width="9.42578125" style="47" customWidth="1"/>
    <col min="523" max="523" width="10.5703125" style="47" customWidth="1"/>
    <col min="524" max="767" width="9.140625" style="47"/>
    <col min="768" max="768" width="4.7109375" style="47" customWidth="1"/>
    <col min="769" max="769" width="52" style="47" customWidth="1"/>
    <col min="770" max="771" width="7.7109375" style="47" customWidth="1"/>
    <col min="772" max="772" width="8.7109375" style="47" customWidth="1"/>
    <col min="773" max="778" width="9.42578125" style="47" customWidth="1"/>
    <col min="779" max="779" width="10.5703125" style="47" customWidth="1"/>
    <col min="780" max="1023" width="9.140625" style="47"/>
    <col min="1024" max="1024" width="4.7109375" style="47" customWidth="1"/>
    <col min="1025" max="1025" width="52" style="47" customWidth="1"/>
    <col min="1026" max="1027" width="7.7109375" style="47" customWidth="1"/>
    <col min="1028" max="1028" width="8.7109375" style="47" customWidth="1"/>
    <col min="1029" max="1034" width="9.42578125" style="47" customWidth="1"/>
    <col min="1035" max="1035" width="10.5703125" style="47" customWidth="1"/>
    <col min="1036" max="1279" width="9.140625" style="47"/>
    <col min="1280" max="1280" width="4.7109375" style="47" customWidth="1"/>
    <col min="1281" max="1281" width="52" style="47" customWidth="1"/>
    <col min="1282" max="1283" width="7.7109375" style="47" customWidth="1"/>
    <col min="1284" max="1284" width="8.7109375" style="47" customWidth="1"/>
    <col min="1285" max="1290" width="9.42578125" style="47" customWidth="1"/>
    <col min="1291" max="1291" width="10.5703125" style="47" customWidth="1"/>
    <col min="1292" max="1535" width="9.140625" style="47"/>
    <col min="1536" max="1536" width="4.7109375" style="47" customWidth="1"/>
    <col min="1537" max="1537" width="52" style="47" customWidth="1"/>
    <col min="1538" max="1539" width="7.7109375" style="47" customWidth="1"/>
    <col min="1540" max="1540" width="8.7109375" style="47" customWidth="1"/>
    <col min="1541" max="1546" width="9.42578125" style="47" customWidth="1"/>
    <col min="1547" max="1547" width="10.5703125" style="47" customWidth="1"/>
    <col min="1548" max="1791" width="9.140625" style="47"/>
    <col min="1792" max="1792" width="4.7109375" style="47" customWidth="1"/>
    <col min="1793" max="1793" width="52" style="47" customWidth="1"/>
    <col min="1794" max="1795" width="7.7109375" style="47" customWidth="1"/>
    <col min="1796" max="1796" width="8.7109375" style="47" customWidth="1"/>
    <col min="1797" max="1802" width="9.42578125" style="47" customWidth="1"/>
    <col min="1803" max="1803" width="10.5703125" style="47" customWidth="1"/>
    <col min="1804" max="2047" width="9.140625" style="47"/>
    <col min="2048" max="2048" width="4.7109375" style="47" customWidth="1"/>
    <col min="2049" max="2049" width="52" style="47" customWidth="1"/>
    <col min="2050" max="2051" width="7.7109375" style="47" customWidth="1"/>
    <col min="2052" max="2052" width="8.7109375" style="47" customWidth="1"/>
    <col min="2053" max="2058" width="9.42578125" style="47" customWidth="1"/>
    <col min="2059" max="2059" width="10.5703125" style="47" customWidth="1"/>
    <col min="2060" max="2303" width="9.140625" style="47"/>
    <col min="2304" max="2304" width="4.7109375" style="47" customWidth="1"/>
    <col min="2305" max="2305" width="52" style="47" customWidth="1"/>
    <col min="2306" max="2307" width="7.7109375" style="47" customWidth="1"/>
    <col min="2308" max="2308" width="8.7109375" style="47" customWidth="1"/>
    <col min="2309" max="2314" width="9.42578125" style="47" customWidth="1"/>
    <col min="2315" max="2315" width="10.5703125" style="47" customWidth="1"/>
    <col min="2316" max="2559" width="9.140625" style="47"/>
    <col min="2560" max="2560" width="4.7109375" style="47" customWidth="1"/>
    <col min="2561" max="2561" width="52" style="47" customWidth="1"/>
    <col min="2562" max="2563" width="7.7109375" style="47" customWidth="1"/>
    <col min="2564" max="2564" width="8.7109375" style="47" customWidth="1"/>
    <col min="2565" max="2570" width="9.42578125" style="47" customWidth="1"/>
    <col min="2571" max="2571" width="10.5703125" style="47" customWidth="1"/>
    <col min="2572" max="2815" width="9.140625" style="47"/>
    <col min="2816" max="2816" width="4.7109375" style="47" customWidth="1"/>
    <col min="2817" max="2817" width="52" style="47" customWidth="1"/>
    <col min="2818" max="2819" width="7.7109375" style="47" customWidth="1"/>
    <col min="2820" max="2820" width="8.7109375" style="47" customWidth="1"/>
    <col min="2821" max="2826" width="9.42578125" style="47" customWidth="1"/>
    <col min="2827" max="2827" width="10.5703125" style="47" customWidth="1"/>
    <col min="2828" max="3071" width="9.140625" style="47"/>
    <col min="3072" max="3072" width="4.7109375" style="47" customWidth="1"/>
    <col min="3073" max="3073" width="52" style="47" customWidth="1"/>
    <col min="3074" max="3075" width="7.7109375" style="47" customWidth="1"/>
    <col min="3076" max="3076" width="8.7109375" style="47" customWidth="1"/>
    <col min="3077" max="3082" width="9.42578125" style="47" customWidth="1"/>
    <col min="3083" max="3083" width="10.5703125" style="47" customWidth="1"/>
    <col min="3084" max="3327" width="9.140625" style="47"/>
    <col min="3328" max="3328" width="4.7109375" style="47" customWidth="1"/>
    <col min="3329" max="3329" width="52" style="47" customWidth="1"/>
    <col min="3330" max="3331" width="7.7109375" style="47" customWidth="1"/>
    <col min="3332" max="3332" width="8.7109375" style="47" customWidth="1"/>
    <col min="3333" max="3338" width="9.42578125" style="47" customWidth="1"/>
    <col min="3339" max="3339" width="10.5703125" style="47" customWidth="1"/>
    <col min="3340" max="3583" width="9.140625" style="47"/>
    <col min="3584" max="3584" width="4.7109375" style="47" customWidth="1"/>
    <col min="3585" max="3585" width="52" style="47" customWidth="1"/>
    <col min="3586" max="3587" width="7.7109375" style="47" customWidth="1"/>
    <col min="3588" max="3588" width="8.7109375" style="47" customWidth="1"/>
    <col min="3589" max="3594" width="9.42578125" style="47" customWidth="1"/>
    <col min="3595" max="3595" width="10.5703125" style="47" customWidth="1"/>
    <col min="3596" max="3839" width="9.140625" style="47"/>
    <col min="3840" max="3840" width="4.7109375" style="47" customWidth="1"/>
    <col min="3841" max="3841" width="52" style="47" customWidth="1"/>
    <col min="3842" max="3843" width="7.7109375" style="47" customWidth="1"/>
    <col min="3844" max="3844" width="8.7109375" style="47" customWidth="1"/>
    <col min="3845" max="3850" width="9.42578125" style="47" customWidth="1"/>
    <col min="3851" max="3851" width="10.5703125" style="47" customWidth="1"/>
    <col min="3852" max="4095" width="9.140625" style="47"/>
    <col min="4096" max="4096" width="4.7109375" style="47" customWidth="1"/>
    <col min="4097" max="4097" width="52" style="47" customWidth="1"/>
    <col min="4098" max="4099" width="7.7109375" style="47" customWidth="1"/>
    <col min="4100" max="4100" width="8.7109375" style="47" customWidth="1"/>
    <col min="4101" max="4106" width="9.42578125" style="47" customWidth="1"/>
    <col min="4107" max="4107" width="10.5703125" style="47" customWidth="1"/>
    <col min="4108" max="4351" width="9.140625" style="47"/>
    <col min="4352" max="4352" width="4.7109375" style="47" customWidth="1"/>
    <col min="4353" max="4353" width="52" style="47" customWidth="1"/>
    <col min="4354" max="4355" width="7.7109375" style="47" customWidth="1"/>
    <col min="4356" max="4356" width="8.7109375" style="47" customWidth="1"/>
    <col min="4357" max="4362" width="9.42578125" style="47" customWidth="1"/>
    <col min="4363" max="4363" width="10.5703125" style="47" customWidth="1"/>
    <col min="4364" max="4607" width="9.140625" style="47"/>
    <col min="4608" max="4608" width="4.7109375" style="47" customWidth="1"/>
    <col min="4609" max="4609" width="52" style="47" customWidth="1"/>
    <col min="4610" max="4611" width="7.7109375" style="47" customWidth="1"/>
    <col min="4612" max="4612" width="8.7109375" style="47" customWidth="1"/>
    <col min="4613" max="4618" width="9.42578125" style="47" customWidth="1"/>
    <col min="4619" max="4619" width="10.5703125" style="47" customWidth="1"/>
    <col min="4620" max="4863" width="9.140625" style="47"/>
    <col min="4864" max="4864" width="4.7109375" style="47" customWidth="1"/>
    <col min="4865" max="4865" width="52" style="47" customWidth="1"/>
    <col min="4866" max="4867" width="7.7109375" style="47" customWidth="1"/>
    <col min="4868" max="4868" width="8.7109375" style="47" customWidth="1"/>
    <col min="4869" max="4874" width="9.42578125" style="47" customWidth="1"/>
    <col min="4875" max="4875" width="10.5703125" style="47" customWidth="1"/>
    <col min="4876" max="5119" width="9.140625" style="47"/>
    <col min="5120" max="5120" width="4.7109375" style="47" customWidth="1"/>
    <col min="5121" max="5121" width="52" style="47" customWidth="1"/>
    <col min="5122" max="5123" width="7.7109375" style="47" customWidth="1"/>
    <col min="5124" max="5124" width="8.7109375" style="47" customWidth="1"/>
    <col min="5125" max="5130" width="9.42578125" style="47" customWidth="1"/>
    <col min="5131" max="5131" width="10.5703125" style="47" customWidth="1"/>
    <col min="5132" max="5375" width="9.140625" style="47"/>
    <col min="5376" max="5376" width="4.7109375" style="47" customWidth="1"/>
    <col min="5377" max="5377" width="52" style="47" customWidth="1"/>
    <col min="5378" max="5379" width="7.7109375" style="47" customWidth="1"/>
    <col min="5380" max="5380" width="8.7109375" style="47" customWidth="1"/>
    <col min="5381" max="5386" width="9.42578125" style="47" customWidth="1"/>
    <col min="5387" max="5387" width="10.5703125" style="47" customWidth="1"/>
    <col min="5388" max="5631" width="9.140625" style="47"/>
    <col min="5632" max="5632" width="4.7109375" style="47" customWidth="1"/>
    <col min="5633" max="5633" width="52" style="47" customWidth="1"/>
    <col min="5634" max="5635" width="7.7109375" style="47" customWidth="1"/>
    <col min="5636" max="5636" width="8.7109375" style="47" customWidth="1"/>
    <col min="5637" max="5642" width="9.42578125" style="47" customWidth="1"/>
    <col min="5643" max="5643" width="10.5703125" style="47" customWidth="1"/>
    <col min="5644" max="5887" width="9.140625" style="47"/>
    <col min="5888" max="5888" width="4.7109375" style="47" customWidth="1"/>
    <col min="5889" max="5889" width="52" style="47" customWidth="1"/>
    <col min="5890" max="5891" width="7.7109375" style="47" customWidth="1"/>
    <col min="5892" max="5892" width="8.7109375" style="47" customWidth="1"/>
    <col min="5893" max="5898" width="9.42578125" style="47" customWidth="1"/>
    <col min="5899" max="5899" width="10.5703125" style="47" customWidth="1"/>
    <col min="5900" max="6143" width="9.140625" style="47"/>
    <col min="6144" max="6144" width="4.7109375" style="47" customWidth="1"/>
    <col min="6145" max="6145" width="52" style="47" customWidth="1"/>
    <col min="6146" max="6147" width="7.7109375" style="47" customWidth="1"/>
    <col min="6148" max="6148" width="8.7109375" style="47" customWidth="1"/>
    <col min="6149" max="6154" width="9.42578125" style="47" customWidth="1"/>
    <col min="6155" max="6155" width="10.5703125" style="47" customWidth="1"/>
    <col min="6156" max="6399" width="9.140625" style="47"/>
    <col min="6400" max="6400" width="4.7109375" style="47" customWidth="1"/>
    <col min="6401" max="6401" width="52" style="47" customWidth="1"/>
    <col min="6402" max="6403" width="7.7109375" style="47" customWidth="1"/>
    <col min="6404" max="6404" width="8.7109375" style="47" customWidth="1"/>
    <col min="6405" max="6410" width="9.42578125" style="47" customWidth="1"/>
    <col min="6411" max="6411" width="10.5703125" style="47" customWidth="1"/>
    <col min="6412" max="6655" width="9.140625" style="47"/>
    <col min="6656" max="6656" width="4.7109375" style="47" customWidth="1"/>
    <col min="6657" max="6657" width="52" style="47" customWidth="1"/>
    <col min="6658" max="6659" width="7.7109375" style="47" customWidth="1"/>
    <col min="6660" max="6660" width="8.7109375" style="47" customWidth="1"/>
    <col min="6661" max="6666" width="9.42578125" style="47" customWidth="1"/>
    <col min="6667" max="6667" width="10.5703125" style="47" customWidth="1"/>
    <col min="6668" max="6911" width="9.140625" style="47"/>
    <col min="6912" max="6912" width="4.7109375" style="47" customWidth="1"/>
    <col min="6913" max="6913" width="52" style="47" customWidth="1"/>
    <col min="6914" max="6915" width="7.7109375" style="47" customWidth="1"/>
    <col min="6916" max="6916" width="8.7109375" style="47" customWidth="1"/>
    <col min="6917" max="6922" width="9.42578125" style="47" customWidth="1"/>
    <col min="6923" max="6923" width="10.5703125" style="47" customWidth="1"/>
    <col min="6924" max="7167" width="9.140625" style="47"/>
    <col min="7168" max="7168" width="4.7109375" style="47" customWidth="1"/>
    <col min="7169" max="7169" width="52" style="47" customWidth="1"/>
    <col min="7170" max="7171" width="7.7109375" style="47" customWidth="1"/>
    <col min="7172" max="7172" width="8.7109375" style="47" customWidth="1"/>
    <col min="7173" max="7178" width="9.42578125" style="47" customWidth="1"/>
    <col min="7179" max="7179" width="10.5703125" style="47" customWidth="1"/>
    <col min="7180" max="7423" width="9.140625" style="47"/>
    <col min="7424" max="7424" width="4.7109375" style="47" customWidth="1"/>
    <col min="7425" max="7425" width="52" style="47" customWidth="1"/>
    <col min="7426" max="7427" width="7.7109375" style="47" customWidth="1"/>
    <col min="7428" max="7428" width="8.7109375" style="47" customWidth="1"/>
    <col min="7429" max="7434" width="9.42578125" style="47" customWidth="1"/>
    <col min="7435" max="7435" width="10.5703125" style="47" customWidth="1"/>
    <col min="7436" max="7679" width="9.140625" style="47"/>
    <col min="7680" max="7680" width="4.7109375" style="47" customWidth="1"/>
    <col min="7681" max="7681" width="52" style="47" customWidth="1"/>
    <col min="7682" max="7683" width="7.7109375" style="47" customWidth="1"/>
    <col min="7684" max="7684" width="8.7109375" style="47" customWidth="1"/>
    <col min="7685" max="7690" width="9.42578125" style="47" customWidth="1"/>
    <col min="7691" max="7691" width="10.5703125" style="47" customWidth="1"/>
    <col min="7692" max="7935" width="9.140625" style="47"/>
    <col min="7936" max="7936" width="4.7109375" style="47" customWidth="1"/>
    <col min="7937" max="7937" width="52" style="47" customWidth="1"/>
    <col min="7938" max="7939" width="7.7109375" style="47" customWidth="1"/>
    <col min="7940" max="7940" width="8.7109375" style="47" customWidth="1"/>
    <col min="7941" max="7946" width="9.42578125" style="47" customWidth="1"/>
    <col min="7947" max="7947" width="10.5703125" style="47" customWidth="1"/>
    <col min="7948" max="8191" width="9.140625" style="47"/>
    <col min="8192" max="8192" width="4.7109375" style="47" customWidth="1"/>
    <col min="8193" max="8193" width="52" style="47" customWidth="1"/>
    <col min="8194" max="8195" width="7.7109375" style="47" customWidth="1"/>
    <col min="8196" max="8196" width="8.7109375" style="47" customWidth="1"/>
    <col min="8197" max="8202" width="9.42578125" style="47" customWidth="1"/>
    <col min="8203" max="8203" width="10.5703125" style="47" customWidth="1"/>
    <col min="8204" max="8447" width="9.140625" style="47"/>
    <col min="8448" max="8448" width="4.7109375" style="47" customWidth="1"/>
    <col min="8449" max="8449" width="52" style="47" customWidth="1"/>
    <col min="8450" max="8451" width="7.7109375" style="47" customWidth="1"/>
    <col min="8452" max="8452" width="8.7109375" style="47" customWidth="1"/>
    <col min="8453" max="8458" width="9.42578125" style="47" customWidth="1"/>
    <col min="8459" max="8459" width="10.5703125" style="47" customWidth="1"/>
    <col min="8460" max="8703" width="9.140625" style="47"/>
    <col min="8704" max="8704" width="4.7109375" style="47" customWidth="1"/>
    <col min="8705" max="8705" width="52" style="47" customWidth="1"/>
    <col min="8706" max="8707" width="7.7109375" style="47" customWidth="1"/>
    <col min="8708" max="8708" width="8.7109375" style="47" customWidth="1"/>
    <col min="8709" max="8714" width="9.42578125" style="47" customWidth="1"/>
    <col min="8715" max="8715" width="10.5703125" style="47" customWidth="1"/>
    <col min="8716" max="8959" width="9.140625" style="47"/>
    <col min="8960" max="8960" width="4.7109375" style="47" customWidth="1"/>
    <col min="8961" max="8961" width="52" style="47" customWidth="1"/>
    <col min="8962" max="8963" width="7.7109375" style="47" customWidth="1"/>
    <col min="8964" max="8964" width="8.7109375" style="47" customWidth="1"/>
    <col min="8965" max="8970" width="9.42578125" style="47" customWidth="1"/>
    <col min="8971" max="8971" width="10.5703125" style="47" customWidth="1"/>
    <col min="8972" max="9215" width="9.140625" style="47"/>
    <col min="9216" max="9216" width="4.7109375" style="47" customWidth="1"/>
    <col min="9217" max="9217" width="52" style="47" customWidth="1"/>
    <col min="9218" max="9219" width="7.7109375" style="47" customWidth="1"/>
    <col min="9220" max="9220" width="8.7109375" style="47" customWidth="1"/>
    <col min="9221" max="9226" width="9.42578125" style="47" customWidth="1"/>
    <col min="9227" max="9227" width="10.5703125" style="47" customWidth="1"/>
    <col min="9228" max="9471" width="9.140625" style="47"/>
    <col min="9472" max="9472" width="4.7109375" style="47" customWidth="1"/>
    <col min="9473" max="9473" width="52" style="47" customWidth="1"/>
    <col min="9474" max="9475" width="7.7109375" style="47" customWidth="1"/>
    <col min="9476" max="9476" width="8.7109375" style="47" customWidth="1"/>
    <col min="9477" max="9482" width="9.42578125" style="47" customWidth="1"/>
    <col min="9483" max="9483" width="10.5703125" style="47" customWidth="1"/>
    <col min="9484" max="9727" width="9.140625" style="47"/>
    <col min="9728" max="9728" width="4.7109375" style="47" customWidth="1"/>
    <col min="9729" max="9729" width="52" style="47" customWidth="1"/>
    <col min="9730" max="9731" width="7.7109375" style="47" customWidth="1"/>
    <col min="9732" max="9732" width="8.7109375" style="47" customWidth="1"/>
    <col min="9733" max="9738" width="9.42578125" style="47" customWidth="1"/>
    <col min="9739" max="9739" width="10.5703125" style="47" customWidth="1"/>
    <col min="9740" max="9983" width="9.140625" style="47"/>
    <col min="9984" max="9984" width="4.7109375" style="47" customWidth="1"/>
    <col min="9985" max="9985" width="52" style="47" customWidth="1"/>
    <col min="9986" max="9987" width="7.7109375" style="47" customWidth="1"/>
    <col min="9988" max="9988" width="8.7109375" style="47" customWidth="1"/>
    <col min="9989" max="9994" width="9.42578125" style="47" customWidth="1"/>
    <col min="9995" max="9995" width="10.5703125" style="47" customWidth="1"/>
    <col min="9996" max="10239" width="9.140625" style="47"/>
    <col min="10240" max="10240" width="4.7109375" style="47" customWidth="1"/>
    <col min="10241" max="10241" width="52" style="47" customWidth="1"/>
    <col min="10242" max="10243" width="7.7109375" style="47" customWidth="1"/>
    <col min="10244" max="10244" width="8.7109375" style="47" customWidth="1"/>
    <col min="10245" max="10250" width="9.42578125" style="47" customWidth="1"/>
    <col min="10251" max="10251" width="10.5703125" style="47" customWidth="1"/>
    <col min="10252" max="10495" width="9.140625" style="47"/>
    <col min="10496" max="10496" width="4.7109375" style="47" customWidth="1"/>
    <col min="10497" max="10497" width="52" style="47" customWidth="1"/>
    <col min="10498" max="10499" width="7.7109375" style="47" customWidth="1"/>
    <col min="10500" max="10500" width="8.7109375" style="47" customWidth="1"/>
    <col min="10501" max="10506" width="9.42578125" style="47" customWidth="1"/>
    <col min="10507" max="10507" width="10.5703125" style="47" customWidth="1"/>
    <col min="10508" max="10751" width="9.140625" style="47"/>
    <col min="10752" max="10752" width="4.7109375" style="47" customWidth="1"/>
    <col min="10753" max="10753" width="52" style="47" customWidth="1"/>
    <col min="10754" max="10755" width="7.7109375" style="47" customWidth="1"/>
    <col min="10756" max="10756" width="8.7109375" style="47" customWidth="1"/>
    <col min="10757" max="10762" width="9.42578125" style="47" customWidth="1"/>
    <col min="10763" max="10763" width="10.5703125" style="47" customWidth="1"/>
    <col min="10764" max="11007" width="9.140625" style="47"/>
    <col min="11008" max="11008" width="4.7109375" style="47" customWidth="1"/>
    <col min="11009" max="11009" width="52" style="47" customWidth="1"/>
    <col min="11010" max="11011" width="7.7109375" style="47" customWidth="1"/>
    <col min="11012" max="11012" width="8.7109375" style="47" customWidth="1"/>
    <col min="11013" max="11018" width="9.42578125" style="47" customWidth="1"/>
    <col min="11019" max="11019" width="10.5703125" style="47" customWidth="1"/>
    <col min="11020" max="11263" width="9.140625" style="47"/>
    <col min="11264" max="11264" width="4.7109375" style="47" customWidth="1"/>
    <col min="11265" max="11265" width="52" style="47" customWidth="1"/>
    <col min="11266" max="11267" width="7.7109375" style="47" customWidth="1"/>
    <col min="11268" max="11268" width="8.7109375" style="47" customWidth="1"/>
    <col min="11269" max="11274" width="9.42578125" style="47" customWidth="1"/>
    <col min="11275" max="11275" width="10.5703125" style="47" customWidth="1"/>
    <col min="11276" max="11519" width="9.140625" style="47"/>
    <col min="11520" max="11520" width="4.7109375" style="47" customWidth="1"/>
    <col min="11521" max="11521" width="52" style="47" customWidth="1"/>
    <col min="11522" max="11523" width="7.7109375" style="47" customWidth="1"/>
    <col min="11524" max="11524" width="8.7109375" style="47" customWidth="1"/>
    <col min="11525" max="11530" width="9.42578125" style="47" customWidth="1"/>
    <col min="11531" max="11531" width="10.5703125" style="47" customWidth="1"/>
    <col min="11532" max="11775" width="9.140625" style="47"/>
    <col min="11776" max="11776" width="4.7109375" style="47" customWidth="1"/>
    <col min="11777" max="11777" width="52" style="47" customWidth="1"/>
    <col min="11778" max="11779" width="7.7109375" style="47" customWidth="1"/>
    <col min="11780" max="11780" width="8.7109375" style="47" customWidth="1"/>
    <col min="11781" max="11786" width="9.42578125" style="47" customWidth="1"/>
    <col min="11787" max="11787" width="10.5703125" style="47" customWidth="1"/>
    <col min="11788" max="12031" width="9.140625" style="47"/>
    <col min="12032" max="12032" width="4.7109375" style="47" customWidth="1"/>
    <col min="12033" max="12033" width="52" style="47" customWidth="1"/>
    <col min="12034" max="12035" width="7.7109375" style="47" customWidth="1"/>
    <col min="12036" max="12036" width="8.7109375" style="47" customWidth="1"/>
    <col min="12037" max="12042" width="9.42578125" style="47" customWidth="1"/>
    <col min="12043" max="12043" width="10.5703125" style="47" customWidth="1"/>
    <col min="12044" max="12287" width="9.140625" style="47"/>
    <col min="12288" max="12288" width="4.7109375" style="47" customWidth="1"/>
    <col min="12289" max="12289" width="52" style="47" customWidth="1"/>
    <col min="12290" max="12291" width="7.7109375" style="47" customWidth="1"/>
    <col min="12292" max="12292" width="8.7109375" style="47" customWidth="1"/>
    <col min="12293" max="12298" width="9.42578125" style="47" customWidth="1"/>
    <col min="12299" max="12299" width="10.5703125" style="47" customWidth="1"/>
    <col min="12300" max="12543" width="9.140625" style="47"/>
    <col min="12544" max="12544" width="4.7109375" style="47" customWidth="1"/>
    <col min="12545" max="12545" width="52" style="47" customWidth="1"/>
    <col min="12546" max="12547" width="7.7109375" style="47" customWidth="1"/>
    <col min="12548" max="12548" width="8.7109375" style="47" customWidth="1"/>
    <col min="12549" max="12554" width="9.42578125" style="47" customWidth="1"/>
    <col min="12555" max="12555" width="10.5703125" style="47" customWidth="1"/>
    <col min="12556" max="12799" width="9.140625" style="47"/>
    <col min="12800" max="12800" width="4.7109375" style="47" customWidth="1"/>
    <col min="12801" max="12801" width="52" style="47" customWidth="1"/>
    <col min="12802" max="12803" width="7.7109375" style="47" customWidth="1"/>
    <col min="12804" max="12804" width="8.7109375" style="47" customWidth="1"/>
    <col min="12805" max="12810" width="9.42578125" style="47" customWidth="1"/>
    <col min="12811" max="12811" width="10.5703125" style="47" customWidth="1"/>
    <col min="12812" max="13055" width="9.140625" style="47"/>
    <col min="13056" max="13056" width="4.7109375" style="47" customWidth="1"/>
    <col min="13057" max="13057" width="52" style="47" customWidth="1"/>
    <col min="13058" max="13059" width="7.7109375" style="47" customWidth="1"/>
    <col min="13060" max="13060" width="8.7109375" style="47" customWidth="1"/>
    <col min="13061" max="13066" width="9.42578125" style="47" customWidth="1"/>
    <col min="13067" max="13067" width="10.5703125" style="47" customWidth="1"/>
    <col min="13068" max="13311" width="9.140625" style="47"/>
    <col min="13312" max="13312" width="4.7109375" style="47" customWidth="1"/>
    <col min="13313" max="13313" width="52" style="47" customWidth="1"/>
    <col min="13314" max="13315" width="7.7109375" style="47" customWidth="1"/>
    <col min="13316" max="13316" width="8.7109375" style="47" customWidth="1"/>
    <col min="13317" max="13322" width="9.42578125" style="47" customWidth="1"/>
    <col min="13323" max="13323" width="10.5703125" style="47" customWidth="1"/>
    <col min="13324" max="13567" width="9.140625" style="47"/>
    <col min="13568" max="13568" width="4.7109375" style="47" customWidth="1"/>
    <col min="13569" max="13569" width="52" style="47" customWidth="1"/>
    <col min="13570" max="13571" width="7.7109375" style="47" customWidth="1"/>
    <col min="13572" max="13572" width="8.7109375" style="47" customWidth="1"/>
    <col min="13573" max="13578" width="9.42578125" style="47" customWidth="1"/>
    <col min="13579" max="13579" width="10.5703125" style="47" customWidth="1"/>
    <col min="13580" max="13823" width="9.140625" style="47"/>
    <col min="13824" max="13824" width="4.7109375" style="47" customWidth="1"/>
    <col min="13825" max="13825" width="52" style="47" customWidth="1"/>
    <col min="13826" max="13827" width="7.7109375" style="47" customWidth="1"/>
    <col min="13828" max="13828" width="8.7109375" style="47" customWidth="1"/>
    <col min="13829" max="13834" width="9.42578125" style="47" customWidth="1"/>
    <col min="13835" max="13835" width="10.5703125" style="47" customWidth="1"/>
    <col min="13836" max="14079" width="9.140625" style="47"/>
    <col min="14080" max="14080" width="4.7109375" style="47" customWidth="1"/>
    <col min="14081" max="14081" width="52" style="47" customWidth="1"/>
    <col min="14082" max="14083" width="7.7109375" style="47" customWidth="1"/>
    <col min="14084" max="14084" width="8.7109375" style="47" customWidth="1"/>
    <col min="14085" max="14090" width="9.42578125" style="47" customWidth="1"/>
    <col min="14091" max="14091" width="10.5703125" style="47" customWidth="1"/>
    <col min="14092" max="14335" width="9.140625" style="47"/>
    <col min="14336" max="14336" width="4.7109375" style="47" customWidth="1"/>
    <col min="14337" max="14337" width="52" style="47" customWidth="1"/>
    <col min="14338" max="14339" width="7.7109375" style="47" customWidth="1"/>
    <col min="14340" max="14340" width="8.7109375" style="47" customWidth="1"/>
    <col min="14341" max="14346" width="9.42578125" style="47" customWidth="1"/>
    <col min="14347" max="14347" width="10.5703125" style="47" customWidth="1"/>
    <col min="14348" max="14591" width="9.140625" style="47"/>
    <col min="14592" max="14592" width="4.7109375" style="47" customWidth="1"/>
    <col min="14593" max="14593" width="52" style="47" customWidth="1"/>
    <col min="14594" max="14595" width="7.7109375" style="47" customWidth="1"/>
    <col min="14596" max="14596" width="8.7109375" style="47" customWidth="1"/>
    <col min="14597" max="14602" width="9.42578125" style="47" customWidth="1"/>
    <col min="14603" max="14603" width="10.5703125" style="47" customWidth="1"/>
    <col min="14604" max="14847" width="9.140625" style="47"/>
    <col min="14848" max="14848" width="4.7109375" style="47" customWidth="1"/>
    <col min="14849" max="14849" width="52" style="47" customWidth="1"/>
    <col min="14850" max="14851" width="7.7109375" style="47" customWidth="1"/>
    <col min="14852" max="14852" width="8.7109375" style="47" customWidth="1"/>
    <col min="14853" max="14858" width="9.42578125" style="47" customWidth="1"/>
    <col min="14859" max="14859" width="10.5703125" style="47" customWidth="1"/>
    <col min="14860" max="15103" width="9.140625" style="47"/>
    <col min="15104" max="15104" width="4.7109375" style="47" customWidth="1"/>
    <col min="15105" max="15105" width="52" style="47" customWidth="1"/>
    <col min="15106" max="15107" width="7.7109375" style="47" customWidth="1"/>
    <col min="15108" max="15108" width="8.7109375" style="47" customWidth="1"/>
    <col min="15109" max="15114" width="9.42578125" style="47" customWidth="1"/>
    <col min="15115" max="15115" width="10.5703125" style="47" customWidth="1"/>
    <col min="15116" max="15359" width="9.140625" style="47"/>
    <col min="15360" max="15360" width="4.7109375" style="47" customWidth="1"/>
    <col min="15361" max="15361" width="52" style="47" customWidth="1"/>
    <col min="15362" max="15363" width="7.7109375" style="47" customWidth="1"/>
    <col min="15364" max="15364" width="8.7109375" style="47" customWidth="1"/>
    <col min="15365" max="15370" width="9.42578125" style="47" customWidth="1"/>
    <col min="15371" max="15371" width="10.5703125" style="47" customWidth="1"/>
    <col min="15372" max="15615" width="9.140625" style="47"/>
    <col min="15616" max="15616" width="4.7109375" style="47" customWidth="1"/>
    <col min="15617" max="15617" width="52" style="47" customWidth="1"/>
    <col min="15618" max="15619" width="7.7109375" style="47" customWidth="1"/>
    <col min="15620" max="15620" width="8.7109375" style="47" customWidth="1"/>
    <col min="15621" max="15626" width="9.42578125" style="47" customWidth="1"/>
    <col min="15627" max="15627" width="10.5703125" style="47" customWidth="1"/>
    <col min="15628" max="15871" width="9.140625" style="47"/>
    <col min="15872" max="15872" width="4.7109375" style="47" customWidth="1"/>
    <col min="15873" max="15873" width="52" style="47" customWidth="1"/>
    <col min="15874" max="15875" width="7.7109375" style="47" customWidth="1"/>
    <col min="15876" max="15876" width="8.7109375" style="47" customWidth="1"/>
    <col min="15877" max="15882" width="9.42578125" style="47" customWidth="1"/>
    <col min="15883" max="15883" width="10.5703125" style="47" customWidth="1"/>
    <col min="15884" max="16127" width="9.140625" style="47"/>
    <col min="16128" max="16128" width="4.7109375" style="47" customWidth="1"/>
    <col min="16129" max="16129" width="52" style="47" customWidth="1"/>
    <col min="16130" max="16131" width="7.7109375" style="47" customWidth="1"/>
    <col min="16132" max="16132" width="8.7109375" style="47" customWidth="1"/>
    <col min="16133" max="16138" width="9.42578125" style="47" customWidth="1"/>
    <col min="16139" max="16139" width="10.5703125" style="47" customWidth="1"/>
    <col min="16140" max="16384" width="9.140625" style="47"/>
  </cols>
  <sheetData>
    <row r="1" spans="1:151" ht="24.75" customHeight="1" x14ac:dyDescent="0.3">
      <c r="B1" s="95"/>
      <c r="C1" s="704" t="s">
        <v>142</v>
      </c>
      <c r="D1" s="704"/>
      <c r="E1" s="704"/>
      <c r="F1" s="704"/>
      <c r="G1" s="704"/>
      <c r="H1" s="704"/>
      <c r="I1" s="704"/>
      <c r="J1" s="704"/>
      <c r="K1" s="704"/>
      <c r="L1" s="704"/>
      <c r="M1" s="96"/>
      <c r="O1" s="46"/>
    </row>
    <row r="2" spans="1:151" ht="21" customHeight="1" thickBot="1" x14ac:dyDescent="0.35">
      <c r="B2" s="95"/>
      <c r="C2" s="97"/>
      <c r="D2" s="97"/>
      <c r="E2" s="97"/>
      <c r="F2" s="97"/>
      <c r="G2" s="97"/>
      <c r="H2" s="97"/>
      <c r="I2" s="97"/>
      <c r="J2" s="97"/>
      <c r="K2" s="97"/>
      <c r="L2" s="97"/>
      <c r="M2" s="96"/>
      <c r="O2" s="46"/>
    </row>
    <row r="3" spans="1:151" ht="37.5" customHeight="1" x14ac:dyDescent="0.3">
      <c r="A3" s="715" t="s">
        <v>336</v>
      </c>
      <c r="B3" s="705"/>
      <c r="C3" s="705" t="s">
        <v>14</v>
      </c>
      <c r="D3" s="707" t="s">
        <v>73</v>
      </c>
      <c r="E3" s="713" t="s">
        <v>74</v>
      </c>
      <c r="F3" s="709" t="s">
        <v>3</v>
      </c>
      <c r="G3" s="705" t="s">
        <v>4</v>
      </c>
      <c r="H3" s="705"/>
      <c r="I3" s="705" t="s">
        <v>5</v>
      </c>
      <c r="J3" s="705"/>
      <c r="K3" s="705" t="s">
        <v>15</v>
      </c>
      <c r="L3" s="705"/>
      <c r="M3" s="711" t="s">
        <v>6</v>
      </c>
      <c r="N3" s="48"/>
      <c r="O3" s="46"/>
    </row>
    <row r="4" spans="1:151" ht="37.5" customHeight="1" x14ac:dyDescent="0.3">
      <c r="A4" s="716"/>
      <c r="B4" s="706"/>
      <c r="C4" s="706"/>
      <c r="D4" s="708"/>
      <c r="E4" s="714"/>
      <c r="F4" s="710"/>
      <c r="G4" s="143" t="s">
        <v>16</v>
      </c>
      <c r="H4" s="143" t="s">
        <v>6</v>
      </c>
      <c r="I4" s="487" t="s">
        <v>16</v>
      </c>
      <c r="J4" s="487" t="s">
        <v>6</v>
      </c>
      <c r="K4" s="487" t="s">
        <v>16</v>
      </c>
      <c r="L4" s="487" t="s">
        <v>6</v>
      </c>
      <c r="M4" s="712"/>
      <c r="N4" s="57"/>
      <c r="O4" s="55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spans="1:151" s="46" customFormat="1" ht="17.25" customHeight="1" x14ac:dyDescent="0.3">
      <c r="A5" s="597">
        <v>1</v>
      </c>
      <c r="B5" s="98">
        <v>2</v>
      </c>
      <c r="C5" s="596">
        <v>3</v>
      </c>
      <c r="D5" s="98">
        <v>4</v>
      </c>
      <c r="E5" s="596">
        <v>5</v>
      </c>
      <c r="F5" s="98">
        <v>6</v>
      </c>
      <c r="G5" s="596">
        <v>7</v>
      </c>
      <c r="H5" s="98">
        <v>8</v>
      </c>
      <c r="I5" s="596">
        <v>9</v>
      </c>
      <c r="J5" s="98">
        <v>10</v>
      </c>
      <c r="K5" s="596">
        <v>11</v>
      </c>
      <c r="L5" s="98">
        <v>12</v>
      </c>
      <c r="M5" s="598">
        <v>13</v>
      </c>
      <c r="N5" s="48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</row>
    <row r="6" spans="1:151" s="49" customFormat="1" ht="44.25" customHeight="1" x14ac:dyDescent="0.25">
      <c r="A6" s="599">
        <v>1</v>
      </c>
      <c r="B6" s="104" t="s">
        <v>45</v>
      </c>
      <c r="C6" s="105" t="s">
        <v>77</v>
      </c>
      <c r="D6" s="106" t="s">
        <v>88</v>
      </c>
      <c r="E6" s="270" t="s">
        <v>36</v>
      </c>
      <c r="F6" s="271">
        <v>0.1</v>
      </c>
      <c r="G6" s="144"/>
      <c r="H6" s="144"/>
      <c r="I6" s="144"/>
      <c r="J6" s="144"/>
      <c r="K6" s="144"/>
      <c r="L6" s="144"/>
      <c r="M6" s="274"/>
      <c r="N6" s="59"/>
      <c r="O6" s="46"/>
    </row>
    <row r="7" spans="1:151" s="50" customFormat="1" ht="20.100000000000001" customHeight="1" x14ac:dyDescent="0.3">
      <c r="A7" s="600">
        <v>2</v>
      </c>
      <c r="B7" s="104"/>
      <c r="C7" s="109" t="s">
        <v>35</v>
      </c>
      <c r="D7" s="100" t="s">
        <v>37</v>
      </c>
      <c r="E7" s="99">
        <v>28.3</v>
      </c>
      <c r="F7" s="99">
        <f>E7*F6</f>
        <v>2.83</v>
      </c>
      <c r="G7" s="100"/>
      <c r="H7" s="100"/>
      <c r="I7" s="99"/>
      <c r="J7" s="99"/>
      <c r="K7" s="100"/>
      <c r="L7" s="99"/>
      <c r="M7" s="275"/>
      <c r="O7" s="54"/>
    </row>
    <row r="8" spans="1:151" s="50" customFormat="1" ht="20.100000000000001" customHeight="1" x14ac:dyDescent="0.3">
      <c r="A8" s="600">
        <v>3</v>
      </c>
      <c r="B8" s="104"/>
      <c r="C8" s="109" t="s">
        <v>39</v>
      </c>
      <c r="D8" s="100" t="s">
        <v>40</v>
      </c>
      <c r="E8" s="99">
        <v>63.4</v>
      </c>
      <c r="F8" s="99">
        <f>E8*F6</f>
        <v>6.34</v>
      </c>
      <c r="G8" s="100"/>
      <c r="H8" s="100"/>
      <c r="I8" s="100"/>
      <c r="J8" s="100"/>
      <c r="K8" s="100"/>
      <c r="L8" s="99"/>
      <c r="M8" s="275"/>
      <c r="N8" s="54"/>
      <c r="O8" s="60"/>
    </row>
    <row r="9" spans="1:151" s="51" customFormat="1" ht="27" x14ac:dyDescent="0.25">
      <c r="A9" s="599">
        <v>4</v>
      </c>
      <c r="B9" s="104" t="s">
        <v>213</v>
      </c>
      <c r="C9" s="105" t="s">
        <v>51</v>
      </c>
      <c r="D9" s="103" t="s">
        <v>50</v>
      </c>
      <c r="E9" s="103"/>
      <c r="F9" s="145">
        <v>0.1</v>
      </c>
      <c r="G9" s="101"/>
      <c r="H9" s="101"/>
      <c r="I9" s="101"/>
      <c r="J9" s="101"/>
      <c r="K9" s="101"/>
      <c r="L9" s="101"/>
      <c r="M9" s="275"/>
      <c r="N9" s="54"/>
      <c r="O9" s="54"/>
    </row>
    <row r="10" spans="1:151" s="52" customFormat="1" x14ac:dyDescent="0.3">
      <c r="A10" s="600">
        <v>5</v>
      </c>
      <c r="B10" s="104"/>
      <c r="C10" s="109" t="s">
        <v>49</v>
      </c>
      <c r="D10" s="101" t="s">
        <v>32</v>
      </c>
      <c r="E10" s="101">
        <v>206</v>
      </c>
      <c r="F10" s="102">
        <f>F9*E10</f>
        <v>20.6</v>
      </c>
      <c r="G10" s="108"/>
      <c r="H10" s="108"/>
      <c r="I10" s="102"/>
      <c r="J10" s="102"/>
      <c r="K10" s="101"/>
      <c r="L10" s="101"/>
      <c r="M10" s="275"/>
      <c r="N10" s="54"/>
      <c r="O10" s="54"/>
    </row>
    <row r="11" spans="1:151" s="45" customFormat="1" ht="23.25" customHeight="1" x14ac:dyDescent="0.3">
      <c r="A11" s="600">
        <v>6</v>
      </c>
      <c r="B11" s="104"/>
      <c r="C11" s="146" t="s">
        <v>48</v>
      </c>
      <c r="D11" s="106" t="s">
        <v>42</v>
      </c>
      <c r="E11" s="106">
        <v>1.7</v>
      </c>
      <c r="F11" s="272">
        <f>110*E11</f>
        <v>187</v>
      </c>
      <c r="G11" s="100"/>
      <c r="H11" s="100"/>
      <c r="I11" s="100"/>
      <c r="J11" s="100"/>
      <c r="K11" s="100"/>
      <c r="L11" s="99"/>
      <c r="M11" s="275"/>
      <c r="N11" s="54"/>
      <c r="O11" s="54"/>
      <c r="P11" s="53"/>
    </row>
    <row r="12" spans="1:151" s="49" customFormat="1" ht="27" x14ac:dyDescent="0.25">
      <c r="A12" s="599">
        <v>7</v>
      </c>
      <c r="B12" s="104" t="s">
        <v>46</v>
      </c>
      <c r="C12" s="105" t="s">
        <v>52</v>
      </c>
      <c r="D12" s="106" t="s">
        <v>47</v>
      </c>
      <c r="E12" s="106"/>
      <c r="F12" s="147">
        <f>464/1000</f>
        <v>0.46400000000000002</v>
      </c>
      <c r="G12" s="107"/>
      <c r="H12" s="107"/>
      <c r="I12" s="107"/>
      <c r="J12" s="107"/>
      <c r="K12" s="107"/>
      <c r="L12" s="107"/>
      <c r="M12" s="275"/>
      <c r="N12" s="46"/>
      <c r="O12" s="63"/>
      <c r="P12" s="64"/>
    </row>
    <row r="13" spans="1:151" s="67" customFormat="1" ht="18.75" customHeight="1" x14ac:dyDescent="0.3">
      <c r="A13" s="600">
        <v>8</v>
      </c>
      <c r="B13" s="104"/>
      <c r="C13" s="109" t="s">
        <v>49</v>
      </c>
      <c r="D13" s="100" t="s">
        <v>37</v>
      </c>
      <c r="E13" s="100">
        <v>106</v>
      </c>
      <c r="F13" s="99">
        <f>F12*E13</f>
        <v>49.184000000000005</v>
      </c>
      <c r="G13" s="108"/>
      <c r="H13" s="108"/>
      <c r="I13" s="99"/>
      <c r="J13" s="102"/>
      <c r="K13" s="100"/>
      <c r="L13" s="99"/>
      <c r="M13" s="275"/>
      <c r="N13" s="59"/>
      <c r="O13" s="65"/>
      <c r="P13" s="66"/>
    </row>
    <row r="14" spans="1:151" s="67" customFormat="1" ht="18.75" customHeight="1" x14ac:dyDescent="0.3">
      <c r="A14" s="600">
        <v>9</v>
      </c>
      <c r="B14" s="104"/>
      <c r="C14" s="109" t="s">
        <v>79</v>
      </c>
      <c r="D14" s="100" t="s">
        <v>40</v>
      </c>
      <c r="E14" s="100">
        <v>0.71</v>
      </c>
      <c r="F14" s="107">
        <f>F12*E14</f>
        <v>0.32944000000000001</v>
      </c>
      <c r="G14" s="99"/>
      <c r="H14" s="99"/>
      <c r="I14" s="100"/>
      <c r="J14" s="99"/>
      <c r="K14" s="100"/>
      <c r="L14" s="99"/>
      <c r="M14" s="275"/>
    </row>
    <row r="15" spans="1:151" s="67" customFormat="1" ht="18.75" customHeight="1" x14ac:dyDescent="0.3">
      <c r="A15" s="599">
        <v>10</v>
      </c>
      <c r="B15" s="104"/>
      <c r="C15" s="109" t="s">
        <v>80</v>
      </c>
      <c r="D15" s="100" t="s">
        <v>40</v>
      </c>
      <c r="E15" s="100">
        <v>3.88</v>
      </c>
      <c r="F15" s="99">
        <f>E15*F12</f>
        <v>1.8003200000000001</v>
      </c>
      <c r="G15" s="99"/>
      <c r="H15" s="99"/>
      <c r="I15" s="100"/>
      <c r="J15" s="100"/>
      <c r="K15" s="100"/>
      <c r="L15" s="99"/>
      <c r="M15" s="275"/>
    </row>
    <row r="16" spans="1:151" s="67" customFormat="1" ht="18.75" customHeight="1" x14ac:dyDescent="0.3">
      <c r="A16" s="600">
        <v>11</v>
      </c>
      <c r="B16" s="110"/>
      <c r="C16" s="148" t="s">
        <v>78</v>
      </c>
      <c r="D16" s="149" t="s">
        <v>62</v>
      </c>
      <c r="E16" s="111">
        <v>1.02</v>
      </c>
      <c r="F16" s="112">
        <f>E16*F12</f>
        <v>0.47328000000000003</v>
      </c>
      <c r="G16" s="150"/>
      <c r="H16" s="150"/>
      <c r="I16" s="150"/>
      <c r="J16" s="112"/>
      <c r="K16" s="111"/>
      <c r="L16" s="111"/>
      <c r="M16" s="276"/>
    </row>
    <row r="17" spans="1:13" s="67" customFormat="1" ht="30" customHeight="1" x14ac:dyDescent="0.3">
      <c r="A17" s="600">
        <v>12</v>
      </c>
      <c r="B17" s="152" t="s">
        <v>143</v>
      </c>
      <c r="C17" s="151" t="s">
        <v>144</v>
      </c>
      <c r="D17" s="152" t="s">
        <v>145</v>
      </c>
      <c r="E17" s="153"/>
      <c r="F17" s="154">
        <f>F22*0.1</f>
        <v>11.8</v>
      </c>
      <c r="G17" s="154"/>
      <c r="H17" s="155"/>
      <c r="I17" s="154"/>
      <c r="J17" s="156"/>
      <c r="K17" s="154"/>
      <c r="L17" s="156"/>
      <c r="M17" s="277"/>
    </row>
    <row r="18" spans="1:13" s="67" customFormat="1" ht="18.75" customHeight="1" x14ac:dyDescent="0.3">
      <c r="A18" s="599">
        <v>13</v>
      </c>
      <c r="B18" s="152"/>
      <c r="C18" s="157" t="s">
        <v>146</v>
      </c>
      <c r="D18" s="158" t="s">
        <v>147</v>
      </c>
      <c r="E18" s="159">
        <v>0.31</v>
      </c>
      <c r="F18" s="155">
        <f>E18*F17</f>
        <v>3.6580000000000004</v>
      </c>
      <c r="G18" s="155"/>
      <c r="H18" s="155"/>
      <c r="I18" s="155"/>
      <c r="J18" s="156"/>
      <c r="K18" s="155"/>
      <c r="L18" s="156"/>
      <c r="M18" s="277"/>
    </row>
    <row r="19" spans="1:13" s="67" customFormat="1" ht="18.75" customHeight="1" x14ac:dyDescent="0.3">
      <c r="A19" s="600">
        <v>14</v>
      </c>
      <c r="B19" s="152"/>
      <c r="C19" s="157" t="s">
        <v>148</v>
      </c>
      <c r="D19" s="158" t="s">
        <v>62</v>
      </c>
      <c r="E19" s="159">
        <f>2.24/100</f>
        <v>2.2400000000000003E-2</v>
      </c>
      <c r="F19" s="155">
        <f>E19*F17</f>
        <v>0.26432000000000005</v>
      </c>
      <c r="G19" s="155"/>
      <c r="H19" s="155"/>
      <c r="I19" s="155"/>
      <c r="J19" s="156"/>
      <c r="K19" s="155"/>
      <c r="L19" s="156"/>
      <c r="M19" s="277"/>
    </row>
    <row r="20" spans="1:13" s="67" customFormat="1" ht="18.75" customHeight="1" x14ac:dyDescent="0.3">
      <c r="A20" s="600">
        <v>15</v>
      </c>
      <c r="B20" s="160"/>
      <c r="C20" s="157" t="s">
        <v>149</v>
      </c>
      <c r="D20" s="158" t="s">
        <v>64</v>
      </c>
      <c r="E20" s="159">
        <f>4.08/100</f>
        <v>4.0800000000000003E-2</v>
      </c>
      <c r="F20" s="155">
        <f>E20*F17</f>
        <v>0.48144000000000009</v>
      </c>
      <c r="G20" s="155"/>
      <c r="H20" s="155"/>
      <c r="I20" s="155"/>
      <c r="J20" s="156"/>
      <c r="K20" s="155"/>
      <c r="L20" s="156"/>
      <c r="M20" s="277"/>
    </row>
    <row r="21" spans="1:13" s="67" customFormat="1" ht="18.75" customHeight="1" x14ac:dyDescent="0.3">
      <c r="A21" s="599">
        <v>16</v>
      </c>
      <c r="B21" s="152"/>
      <c r="C21" s="157" t="s">
        <v>150</v>
      </c>
      <c r="D21" s="158" t="s">
        <v>62</v>
      </c>
      <c r="E21" s="159">
        <v>6.3600000000000004E-2</v>
      </c>
      <c r="F21" s="155">
        <f>E21*F17</f>
        <v>0.75048000000000004</v>
      </c>
      <c r="G21" s="155"/>
      <c r="H21" s="155"/>
      <c r="I21" s="155"/>
      <c r="J21" s="156"/>
      <c r="K21" s="155"/>
      <c r="L21" s="156"/>
      <c r="M21" s="277"/>
    </row>
    <row r="22" spans="1:13" s="67" customFormat="1" ht="42" customHeight="1" x14ac:dyDescent="0.3">
      <c r="A22" s="600">
        <v>17</v>
      </c>
      <c r="B22" s="163" t="s">
        <v>151</v>
      </c>
      <c r="C22" s="161" t="s">
        <v>212</v>
      </c>
      <c r="D22" s="103" t="s">
        <v>152</v>
      </c>
      <c r="E22" s="158"/>
      <c r="F22" s="143">
        <v>118</v>
      </c>
      <c r="G22" s="158"/>
      <c r="H22" s="158"/>
      <c r="I22" s="158"/>
      <c r="J22" s="162"/>
      <c r="K22" s="158"/>
      <c r="L22" s="162"/>
      <c r="M22" s="278"/>
    </row>
    <row r="23" spans="1:13" s="67" customFormat="1" ht="18.75" customHeight="1" x14ac:dyDescent="0.3">
      <c r="A23" s="600">
        <v>18</v>
      </c>
      <c r="B23" s="163"/>
      <c r="C23" s="126" t="s">
        <v>153</v>
      </c>
      <c r="D23" s="122" t="s">
        <v>154</v>
      </c>
      <c r="E23" s="122">
        <v>0.74</v>
      </c>
      <c r="F23" s="125">
        <f>E23*F22</f>
        <v>87.32</v>
      </c>
      <c r="G23" s="164"/>
      <c r="H23" s="165"/>
      <c r="I23" s="165"/>
      <c r="J23" s="165"/>
      <c r="K23" s="164"/>
      <c r="L23" s="165"/>
      <c r="M23" s="279"/>
    </row>
    <row r="24" spans="1:13" s="67" customFormat="1" ht="18.75" customHeight="1" x14ac:dyDescent="0.3">
      <c r="A24" s="599">
        <v>19</v>
      </c>
      <c r="B24" s="163"/>
      <c r="C24" s="126" t="s">
        <v>155</v>
      </c>
      <c r="D24" s="122" t="s">
        <v>152</v>
      </c>
      <c r="E24" s="122"/>
      <c r="F24" s="125">
        <f>F22</f>
        <v>118</v>
      </c>
      <c r="G24" s="166"/>
      <c r="H24" s="165"/>
      <c r="I24" s="165"/>
      <c r="J24" s="165"/>
      <c r="K24" s="164"/>
      <c r="L24" s="165"/>
      <c r="M24" s="279"/>
    </row>
    <row r="25" spans="1:13" s="67" customFormat="1" ht="18.75" customHeight="1" x14ac:dyDescent="0.3">
      <c r="A25" s="600">
        <v>20</v>
      </c>
      <c r="B25" s="163"/>
      <c r="C25" s="126" t="s">
        <v>156</v>
      </c>
      <c r="D25" s="122" t="s">
        <v>157</v>
      </c>
      <c r="E25" s="122">
        <f>3.9/100</f>
        <v>3.9E-2</v>
      </c>
      <c r="F25" s="125">
        <f>F22*E25</f>
        <v>4.6020000000000003</v>
      </c>
      <c r="G25" s="164"/>
      <c r="H25" s="165"/>
      <c r="I25" s="165"/>
      <c r="J25" s="165"/>
      <c r="K25" s="164"/>
      <c r="L25" s="165"/>
      <c r="M25" s="280"/>
    </row>
    <row r="26" spans="1:13" s="67" customFormat="1" ht="18.75" customHeight="1" x14ac:dyDescent="0.3">
      <c r="A26" s="600">
        <v>21</v>
      </c>
      <c r="B26" s="163"/>
      <c r="C26" s="126" t="s">
        <v>158</v>
      </c>
      <c r="D26" s="122" t="s">
        <v>0</v>
      </c>
      <c r="E26" s="122">
        <f>0.71/100</f>
        <v>7.0999999999999995E-3</v>
      </c>
      <c r="F26" s="125">
        <f>F22*E26</f>
        <v>0.83779999999999999</v>
      </c>
      <c r="G26" s="164"/>
      <c r="H26" s="165"/>
      <c r="I26" s="165"/>
      <c r="J26" s="165"/>
      <c r="K26" s="164"/>
      <c r="L26" s="165"/>
      <c r="M26" s="279"/>
    </row>
    <row r="27" spans="1:13" s="67" customFormat="1" ht="18.75" customHeight="1" x14ac:dyDescent="0.3">
      <c r="A27" s="599">
        <v>22</v>
      </c>
      <c r="B27" s="163"/>
      <c r="C27" s="126" t="s">
        <v>159</v>
      </c>
      <c r="D27" s="122" t="s">
        <v>0</v>
      </c>
      <c r="E27" s="122">
        <f>9.6/100</f>
        <v>9.6000000000000002E-2</v>
      </c>
      <c r="F27" s="125">
        <f>F22*E27</f>
        <v>11.327999999999999</v>
      </c>
      <c r="G27" s="164"/>
      <c r="H27" s="165"/>
      <c r="I27" s="165"/>
      <c r="J27" s="165"/>
      <c r="K27" s="164"/>
      <c r="L27" s="165"/>
      <c r="M27" s="279"/>
    </row>
    <row r="28" spans="1:13" s="67" customFormat="1" ht="31.5" customHeight="1" x14ac:dyDescent="0.3">
      <c r="A28" s="600">
        <v>23</v>
      </c>
      <c r="B28" s="167" t="s">
        <v>188</v>
      </c>
      <c r="C28" s="177" t="s">
        <v>201</v>
      </c>
      <c r="D28" s="489" t="s">
        <v>157</v>
      </c>
      <c r="E28" s="140"/>
      <c r="F28" s="168">
        <f>73*0.2*0.2*0.55</f>
        <v>1.6060000000000003</v>
      </c>
      <c r="G28" s="169"/>
      <c r="H28" s="169"/>
      <c r="I28" s="169"/>
      <c r="J28" s="169"/>
      <c r="K28" s="169"/>
      <c r="L28" s="169"/>
      <c r="M28" s="170"/>
    </row>
    <row r="29" spans="1:13" s="67" customFormat="1" ht="18.75" customHeight="1" x14ac:dyDescent="0.3">
      <c r="A29" s="600">
        <v>24</v>
      </c>
      <c r="B29" s="167"/>
      <c r="C29" s="142" t="s">
        <v>153</v>
      </c>
      <c r="D29" s="140" t="s">
        <v>154</v>
      </c>
      <c r="E29" s="140">
        <v>5.07</v>
      </c>
      <c r="F29" s="141">
        <f>E29*F28</f>
        <v>8.1424200000000013</v>
      </c>
      <c r="G29" s="171"/>
      <c r="H29" s="172"/>
      <c r="I29" s="172"/>
      <c r="J29" s="172"/>
      <c r="K29" s="171"/>
      <c r="L29" s="172"/>
      <c r="M29" s="173"/>
    </row>
    <row r="30" spans="1:13" s="67" customFormat="1" ht="18.75" customHeight="1" x14ac:dyDescent="0.3">
      <c r="A30" s="599">
        <v>25</v>
      </c>
      <c r="B30" s="174"/>
      <c r="C30" s="142" t="s">
        <v>189</v>
      </c>
      <c r="D30" s="140" t="s">
        <v>157</v>
      </c>
      <c r="E30" s="140">
        <v>1.02</v>
      </c>
      <c r="F30" s="141">
        <f>E30*F28</f>
        <v>1.6381200000000002</v>
      </c>
      <c r="G30" s="175"/>
      <c r="H30" s="172"/>
      <c r="I30" s="172"/>
      <c r="J30" s="172"/>
      <c r="K30" s="171"/>
      <c r="L30" s="172"/>
      <c r="M30" s="173"/>
    </row>
    <row r="31" spans="1:13" s="67" customFormat="1" ht="18.75" customHeight="1" x14ac:dyDescent="0.3">
      <c r="A31" s="600">
        <v>26</v>
      </c>
      <c r="B31" s="167"/>
      <c r="C31" s="142" t="s">
        <v>158</v>
      </c>
      <c r="D31" s="140" t="s">
        <v>0</v>
      </c>
      <c r="E31" s="140">
        <v>1.1399999999999999</v>
      </c>
      <c r="F31" s="141">
        <f>F28*E31</f>
        <v>1.8308400000000002</v>
      </c>
      <c r="G31" s="171"/>
      <c r="H31" s="172"/>
      <c r="I31" s="172"/>
      <c r="J31" s="172"/>
      <c r="K31" s="171"/>
      <c r="L31" s="172"/>
      <c r="M31" s="173"/>
    </row>
    <row r="32" spans="1:13" s="67" customFormat="1" ht="18.75" customHeight="1" x14ac:dyDescent="0.3">
      <c r="A32" s="600">
        <v>27</v>
      </c>
      <c r="B32" s="167"/>
      <c r="C32" s="142" t="s">
        <v>159</v>
      </c>
      <c r="D32" s="140" t="s">
        <v>0</v>
      </c>
      <c r="E32" s="140">
        <v>0.25</v>
      </c>
      <c r="F32" s="141">
        <f>F28*E32</f>
        <v>0.40150000000000008</v>
      </c>
      <c r="G32" s="171"/>
      <c r="H32" s="172"/>
      <c r="I32" s="172"/>
      <c r="J32" s="172"/>
      <c r="K32" s="171"/>
      <c r="L32" s="172"/>
      <c r="M32" s="173"/>
    </row>
    <row r="33" spans="1:13" s="67" customFormat="1" ht="27.75" customHeight="1" x14ac:dyDescent="0.3">
      <c r="A33" s="599">
        <v>28</v>
      </c>
      <c r="B33" s="176" t="s">
        <v>190</v>
      </c>
      <c r="C33" s="177" t="s">
        <v>202</v>
      </c>
      <c r="D33" s="178" t="s">
        <v>186</v>
      </c>
      <c r="E33" s="179"/>
      <c r="F33" s="180">
        <f>87*0.2*0.2/100</f>
        <v>3.4800000000000005E-2</v>
      </c>
      <c r="G33" s="179"/>
      <c r="H33" s="179"/>
      <c r="I33" s="179"/>
      <c r="J33" s="179"/>
      <c r="K33" s="179"/>
      <c r="L33" s="179"/>
      <c r="M33" s="281"/>
    </row>
    <row r="34" spans="1:13" s="67" customFormat="1" ht="18.75" customHeight="1" x14ac:dyDescent="0.3">
      <c r="A34" s="600">
        <v>29</v>
      </c>
      <c r="B34" s="181"/>
      <c r="C34" s="182" t="s">
        <v>162</v>
      </c>
      <c r="D34" s="183" t="s">
        <v>163</v>
      </c>
      <c r="E34" s="184">
        <v>286</v>
      </c>
      <c r="F34" s="184">
        <f>E34*F33</f>
        <v>9.9528000000000016</v>
      </c>
      <c r="G34" s="184"/>
      <c r="H34" s="184"/>
      <c r="I34" s="184"/>
      <c r="J34" s="185"/>
      <c r="K34" s="184"/>
      <c r="L34" s="184"/>
      <c r="M34" s="282"/>
    </row>
    <row r="35" spans="1:13" s="67" customFormat="1" ht="18.75" customHeight="1" x14ac:dyDescent="0.3">
      <c r="A35" s="600">
        <v>30</v>
      </c>
      <c r="B35" s="186"/>
      <c r="C35" s="182" t="s">
        <v>187</v>
      </c>
      <c r="D35" s="187" t="s">
        <v>62</v>
      </c>
      <c r="E35" s="184">
        <v>76</v>
      </c>
      <c r="F35" s="184">
        <f>F33*E35</f>
        <v>2.6448000000000005</v>
      </c>
      <c r="G35" s="184"/>
      <c r="H35" s="184"/>
      <c r="I35" s="184"/>
      <c r="J35" s="184"/>
      <c r="K35" s="184"/>
      <c r="L35" s="185"/>
      <c r="M35" s="282"/>
    </row>
    <row r="36" spans="1:13" s="67" customFormat="1" ht="18.75" customHeight="1" x14ac:dyDescent="0.3">
      <c r="A36" s="599">
        <v>31</v>
      </c>
      <c r="B36" s="174"/>
      <c r="C36" s="188" t="s">
        <v>149</v>
      </c>
      <c r="D36" s="189" t="s">
        <v>64</v>
      </c>
      <c r="E36" s="184">
        <v>102</v>
      </c>
      <c r="F36" s="184">
        <f>E36*F33</f>
        <v>3.5496000000000003</v>
      </c>
      <c r="G36" s="184"/>
      <c r="H36" s="185"/>
      <c r="I36" s="184"/>
      <c r="J36" s="184"/>
      <c r="K36" s="184"/>
      <c r="L36" s="184"/>
      <c r="M36" s="282"/>
    </row>
    <row r="37" spans="1:13" s="67" customFormat="1" ht="18.75" customHeight="1" x14ac:dyDescent="0.3">
      <c r="A37" s="600">
        <v>32</v>
      </c>
      <c r="B37" s="186"/>
      <c r="C37" s="190" t="s">
        <v>150</v>
      </c>
      <c r="D37" s="187" t="s">
        <v>62</v>
      </c>
      <c r="E37" s="184">
        <v>13</v>
      </c>
      <c r="F37" s="184">
        <f>F33*E37</f>
        <v>0.45240000000000008</v>
      </c>
      <c r="G37" s="184"/>
      <c r="H37" s="185"/>
      <c r="I37" s="184"/>
      <c r="J37" s="184"/>
      <c r="K37" s="184"/>
      <c r="L37" s="184"/>
      <c r="M37" s="282"/>
    </row>
    <row r="38" spans="1:13" s="67" customFormat="1" ht="18.75" customHeight="1" x14ac:dyDescent="0.3">
      <c r="A38" s="600">
        <v>33</v>
      </c>
      <c r="B38" s="191" t="s">
        <v>191</v>
      </c>
      <c r="C38" s="192" t="s">
        <v>192</v>
      </c>
      <c r="D38" s="193" t="s">
        <v>193</v>
      </c>
      <c r="E38" s="179"/>
      <c r="F38" s="194">
        <f>87/100</f>
        <v>0.87</v>
      </c>
      <c r="G38" s="179"/>
      <c r="H38" s="179"/>
      <c r="I38" s="179"/>
      <c r="J38" s="179"/>
      <c r="K38" s="179"/>
      <c r="L38" s="179"/>
      <c r="M38" s="281"/>
    </row>
    <row r="39" spans="1:13" s="67" customFormat="1" ht="18.75" customHeight="1" x14ac:dyDescent="0.3">
      <c r="A39" s="599">
        <v>34</v>
      </c>
      <c r="B39" s="195"/>
      <c r="C39" s="182" t="s">
        <v>162</v>
      </c>
      <c r="D39" s="183" t="s">
        <v>163</v>
      </c>
      <c r="E39" s="184">
        <v>158</v>
      </c>
      <c r="F39" s="184">
        <f>E39*F38</f>
        <v>137.46</v>
      </c>
      <c r="G39" s="184"/>
      <c r="H39" s="184"/>
      <c r="I39" s="184"/>
      <c r="J39" s="185"/>
      <c r="K39" s="184"/>
      <c r="L39" s="184"/>
      <c r="M39" s="282"/>
    </row>
    <row r="40" spans="1:13" s="67" customFormat="1" ht="18.75" customHeight="1" x14ac:dyDescent="0.3">
      <c r="A40" s="600">
        <v>35</v>
      </c>
      <c r="B40" s="186"/>
      <c r="C40" s="182" t="s">
        <v>187</v>
      </c>
      <c r="D40" s="187" t="s">
        <v>62</v>
      </c>
      <c r="E40" s="184">
        <v>4</v>
      </c>
      <c r="F40" s="184">
        <f>E40*F38</f>
        <v>3.48</v>
      </c>
      <c r="G40" s="184"/>
      <c r="H40" s="184"/>
      <c r="I40" s="184"/>
      <c r="J40" s="184"/>
      <c r="K40" s="197"/>
      <c r="L40" s="185"/>
      <c r="M40" s="282"/>
    </row>
    <row r="41" spans="1:13" s="67" customFormat="1" ht="18.75" customHeight="1" x14ac:dyDescent="0.3">
      <c r="A41" s="600">
        <v>36</v>
      </c>
      <c r="B41" s="198" t="s">
        <v>194</v>
      </c>
      <c r="C41" s="199" t="s">
        <v>195</v>
      </c>
      <c r="D41" s="200" t="s">
        <v>131</v>
      </c>
      <c r="E41" s="200">
        <v>94</v>
      </c>
      <c r="F41" s="200">
        <f>E41*F38</f>
        <v>81.78</v>
      </c>
      <c r="G41" s="172"/>
      <c r="H41" s="201"/>
      <c r="I41" s="201"/>
      <c r="J41" s="201"/>
      <c r="K41" s="201"/>
      <c r="L41" s="201"/>
      <c r="M41" s="283"/>
    </row>
    <row r="42" spans="1:13" s="67" customFormat="1" ht="18.75" customHeight="1" x14ac:dyDescent="0.3">
      <c r="A42" s="599">
        <v>37</v>
      </c>
      <c r="B42" s="202" t="s">
        <v>196</v>
      </c>
      <c r="C42" s="188" t="s">
        <v>197</v>
      </c>
      <c r="D42" s="187" t="s">
        <v>174</v>
      </c>
      <c r="E42" s="184">
        <v>2</v>
      </c>
      <c r="F42" s="184">
        <f>F38*E42</f>
        <v>1.74</v>
      </c>
      <c r="G42" s="184"/>
      <c r="H42" s="185"/>
      <c r="I42" s="184"/>
      <c r="J42" s="185"/>
      <c r="K42" s="184"/>
      <c r="L42" s="185"/>
      <c r="M42" s="284"/>
    </row>
    <row r="43" spans="1:13" s="67" customFormat="1" ht="18.75" customHeight="1" x14ac:dyDescent="0.3">
      <c r="A43" s="600">
        <v>38</v>
      </c>
      <c r="B43" s="195"/>
      <c r="C43" s="190" t="s">
        <v>150</v>
      </c>
      <c r="D43" s="187" t="s">
        <v>62</v>
      </c>
      <c r="E43" s="184">
        <v>6</v>
      </c>
      <c r="F43" s="184">
        <f>E43*F38</f>
        <v>5.22</v>
      </c>
      <c r="G43" s="184"/>
      <c r="H43" s="185"/>
      <c r="I43" s="184"/>
      <c r="J43" s="184"/>
      <c r="K43" s="184"/>
      <c r="L43" s="184"/>
      <c r="M43" s="282"/>
    </row>
    <row r="44" spans="1:13" s="67" customFormat="1" ht="30.75" customHeight="1" x14ac:dyDescent="0.3">
      <c r="A44" s="600">
        <v>39</v>
      </c>
      <c r="B44" s="203" t="s">
        <v>203</v>
      </c>
      <c r="C44" s="139" t="s">
        <v>259</v>
      </c>
      <c r="D44" s="204" t="s">
        <v>204</v>
      </c>
      <c r="E44" s="205"/>
      <c r="F44" s="206">
        <f>8/100</f>
        <v>0.08</v>
      </c>
      <c r="G44" s="207"/>
      <c r="H44" s="207"/>
      <c r="I44" s="207"/>
      <c r="J44" s="207"/>
      <c r="K44" s="207"/>
      <c r="L44" s="207"/>
      <c r="M44" s="285"/>
    </row>
    <row r="45" spans="1:13" s="67" customFormat="1" ht="18.75" customHeight="1" x14ac:dyDescent="0.3">
      <c r="A45" s="599">
        <v>40</v>
      </c>
      <c r="B45" s="208"/>
      <c r="C45" s="209" t="s">
        <v>162</v>
      </c>
      <c r="D45" s="210" t="s">
        <v>163</v>
      </c>
      <c r="E45" s="207">
        <v>1720</v>
      </c>
      <c r="F45" s="207">
        <f>E45*F44</f>
        <v>137.6</v>
      </c>
      <c r="G45" s="207"/>
      <c r="H45" s="207"/>
      <c r="I45" s="207"/>
      <c r="J45" s="211"/>
      <c r="K45" s="207"/>
      <c r="L45" s="207"/>
      <c r="M45" s="285"/>
    </row>
    <row r="46" spans="1:13" s="67" customFormat="1" ht="18.75" customHeight="1" x14ac:dyDescent="0.3">
      <c r="A46" s="600">
        <v>41</v>
      </c>
      <c r="B46" s="212"/>
      <c r="C46" s="209" t="s">
        <v>187</v>
      </c>
      <c r="D46" s="213" t="s">
        <v>62</v>
      </c>
      <c r="E46" s="207">
        <v>70</v>
      </c>
      <c r="F46" s="207">
        <f>E46*F44</f>
        <v>5.6000000000000005</v>
      </c>
      <c r="G46" s="207"/>
      <c r="H46" s="207"/>
      <c r="I46" s="207"/>
      <c r="J46" s="207"/>
      <c r="K46" s="214"/>
      <c r="L46" s="211"/>
      <c r="M46" s="285"/>
    </row>
    <row r="47" spans="1:13" s="67" customFormat="1" x14ac:dyDescent="0.3">
      <c r="A47" s="600">
        <v>42</v>
      </c>
      <c r="B47" s="215"/>
      <c r="C47" s="216" t="s">
        <v>214</v>
      </c>
      <c r="D47" s="127" t="s">
        <v>10</v>
      </c>
      <c r="E47" s="211">
        <v>100</v>
      </c>
      <c r="F47" s="207">
        <f>F44*E47</f>
        <v>8</v>
      </c>
      <c r="G47" s="207"/>
      <c r="H47" s="211"/>
      <c r="I47" s="207"/>
      <c r="J47" s="207"/>
      <c r="K47" s="207"/>
      <c r="L47" s="207"/>
      <c r="M47" s="285"/>
    </row>
    <row r="48" spans="1:13" s="67" customFormat="1" ht="18.75" customHeight="1" x14ac:dyDescent="0.3">
      <c r="A48" s="599">
        <v>43</v>
      </c>
      <c r="B48" s="208"/>
      <c r="C48" s="217" t="s">
        <v>206</v>
      </c>
      <c r="D48" s="218" t="s">
        <v>174</v>
      </c>
      <c r="E48" s="207">
        <v>20</v>
      </c>
      <c r="F48" s="207">
        <f>E48*F44</f>
        <v>1.6</v>
      </c>
      <c r="G48" s="207"/>
      <c r="H48" s="211"/>
      <c r="I48" s="207"/>
      <c r="J48" s="207"/>
      <c r="K48" s="207"/>
      <c r="L48" s="207"/>
      <c r="M48" s="285"/>
    </row>
    <row r="49" spans="1:13" s="67" customFormat="1" ht="18.75" customHeight="1" x14ac:dyDescent="0.3">
      <c r="A49" s="600">
        <v>44</v>
      </c>
      <c r="B49" s="208"/>
      <c r="C49" s="217" t="s">
        <v>207</v>
      </c>
      <c r="D49" s="218" t="s">
        <v>174</v>
      </c>
      <c r="E49" s="207">
        <v>160</v>
      </c>
      <c r="F49" s="207">
        <f>E49*F44</f>
        <v>12.8</v>
      </c>
      <c r="G49" s="207"/>
      <c r="H49" s="211"/>
      <c r="I49" s="207"/>
      <c r="J49" s="207"/>
      <c r="K49" s="207"/>
      <c r="L49" s="207"/>
      <c r="M49" s="285"/>
    </row>
    <row r="50" spans="1:13" s="67" customFormat="1" ht="18.75" customHeight="1" x14ac:dyDescent="0.3">
      <c r="A50" s="600">
        <v>45</v>
      </c>
      <c r="B50" s="208"/>
      <c r="C50" s="219" t="s">
        <v>150</v>
      </c>
      <c r="D50" s="213" t="s">
        <v>62</v>
      </c>
      <c r="E50" s="207">
        <v>20</v>
      </c>
      <c r="F50" s="207">
        <f>E50*F44</f>
        <v>1.6</v>
      </c>
      <c r="G50" s="207"/>
      <c r="H50" s="211"/>
      <c r="I50" s="207"/>
      <c r="J50" s="207"/>
      <c r="K50" s="207"/>
      <c r="L50" s="207"/>
      <c r="M50" s="285"/>
    </row>
    <row r="51" spans="1:13" s="67" customFormat="1" ht="38.25" customHeight="1" x14ac:dyDescent="0.3">
      <c r="A51" s="599">
        <v>46</v>
      </c>
      <c r="B51" s="203" t="s">
        <v>203</v>
      </c>
      <c r="C51" s="139" t="s">
        <v>215</v>
      </c>
      <c r="D51" s="204" t="s">
        <v>204</v>
      </c>
      <c r="E51" s="205"/>
      <c r="F51" s="206">
        <v>0.01</v>
      </c>
      <c r="G51" s="207"/>
      <c r="H51" s="207"/>
      <c r="I51" s="207"/>
      <c r="J51" s="207"/>
      <c r="K51" s="207"/>
      <c r="L51" s="207"/>
      <c r="M51" s="285"/>
    </row>
    <row r="52" spans="1:13" s="67" customFormat="1" ht="18.75" customHeight="1" x14ac:dyDescent="0.3">
      <c r="A52" s="600">
        <v>47</v>
      </c>
      <c r="B52" s="208"/>
      <c r="C52" s="209" t="s">
        <v>162</v>
      </c>
      <c r="D52" s="210" t="s">
        <v>163</v>
      </c>
      <c r="E52" s="207">
        <v>1720</v>
      </c>
      <c r="F52" s="207">
        <f>E52*F51</f>
        <v>17.2</v>
      </c>
      <c r="G52" s="207"/>
      <c r="H52" s="207"/>
      <c r="I52" s="207"/>
      <c r="J52" s="211"/>
      <c r="K52" s="207"/>
      <c r="L52" s="207"/>
      <c r="M52" s="285"/>
    </row>
    <row r="53" spans="1:13" s="67" customFormat="1" ht="18.75" customHeight="1" x14ac:dyDescent="0.3">
      <c r="A53" s="600">
        <v>48</v>
      </c>
      <c r="B53" s="212"/>
      <c r="C53" s="209" t="s">
        <v>187</v>
      </c>
      <c r="D53" s="213" t="s">
        <v>62</v>
      </c>
      <c r="E53" s="207">
        <v>70</v>
      </c>
      <c r="F53" s="207">
        <f>E53*F51</f>
        <v>0.70000000000000007</v>
      </c>
      <c r="G53" s="207"/>
      <c r="H53" s="207"/>
      <c r="I53" s="207"/>
      <c r="J53" s="207"/>
      <c r="K53" s="214"/>
      <c r="L53" s="211"/>
      <c r="M53" s="285"/>
    </row>
    <row r="54" spans="1:13" s="67" customFormat="1" ht="32.25" customHeight="1" x14ac:dyDescent="0.3">
      <c r="A54" s="599">
        <v>49</v>
      </c>
      <c r="B54" s="215"/>
      <c r="C54" s="216" t="s">
        <v>211</v>
      </c>
      <c r="D54" s="127" t="s">
        <v>10</v>
      </c>
      <c r="E54" s="211">
        <v>100</v>
      </c>
      <c r="F54" s="207">
        <f>E54*F51</f>
        <v>1</v>
      </c>
      <c r="G54" s="207"/>
      <c r="H54" s="211"/>
      <c r="I54" s="207"/>
      <c r="J54" s="207"/>
      <c r="K54" s="207"/>
      <c r="L54" s="207"/>
      <c r="M54" s="285"/>
    </row>
    <row r="55" spans="1:13" s="67" customFormat="1" ht="18.75" customHeight="1" x14ac:dyDescent="0.3">
      <c r="A55" s="600">
        <v>50</v>
      </c>
      <c r="B55" s="208"/>
      <c r="C55" s="217" t="s">
        <v>206</v>
      </c>
      <c r="D55" s="218" t="s">
        <v>174</v>
      </c>
      <c r="E55" s="207">
        <v>20</v>
      </c>
      <c r="F55" s="207">
        <f>E55*F51</f>
        <v>0.2</v>
      </c>
      <c r="G55" s="207"/>
      <c r="H55" s="211"/>
      <c r="I55" s="207"/>
      <c r="J55" s="207"/>
      <c r="K55" s="207"/>
      <c r="L55" s="207"/>
      <c r="M55" s="285"/>
    </row>
    <row r="56" spans="1:13" s="67" customFormat="1" ht="18.75" customHeight="1" x14ac:dyDescent="0.3">
      <c r="A56" s="600">
        <v>51</v>
      </c>
      <c r="B56" s="208"/>
      <c r="C56" s="217" t="s">
        <v>207</v>
      </c>
      <c r="D56" s="218" t="s">
        <v>174</v>
      </c>
      <c r="E56" s="207">
        <v>160</v>
      </c>
      <c r="F56" s="207">
        <f>E56*F51</f>
        <v>1.6</v>
      </c>
      <c r="G56" s="207"/>
      <c r="H56" s="211"/>
      <c r="I56" s="207"/>
      <c r="J56" s="207"/>
      <c r="K56" s="207"/>
      <c r="L56" s="207"/>
      <c r="M56" s="285"/>
    </row>
    <row r="57" spans="1:13" s="67" customFormat="1" ht="18.75" customHeight="1" x14ac:dyDescent="0.3">
      <c r="A57" s="599">
        <v>52</v>
      </c>
      <c r="B57" s="208"/>
      <c r="C57" s="217" t="s">
        <v>208</v>
      </c>
      <c r="D57" s="213" t="s">
        <v>87</v>
      </c>
      <c r="E57" s="211" t="s">
        <v>205</v>
      </c>
      <c r="F57" s="207">
        <v>2</v>
      </c>
      <c r="G57" s="207"/>
      <c r="H57" s="211"/>
      <c r="I57" s="207"/>
      <c r="J57" s="207"/>
      <c r="K57" s="207"/>
      <c r="L57" s="207"/>
      <c r="M57" s="285"/>
    </row>
    <row r="58" spans="1:13" s="67" customFormat="1" ht="18.75" customHeight="1" x14ac:dyDescent="0.3">
      <c r="A58" s="600">
        <v>53</v>
      </c>
      <c r="B58" s="208"/>
      <c r="C58" s="217" t="s">
        <v>209</v>
      </c>
      <c r="D58" s="213" t="s">
        <v>87</v>
      </c>
      <c r="E58" s="211" t="s">
        <v>205</v>
      </c>
      <c r="F58" s="207">
        <v>1</v>
      </c>
      <c r="G58" s="207"/>
      <c r="H58" s="211"/>
      <c r="I58" s="207"/>
      <c r="J58" s="207"/>
      <c r="K58" s="207"/>
      <c r="L58" s="207"/>
      <c r="M58" s="285"/>
    </row>
    <row r="59" spans="1:13" s="67" customFormat="1" ht="18.75" customHeight="1" x14ac:dyDescent="0.3">
      <c r="A59" s="600">
        <v>54</v>
      </c>
      <c r="B59" s="208"/>
      <c r="C59" s="219" t="s">
        <v>150</v>
      </c>
      <c r="D59" s="213" t="s">
        <v>62</v>
      </c>
      <c r="E59" s="207">
        <v>20</v>
      </c>
      <c r="F59" s="207">
        <f>E59*F51</f>
        <v>0.2</v>
      </c>
      <c r="G59" s="207"/>
      <c r="H59" s="211"/>
      <c r="I59" s="207"/>
      <c r="J59" s="207"/>
      <c r="K59" s="207"/>
      <c r="L59" s="207"/>
      <c r="M59" s="285"/>
    </row>
    <row r="60" spans="1:13" s="67" customFormat="1" ht="32.25" customHeight="1" x14ac:dyDescent="0.3">
      <c r="A60" s="599">
        <v>55</v>
      </c>
      <c r="B60" s="220" t="s">
        <v>198</v>
      </c>
      <c r="C60" s="139" t="s">
        <v>210</v>
      </c>
      <c r="D60" s="193" t="s">
        <v>161</v>
      </c>
      <c r="E60" s="179"/>
      <c r="F60" s="194">
        <f>F41/100</f>
        <v>0.81779999999999997</v>
      </c>
      <c r="G60" s="179"/>
      <c r="H60" s="179"/>
      <c r="I60" s="179"/>
      <c r="J60" s="179"/>
      <c r="K60" s="221"/>
      <c r="L60" s="179"/>
      <c r="M60" s="281"/>
    </row>
    <row r="61" spans="1:13" s="67" customFormat="1" ht="18.75" customHeight="1" x14ac:dyDescent="0.3">
      <c r="A61" s="600">
        <v>56</v>
      </c>
      <c r="B61" s="222"/>
      <c r="C61" s="182" t="s">
        <v>162</v>
      </c>
      <c r="D61" s="183" t="s">
        <v>163</v>
      </c>
      <c r="E61" s="184">
        <v>68</v>
      </c>
      <c r="F61" s="184">
        <f>E61*F60</f>
        <v>55.610399999999998</v>
      </c>
      <c r="G61" s="184"/>
      <c r="H61" s="184"/>
      <c r="I61" s="184"/>
      <c r="J61" s="185"/>
      <c r="K61" s="185"/>
      <c r="L61" s="223"/>
      <c r="M61" s="282"/>
    </row>
    <row r="62" spans="1:13" s="67" customFormat="1" ht="18.75" customHeight="1" x14ac:dyDescent="0.3">
      <c r="A62" s="600">
        <v>57</v>
      </c>
      <c r="B62" s="186"/>
      <c r="C62" s="182" t="s">
        <v>187</v>
      </c>
      <c r="D62" s="187" t="s">
        <v>62</v>
      </c>
      <c r="E62" s="184">
        <v>0.03</v>
      </c>
      <c r="F62" s="184">
        <f>E62*F60</f>
        <v>2.4533999999999997E-2</v>
      </c>
      <c r="G62" s="223"/>
      <c r="H62" s="223"/>
      <c r="I62" s="223"/>
      <c r="J62" s="223"/>
      <c r="K62" s="184"/>
      <c r="L62" s="185"/>
      <c r="M62" s="282"/>
    </row>
    <row r="63" spans="1:13" s="67" customFormat="1" ht="18.75" customHeight="1" x14ac:dyDescent="0.3">
      <c r="A63" s="599">
        <v>58</v>
      </c>
      <c r="B63" s="224"/>
      <c r="C63" s="225" t="s">
        <v>199</v>
      </c>
      <c r="D63" s="189" t="s">
        <v>174</v>
      </c>
      <c r="E63" s="184">
        <v>2.7</v>
      </c>
      <c r="F63" s="184">
        <f>F60*E63</f>
        <v>2.2080600000000001</v>
      </c>
      <c r="G63" s="184"/>
      <c r="H63" s="185"/>
      <c r="I63" s="223"/>
      <c r="J63" s="223"/>
      <c r="K63" s="185"/>
      <c r="L63" s="184"/>
      <c r="M63" s="282"/>
    </row>
    <row r="64" spans="1:13" s="67" customFormat="1" ht="18.75" customHeight="1" x14ac:dyDescent="0.3">
      <c r="A64" s="600">
        <v>59</v>
      </c>
      <c r="B64" s="224"/>
      <c r="C64" s="225" t="s">
        <v>200</v>
      </c>
      <c r="D64" s="189" t="s">
        <v>174</v>
      </c>
      <c r="E64" s="184">
        <f>25.1+0.2</f>
        <v>25.3</v>
      </c>
      <c r="F64" s="184">
        <f>F60*E64</f>
        <v>20.690339999999999</v>
      </c>
      <c r="G64" s="184"/>
      <c r="H64" s="185"/>
      <c r="I64" s="223"/>
      <c r="J64" s="223"/>
      <c r="K64" s="185"/>
      <c r="L64" s="184"/>
      <c r="M64" s="282"/>
    </row>
    <row r="65" spans="1:13" s="67" customFormat="1" ht="18.75" customHeight="1" x14ac:dyDescent="0.3">
      <c r="A65" s="600">
        <v>60</v>
      </c>
      <c r="B65" s="224"/>
      <c r="C65" s="190" t="s">
        <v>150</v>
      </c>
      <c r="D65" s="187" t="s">
        <v>62</v>
      </c>
      <c r="E65" s="184">
        <v>0.19</v>
      </c>
      <c r="F65" s="184">
        <f>E65*F60</f>
        <v>0.15538199999999999</v>
      </c>
      <c r="G65" s="185"/>
      <c r="H65" s="185"/>
      <c r="I65" s="196"/>
      <c r="J65" s="185"/>
      <c r="K65" s="226"/>
      <c r="L65" s="227"/>
      <c r="M65" s="282"/>
    </row>
    <row r="66" spans="1:13" s="67" customFormat="1" ht="51.75" customHeight="1" x14ac:dyDescent="0.3">
      <c r="A66" s="599">
        <v>61</v>
      </c>
      <c r="B66" s="113" t="s">
        <v>166</v>
      </c>
      <c r="C66" s="105" t="s">
        <v>260</v>
      </c>
      <c r="D66" s="487" t="s">
        <v>168</v>
      </c>
      <c r="E66" s="487"/>
      <c r="F66" s="341">
        <f>F69*0.15</f>
        <v>0.37102499999999999</v>
      </c>
      <c r="G66" s="114"/>
      <c r="H66" s="115"/>
      <c r="I66" s="116"/>
      <c r="J66" s="117"/>
      <c r="K66" s="118"/>
      <c r="L66" s="119"/>
      <c r="M66" s="275"/>
    </row>
    <row r="67" spans="1:13" s="67" customFormat="1" ht="18.75" customHeight="1" x14ac:dyDescent="0.3">
      <c r="A67" s="600">
        <v>62</v>
      </c>
      <c r="B67" s="120"/>
      <c r="C67" s="121" t="s">
        <v>35</v>
      </c>
      <c r="D67" s="100" t="s">
        <v>169</v>
      </c>
      <c r="E67" s="122">
        <v>15</v>
      </c>
      <c r="F67" s="123">
        <f>E67*F66</f>
        <v>5.5653749999999995</v>
      </c>
      <c r="G67" s="114"/>
      <c r="H67" s="115"/>
      <c r="I67" s="123"/>
      <c r="J67" s="122"/>
      <c r="K67" s="122"/>
      <c r="L67" s="122"/>
      <c r="M67" s="275"/>
    </row>
    <row r="68" spans="1:13" s="67" customFormat="1" ht="17.25" customHeight="1" x14ac:dyDescent="0.3">
      <c r="A68" s="600">
        <v>63</v>
      </c>
      <c r="B68" s="124"/>
      <c r="C68" s="121" t="s">
        <v>167</v>
      </c>
      <c r="D68" s="100" t="s">
        <v>169</v>
      </c>
      <c r="E68" s="122">
        <v>122</v>
      </c>
      <c r="F68" s="123">
        <f>E68*F66</f>
        <v>45.265050000000002</v>
      </c>
      <c r="G68" s="114"/>
      <c r="H68" s="115"/>
      <c r="I68" s="116"/>
      <c r="J68" s="117"/>
      <c r="K68" s="116"/>
      <c r="L68" s="114"/>
      <c r="M68" s="275"/>
    </row>
    <row r="69" spans="1:13" s="67" customFormat="1" ht="32.25" customHeight="1" x14ac:dyDescent="0.3">
      <c r="A69" s="599">
        <v>64</v>
      </c>
      <c r="B69" s="160" t="s">
        <v>160</v>
      </c>
      <c r="C69" s="228" t="s">
        <v>170</v>
      </c>
      <c r="D69" s="229" t="s">
        <v>161</v>
      </c>
      <c r="E69" s="230"/>
      <c r="F69" s="491">
        <f>F78/100</f>
        <v>2.4735</v>
      </c>
      <c r="G69" s="211"/>
      <c r="H69" s="211"/>
      <c r="I69" s="211"/>
      <c r="J69" s="211"/>
      <c r="K69" s="211"/>
      <c r="L69" s="211"/>
      <c r="M69" s="286"/>
    </row>
    <row r="70" spans="1:13" s="67" customFormat="1" ht="18.75" customHeight="1" x14ac:dyDescent="0.3">
      <c r="A70" s="600">
        <v>65</v>
      </c>
      <c r="B70" s="160"/>
      <c r="C70" s="209" t="s">
        <v>162</v>
      </c>
      <c r="D70" s="210" t="s">
        <v>163</v>
      </c>
      <c r="E70" s="207">
        <v>25.6</v>
      </c>
      <c r="F70" s="207">
        <f>E70*F69</f>
        <v>63.321600000000004</v>
      </c>
      <c r="G70" s="207"/>
      <c r="H70" s="211"/>
      <c r="I70" s="207"/>
      <c r="J70" s="211"/>
      <c r="K70" s="207"/>
      <c r="L70" s="211"/>
      <c r="M70" s="286"/>
    </row>
    <row r="71" spans="1:13" s="67" customFormat="1" ht="18.75" customHeight="1" x14ac:dyDescent="0.3">
      <c r="A71" s="600">
        <v>66</v>
      </c>
      <c r="B71" s="232"/>
      <c r="C71" s="209" t="s">
        <v>164</v>
      </c>
      <c r="D71" s="210" t="s">
        <v>64</v>
      </c>
      <c r="E71" s="207">
        <v>2</v>
      </c>
      <c r="F71" s="207">
        <f>E71*F69</f>
        <v>4.9470000000000001</v>
      </c>
      <c r="G71" s="207"/>
      <c r="H71" s="211"/>
      <c r="I71" s="207"/>
      <c r="J71" s="211"/>
      <c r="K71" s="207"/>
      <c r="L71" s="211"/>
      <c r="M71" s="286"/>
    </row>
    <row r="72" spans="1:13" s="67" customFormat="1" ht="18.75" customHeight="1" x14ac:dyDescent="0.3">
      <c r="A72" s="599">
        <v>67</v>
      </c>
      <c r="B72" s="160"/>
      <c r="C72" s="273" t="s">
        <v>165</v>
      </c>
      <c r="D72" s="218" t="s">
        <v>64</v>
      </c>
      <c r="E72" s="207">
        <v>10</v>
      </c>
      <c r="F72" s="207">
        <f>E72*F69*1.26</f>
        <v>31.1661</v>
      </c>
      <c r="G72" s="207"/>
      <c r="H72" s="211"/>
      <c r="I72" s="207"/>
      <c r="J72" s="211"/>
      <c r="K72" s="207"/>
      <c r="L72" s="211"/>
      <c r="M72" s="286"/>
    </row>
    <row r="73" spans="1:13" s="67" customFormat="1" ht="28.5" customHeight="1" x14ac:dyDescent="0.3">
      <c r="A73" s="600">
        <v>68</v>
      </c>
      <c r="B73" s="492" t="s">
        <v>261</v>
      </c>
      <c r="C73" s="493" t="s">
        <v>262</v>
      </c>
      <c r="D73" s="494" t="s">
        <v>145</v>
      </c>
      <c r="E73" s="495"/>
      <c r="F73" s="495">
        <v>247.35</v>
      </c>
      <c r="G73" s="496"/>
      <c r="H73" s="496"/>
      <c r="I73" s="496"/>
      <c r="J73" s="496"/>
      <c r="K73" s="496"/>
      <c r="L73" s="496"/>
      <c r="M73" s="497"/>
    </row>
    <row r="74" spans="1:13" s="67" customFormat="1" ht="18.75" customHeight="1" x14ac:dyDescent="0.3">
      <c r="A74" s="600">
        <v>69</v>
      </c>
      <c r="B74" s="492"/>
      <c r="C74" s="498" t="s">
        <v>240</v>
      </c>
      <c r="D74" s="499" t="s">
        <v>163</v>
      </c>
      <c r="E74" s="496">
        <f>47.9/100</f>
        <v>0.47899999999999998</v>
      </c>
      <c r="F74" s="500">
        <f>E74*F73</f>
        <v>118.48065</v>
      </c>
      <c r="G74" s="496"/>
      <c r="H74" s="496"/>
      <c r="I74" s="496"/>
      <c r="J74" s="496"/>
      <c r="K74" s="496"/>
      <c r="L74" s="496"/>
      <c r="M74" s="497"/>
    </row>
    <row r="75" spans="1:13" s="67" customFormat="1" ht="18.75" customHeight="1" x14ac:dyDescent="0.3">
      <c r="A75" s="599">
        <v>70</v>
      </c>
      <c r="B75" s="492"/>
      <c r="C75" s="381" t="s">
        <v>158</v>
      </c>
      <c r="D75" s="501" t="s">
        <v>0</v>
      </c>
      <c r="E75" s="500">
        <f>15.3/100</f>
        <v>0.153</v>
      </c>
      <c r="F75" s="500">
        <f>E75*F73</f>
        <v>37.844549999999998</v>
      </c>
      <c r="G75" s="502"/>
      <c r="H75" s="502"/>
      <c r="I75" s="502"/>
      <c r="J75" s="502"/>
      <c r="K75" s="502"/>
      <c r="L75" s="502"/>
      <c r="M75" s="503"/>
    </row>
    <row r="76" spans="1:13" s="67" customFormat="1" ht="18.75" customHeight="1" x14ac:dyDescent="0.3">
      <c r="A76" s="600">
        <v>71</v>
      </c>
      <c r="B76" s="492"/>
      <c r="C76" s="381" t="s">
        <v>159</v>
      </c>
      <c r="D76" s="501" t="s">
        <v>0</v>
      </c>
      <c r="E76" s="504">
        <f>0.06/100</f>
        <v>5.9999999999999995E-4</v>
      </c>
      <c r="F76" s="496">
        <f>E76*F73</f>
        <v>0.14840999999999999</v>
      </c>
      <c r="G76" s="502"/>
      <c r="H76" s="502"/>
      <c r="I76" s="502"/>
      <c r="J76" s="502"/>
      <c r="K76" s="502"/>
      <c r="L76" s="502"/>
      <c r="M76" s="503"/>
    </row>
    <row r="77" spans="1:13" s="67" customFormat="1" ht="18.75" customHeight="1" x14ac:dyDescent="0.3">
      <c r="A77" s="600">
        <v>72</v>
      </c>
      <c r="B77" s="494" t="s">
        <v>263</v>
      </c>
      <c r="C77" s="505" t="s">
        <v>264</v>
      </c>
      <c r="D77" s="506" t="s">
        <v>64</v>
      </c>
      <c r="E77" s="496" t="s">
        <v>265</v>
      </c>
      <c r="F77" s="507">
        <f>F73*0.04*1.02</f>
        <v>10.09188</v>
      </c>
      <c r="G77" s="496"/>
      <c r="H77" s="496"/>
      <c r="I77" s="496"/>
      <c r="J77" s="496"/>
      <c r="K77" s="496"/>
      <c r="L77" s="496"/>
      <c r="M77" s="497"/>
    </row>
    <row r="78" spans="1:13" s="67" customFormat="1" ht="32.25" customHeight="1" x14ac:dyDescent="0.3">
      <c r="A78" s="599">
        <v>73</v>
      </c>
      <c r="B78" s="508" t="s">
        <v>266</v>
      </c>
      <c r="C78" s="509" t="s">
        <v>267</v>
      </c>
      <c r="D78" s="5" t="s">
        <v>131</v>
      </c>
      <c r="E78" s="5"/>
      <c r="F78" s="92">
        <f>F73</f>
        <v>247.35</v>
      </c>
      <c r="G78" s="5"/>
      <c r="H78" s="5"/>
      <c r="I78" s="5"/>
      <c r="J78" s="5"/>
      <c r="K78" s="5"/>
      <c r="L78" s="5"/>
      <c r="M78" s="510"/>
    </row>
    <row r="79" spans="1:13" s="67" customFormat="1" ht="18.75" customHeight="1" x14ac:dyDescent="0.3">
      <c r="A79" s="600">
        <v>74</v>
      </c>
      <c r="B79" s="511"/>
      <c r="C79" s="512" t="s">
        <v>125</v>
      </c>
      <c r="D79" s="513" t="s">
        <v>37</v>
      </c>
      <c r="E79" s="513">
        <v>0.73699999999999999</v>
      </c>
      <c r="F79" s="514">
        <f>F78*E79</f>
        <v>182.29694999999998</v>
      </c>
      <c r="G79" s="515"/>
      <c r="H79" s="515"/>
      <c r="I79" s="507"/>
      <c r="J79" s="507"/>
      <c r="K79" s="515"/>
      <c r="L79" s="515"/>
      <c r="M79" s="516"/>
    </row>
    <row r="80" spans="1:13" s="67" customFormat="1" ht="18.75" customHeight="1" x14ac:dyDescent="0.3">
      <c r="A80" s="600">
        <v>75</v>
      </c>
      <c r="B80" s="511"/>
      <c r="C80" s="512" t="s">
        <v>268</v>
      </c>
      <c r="D80" s="513" t="s">
        <v>0</v>
      </c>
      <c r="E80" s="513">
        <v>1.5299999999999999E-2</v>
      </c>
      <c r="F80" s="514">
        <f>F78*E80</f>
        <v>3.7844549999999999</v>
      </c>
      <c r="G80" s="515"/>
      <c r="H80" s="515"/>
      <c r="I80" s="515"/>
      <c r="J80" s="515"/>
      <c r="K80" s="515"/>
      <c r="L80" s="507"/>
      <c r="M80" s="516"/>
    </row>
    <row r="81" spans="1:13" s="67" customFormat="1" ht="18.75" customHeight="1" x14ac:dyDescent="0.3">
      <c r="A81" s="599">
        <v>76</v>
      </c>
      <c r="B81" s="511"/>
      <c r="C81" s="517" t="s">
        <v>269</v>
      </c>
      <c r="D81" s="513" t="s">
        <v>131</v>
      </c>
      <c r="E81" s="513">
        <v>1.02</v>
      </c>
      <c r="F81" s="514">
        <f>F78*E81</f>
        <v>252.297</v>
      </c>
      <c r="G81" s="507"/>
      <c r="H81" s="507"/>
      <c r="I81" s="515"/>
      <c r="J81" s="515"/>
      <c r="K81" s="515"/>
      <c r="L81" s="515"/>
      <c r="M81" s="516"/>
    </row>
    <row r="82" spans="1:13" s="67" customFormat="1" ht="18.75" customHeight="1" x14ac:dyDescent="0.3">
      <c r="A82" s="600">
        <v>77</v>
      </c>
      <c r="B82" s="511"/>
      <c r="C82" s="518" t="s">
        <v>173</v>
      </c>
      <c r="D82" s="513" t="s">
        <v>109</v>
      </c>
      <c r="E82" s="513">
        <v>3</v>
      </c>
      <c r="F82" s="514">
        <f>E82*F78</f>
        <v>742.05</v>
      </c>
      <c r="G82" s="507"/>
      <c r="H82" s="507"/>
      <c r="I82" s="515"/>
      <c r="J82" s="515"/>
      <c r="K82" s="515"/>
      <c r="L82" s="515"/>
      <c r="M82" s="516"/>
    </row>
    <row r="83" spans="1:13" s="67" customFormat="1" ht="18.75" customHeight="1" x14ac:dyDescent="0.3">
      <c r="A83" s="600">
        <v>78</v>
      </c>
      <c r="B83" s="511"/>
      <c r="C83" s="512" t="s">
        <v>132</v>
      </c>
      <c r="D83" s="513" t="s">
        <v>0</v>
      </c>
      <c r="E83" s="513">
        <v>3.32E-3</v>
      </c>
      <c r="F83" s="514">
        <f>F78*E83</f>
        <v>0.82120199999999999</v>
      </c>
      <c r="G83" s="515"/>
      <c r="H83" s="519"/>
      <c r="I83" s="515"/>
      <c r="J83" s="515"/>
      <c r="K83" s="515"/>
      <c r="L83" s="515"/>
      <c r="M83" s="516"/>
    </row>
    <row r="84" spans="1:13" s="67" customFormat="1" ht="36" customHeight="1" x14ac:dyDescent="0.3">
      <c r="A84" s="599">
        <v>79</v>
      </c>
      <c r="B84" s="160" t="s">
        <v>185</v>
      </c>
      <c r="C84" s="234" t="s">
        <v>270</v>
      </c>
      <c r="D84" s="204" t="s">
        <v>186</v>
      </c>
      <c r="E84" s="230"/>
      <c r="F84" s="231">
        <f>F92*0.05</f>
        <v>3.3049999999999996E-2</v>
      </c>
      <c r="G84" s="211"/>
      <c r="H84" s="211"/>
      <c r="I84" s="211"/>
      <c r="J84" s="211"/>
      <c r="K84" s="211"/>
      <c r="L84" s="211"/>
      <c r="M84" s="286"/>
    </row>
    <row r="85" spans="1:13" s="67" customFormat="1" ht="18.75" customHeight="1" x14ac:dyDescent="0.3">
      <c r="A85" s="600">
        <v>80</v>
      </c>
      <c r="B85" s="210"/>
      <c r="C85" s="209" t="s">
        <v>162</v>
      </c>
      <c r="D85" s="210" t="s">
        <v>163</v>
      </c>
      <c r="E85" s="207">
        <v>137</v>
      </c>
      <c r="F85" s="207">
        <f>E85*F84</f>
        <v>4.527849999999999</v>
      </c>
      <c r="G85" s="207"/>
      <c r="H85" s="207"/>
      <c r="I85" s="207"/>
      <c r="J85" s="211"/>
      <c r="K85" s="235"/>
      <c r="L85" s="207"/>
      <c r="M85" s="286"/>
    </row>
    <row r="86" spans="1:13" s="67" customFormat="1" ht="18.75" customHeight="1" x14ac:dyDescent="0.3">
      <c r="A86" s="600">
        <v>81</v>
      </c>
      <c r="B86" s="210"/>
      <c r="C86" s="209" t="s">
        <v>187</v>
      </c>
      <c r="D86" s="210" t="s">
        <v>62</v>
      </c>
      <c r="E86" s="207">
        <v>28.3</v>
      </c>
      <c r="F86" s="207">
        <f>E86*F84</f>
        <v>0.9353149999999999</v>
      </c>
      <c r="G86" s="207"/>
      <c r="H86" s="211"/>
      <c r="I86" s="207"/>
      <c r="J86" s="211"/>
      <c r="K86" s="207"/>
      <c r="L86" s="211"/>
      <c r="M86" s="286"/>
    </row>
    <row r="87" spans="1:13" s="67" customFormat="1" ht="18.75" customHeight="1" x14ac:dyDescent="0.3">
      <c r="A87" s="599">
        <v>82</v>
      </c>
      <c r="B87" s="210"/>
      <c r="C87" s="236" t="s">
        <v>149</v>
      </c>
      <c r="D87" s="218" t="s">
        <v>64</v>
      </c>
      <c r="E87" s="211">
        <v>102</v>
      </c>
      <c r="F87" s="207">
        <f>E87*F84</f>
        <v>3.3710999999999998</v>
      </c>
      <c r="G87" s="235"/>
      <c r="H87" s="211"/>
      <c r="I87" s="211"/>
      <c r="J87" s="207"/>
      <c r="K87" s="235"/>
      <c r="L87" s="207"/>
      <c r="M87" s="286"/>
    </row>
    <row r="88" spans="1:13" s="67" customFormat="1" ht="18.75" customHeight="1" x14ac:dyDescent="0.3">
      <c r="A88" s="600">
        <v>83</v>
      </c>
      <c r="B88" s="210"/>
      <c r="C88" s="219" t="s">
        <v>150</v>
      </c>
      <c r="D88" s="237" t="s">
        <v>62</v>
      </c>
      <c r="E88" s="211">
        <v>62</v>
      </c>
      <c r="F88" s="207">
        <f>E88*F84</f>
        <v>2.0490999999999997</v>
      </c>
      <c r="G88" s="235"/>
      <c r="H88" s="211"/>
      <c r="I88" s="211"/>
      <c r="J88" s="207"/>
      <c r="K88" s="235"/>
      <c r="L88" s="207"/>
      <c r="M88" s="286"/>
    </row>
    <row r="89" spans="1:13" s="67" customFormat="1" ht="36" customHeight="1" x14ac:dyDescent="0.3">
      <c r="A89" s="600">
        <v>84</v>
      </c>
      <c r="B89" s="238" t="s">
        <v>181</v>
      </c>
      <c r="C89" s="228" t="s">
        <v>182</v>
      </c>
      <c r="D89" s="204" t="s">
        <v>183</v>
      </c>
      <c r="E89" s="230"/>
      <c r="F89" s="491">
        <f>F92/10</f>
        <v>6.6099999999999992E-2</v>
      </c>
      <c r="G89" s="235"/>
      <c r="H89" s="211"/>
      <c r="I89" s="235"/>
      <c r="J89" s="211"/>
      <c r="K89" s="235"/>
      <c r="L89" s="211"/>
      <c r="M89" s="286"/>
    </row>
    <row r="90" spans="1:13" s="67" customFormat="1" ht="18.75" customHeight="1" x14ac:dyDescent="0.3">
      <c r="A90" s="599">
        <v>85</v>
      </c>
      <c r="B90" s="239" t="s">
        <v>177</v>
      </c>
      <c r="C90" s="209" t="s">
        <v>162</v>
      </c>
      <c r="D90" s="210" t="s">
        <v>163</v>
      </c>
      <c r="E90" s="211">
        <v>20.6</v>
      </c>
      <c r="F90" s="211">
        <f>F89*E90</f>
        <v>1.3616599999999999</v>
      </c>
      <c r="G90" s="211"/>
      <c r="H90" s="211"/>
      <c r="I90" s="235"/>
      <c r="J90" s="211"/>
      <c r="K90" s="235"/>
      <c r="L90" s="211"/>
      <c r="M90" s="285"/>
    </row>
    <row r="91" spans="1:13" s="67" customFormat="1" ht="18.75" customHeight="1" x14ac:dyDescent="0.3">
      <c r="A91" s="600">
        <v>86</v>
      </c>
      <c r="B91" s="239"/>
      <c r="C91" s="240" t="s">
        <v>184</v>
      </c>
      <c r="D91" s="213" t="s">
        <v>145</v>
      </c>
      <c r="E91" s="211">
        <v>1100</v>
      </c>
      <c r="F91" s="211">
        <f>F89*E91</f>
        <v>72.709999999999994</v>
      </c>
      <c r="G91" s="235"/>
      <c r="H91" s="211"/>
      <c r="I91" s="211"/>
      <c r="J91" s="211"/>
      <c r="K91" s="235"/>
      <c r="L91" s="211"/>
      <c r="M91" s="285"/>
    </row>
    <row r="92" spans="1:13" s="67" customFormat="1" ht="31.5" customHeight="1" x14ac:dyDescent="0.3">
      <c r="A92" s="600">
        <v>87</v>
      </c>
      <c r="B92" s="241" t="s">
        <v>175</v>
      </c>
      <c r="C92" s="242" t="s">
        <v>176</v>
      </c>
      <c r="D92" s="204" t="s">
        <v>161</v>
      </c>
      <c r="E92" s="205"/>
      <c r="F92" s="231">
        <f>66.1/100</f>
        <v>0.66099999999999992</v>
      </c>
      <c r="G92" s="207"/>
      <c r="H92" s="211"/>
      <c r="I92" s="207"/>
      <c r="J92" s="211"/>
      <c r="K92" s="207"/>
      <c r="L92" s="211"/>
      <c r="M92" s="286"/>
    </row>
    <row r="93" spans="1:13" s="67" customFormat="1" ht="18.75" customHeight="1" x14ac:dyDescent="0.3">
      <c r="A93" s="599">
        <v>88</v>
      </c>
      <c r="B93" s="239" t="s">
        <v>177</v>
      </c>
      <c r="C93" s="209" t="s">
        <v>162</v>
      </c>
      <c r="D93" s="210" t="s">
        <v>163</v>
      </c>
      <c r="E93" s="243">
        <v>28</v>
      </c>
      <c r="F93" s="243">
        <f>F92*E93</f>
        <v>18.507999999999999</v>
      </c>
      <c r="G93" s="207"/>
      <c r="H93" s="211"/>
      <c r="I93" s="207"/>
      <c r="J93" s="211"/>
      <c r="K93" s="207"/>
      <c r="L93" s="211"/>
      <c r="M93" s="285"/>
    </row>
    <row r="94" spans="1:13" s="67" customFormat="1" ht="18.75" customHeight="1" x14ac:dyDescent="0.3">
      <c r="A94" s="600">
        <v>89</v>
      </c>
      <c r="B94" s="244"/>
      <c r="C94" s="209" t="s">
        <v>271</v>
      </c>
      <c r="D94" s="218" t="s">
        <v>174</v>
      </c>
      <c r="E94" s="243">
        <v>69</v>
      </c>
      <c r="F94" s="243">
        <f>E94*F92</f>
        <v>45.608999999999995</v>
      </c>
      <c r="G94" s="207"/>
      <c r="H94" s="211"/>
      <c r="I94" s="207"/>
      <c r="J94" s="211"/>
      <c r="K94" s="207"/>
      <c r="L94" s="211"/>
      <c r="M94" s="285"/>
    </row>
    <row r="95" spans="1:13" s="67" customFormat="1" ht="18.75" customHeight="1" x14ac:dyDescent="0.3">
      <c r="A95" s="600">
        <v>90</v>
      </c>
      <c r="B95" s="244"/>
      <c r="C95" s="209" t="s">
        <v>178</v>
      </c>
      <c r="D95" s="218" t="s">
        <v>174</v>
      </c>
      <c r="E95" s="243">
        <v>1.9</v>
      </c>
      <c r="F95" s="243">
        <f>E95*F92</f>
        <v>1.2558999999999998</v>
      </c>
      <c r="G95" s="207"/>
      <c r="H95" s="211"/>
      <c r="I95" s="207"/>
      <c r="J95" s="211"/>
      <c r="K95" s="207"/>
      <c r="L95" s="211"/>
      <c r="M95" s="285"/>
    </row>
    <row r="96" spans="1:13" s="67" customFormat="1" ht="18.75" customHeight="1" x14ac:dyDescent="0.3">
      <c r="A96" s="599">
        <v>91</v>
      </c>
      <c r="B96" s="244"/>
      <c r="C96" s="209" t="s">
        <v>179</v>
      </c>
      <c r="D96" s="218" t="s">
        <v>174</v>
      </c>
      <c r="E96" s="243">
        <v>0.5</v>
      </c>
      <c r="F96" s="243">
        <f>E96*F92</f>
        <v>0.33049999999999996</v>
      </c>
      <c r="G96" s="207"/>
      <c r="H96" s="211"/>
      <c r="I96" s="207"/>
      <c r="J96" s="211"/>
      <c r="K96" s="207"/>
      <c r="L96" s="211"/>
      <c r="M96" s="285"/>
    </row>
    <row r="97" spans="1:13" s="67" customFormat="1" ht="18.75" customHeight="1" x14ac:dyDescent="0.3">
      <c r="A97" s="600">
        <v>92</v>
      </c>
      <c r="B97" s="244"/>
      <c r="C97" s="245" t="s">
        <v>180</v>
      </c>
      <c r="D97" s="213" t="s">
        <v>145</v>
      </c>
      <c r="E97" s="243">
        <v>102</v>
      </c>
      <c r="F97" s="243">
        <f>F92*E97</f>
        <v>67.421999999999997</v>
      </c>
      <c r="G97" s="207"/>
      <c r="H97" s="211"/>
      <c r="I97" s="207"/>
      <c r="J97" s="211"/>
      <c r="K97" s="207"/>
      <c r="L97" s="211"/>
      <c r="M97" s="285"/>
    </row>
    <row r="98" spans="1:13" s="68" customFormat="1" ht="33.75" customHeight="1" x14ac:dyDescent="0.3">
      <c r="A98" s="600">
        <v>93</v>
      </c>
      <c r="B98" s="103" t="s">
        <v>53</v>
      </c>
      <c r="C98" s="105" t="s">
        <v>61</v>
      </c>
      <c r="D98" s="103" t="s">
        <v>58</v>
      </c>
      <c r="E98" s="103" t="s">
        <v>38</v>
      </c>
      <c r="F98" s="145">
        <v>1.5</v>
      </c>
      <c r="G98" s="101"/>
      <c r="H98" s="101"/>
      <c r="I98" s="101"/>
      <c r="J98" s="101"/>
      <c r="K98" s="101"/>
      <c r="L98" s="101"/>
      <c r="M98" s="275"/>
    </row>
    <row r="99" spans="1:13" s="69" customFormat="1" x14ac:dyDescent="0.3">
      <c r="A99" s="599">
        <v>94</v>
      </c>
      <c r="B99" s="103"/>
      <c r="C99" s="126" t="s">
        <v>35</v>
      </c>
      <c r="D99" s="101" t="s">
        <v>37</v>
      </c>
      <c r="E99" s="101">
        <v>38.299999999999997</v>
      </c>
      <c r="F99" s="101">
        <f>F98*E99</f>
        <v>57.449999999999996</v>
      </c>
      <c r="G99" s="128"/>
      <c r="H99" s="128"/>
      <c r="I99" s="376"/>
      <c r="J99" s="102"/>
      <c r="K99" s="101"/>
      <c r="L99" s="101"/>
      <c r="M99" s="275"/>
    </row>
    <row r="100" spans="1:13" s="69" customFormat="1" ht="18" customHeight="1" x14ac:dyDescent="0.3">
      <c r="A100" s="600">
        <v>95</v>
      </c>
      <c r="B100" s="103"/>
      <c r="C100" s="126" t="s">
        <v>56</v>
      </c>
      <c r="D100" s="100" t="s">
        <v>169</v>
      </c>
      <c r="E100" s="101">
        <v>15</v>
      </c>
      <c r="F100" s="101">
        <f>F98*E100</f>
        <v>22.5</v>
      </c>
      <c r="G100" s="102"/>
      <c r="H100" s="101"/>
      <c r="I100" s="128"/>
      <c r="J100" s="128"/>
      <c r="K100" s="101"/>
      <c r="L100" s="101"/>
      <c r="M100" s="275"/>
    </row>
    <row r="101" spans="1:13" s="69" customFormat="1" ht="20.100000000000001" customHeight="1" x14ac:dyDescent="0.3">
      <c r="A101" s="600">
        <v>96</v>
      </c>
      <c r="B101" s="103" t="s">
        <v>53</v>
      </c>
      <c r="C101" s="105" t="s">
        <v>54</v>
      </c>
      <c r="D101" s="103" t="s">
        <v>58</v>
      </c>
      <c r="E101" s="103"/>
      <c r="F101" s="145">
        <f>F98</f>
        <v>1.5</v>
      </c>
      <c r="G101" s="101"/>
      <c r="H101" s="102"/>
      <c r="I101" s="101"/>
      <c r="J101" s="101"/>
      <c r="K101" s="101"/>
      <c r="L101" s="101"/>
      <c r="M101" s="275"/>
    </row>
    <row r="102" spans="1:13" s="69" customFormat="1" ht="18" customHeight="1" x14ac:dyDescent="0.3">
      <c r="A102" s="599">
        <v>97</v>
      </c>
      <c r="B102" s="103"/>
      <c r="C102" s="126" t="s">
        <v>35</v>
      </c>
      <c r="D102" s="100" t="s">
        <v>171</v>
      </c>
      <c r="E102" s="101">
        <v>38.299999999999997</v>
      </c>
      <c r="F102" s="129">
        <f>F101*E102</f>
        <v>57.449999999999996</v>
      </c>
      <c r="G102" s="101"/>
      <c r="H102" s="102"/>
      <c r="I102" s="376"/>
      <c r="J102" s="102"/>
      <c r="K102" s="101"/>
      <c r="L102" s="101"/>
      <c r="M102" s="275"/>
    </row>
    <row r="103" spans="1:13" s="67" customFormat="1" ht="18" customHeight="1" x14ac:dyDescent="0.3">
      <c r="A103" s="600">
        <v>98</v>
      </c>
      <c r="B103" s="103"/>
      <c r="C103" s="126" t="s">
        <v>57</v>
      </c>
      <c r="D103" s="100" t="s">
        <v>172</v>
      </c>
      <c r="E103" s="101">
        <v>100</v>
      </c>
      <c r="F103" s="101">
        <f>F101*E103</f>
        <v>150</v>
      </c>
      <c r="G103" s="101"/>
      <c r="H103" s="102"/>
      <c r="I103" s="101"/>
      <c r="J103" s="101"/>
      <c r="K103" s="101"/>
      <c r="L103" s="101"/>
      <c r="M103" s="275"/>
    </row>
    <row r="104" spans="1:13" s="69" customFormat="1" ht="18" customHeight="1" x14ac:dyDescent="0.3">
      <c r="A104" s="600">
        <v>99</v>
      </c>
      <c r="B104" s="103"/>
      <c r="C104" s="126" t="s">
        <v>55</v>
      </c>
      <c r="D104" s="100" t="s">
        <v>169</v>
      </c>
      <c r="E104" s="101">
        <v>10</v>
      </c>
      <c r="F104" s="101">
        <f>F101*E104</f>
        <v>15</v>
      </c>
      <c r="G104" s="101"/>
      <c r="H104" s="101"/>
      <c r="I104" s="128"/>
      <c r="J104" s="128"/>
      <c r="K104" s="101"/>
      <c r="L104" s="101"/>
      <c r="M104" s="275"/>
    </row>
    <row r="105" spans="1:13" s="69" customFormat="1" ht="28.5" customHeight="1" x14ac:dyDescent="0.3">
      <c r="A105" s="599">
        <v>100</v>
      </c>
      <c r="B105" s="520" t="s">
        <v>213</v>
      </c>
      <c r="C105" s="521" t="s">
        <v>272</v>
      </c>
      <c r="D105" s="15" t="s">
        <v>50</v>
      </c>
      <c r="E105" s="15"/>
      <c r="F105" s="522">
        <f>F152*1*0.7/100</f>
        <v>1.7785599999999999E-2</v>
      </c>
      <c r="G105" s="523"/>
      <c r="H105" s="523"/>
      <c r="I105" s="523"/>
      <c r="J105" s="523"/>
      <c r="K105" s="523"/>
      <c r="L105" s="523"/>
      <c r="M105" s="524"/>
    </row>
    <row r="106" spans="1:13" s="69" customFormat="1" ht="18" customHeight="1" x14ac:dyDescent="0.3">
      <c r="A106" s="600">
        <v>101</v>
      </c>
      <c r="B106" s="520"/>
      <c r="C106" s="525" t="s">
        <v>49</v>
      </c>
      <c r="D106" s="523" t="s">
        <v>32</v>
      </c>
      <c r="E106" s="523">
        <v>206</v>
      </c>
      <c r="F106" s="526">
        <f>F105*E106</f>
        <v>3.6638335999999998</v>
      </c>
      <c r="G106" s="527"/>
      <c r="H106" s="527"/>
      <c r="I106" s="526"/>
      <c r="J106" s="526"/>
      <c r="K106" s="523"/>
      <c r="L106" s="523"/>
      <c r="M106" s="524"/>
    </row>
    <row r="107" spans="1:13" s="69" customFormat="1" ht="30" customHeight="1" x14ac:dyDescent="0.3">
      <c r="A107" s="600">
        <v>102</v>
      </c>
      <c r="B107" s="459" t="s">
        <v>273</v>
      </c>
      <c r="C107" s="465" t="s">
        <v>274</v>
      </c>
      <c r="D107" s="528" t="s">
        <v>157</v>
      </c>
      <c r="E107" s="529"/>
      <c r="F107" s="530">
        <f>12*1*0.15</f>
        <v>1.7999999999999998</v>
      </c>
      <c r="G107" s="531"/>
      <c r="H107" s="531"/>
      <c r="I107" s="532"/>
      <c r="J107" s="531"/>
      <c r="K107" s="531"/>
      <c r="L107" s="531"/>
      <c r="M107" s="533"/>
    </row>
    <row r="108" spans="1:13" s="69" customFormat="1" ht="18" customHeight="1" x14ac:dyDescent="0.3">
      <c r="A108" s="599">
        <v>103</v>
      </c>
      <c r="B108" s="459"/>
      <c r="C108" s="463" t="s">
        <v>240</v>
      </c>
      <c r="D108" s="534" t="s">
        <v>154</v>
      </c>
      <c r="E108" s="529">
        <v>1.6</v>
      </c>
      <c r="F108" s="529">
        <f>E108*F107</f>
        <v>2.88</v>
      </c>
      <c r="G108" s="532"/>
      <c r="H108" s="532"/>
      <c r="I108" s="532"/>
      <c r="J108" s="532"/>
      <c r="K108" s="532"/>
      <c r="L108" s="532"/>
      <c r="M108" s="535"/>
    </row>
    <row r="109" spans="1:13" s="69" customFormat="1" ht="18" customHeight="1" x14ac:dyDescent="0.3">
      <c r="A109" s="600">
        <v>104</v>
      </c>
      <c r="B109" s="459"/>
      <c r="C109" s="463" t="s">
        <v>158</v>
      </c>
      <c r="D109" s="534" t="s">
        <v>40</v>
      </c>
      <c r="E109" s="529">
        <v>0.77</v>
      </c>
      <c r="F109" s="529">
        <f>F107*E109</f>
        <v>1.3859999999999999</v>
      </c>
      <c r="G109" s="532"/>
      <c r="H109" s="532"/>
      <c r="I109" s="532"/>
      <c r="J109" s="532"/>
      <c r="K109" s="532"/>
      <c r="L109" s="532"/>
      <c r="M109" s="535"/>
    </row>
    <row r="110" spans="1:13" s="69" customFormat="1" ht="30.75" customHeight="1" x14ac:dyDescent="0.3">
      <c r="A110" s="600">
        <v>105</v>
      </c>
      <c r="B110" s="536" t="s">
        <v>275</v>
      </c>
      <c r="C110" s="537" t="s">
        <v>276</v>
      </c>
      <c r="D110" s="538" t="s">
        <v>277</v>
      </c>
      <c r="E110" s="539"/>
      <c r="F110" s="538">
        <f>F105*100*1.6</f>
        <v>2.8456960000000002</v>
      </c>
      <c r="G110" s="540"/>
      <c r="H110" s="454"/>
      <c r="I110" s="540"/>
      <c r="J110" s="454"/>
      <c r="K110" s="540"/>
      <c r="L110" s="454"/>
      <c r="M110" s="541"/>
    </row>
    <row r="111" spans="1:13" s="69" customFormat="1" ht="18" customHeight="1" x14ac:dyDescent="0.3">
      <c r="A111" s="599">
        <v>106</v>
      </c>
      <c r="B111" s="536" t="s">
        <v>278</v>
      </c>
      <c r="C111" s="453" t="s">
        <v>240</v>
      </c>
      <c r="D111" s="452" t="s">
        <v>163</v>
      </c>
      <c r="E111" s="542">
        <v>0.53</v>
      </c>
      <c r="F111" s="454">
        <f>F110*E111</f>
        <v>1.5082188800000003</v>
      </c>
      <c r="G111" s="540"/>
      <c r="H111" s="454"/>
      <c r="I111" s="540"/>
      <c r="J111" s="454"/>
      <c r="K111" s="540"/>
      <c r="L111" s="454"/>
      <c r="M111" s="541"/>
    </row>
    <row r="112" spans="1:13" s="69" customFormat="1" ht="18" customHeight="1" x14ac:dyDescent="0.3">
      <c r="A112" s="600">
        <v>107</v>
      </c>
      <c r="B112" s="538" t="s">
        <v>279</v>
      </c>
      <c r="C112" s="543" t="s">
        <v>280</v>
      </c>
      <c r="D112" s="538" t="s">
        <v>277</v>
      </c>
      <c r="E112" s="539"/>
      <c r="F112" s="538">
        <f>F110</f>
        <v>2.8456960000000002</v>
      </c>
      <c r="G112" s="540"/>
      <c r="H112" s="454"/>
      <c r="I112" s="540"/>
      <c r="J112" s="454"/>
      <c r="K112" s="452"/>
      <c r="L112" s="452"/>
      <c r="M112" s="544"/>
    </row>
    <row r="113" spans="1:13" s="69" customFormat="1" ht="27" customHeight="1" x14ac:dyDescent="0.3">
      <c r="A113" s="600">
        <v>108</v>
      </c>
      <c r="B113" s="459" t="s">
        <v>234</v>
      </c>
      <c r="C113" s="465" t="s">
        <v>281</v>
      </c>
      <c r="D113" s="528" t="s">
        <v>282</v>
      </c>
      <c r="E113" s="529"/>
      <c r="F113" s="530">
        <f>F152*0.7*0.5</f>
        <v>0.88927999999999996</v>
      </c>
      <c r="G113" s="531"/>
      <c r="H113" s="531"/>
      <c r="I113" s="532"/>
      <c r="J113" s="531"/>
      <c r="K113" s="531"/>
      <c r="L113" s="531"/>
      <c r="M113" s="533"/>
    </row>
    <row r="114" spans="1:13" s="69" customFormat="1" ht="18" customHeight="1" x14ac:dyDescent="0.3">
      <c r="A114" s="599">
        <v>109</v>
      </c>
      <c r="B114" s="459"/>
      <c r="C114" s="463" t="s">
        <v>240</v>
      </c>
      <c r="D114" s="534" t="s">
        <v>154</v>
      </c>
      <c r="E114" s="529">
        <v>1.8</v>
      </c>
      <c r="F114" s="529">
        <f>E114*F113</f>
        <v>1.6007039999999999</v>
      </c>
      <c r="G114" s="532"/>
      <c r="H114" s="532"/>
      <c r="I114" s="532"/>
      <c r="J114" s="532"/>
      <c r="K114" s="532"/>
      <c r="L114" s="532"/>
      <c r="M114" s="535"/>
    </row>
    <row r="115" spans="1:13" s="69" customFormat="1" ht="18" customHeight="1" x14ac:dyDescent="0.3">
      <c r="A115" s="600">
        <v>110</v>
      </c>
      <c r="B115" s="459"/>
      <c r="C115" s="463" t="s">
        <v>283</v>
      </c>
      <c r="D115" s="534" t="s">
        <v>157</v>
      </c>
      <c r="E115" s="529">
        <v>1.1000000000000001</v>
      </c>
      <c r="F115" s="529">
        <f>E115*F113</f>
        <v>0.97820800000000008</v>
      </c>
      <c r="G115" s="532"/>
      <c r="H115" s="532"/>
      <c r="I115" s="532"/>
      <c r="J115" s="532"/>
      <c r="K115" s="532"/>
      <c r="L115" s="532"/>
      <c r="M115" s="535"/>
    </row>
    <row r="116" spans="1:13" s="69" customFormat="1" ht="33" customHeight="1" x14ac:dyDescent="0.3">
      <c r="A116" s="600">
        <v>111</v>
      </c>
      <c r="B116" s="538" t="s">
        <v>284</v>
      </c>
      <c r="C116" s="545" t="s">
        <v>285</v>
      </c>
      <c r="D116" s="546" t="s">
        <v>131</v>
      </c>
      <c r="E116" s="452"/>
      <c r="F116" s="546">
        <f>F152*1</f>
        <v>2.5407999999999999</v>
      </c>
      <c r="G116" s="538"/>
      <c r="H116" s="546"/>
      <c r="I116" s="452"/>
      <c r="J116" s="546"/>
      <c r="K116" s="546"/>
      <c r="L116" s="546"/>
      <c r="M116" s="547"/>
    </row>
    <row r="117" spans="1:13" s="69" customFormat="1" ht="18" customHeight="1" x14ac:dyDescent="0.3">
      <c r="A117" s="599">
        <v>112</v>
      </c>
      <c r="B117" s="548" t="s">
        <v>86</v>
      </c>
      <c r="C117" s="463" t="s">
        <v>286</v>
      </c>
      <c r="D117" s="461" t="s">
        <v>287</v>
      </c>
      <c r="E117" s="462">
        <f>0.9/1000</f>
        <v>8.9999999999999998E-4</v>
      </c>
      <c r="F117" s="462">
        <f>F116*E117</f>
        <v>2.2867199999999999E-3</v>
      </c>
      <c r="G117" s="462"/>
      <c r="H117" s="462"/>
      <c r="I117" s="462"/>
      <c r="J117" s="462"/>
      <c r="K117" s="462"/>
      <c r="L117" s="462"/>
      <c r="M117" s="549"/>
    </row>
    <row r="118" spans="1:13" s="69" customFormat="1" ht="18" customHeight="1" x14ac:dyDescent="0.3">
      <c r="A118" s="600">
        <v>113</v>
      </c>
      <c r="B118" s="546" t="s">
        <v>288</v>
      </c>
      <c r="C118" s="463" t="s">
        <v>289</v>
      </c>
      <c r="D118" s="454" t="s">
        <v>64</v>
      </c>
      <c r="E118" s="452" t="s">
        <v>265</v>
      </c>
      <c r="F118" s="452">
        <f>12*0.5*0.7</f>
        <v>4.1999999999999993</v>
      </c>
      <c r="G118" s="454"/>
      <c r="H118" s="454"/>
      <c r="I118" s="452"/>
      <c r="J118" s="454"/>
      <c r="K118" s="452"/>
      <c r="L118" s="454"/>
      <c r="M118" s="541"/>
    </row>
    <row r="119" spans="1:13" s="69" customFormat="1" ht="24" customHeight="1" x14ac:dyDescent="0.3">
      <c r="A119" s="600">
        <v>114</v>
      </c>
      <c r="B119" s="459" t="s">
        <v>290</v>
      </c>
      <c r="C119" s="465" t="s">
        <v>291</v>
      </c>
      <c r="D119" s="528" t="s">
        <v>131</v>
      </c>
      <c r="E119" s="529"/>
      <c r="F119" s="530">
        <v>12</v>
      </c>
      <c r="G119" s="531"/>
      <c r="H119" s="531"/>
      <c r="I119" s="532"/>
      <c r="J119" s="531"/>
      <c r="K119" s="531"/>
      <c r="L119" s="531"/>
      <c r="M119" s="533"/>
    </row>
    <row r="120" spans="1:13" s="69" customFormat="1" ht="18" customHeight="1" x14ac:dyDescent="0.3">
      <c r="A120" s="599">
        <v>115</v>
      </c>
      <c r="B120" s="15"/>
      <c r="C120" s="463" t="s">
        <v>240</v>
      </c>
      <c r="D120" s="534" t="s">
        <v>154</v>
      </c>
      <c r="E120" s="550">
        <v>3.7999999999999999E-2</v>
      </c>
      <c r="F120" s="529">
        <f>F119*E120</f>
        <v>0.45599999999999996</v>
      </c>
      <c r="G120" s="532"/>
      <c r="H120" s="532"/>
      <c r="I120" s="532"/>
      <c r="J120" s="532"/>
      <c r="K120" s="532"/>
      <c r="L120" s="532"/>
      <c r="M120" s="535"/>
    </row>
    <row r="121" spans="1:13" s="69" customFormat="1" ht="18" customHeight="1" x14ac:dyDescent="0.3">
      <c r="A121" s="600">
        <v>116</v>
      </c>
      <c r="B121" s="15" t="s">
        <v>292</v>
      </c>
      <c r="C121" s="463" t="s">
        <v>293</v>
      </c>
      <c r="D121" s="534" t="s">
        <v>40</v>
      </c>
      <c r="E121" s="551">
        <v>2.1999999999999999E-2</v>
      </c>
      <c r="F121" s="529">
        <f>E121*F119</f>
        <v>0.26400000000000001</v>
      </c>
      <c r="G121" s="532"/>
      <c r="H121" s="532"/>
      <c r="I121" s="532"/>
      <c r="J121" s="532"/>
      <c r="K121" s="532"/>
      <c r="L121" s="532"/>
      <c r="M121" s="535"/>
    </row>
    <row r="122" spans="1:13" s="69" customFormat="1" ht="18" customHeight="1" x14ac:dyDescent="0.3">
      <c r="A122" s="600">
        <v>117</v>
      </c>
      <c r="B122" s="15" t="s">
        <v>294</v>
      </c>
      <c r="C122" s="552" t="s">
        <v>295</v>
      </c>
      <c r="D122" s="553" t="s">
        <v>296</v>
      </c>
      <c r="E122" s="554">
        <v>0.19420000000000001</v>
      </c>
      <c r="F122" s="555">
        <f>E122*F119</f>
        <v>2.3304</v>
      </c>
      <c r="G122" s="556"/>
      <c r="H122" s="556"/>
      <c r="I122" s="556"/>
      <c r="J122" s="556"/>
      <c r="K122" s="556"/>
      <c r="L122" s="556"/>
      <c r="M122" s="557"/>
    </row>
    <row r="123" spans="1:13" s="69" customFormat="1" ht="18" customHeight="1" x14ac:dyDescent="0.3">
      <c r="A123" s="599">
        <v>118</v>
      </c>
      <c r="B123" s="15" t="s">
        <v>297</v>
      </c>
      <c r="C123" s="463" t="s">
        <v>298</v>
      </c>
      <c r="D123" s="534" t="s">
        <v>40</v>
      </c>
      <c r="E123" s="551">
        <f>6.04/1000</f>
        <v>6.0400000000000002E-3</v>
      </c>
      <c r="F123" s="529">
        <f>F119*E123</f>
        <v>7.2480000000000003E-2</v>
      </c>
      <c r="G123" s="532"/>
      <c r="H123" s="532"/>
      <c r="I123" s="532"/>
      <c r="J123" s="532"/>
      <c r="K123" s="532"/>
      <c r="L123" s="532"/>
      <c r="M123" s="535"/>
    </row>
    <row r="124" spans="1:13" s="69" customFormat="1" ht="18" customHeight="1" x14ac:dyDescent="0.3">
      <c r="A124" s="600">
        <v>119</v>
      </c>
      <c r="B124" s="558" t="s">
        <v>299</v>
      </c>
      <c r="C124" s="559" t="s">
        <v>300</v>
      </c>
      <c r="D124" s="558" t="s">
        <v>231</v>
      </c>
      <c r="E124" s="558"/>
      <c r="F124" s="546">
        <v>1</v>
      </c>
      <c r="G124" s="560"/>
      <c r="H124" s="558"/>
      <c r="I124" s="558"/>
      <c r="J124" s="558"/>
      <c r="K124" s="558"/>
      <c r="L124" s="558"/>
      <c r="M124" s="561"/>
    </row>
    <row r="125" spans="1:13" s="69" customFormat="1" ht="18" customHeight="1" x14ac:dyDescent="0.3">
      <c r="A125" s="600">
        <v>120</v>
      </c>
      <c r="B125" s="558"/>
      <c r="C125" s="562" t="s">
        <v>230</v>
      </c>
      <c r="D125" s="563" t="s">
        <v>154</v>
      </c>
      <c r="E125" s="563">
        <v>9.1999999999999993</v>
      </c>
      <c r="F125" s="563">
        <f>E125*F124</f>
        <v>9.1999999999999993</v>
      </c>
      <c r="G125" s="563"/>
      <c r="H125" s="563"/>
      <c r="I125" s="452"/>
      <c r="J125" s="563"/>
      <c r="K125" s="563"/>
      <c r="L125" s="563"/>
      <c r="M125" s="564"/>
    </row>
    <row r="126" spans="1:13" s="69" customFormat="1" ht="18" customHeight="1" x14ac:dyDescent="0.3">
      <c r="A126" s="599">
        <v>121</v>
      </c>
      <c r="B126" s="558"/>
      <c r="C126" s="562" t="s">
        <v>43</v>
      </c>
      <c r="D126" s="563" t="s">
        <v>0</v>
      </c>
      <c r="E126" s="563">
        <v>2.5299999999999998</v>
      </c>
      <c r="F126" s="563">
        <f>E126*F124</f>
        <v>2.5299999999999998</v>
      </c>
      <c r="G126" s="563"/>
      <c r="H126" s="563"/>
      <c r="I126" s="563"/>
      <c r="J126" s="563"/>
      <c r="K126" s="563"/>
      <c r="L126" s="563"/>
      <c r="M126" s="564"/>
    </row>
    <row r="127" spans="1:13" s="69" customFormat="1" ht="18" customHeight="1" x14ac:dyDescent="0.3">
      <c r="A127" s="600">
        <v>122</v>
      </c>
      <c r="B127" s="558"/>
      <c r="C127" s="562" t="s">
        <v>301</v>
      </c>
      <c r="D127" s="563" t="s">
        <v>231</v>
      </c>
      <c r="E127" s="563"/>
      <c r="F127" s="452">
        <v>1</v>
      </c>
      <c r="G127" s="563"/>
      <c r="H127" s="563"/>
      <c r="I127" s="563"/>
      <c r="J127" s="563"/>
      <c r="K127" s="563"/>
      <c r="L127" s="563"/>
      <c r="M127" s="564"/>
    </row>
    <row r="128" spans="1:13" s="69" customFormat="1" ht="18" customHeight="1" x14ac:dyDescent="0.3">
      <c r="A128" s="600">
        <v>123</v>
      </c>
      <c r="B128" s="558"/>
      <c r="C128" s="562" t="s">
        <v>302</v>
      </c>
      <c r="D128" s="563" t="s">
        <v>231</v>
      </c>
      <c r="E128" s="563"/>
      <c r="F128" s="452">
        <f>F124</f>
        <v>1</v>
      </c>
      <c r="G128" s="563"/>
      <c r="H128" s="563"/>
      <c r="I128" s="563"/>
      <c r="J128" s="563"/>
      <c r="K128" s="563"/>
      <c r="L128" s="563"/>
      <c r="M128" s="564"/>
    </row>
    <row r="129" spans="1:13" s="69" customFormat="1" ht="18" customHeight="1" x14ac:dyDescent="0.3">
      <c r="A129" s="599">
        <v>124</v>
      </c>
      <c r="B129" s="558"/>
      <c r="C129" s="565" t="s">
        <v>303</v>
      </c>
      <c r="D129" s="563" t="s">
        <v>231</v>
      </c>
      <c r="E129" s="563"/>
      <c r="F129" s="452">
        <f>F128</f>
        <v>1</v>
      </c>
      <c r="G129" s="563"/>
      <c r="H129" s="563"/>
      <c r="I129" s="563"/>
      <c r="J129" s="563"/>
      <c r="K129" s="563"/>
      <c r="L129" s="563"/>
      <c r="M129" s="564"/>
    </row>
    <row r="130" spans="1:13" s="69" customFormat="1" ht="18" customHeight="1" x14ac:dyDescent="0.3">
      <c r="A130" s="600">
        <v>125</v>
      </c>
      <c r="B130" s="558"/>
      <c r="C130" s="566" t="s">
        <v>304</v>
      </c>
      <c r="D130" s="534" t="s">
        <v>152</v>
      </c>
      <c r="E130" s="461"/>
      <c r="F130" s="461">
        <v>0.6</v>
      </c>
      <c r="G130" s="567"/>
      <c r="H130" s="534"/>
      <c r="I130" s="534"/>
      <c r="J130" s="534"/>
      <c r="K130" s="534"/>
      <c r="L130" s="534"/>
      <c r="M130" s="568"/>
    </row>
    <row r="131" spans="1:13" s="69" customFormat="1" ht="18" customHeight="1" x14ac:dyDescent="0.3">
      <c r="A131" s="600">
        <v>126</v>
      </c>
      <c r="B131" s="558"/>
      <c r="C131" s="565" t="s">
        <v>305</v>
      </c>
      <c r="D131" s="563" t="s">
        <v>157</v>
      </c>
      <c r="E131" s="563">
        <v>0.52400000000000002</v>
      </c>
      <c r="F131" s="563">
        <f>E131*F124</f>
        <v>0.52400000000000002</v>
      </c>
      <c r="G131" s="452"/>
      <c r="H131" s="563"/>
      <c r="I131" s="563"/>
      <c r="J131" s="563"/>
      <c r="K131" s="563"/>
      <c r="L131" s="563"/>
      <c r="M131" s="564"/>
    </row>
    <row r="132" spans="1:13" s="69" customFormat="1" ht="18" customHeight="1" x14ac:dyDescent="0.3">
      <c r="A132" s="599">
        <v>127</v>
      </c>
      <c r="B132" s="558"/>
      <c r="C132" s="562" t="s">
        <v>306</v>
      </c>
      <c r="D132" s="563" t="s">
        <v>0</v>
      </c>
      <c r="E132" s="563">
        <v>5.87</v>
      </c>
      <c r="F132" s="563">
        <f>E132*F124</f>
        <v>5.87</v>
      </c>
      <c r="G132" s="563"/>
      <c r="H132" s="563"/>
      <c r="I132" s="563"/>
      <c r="J132" s="563"/>
      <c r="K132" s="563"/>
      <c r="L132" s="563"/>
      <c r="M132" s="564"/>
    </row>
    <row r="133" spans="1:13" s="69" customFormat="1" ht="18" customHeight="1" x14ac:dyDescent="0.3">
      <c r="A133" s="600">
        <v>128</v>
      </c>
      <c r="B133" s="569" t="s">
        <v>307</v>
      </c>
      <c r="C133" s="570" t="s">
        <v>308</v>
      </c>
      <c r="D133" s="569" t="s">
        <v>309</v>
      </c>
      <c r="E133" s="569"/>
      <c r="F133" s="571">
        <v>2</v>
      </c>
      <c r="G133" s="461"/>
      <c r="H133" s="534"/>
      <c r="I133" s="534"/>
      <c r="J133" s="534"/>
      <c r="K133" s="534"/>
      <c r="L133" s="534"/>
      <c r="M133" s="568"/>
    </row>
    <row r="134" spans="1:13" s="69" customFormat="1" ht="18" customHeight="1" x14ac:dyDescent="0.3">
      <c r="A134" s="600">
        <v>129</v>
      </c>
      <c r="B134" s="569"/>
      <c r="C134" s="572" t="s">
        <v>230</v>
      </c>
      <c r="D134" s="573" t="s">
        <v>154</v>
      </c>
      <c r="E134" s="573">
        <v>1.002</v>
      </c>
      <c r="F134" s="573">
        <f>F133*E134</f>
        <v>2.004</v>
      </c>
      <c r="G134" s="461"/>
      <c r="H134" s="534"/>
      <c r="I134" s="534"/>
      <c r="J134" s="534"/>
      <c r="K134" s="534"/>
      <c r="L134" s="534"/>
      <c r="M134" s="568"/>
    </row>
    <row r="135" spans="1:13" s="69" customFormat="1" ht="18" customHeight="1" x14ac:dyDescent="0.3">
      <c r="A135" s="599">
        <v>130</v>
      </c>
      <c r="B135" s="569"/>
      <c r="C135" s="572" t="s">
        <v>310</v>
      </c>
      <c r="D135" s="573" t="s">
        <v>0</v>
      </c>
      <c r="E135" s="573">
        <v>0.49340000000000001</v>
      </c>
      <c r="F135" s="573">
        <f>F133*E135</f>
        <v>0.98680000000000001</v>
      </c>
      <c r="G135" s="461"/>
      <c r="H135" s="534"/>
      <c r="I135" s="534"/>
      <c r="J135" s="534"/>
      <c r="K135" s="534"/>
      <c r="L135" s="534"/>
      <c r="M135" s="568"/>
    </row>
    <row r="136" spans="1:13" s="69" customFormat="1" ht="18" customHeight="1" x14ac:dyDescent="0.3">
      <c r="A136" s="600">
        <v>131</v>
      </c>
      <c r="B136" s="569" t="s">
        <v>311</v>
      </c>
      <c r="C136" s="570" t="s">
        <v>312</v>
      </c>
      <c r="D136" s="459" t="s">
        <v>313</v>
      </c>
      <c r="E136" s="574">
        <f>0.12*0.12</f>
        <v>1.44E-2</v>
      </c>
      <c r="F136" s="569">
        <v>0.01</v>
      </c>
      <c r="G136" s="461"/>
      <c r="H136" s="534"/>
      <c r="I136" s="534"/>
      <c r="J136" s="534"/>
      <c r="K136" s="534"/>
      <c r="L136" s="534"/>
      <c r="M136" s="568"/>
    </row>
    <row r="137" spans="1:13" s="69" customFormat="1" ht="18" customHeight="1" x14ac:dyDescent="0.3">
      <c r="A137" s="600">
        <v>132</v>
      </c>
      <c r="B137" s="569"/>
      <c r="C137" s="463" t="s">
        <v>125</v>
      </c>
      <c r="D137" s="461" t="s">
        <v>37</v>
      </c>
      <c r="E137" s="461">
        <v>74.2</v>
      </c>
      <c r="F137" s="575">
        <f>F136*E137</f>
        <v>0.74199999999999999</v>
      </c>
      <c r="G137" s="575"/>
      <c r="H137" s="534"/>
      <c r="I137" s="534"/>
      <c r="J137" s="534"/>
      <c r="K137" s="534"/>
      <c r="L137" s="534"/>
      <c r="M137" s="568"/>
    </row>
    <row r="138" spans="1:13" s="69" customFormat="1" ht="18" customHeight="1" x14ac:dyDescent="0.3">
      <c r="A138" s="599">
        <v>133</v>
      </c>
      <c r="B138" s="569"/>
      <c r="C138" s="463" t="s">
        <v>268</v>
      </c>
      <c r="D138" s="461" t="s">
        <v>0</v>
      </c>
      <c r="E138" s="461">
        <v>1.1000000000000001</v>
      </c>
      <c r="F138" s="575">
        <f>F136*E138</f>
        <v>1.1000000000000001E-2</v>
      </c>
      <c r="G138" s="575"/>
      <c r="H138" s="534"/>
      <c r="I138" s="534"/>
      <c r="J138" s="534"/>
      <c r="K138" s="534"/>
      <c r="L138" s="534"/>
      <c r="M138" s="568"/>
    </row>
    <row r="139" spans="1:13" s="69" customFormat="1" ht="18" customHeight="1" x14ac:dyDescent="0.3">
      <c r="A139" s="600">
        <v>134</v>
      </c>
      <c r="B139" s="569"/>
      <c r="C139" s="565" t="s">
        <v>314</v>
      </c>
      <c r="D139" s="461" t="s">
        <v>315</v>
      </c>
      <c r="E139" s="461">
        <v>1.04</v>
      </c>
      <c r="F139" s="575">
        <f>F136*E139</f>
        <v>1.0400000000000001E-2</v>
      </c>
      <c r="G139" s="576"/>
      <c r="H139" s="534"/>
      <c r="I139" s="534"/>
      <c r="J139" s="534"/>
      <c r="K139" s="534"/>
      <c r="L139" s="534"/>
      <c r="M139" s="568"/>
    </row>
    <row r="140" spans="1:13" s="69" customFormat="1" ht="18" customHeight="1" x14ac:dyDescent="0.3">
      <c r="A140" s="600">
        <v>135</v>
      </c>
      <c r="B140" s="569"/>
      <c r="C140" s="463" t="s">
        <v>129</v>
      </c>
      <c r="D140" s="461" t="s">
        <v>109</v>
      </c>
      <c r="E140" s="461">
        <v>5.9</v>
      </c>
      <c r="F140" s="575">
        <f>F136*E140</f>
        <v>5.9000000000000004E-2</v>
      </c>
      <c r="G140" s="575"/>
      <c r="H140" s="534"/>
      <c r="I140" s="534"/>
      <c r="J140" s="534"/>
      <c r="K140" s="534"/>
      <c r="L140" s="534"/>
      <c r="M140" s="568"/>
    </row>
    <row r="141" spans="1:13" s="69" customFormat="1" ht="26.25" customHeight="1" x14ac:dyDescent="0.3">
      <c r="A141" s="599">
        <v>136</v>
      </c>
      <c r="B141" s="246" t="s">
        <v>86</v>
      </c>
      <c r="C141" s="247" t="s">
        <v>345</v>
      </c>
      <c r="D141" s="248" t="s">
        <v>87</v>
      </c>
      <c r="E141" s="248"/>
      <c r="F141" s="249">
        <v>6</v>
      </c>
      <c r="G141" s="127"/>
      <c r="H141" s="250"/>
      <c r="I141" s="127"/>
      <c r="J141" s="251"/>
      <c r="K141" s="127"/>
      <c r="L141" s="251"/>
      <c r="M141" s="287"/>
    </row>
    <row r="142" spans="1:13" s="69" customFormat="1" ht="18" customHeight="1" x14ac:dyDescent="0.3">
      <c r="A142" s="600">
        <v>137</v>
      </c>
      <c r="B142" s="246" t="s">
        <v>86</v>
      </c>
      <c r="C142" s="130" t="s">
        <v>346</v>
      </c>
      <c r="D142" s="252" t="s">
        <v>87</v>
      </c>
      <c r="E142" s="248"/>
      <c r="F142" s="249">
        <v>5</v>
      </c>
      <c r="G142" s="127"/>
      <c r="H142" s="250"/>
      <c r="I142" s="127"/>
      <c r="J142" s="251"/>
      <c r="K142" s="127"/>
      <c r="L142" s="251"/>
      <c r="M142" s="287"/>
    </row>
    <row r="143" spans="1:13" s="69" customFormat="1" ht="18" customHeight="1" x14ac:dyDescent="0.3">
      <c r="A143" s="601"/>
      <c r="B143" s="577"/>
      <c r="C143" s="15" t="s">
        <v>6</v>
      </c>
      <c r="D143" s="578"/>
      <c r="E143" s="578"/>
      <c r="F143" s="579"/>
      <c r="G143" s="579"/>
      <c r="H143" s="580"/>
      <c r="I143" s="580"/>
      <c r="J143" s="580"/>
      <c r="K143" s="580"/>
      <c r="L143" s="580"/>
      <c r="M143" s="581"/>
    </row>
    <row r="144" spans="1:13" s="69" customFormat="1" ht="26.25" customHeight="1" x14ac:dyDescent="0.3">
      <c r="A144" s="601"/>
      <c r="B144" s="577"/>
      <c r="C144" s="15" t="s">
        <v>83</v>
      </c>
      <c r="D144" s="582" t="s">
        <v>347</v>
      </c>
      <c r="E144" s="578"/>
      <c r="F144" s="579"/>
      <c r="G144" s="579"/>
      <c r="H144" s="580"/>
      <c r="I144" s="580"/>
      <c r="J144" s="580"/>
      <c r="K144" s="580"/>
      <c r="L144" s="580"/>
      <c r="M144" s="583"/>
    </row>
    <row r="145" spans="1:13" s="69" customFormat="1" ht="18" customHeight="1" x14ac:dyDescent="0.3">
      <c r="A145" s="601"/>
      <c r="B145" s="577"/>
      <c r="C145" s="15" t="s">
        <v>6</v>
      </c>
      <c r="D145" s="584"/>
      <c r="E145" s="578"/>
      <c r="F145" s="579"/>
      <c r="G145" s="579"/>
      <c r="H145" s="580"/>
      <c r="I145" s="580"/>
      <c r="J145" s="580"/>
      <c r="K145" s="580"/>
      <c r="L145" s="580"/>
      <c r="M145" s="581"/>
    </row>
    <row r="146" spans="1:13" s="69" customFormat="1" ht="18" customHeight="1" x14ac:dyDescent="0.3">
      <c r="A146" s="601"/>
      <c r="B146" s="431"/>
      <c r="C146" s="585" t="s">
        <v>84</v>
      </c>
      <c r="D146" s="582" t="s">
        <v>347</v>
      </c>
      <c r="E146" s="586"/>
      <c r="F146" s="437"/>
      <c r="G146" s="437"/>
      <c r="H146" s="441"/>
      <c r="I146" s="587"/>
      <c r="J146" s="432"/>
      <c r="K146" s="587"/>
      <c r="L146" s="432"/>
      <c r="M146" s="583"/>
    </row>
    <row r="147" spans="1:13" s="69" customFormat="1" ht="18" customHeight="1" x14ac:dyDescent="0.3">
      <c r="A147" s="601"/>
      <c r="B147" s="431"/>
      <c r="C147" s="585" t="s">
        <v>6</v>
      </c>
      <c r="D147" s="582"/>
      <c r="E147" s="586"/>
      <c r="F147" s="437"/>
      <c r="G147" s="437"/>
      <c r="H147" s="441"/>
      <c r="I147" s="587"/>
      <c r="J147" s="432"/>
      <c r="K147" s="587"/>
      <c r="L147" s="432"/>
      <c r="M147" s="581"/>
    </row>
    <row r="148" spans="1:13" s="69" customFormat="1" ht="18" customHeight="1" x14ac:dyDescent="0.3">
      <c r="A148" s="601"/>
      <c r="B148" s="431"/>
      <c r="C148" s="585" t="s">
        <v>85</v>
      </c>
      <c r="D148" s="582" t="s">
        <v>347</v>
      </c>
      <c r="E148" s="586"/>
      <c r="F148" s="437"/>
      <c r="G148" s="437"/>
      <c r="H148" s="441"/>
      <c r="I148" s="587"/>
      <c r="J148" s="432"/>
      <c r="K148" s="587"/>
      <c r="L148" s="432"/>
      <c r="M148" s="583"/>
    </row>
    <row r="149" spans="1:13" s="69" customFormat="1" ht="18" customHeight="1" x14ac:dyDescent="0.3">
      <c r="A149" s="601"/>
      <c r="B149" s="431"/>
      <c r="C149" s="585" t="s">
        <v>316</v>
      </c>
      <c r="D149" s="588"/>
      <c r="E149" s="586"/>
      <c r="F149" s="437"/>
      <c r="G149" s="437"/>
      <c r="H149" s="441"/>
      <c r="I149" s="587"/>
      <c r="J149" s="432"/>
      <c r="K149" s="587"/>
      <c r="L149" s="432"/>
      <c r="M149" s="581"/>
    </row>
    <row r="150" spans="1:13" s="69" customFormat="1" ht="18" customHeight="1" x14ac:dyDescent="0.3">
      <c r="A150" s="601">
        <v>1</v>
      </c>
      <c r="B150" s="589" t="s">
        <v>317</v>
      </c>
      <c r="C150" s="559" t="s">
        <v>318</v>
      </c>
      <c r="D150" s="528" t="s">
        <v>152</v>
      </c>
      <c r="E150" s="531"/>
      <c r="F150" s="531">
        <f>F154+F153</f>
        <v>64</v>
      </c>
      <c r="G150" s="460"/>
      <c r="H150" s="538"/>
      <c r="I150" s="529"/>
      <c r="J150" s="538"/>
      <c r="K150" s="529"/>
      <c r="L150" s="538"/>
      <c r="M150" s="549"/>
    </row>
    <row r="151" spans="1:13" s="69" customFormat="1" ht="18" customHeight="1" x14ac:dyDescent="0.3">
      <c r="A151" s="601">
        <v>2</v>
      </c>
      <c r="B151" s="589"/>
      <c r="C151" s="463" t="s">
        <v>153</v>
      </c>
      <c r="D151" s="534" t="s">
        <v>163</v>
      </c>
      <c r="E151" s="532">
        <v>1.43</v>
      </c>
      <c r="F151" s="532">
        <f>F150*E151</f>
        <v>91.52</v>
      </c>
      <c r="G151" s="462"/>
      <c r="H151" s="529"/>
      <c r="I151" s="529"/>
      <c r="J151" s="529"/>
      <c r="K151" s="529"/>
      <c r="L151" s="529"/>
      <c r="M151" s="549"/>
    </row>
    <row r="152" spans="1:13" s="69" customFormat="1" ht="18" customHeight="1" x14ac:dyDescent="0.3">
      <c r="A152" s="601">
        <v>3</v>
      </c>
      <c r="B152" s="589"/>
      <c r="C152" s="590" t="s">
        <v>187</v>
      </c>
      <c r="D152" s="534" t="s">
        <v>62</v>
      </c>
      <c r="E152" s="532">
        <v>3.9699999999999999E-2</v>
      </c>
      <c r="F152" s="532">
        <f>F150*E152</f>
        <v>2.5407999999999999</v>
      </c>
      <c r="G152" s="462"/>
      <c r="H152" s="529"/>
      <c r="I152" s="529"/>
      <c r="J152" s="529"/>
      <c r="K152" s="529"/>
      <c r="L152" s="529"/>
      <c r="M152" s="549"/>
    </row>
    <row r="153" spans="1:13" s="69" customFormat="1" ht="18" customHeight="1" x14ac:dyDescent="0.3">
      <c r="A153" s="601">
        <v>4</v>
      </c>
      <c r="B153" s="589" t="s">
        <v>319</v>
      </c>
      <c r="C153" s="565" t="s">
        <v>320</v>
      </c>
      <c r="D153" s="534" t="s">
        <v>152</v>
      </c>
      <c r="E153" s="529"/>
      <c r="F153" s="529">
        <v>62</v>
      </c>
      <c r="G153" s="529"/>
      <c r="H153" s="529"/>
      <c r="I153" s="529"/>
      <c r="J153" s="529"/>
      <c r="K153" s="529"/>
      <c r="L153" s="529"/>
      <c r="M153" s="549"/>
    </row>
    <row r="154" spans="1:13" s="69" customFormat="1" ht="18" customHeight="1" x14ac:dyDescent="0.3">
      <c r="A154" s="601">
        <v>5</v>
      </c>
      <c r="B154" s="589" t="s">
        <v>321</v>
      </c>
      <c r="C154" s="565" t="s">
        <v>322</v>
      </c>
      <c r="D154" s="534" t="s">
        <v>152</v>
      </c>
      <c r="E154" s="529"/>
      <c r="F154" s="529">
        <v>2</v>
      </c>
      <c r="G154" s="529"/>
      <c r="H154" s="529"/>
      <c r="I154" s="529"/>
      <c r="J154" s="529"/>
      <c r="K154" s="529"/>
      <c r="L154" s="529"/>
      <c r="M154" s="549"/>
    </row>
    <row r="155" spans="1:13" s="69" customFormat="1" ht="18" customHeight="1" x14ac:dyDescent="0.3">
      <c r="A155" s="601">
        <v>6</v>
      </c>
      <c r="B155" s="589"/>
      <c r="C155" s="590" t="s">
        <v>323</v>
      </c>
      <c r="D155" s="534" t="s">
        <v>62</v>
      </c>
      <c r="E155" s="532">
        <v>6.0199999999999997E-2</v>
      </c>
      <c r="F155" s="532">
        <f>F150*E155</f>
        <v>3.8527999999999998</v>
      </c>
      <c r="G155" s="462"/>
      <c r="H155" s="529"/>
      <c r="I155" s="529"/>
      <c r="J155" s="529"/>
      <c r="K155" s="529"/>
      <c r="L155" s="529"/>
      <c r="M155" s="549"/>
    </row>
    <row r="156" spans="1:13" s="69" customFormat="1" ht="28.5" customHeight="1" x14ac:dyDescent="0.3">
      <c r="A156" s="601">
        <v>7</v>
      </c>
      <c r="B156" s="528" t="s">
        <v>324</v>
      </c>
      <c r="C156" s="559" t="s">
        <v>325</v>
      </c>
      <c r="D156" s="528" t="s">
        <v>326</v>
      </c>
      <c r="E156" s="529"/>
      <c r="F156" s="530">
        <v>1</v>
      </c>
      <c r="G156" s="529"/>
      <c r="H156" s="529"/>
      <c r="I156" s="529"/>
      <c r="J156" s="529"/>
      <c r="K156" s="529"/>
      <c r="L156" s="529"/>
      <c r="M156" s="591"/>
    </row>
    <row r="157" spans="1:13" s="69" customFormat="1" ht="18" customHeight="1" x14ac:dyDescent="0.3">
      <c r="A157" s="601">
        <v>8</v>
      </c>
      <c r="B157" s="528"/>
      <c r="C157" s="565" t="s">
        <v>240</v>
      </c>
      <c r="D157" s="534" t="s">
        <v>154</v>
      </c>
      <c r="E157" s="529">
        <v>2.19</v>
      </c>
      <c r="F157" s="529">
        <f>E157*F156</f>
        <v>2.19</v>
      </c>
      <c r="G157" s="529"/>
      <c r="H157" s="462"/>
      <c r="I157" s="529"/>
      <c r="J157" s="462"/>
      <c r="K157" s="529"/>
      <c r="L157" s="462"/>
      <c r="M157" s="549"/>
    </row>
    <row r="158" spans="1:13" s="69" customFormat="1" ht="18" customHeight="1" x14ac:dyDescent="0.3">
      <c r="A158" s="601">
        <v>9</v>
      </c>
      <c r="B158" s="528"/>
      <c r="C158" s="565" t="s">
        <v>43</v>
      </c>
      <c r="D158" s="534" t="s">
        <v>0</v>
      </c>
      <c r="E158" s="529">
        <v>7.0000000000000007E-2</v>
      </c>
      <c r="F158" s="529">
        <f>E158*F156</f>
        <v>7.0000000000000007E-2</v>
      </c>
      <c r="G158" s="529"/>
      <c r="H158" s="462"/>
      <c r="I158" s="529"/>
      <c r="J158" s="462"/>
      <c r="K158" s="529"/>
      <c r="L158" s="462"/>
      <c r="M158" s="549"/>
    </row>
    <row r="159" spans="1:13" s="69" customFormat="1" ht="18" customHeight="1" x14ac:dyDescent="0.3">
      <c r="A159" s="601">
        <v>10</v>
      </c>
      <c r="B159" s="528" t="s">
        <v>86</v>
      </c>
      <c r="C159" s="565" t="s">
        <v>327</v>
      </c>
      <c r="D159" s="534" t="s">
        <v>326</v>
      </c>
      <c r="E159" s="529">
        <v>1</v>
      </c>
      <c r="F159" s="529">
        <f>E159*F156</f>
        <v>1</v>
      </c>
      <c r="G159" s="529"/>
      <c r="H159" s="462"/>
      <c r="I159" s="529"/>
      <c r="J159" s="462"/>
      <c r="K159" s="529"/>
      <c r="L159" s="462"/>
      <c r="M159" s="549"/>
    </row>
    <row r="160" spans="1:13" s="69" customFormat="1" ht="18" customHeight="1" x14ac:dyDescent="0.3">
      <c r="A160" s="601">
        <v>11</v>
      </c>
      <c r="B160" s="528"/>
      <c r="C160" s="565" t="s">
        <v>159</v>
      </c>
      <c r="D160" s="534" t="s">
        <v>0</v>
      </c>
      <c r="E160" s="529">
        <v>0.37</v>
      </c>
      <c r="F160" s="529">
        <f>E160*F156</f>
        <v>0.37</v>
      </c>
      <c r="G160" s="529"/>
      <c r="H160" s="462"/>
      <c r="I160" s="529"/>
      <c r="J160" s="462"/>
      <c r="K160" s="529"/>
      <c r="L160" s="462"/>
      <c r="M160" s="549"/>
    </row>
    <row r="161" spans="1:14" s="69" customFormat="1" ht="18" customHeight="1" x14ac:dyDescent="0.3">
      <c r="A161" s="601">
        <v>12</v>
      </c>
      <c r="B161" s="528" t="s">
        <v>328</v>
      </c>
      <c r="C161" s="559" t="s">
        <v>329</v>
      </c>
      <c r="D161" s="528" t="s">
        <v>231</v>
      </c>
      <c r="E161" s="529"/>
      <c r="F161" s="530">
        <v>4</v>
      </c>
      <c r="G161" s="529"/>
      <c r="H161" s="462"/>
      <c r="I161" s="529"/>
      <c r="J161" s="462"/>
      <c r="K161" s="529"/>
      <c r="L161" s="462"/>
      <c r="M161" s="549"/>
    </row>
    <row r="162" spans="1:14" s="69" customFormat="1" ht="18" customHeight="1" x14ac:dyDescent="0.3">
      <c r="A162" s="601">
        <v>13</v>
      </c>
      <c r="B162" s="528"/>
      <c r="C162" s="463" t="s">
        <v>153</v>
      </c>
      <c r="D162" s="534" t="s">
        <v>154</v>
      </c>
      <c r="E162" s="529">
        <f>3.89/10</f>
        <v>0.38900000000000001</v>
      </c>
      <c r="F162" s="529">
        <f>E162*F161</f>
        <v>1.556</v>
      </c>
      <c r="G162" s="529"/>
      <c r="H162" s="462"/>
      <c r="I162" s="529"/>
      <c r="J162" s="462"/>
      <c r="K162" s="529"/>
      <c r="L162" s="462"/>
      <c r="M162" s="549"/>
    </row>
    <row r="163" spans="1:14" s="69" customFormat="1" ht="18" customHeight="1" x14ac:dyDescent="0.3">
      <c r="A163" s="601">
        <v>14</v>
      </c>
      <c r="B163" s="528"/>
      <c r="C163" s="565" t="s">
        <v>43</v>
      </c>
      <c r="D163" s="534" t="s">
        <v>0</v>
      </c>
      <c r="E163" s="529">
        <f>1.51/10</f>
        <v>0.151</v>
      </c>
      <c r="F163" s="529">
        <f>E163*F161</f>
        <v>0.60399999999999998</v>
      </c>
      <c r="G163" s="529"/>
      <c r="H163" s="462"/>
      <c r="I163" s="529"/>
      <c r="J163" s="462"/>
      <c r="K163" s="529"/>
      <c r="L163" s="462"/>
      <c r="M163" s="549"/>
    </row>
    <row r="164" spans="1:14" s="69" customFormat="1" ht="18" customHeight="1" x14ac:dyDescent="0.3">
      <c r="A164" s="601">
        <v>15</v>
      </c>
      <c r="B164" s="528"/>
      <c r="C164" s="565" t="s">
        <v>330</v>
      </c>
      <c r="D164" s="534" t="s">
        <v>10</v>
      </c>
      <c r="E164" s="532"/>
      <c r="F164" s="532">
        <f>F161</f>
        <v>4</v>
      </c>
      <c r="G164" s="462"/>
      <c r="H164" s="529"/>
      <c r="I164" s="529"/>
      <c r="J164" s="529"/>
      <c r="K164" s="529"/>
      <c r="L164" s="529"/>
      <c r="M164" s="591"/>
    </row>
    <row r="165" spans="1:14" s="69" customFormat="1" ht="23.25" customHeight="1" x14ac:dyDescent="0.3">
      <c r="A165" s="601">
        <v>16</v>
      </c>
      <c r="B165" s="528" t="s">
        <v>331</v>
      </c>
      <c r="C165" s="559" t="s">
        <v>332</v>
      </c>
      <c r="D165" s="528" t="s">
        <v>231</v>
      </c>
      <c r="E165" s="534"/>
      <c r="F165" s="530">
        <v>1</v>
      </c>
      <c r="G165" s="534"/>
      <c r="H165" s="461"/>
      <c r="I165" s="534"/>
      <c r="J165" s="461"/>
      <c r="K165" s="534"/>
      <c r="L165" s="461"/>
      <c r="M165" s="592"/>
    </row>
    <row r="166" spans="1:14" s="69" customFormat="1" ht="18" customHeight="1" x14ac:dyDescent="0.3">
      <c r="A166" s="601">
        <v>17</v>
      </c>
      <c r="B166" s="528"/>
      <c r="C166" s="565" t="s">
        <v>230</v>
      </c>
      <c r="D166" s="534" t="s">
        <v>154</v>
      </c>
      <c r="E166" s="534">
        <v>1.78</v>
      </c>
      <c r="F166" s="534">
        <f>E166*F165</f>
        <v>1.78</v>
      </c>
      <c r="G166" s="534"/>
      <c r="H166" s="461"/>
      <c r="I166" s="529"/>
      <c r="J166" s="461"/>
      <c r="K166" s="534"/>
      <c r="L166" s="461"/>
      <c r="M166" s="592"/>
    </row>
    <row r="167" spans="1:14" s="69" customFormat="1" ht="18" customHeight="1" x14ac:dyDescent="0.3">
      <c r="A167" s="601">
        <v>18</v>
      </c>
      <c r="B167" s="528"/>
      <c r="C167" s="565" t="s">
        <v>43</v>
      </c>
      <c r="D167" s="534" t="s">
        <v>0</v>
      </c>
      <c r="E167" s="534">
        <v>0.12</v>
      </c>
      <c r="F167" s="534">
        <f>E167*F165</f>
        <v>0.12</v>
      </c>
      <c r="G167" s="534"/>
      <c r="H167" s="461"/>
      <c r="I167" s="534"/>
      <c r="J167" s="461"/>
      <c r="K167" s="534"/>
      <c r="L167" s="461"/>
      <c r="M167" s="592"/>
    </row>
    <row r="168" spans="1:14" s="69" customFormat="1" ht="18" customHeight="1" x14ac:dyDescent="0.3">
      <c r="A168" s="601">
        <v>19</v>
      </c>
      <c r="B168" s="528"/>
      <c r="C168" s="565" t="s">
        <v>333</v>
      </c>
      <c r="D168" s="534" t="s">
        <v>231</v>
      </c>
      <c r="E168" s="534">
        <v>1</v>
      </c>
      <c r="F168" s="534">
        <f>E168*F165</f>
        <v>1</v>
      </c>
      <c r="G168" s="534"/>
      <c r="H168" s="461"/>
      <c r="I168" s="534"/>
      <c r="J168" s="461"/>
      <c r="K168" s="534"/>
      <c r="L168" s="461"/>
      <c r="M168" s="592"/>
    </row>
    <row r="169" spans="1:14" s="69" customFormat="1" ht="18" customHeight="1" x14ac:dyDescent="0.3">
      <c r="A169" s="601">
        <v>20</v>
      </c>
      <c r="B169" s="528"/>
      <c r="C169" s="565" t="s">
        <v>159</v>
      </c>
      <c r="D169" s="534" t="s">
        <v>0</v>
      </c>
      <c r="E169" s="534">
        <v>1.1299999999999999</v>
      </c>
      <c r="F169" s="534">
        <f>E169*F165</f>
        <v>1.1299999999999999</v>
      </c>
      <c r="G169" s="534"/>
      <c r="H169" s="461"/>
      <c r="I169" s="534"/>
      <c r="J169" s="461"/>
      <c r="K169" s="534"/>
      <c r="L169" s="461"/>
      <c r="M169" s="592"/>
    </row>
    <row r="170" spans="1:14" s="43" customFormat="1" ht="15.75" customHeight="1" x14ac:dyDescent="0.3">
      <c r="A170" s="602"/>
      <c r="B170" s="253"/>
      <c r="C170" s="103" t="s">
        <v>6</v>
      </c>
      <c r="D170" s="254"/>
      <c r="E170" s="254"/>
      <c r="F170" s="255"/>
      <c r="G170" s="255"/>
      <c r="H170" s="256"/>
      <c r="I170" s="256"/>
      <c r="J170" s="256"/>
      <c r="K170" s="256"/>
      <c r="L170" s="256"/>
      <c r="M170" s="288"/>
      <c r="N170" s="379"/>
    </row>
    <row r="171" spans="1:14" s="43" customFormat="1" ht="30" customHeight="1" x14ac:dyDescent="0.3">
      <c r="A171" s="602"/>
      <c r="B171" s="253"/>
      <c r="C171" s="103" t="s">
        <v>83</v>
      </c>
      <c r="D171" s="257" t="s">
        <v>347</v>
      </c>
      <c r="E171" s="254"/>
      <c r="F171" s="255"/>
      <c r="G171" s="255"/>
      <c r="H171" s="256"/>
      <c r="I171" s="256"/>
      <c r="J171" s="256"/>
      <c r="K171" s="256"/>
      <c r="L171" s="256"/>
      <c r="M171" s="289"/>
    </row>
    <row r="172" spans="1:14" s="43" customFormat="1" ht="15.75" customHeight="1" x14ac:dyDescent="0.3">
      <c r="A172" s="602"/>
      <c r="B172" s="253"/>
      <c r="C172" s="103" t="s">
        <v>6</v>
      </c>
      <c r="D172" s="258"/>
      <c r="E172" s="254"/>
      <c r="F172" s="255"/>
      <c r="G172" s="255"/>
      <c r="H172" s="256"/>
      <c r="I172" s="256"/>
      <c r="J172" s="256"/>
      <c r="K172" s="256"/>
      <c r="L172" s="256"/>
      <c r="M172" s="288"/>
    </row>
    <row r="173" spans="1:14" s="43" customFormat="1" ht="15.75" customHeight="1" x14ac:dyDescent="0.3">
      <c r="A173" s="602"/>
      <c r="B173" s="259"/>
      <c r="C173" s="264" t="s">
        <v>84</v>
      </c>
      <c r="D173" s="257" t="s">
        <v>347</v>
      </c>
      <c r="E173" s="99"/>
      <c r="F173" s="260"/>
      <c r="G173" s="260"/>
      <c r="H173" s="261"/>
      <c r="I173" s="262"/>
      <c r="J173" s="263"/>
      <c r="K173" s="262"/>
      <c r="L173" s="263"/>
      <c r="M173" s="289"/>
    </row>
    <row r="174" spans="1:14" s="43" customFormat="1" ht="15.75" customHeight="1" x14ac:dyDescent="0.3">
      <c r="A174" s="602"/>
      <c r="B174" s="253"/>
      <c r="C174" s="103" t="s">
        <v>6</v>
      </c>
      <c r="D174" s="258"/>
      <c r="E174" s="254"/>
      <c r="F174" s="255"/>
      <c r="G174" s="255"/>
      <c r="H174" s="256"/>
      <c r="I174" s="256"/>
      <c r="J174" s="256"/>
      <c r="K174" s="256"/>
      <c r="L174" s="256"/>
      <c r="M174" s="288"/>
    </row>
    <row r="175" spans="1:14" s="43" customFormat="1" ht="15.75" customHeight="1" x14ac:dyDescent="0.3">
      <c r="A175" s="602"/>
      <c r="B175" s="259"/>
      <c r="C175" s="264" t="s">
        <v>344</v>
      </c>
      <c r="D175" s="257" t="s">
        <v>347</v>
      </c>
      <c r="E175" s="99"/>
      <c r="F175" s="260"/>
      <c r="G175" s="260"/>
      <c r="H175" s="261"/>
      <c r="I175" s="262"/>
      <c r="J175" s="263"/>
      <c r="K175" s="262"/>
      <c r="L175" s="263"/>
      <c r="M175" s="289"/>
    </row>
    <row r="176" spans="1:14" s="43" customFormat="1" ht="15.75" customHeight="1" x14ac:dyDescent="0.3">
      <c r="A176" s="602"/>
      <c r="B176" s="259"/>
      <c r="C176" s="264" t="s">
        <v>334</v>
      </c>
      <c r="D176" s="257"/>
      <c r="E176" s="99"/>
      <c r="F176" s="260"/>
      <c r="G176" s="260"/>
      <c r="H176" s="261"/>
      <c r="I176" s="262"/>
      <c r="J176" s="263"/>
      <c r="K176" s="262"/>
      <c r="L176" s="263"/>
      <c r="M176" s="288"/>
    </row>
    <row r="177" spans="1:13 16384:16384" s="44" customFormat="1" ht="15.75" customHeight="1" thickBot="1" x14ac:dyDescent="0.35">
      <c r="A177" s="603"/>
      <c r="B177" s="290"/>
      <c r="C177" s="291" t="s">
        <v>335</v>
      </c>
      <c r="D177" s="292"/>
      <c r="E177" s="293"/>
      <c r="F177" s="294"/>
      <c r="G177" s="294"/>
      <c r="H177" s="295"/>
      <c r="I177" s="296"/>
      <c r="J177" s="297"/>
      <c r="K177" s="296"/>
      <c r="L177" s="297"/>
      <c r="M177" s="298"/>
    </row>
    <row r="178" spans="1:13 16384:16384" x14ac:dyDescent="0.3">
      <c r="B178" s="131"/>
      <c r="C178" s="132"/>
      <c r="D178" s="133"/>
      <c r="E178" s="133"/>
      <c r="F178" s="134"/>
      <c r="G178" s="134"/>
      <c r="H178" s="135"/>
      <c r="I178" s="136"/>
      <c r="J178" s="137"/>
      <c r="K178" s="136"/>
      <c r="L178" s="137"/>
      <c r="M178" s="138"/>
    </row>
    <row r="179" spans="1:13 16384:16384" x14ac:dyDescent="0.3">
      <c r="J179" s="267"/>
      <c r="L179" s="267"/>
      <c r="M179" s="268"/>
      <c r="XFD179" s="56">
        <f>SUM(XFD178:XFD178)</f>
        <v>0</v>
      </c>
    </row>
    <row r="659" spans="1:134" s="61" customFormat="1" x14ac:dyDescent="0.3">
      <c r="A659" s="593"/>
      <c r="B659" s="265"/>
      <c r="C659" s="266"/>
      <c r="D659" s="266"/>
      <c r="E659" s="266"/>
      <c r="F659" s="267"/>
      <c r="G659" s="267"/>
      <c r="H659" s="267"/>
      <c r="I659" s="266"/>
      <c r="J659" s="266"/>
      <c r="K659" s="266"/>
      <c r="L659" s="266"/>
      <c r="M659" s="269"/>
    </row>
    <row r="660" spans="1:134" s="61" customFormat="1" x14ac:dyDescent="0.3">
      <c r="A660" s="593"/>
      <c r="B660" s="265"/>
      <c r="C660" s="266"/>
      <c r="D660" s="266"/>
      <c r="E660" s="266"/>
      <c r="F660" s="267"/>
      <c r="G660" s="267"/>
      <c r="H660" s="267"/>
      <c r="I660" s="266"/>
      <c r="J660" s="266"/>
      <c r="K660" s="266"/>
      <c r="L660" s="266"/>
      <c r="M660" s="269"/>
    </row>
    <row r="661" spans="1:134" s="61" customFormat="1" x14ac:dyDescent="0.3">
      <c r="A661" s="593"/>
      <c r="B661" s="265"/>
      <c r="C661" s="266"/>
      <c r="D661" s="266"/>
      <c r="E661" s="266"/>
      <c r="F661" s="267"/>
      <c r="G661" s="267"/>
      <c r="H661" s="267"/>
      <c r="I661" s="266"/>
      <c r="J661" s="266"/>
      <c r="K661" s="266"/>
      <c r="L661" s="266"/>
      <c r="M661" s="269"/>
    </row>
    <row r="662" spans="1:134" s="61" customFormat="1" x14ac:dyDescent="0.3">
      <c r="A662" s="593"/>
      <c r="B662" s="265"/>
      <c r="C662" s="266"/>
      <c r="D662" s="266"/>
      <c r="E662" s="266"/>
      <c r="F662" s="267"/>
      <c r="G662" s="267"/>
      <c r="H662" s="267"/>
      <c r="I662" s="266"/>
      <c r="J662" s="266"/>
      <c r="K662" s="266"/>
      <c r="L662" s="266"/>
      <c r="M662" s="269"/>
    </row>
    <row r="663" spans="1:134" ht="35.1" customHeight="1" x14ac:dyDescent="0.3"/>
    <row r="664" spans="1:134" ht="18" customHeight="1" x14ac:dyDescent="0.3"/>
    <row r="665" spans="1:134" ht="18" customHeight="1" x14ac:dyDescent="0.3"/>
    <row r="666" spans="1:134" ht="18" customHeight="1" x14ac:dyDescent="0.3"/>
    <row r="667" spans="1:134" ht="18" customHeight="1" x14ac:dyDescent="0.3"/>
    <row r="668" spans="1:134" s="62" customFormat="1" x14ac:dyDescent="0.3">
      <c r="A668" s="595"/>
      <c r="B668" s="265"/>
      <c r="C668" s="266"/>
      <c r="D668" s="266"/>
      <c r="E668" s="266"/>
      <c r="F668" s="267"/>
      <c r="G668" s="267"/>
      <c r="H668" s="267"/>
      <c r="I668" s="266"/>
      <c r="J668" s="266"/>
      <c r="K668" s="266"/>
      <c r="L668" s="266"/>
      <c r="M668" s="269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7"/>
      <c r="AI668" s="47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  <c r="BC668" s="47"/>
      <c r="BD668" s="47"/>
      <c r="BE668" s="47"/>
      <c r="BF668" s="47"/>
      <c r="BG668" s="47"/>
      <c r="BH668" s="47"/>
      <c r="BI668" s="47"/>
      <c r="BJ668" s="47"/>
      <c r="BK668" s="47"/>
      <c r="BL668" s="47"/>
      <c r="BM668" s="47"/>
      <c r="BN668" s="47"/>
      <c r="BO668" s="47"/>
      <c r="BP668" s="47"/>
      <c r="BQ668" s="47"/>
      <c r="BR668" s="47"/>
      <c r="BS668" s="47"/>
      <c r="BT668" s="47"/>
      <c r="BU668" s="47"/>
      <c r="BV668" s="47"/>
      <c r="BW668" s="47"/>
      <c r="BX668" s="47"/>
      <c r="BY668" s="47"/>
      <c r="BZ668" s="47"/>
      <c r="CA668" s="47"/>
      <c r="CB668" s="47"/>
      <c r="CC668" s="47"/>
      <c r="CD668" s="47"/>
      <c r="CE668" s="47"/>
      <c r="CF668" s="47"/>
      <c r="CG668" s="47"/>
      <c r="CH668" s="47"/>
      <c r="CI668" s="47"/>
      <c r="CJ668" s="47"/>
      <c r="CK668" s="47"/>
      <c r="CL668" s="47"/>
      <c r="CM668" s="47"/>
      <c r="CN668" s="47"/>
      <c r="CO668" s="47"/>
      <c r="CP668" s="47"/>
      <c r="CQ668" s="47"/>
      <c r="CR668" s="47"/>
      <c r="CS668" s="47"/>
      <c r="CT668" s="47"/>
      <c r="CU668" s="47"/>
      <c r="CV668" s="47"/>
      <c r="CW668" s="47"/>
      <c r="CX668" s="47"/>
      <c r="CY668" s="47"/>
      <c r="CZ668" s="47"/>
      <c r="DA668" s="47"/>
      <c r="DB668" s="47"/>
      <c r="DC668" s="47"/>
      <c r="DD668" s="47"/>
      <c r="DE668" s="47"/>
      <c r="DF668" s="47"/>
      <c r="DG668" s="47"/>
      <c r="DH668" s="47"/>
      <c r="DI668" s="47"/>
      <c r="DJ668" s="47"/>
      <c r="DK668" s="47"/>
      <c r="DL668" s="47"/>
      <c r="DM668" s="47"/>
      <c r="DN668" s="47"/>
      <c r="DO668" s="47"/>
      <c r="DP668" s="47"/>
      <c r="DQ668" s="47"/>
      <c r="DR668" s="47"/>
      <c r="DS668" s="47"/>
      <c r="DT668" s="47"/>
      <c r="DU668" s="47"/>
      <c r="DV668" s="47"/>
      <c r="DW668" s="47"/>
      <c r="DX668" s="47"/>
      <c r="DY668" s="47"/>
      <c r="DZ668" s="47"/>
      <c r="EA668" s="47"/>
      <c r="EB668" s="47"/>
      <c r="EC668" s="47"/>
      <c r="ED668" s="47"/>
    </row>
  </sheetData>
  <mergeCells count="11">
    <mergeCell ref="M3:M4"/>
    <mergeCell ref="I3:J3"/>
    <mergeCell ref="E3:E4"/>
    <mergeCell ref="K3:L3"/>
    <mergeCell ref="A3:A4"/>
    <mergeCell ref="B3:B4"/>
    <mergeCell ref="C1:L1"/>
    <mergeCell ref="C3:C4"/>
    <mergeCell ref="D3:D4"/>
    <mergeCell ref="F3:F4"/>
    <mergeCell ref="G3:H3"/>
  </mergeCells>
  <conditionalFormatting sqref="C6 I7:L8 C170:M173 C176:M177">
    <cfRule type="cellIs" dxfId="4" priority="60" stopIfTrue="1" operator="equal">
      <formula>0</formula>
    </cfRule>
  </conditionalFormatting>
  <conditionalFormatting sqref="C94:G97 E93:I93 K93:L93 C92:M92 I90:L91 C90:G91 E90:I90 B89:B97 B91:G91 C89:M89 I94:L97 E57:E58 D55:D56 E54 D63:D64 D48:D49 E47 F28 F33">
    <cfRule type="cellIs" dxfId="3" priority="9" stopIfTrue="1" operator="equal">
      <formula>8223.307275</formula>
    </cfRule>
  </conditionalFormatting>
  <conditionalFormatting sqref="C143:M149">
    <cfRule type="cellIs" dxfId="2" priority="2" stopIfTrue="1" operator="equal">
      <formula>0</formula>
    </cfRule>
  </conditionalFormatting>
  <conditionalFormatting sqref="C174:M175">
    <cfRule type="cellIs" dxfId="1" priority="1" stopIfTrue="1" operator="equal">
      <formula>0</formula>
    </cfRule>
  </conditionalFormatting>
  <pageMargins left="0.43307086614173229" right="0" top="0.74803149606299213" bottom="0.74803149606299213" header="0.31496062992125984" footer="0.31496062992125984"/>
  <pageSetup scale="79" orientation="landscape" r:id="rId1"/>
  <ignoredErrors>
    <ignoredError sqref="F1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46" workbookViewId="0">
      <selection activeCell="C55" sqref="C55"/>
    </sheetView>
  </sheetViews>
  <sheetFormatPr defaultRowHeight="16.5" x14ac:dyDescent="0.3"/>
  <cols>
    <col min="1" max="1" width="5.140625" style="634" customWidth="1"/>
    <col min="2" max="2" width="12.5703125" style="445" customWidth="1"/>
    <col min="3" max="3" width="50.140625" style="447" customWidth="1"/>
    <col min="4" max="4" width="7.28515625" style="447" customWidth="1"/>
    <col min="5" max="6" width="10.140625" style="447" customWidth="1"/>
    <col min="7" max="7" width="8.5703125" style="447" customWidth="1"/>
    <col min="8" max="8" width="10.140625" style="447" bestFit="1" customWidth="1"/>
    <col min="9" max="9" width="9.28515625" style="447" bestFit="1" customWidth="1"/>
    <col min="10" max="10" width="11.85546875" style="447" customWidth="1"/>
    <col min="11" max="12" width="9.28515625" style="447" bestFit="1" customWidth="1"/>
    <col min="13" max="13" width="10.28515625" style="447" customWidth="1"/>
    <col min="14" max="14" width="11.140625" style="70" customWidth="1"/>
    <col min="15" max="16384" width="9.140625" style="70"/>
  </cols>
  <sheetData>
    <row r="1" spans="1:13" ht="44.25" customHeight="1" thickBot="1" x14ac:dyDescent="0.35">
      <c r="B1" s="719" t="s">
        <v>142</v>
      </c>
      <c r="C1" s="720"/>
      <c r="D1" s="720"/>
      <c r="E1" s="720"/>
      <c r="F1" s="720"/>
      <c r="G1" s="720"/>
      <c r="H1" s="720"/>
      <c r="I1" s="720"/>
      <c r="J1" s="720"/>
      <c r="K1" s="720"/>
      <c r="L1" s="721"/>
      <c r="M1" s="721"/>
    </row>
    <row r="2" spans="1:13" ht="24" customHeight="1" x14ac:dyDescent="0.3">
      <c r="A2" s="715" t="s">
        <v>336</v>
      </c>
      <c r="B2" s="722" t="s">
        <v>63</v>
      </c>
      <c r="C2" s="724" t="s">
        <v>1</v>
      </c>
      <c r="D2" s="726" t="s">
        <v>2</v>
      </c>
      <c r="E2" s="728" t="s">
        <v>65</v>
      </c>
      <c r="F2" s="726" t="s">
        <v>3</v>
      </c>
      <c r="G2" s="729" t="s">
        <v>4</v>
      </c>
      <c r="H2" s="729"/>
      <c r="I2" s="730" t="s">
        <v>5</v>
      </c>
      <c r="J2" s="730"/>
      <c r="K2" s="730" t="s">
        <v>18</v>
      </c>
      <c r="L2" s="730"/>
      <c r="M2" s="717" t="s">
        <v>6</v>
      </c>
    </row>
    <row r="3" spans="1:13" ht="25.5" x14ac:dyDescent="0.3">
      <c r="A3" s="716"/>
      <c r="B3" s="723"/>
      <c r="C3" s="725"/>
      <c r="D3" s="727"/>
      <c r="E3" s="727"/>
      <c r="F3" s="727"/>
      <c r="G3" s="450" t="s">
        <v>7</v>
      </c>
      <c r="H3" s="399" t="s">
        <v>8</v>
      </c>
      <c r="I3" s="450" t="s">
        <v>9</v>
      </c>
      <c r="J3" s="488" t="s">
        <v>8</v>
      </c>
      <c r="K3" s="450" t="s">
        <v>7</v>
      </c>
      <c r="L3" s="488" t="s">
        <v>8</v>
      </c>
      <c r="M3" s="718"/>
    </row>
    <row r="4" spans="1:13" s="71" customFormat="1" ht="18.75" customHeight="1" x14ac:dyDescent="0.25">
      <c r="A4" s="609">
        <v>1</v>
      </c>
      <c r="B4" s="400">
        <v>2</v>
      </c>
      <c r="C4" s="608">
        <v>3</v>
      </c>
      <c r="D4" s="400">
        <v>4</v>
      </c>
      <c r="E4" s="608">
        <v>5</v>
      </c>
      <c r="F4" s="400">
        <v>6</v>
      </c>
      <c r="G4" s="608">
        <v>7</v>
      </c>
      <c r="H4" s="400">
        <v>8</v>
      </c>
      <c r="I4" s="608">
        <v>9</v>
      </c>
      <c r="J4" s="400">
        <v>10</v>
      </c>
      <c r="K4" s="608">
        <v>11</v>
      </c>
      <c r="L4" s="400">
        <v>12</v>
      </c>
      <c r="M4" s="625">
        <v>13</v>
      </c>
    </row>
    <row r="5" spans="1:13" s="72" customFormat="1" ht="25.5" x14ac:dyDescent="0.3">
      <c r="A5" s="609">
        <v>1</v>
      </c>
      <c r="B5" s="233" t="s">
        <v>217</v>
      </c>
      <c r="C5" s="402" t="s">
        <v>72</v>
      </c>
      <c r="D5" s="401" t="s">
        <v>19</v>
      </c>
      <c r="E5" s="401"/>
      <c r="F5" s="403">
        <v>1</v>
      </c>
      <c r="G5" s="404"/>
      <c r="H5" s="404"/>
      <c r="I5" s="404"/>
      <c r="J5" s="404"/>
      <c r="K5" s="404"/>
      <c r="L5" s="404"/>
      <c r="M5" s="610"/>
    </row>
    <row r="6" spans="1:13" s="72" customFormat="1" x14ac:dyDescent="0.3">
      <c r="A6" s="609">
        <v>2</v>
      </c>
      <c r="B6" s="233"/>
      <c r="C6" s="405" t="s">
        <v>68</v>
      </c>
      <c r="D6" s="406" t="s">
        <v>19</v>
      </c>
      <c r="E6" s="406">
        <v>5.86</v>
      </c>
      <c r="F6" s="406">
        <f>E6*F5</f>
        <v>5.86</v>
      </c>
      <c r="G6" s="406"/>
      <c r="H6" s="404"/>
      <c r="I6" s="407"/>
      <c r="J6" s="407"/>
      <c r="K6" s="407"/>
      <c r="L6" s="407"/>
      <c r="M6" s="611"/>
    </row>
    <row r="7" spans="1:13" s="72" customFormat="1" ht="38.25" x14ac:dyDescent="0.3">
      <c r="A7" s="609">
        <v>3</v>
      </c>
      <c r="B7" s="233"/>
      <c r="C7" s="408" t="s">
        <v>94</v>
      </c>
      <c r="D7" s="406" t="s">
        <v>19</v>
      </c>
      <c r="E7" s="406">
        <v>1</v>
      </c>
      <c r="F7" s="200">
        <v>1</v>
      </c>
      <c r="G7" s="407"/>
      <c r="H7" s="407"/>
      <c r="I7" s="404"/>
      <c r="J7" s="404"/>
      <c r="K7" s="404"/>
      <c r="L7" s="404"/>
      <c r="M7" s="610"/>
    </row>
    <row r="8" spans="1:13" ht="38.25" x14ac:dyDescent="0.3">
      <c r="A8" s="609">
        <v>4</v>
      </c>
      <c r="B8" s="450" t="s">
        <v>225</v>
      </c>
      <c r="C8" s="409" t="s">
        <v>219</v>
      </c>
      <c r="D8" s="410" t="s">
        <v>10</v>
      </c>
      <c r="E8" s="411" t="s">
        <v>13</v>
      </c>
      <c r="F8" s="412" t="str">
        <f>F10</f>
        <v>2</v>
      </c>
      <c r="G8" s="397"/>
      <c r="H8" s="407"/>
      <c r="I8" s="404"/>
      <c r="J8" s="407"/>
      <c r="K8" s="404"/>
      <c r="L8" s="407"/>
      <c r="M8" s="610"/>
    </row>
    <row r="9" spans="1:13" x14ac:dyDescent="0.3">
      <c r="A9" s="609">
        <v>5</v>
      </c>
      <c r="B9" s="450"/>
      <c r="C9" s="405" t="s">
        <v>68</v>
      </c>
      <c r="D9" s="406" t="s">
        <v>19</v>
      </c>
      <c r="E9" s="406">
        <v>2.71</v>
      </c>
      <c r="F9" s="406">
        <f>E9*F8</f>
        <v>5.42</v>
      </c>
      <c r="G9" s="406"/>
      <c r="H9" s="404"/>
      <c r="I9" s="407"/>
      <c r="J9" s="407"/>
      <c r="K9" s="407"/>
      <c r="L9" s="407"/>
      <c r="M9" s="611"/>
    </row>
    <row r="10" spans="1:13" ht="25.5" x14ac:dyDescent="0.3">
      <c r="A10" s="609">
        <v>6</v>
      </c>
      <c r="B10" s="413"/>
      <c r="C10" s="408" t="s">
        <v>220</v>
      </c>
      <c r="D10" s="411" t="s">
        <v>10</v>
      </c>
      <c r="E10" s="411" t="s">
        <v>12</v>
      </c>
      <c r="F10" s="414" t="str">
        <f>E10</f>
        <v>2</v>
      </c>
      <c r="G10" s="397"/>
      <c r="H10" s="407"/>
      <c r="I10" s="404"/>
      <c r="J10" s="407"/>
      <c r="K10" s="404"/>
      <c r="L10" s="407"/>
      <c r="M10" s="610"/>
    </row>
    <row r="11" spans="1:13" x14ac:dyDescent="0.3">
      <c r="A11" s="609">
        <v>7</v>
      </c>
      <c r="B11" s="413"/>
      <c r="C11" s="408" t="s">
        <v>66</v>
      </c>
      <c r="D11" s="411" t="s">
        <v>10</v>
      </c>
      <c r="E11" s="411" t="s">
        <v>13</v>
      </c>
      <c r="F11" s="140">
        <v>1</v>
      </c>
      <c r="G11" s="397"/>
      <c r="H11" s="407"/>
      <c r="I11" s="404"/>
      <c r="J11" s="407"/>
      <c r="K11" s="404"/>
      <c r="L11" s="407"/>
      <c r="M11" s="611"/>
    </row>
    <row r="12" spans="1:13" x14ac:dyDescent="0.3">
      <c r="A12" s="609">
        <v>8</v>
      </c>
      <c r="B12" s="413"/>
      <c r="C12" s="408" t="s">
        <v>67</v>
      </c>
      <c r="D12" s="411" t="s">
        <v>10</v>
      </c>
      <c r="E12" s="411" t="s">
        <v>13</v>
      </c>
      <c r="F12" s="140">
        <v>1</v>
      </c>
      <c r="G12" s="397"/>
      <c r="H12" s="407"/>
      <c r="I12" s="404"/>
      <c r="J12" s="407"/>
      <c r="K12" s="404"/>
      <c r="L12" s="407"/>
      <c r="M12" s="611"/>
    </row>
    <row r="13" spans="1:13" ht="38.25" x14ac:dyDescent="0.3">
      <c r="A13" s="609">
        <v>9</v>
      </c>
      <c r="B13" s="450" t="s">
        <v>226</v>
      </c>
      <c r="C13" s="415" t="s">
        <v>241</v>
      </c>
      <c r="D13" s="411" t="s">
        <v>10</v>
      </c>
      <c r="E13" s="411"/>
      <c r="F13" s="403">
        <v>14</v>
      </c>
      <c r="G13" s="397"/>
      <c r="H13" s="407"/>
      <c r="I13" s="404"/>
      <c r="J13" s="407"/>
      <c r="K13" s="404"/>
      <c r="L13" s="407"/>
      <c r="M13" s="611"/>
    </row>
    <row r="14" spans="1:13" s="72" customFormat="1" x14ac:dyDescent="0.3">
      <c r="A14" s="609">
        <v>10</v>
      </c>
      <c r="B14" s="401"/>
      <c r="C14" s="405" t="s">
        <v>35</v>
      </c>
      <c r="D14" s="406" t="s">
        <v>19</v>
      </c>
      <c r="E14" s="406">
        <v>1.82</v>
      </c>
      <c r="F14" s="406">
        <f>E14*F13</f>
        <v>25.48</v>
      </c>
      <c r="G14" s="406"/>
      <c r="H14" s="404"/>
      <c r="I14" s="407"/>
      <c r="J14" s="404"/>
      <c r="K14" s="404"/>
      <c r="L14" s="404"/>
      <c r="M14" s="610"/>
    </row>
    <row r="15" spans="1:13" x14ac:dyDescent="0.3">
      <c r="A15" s="609">
        <v>11</v>
      </c>
      <c r="B15" s="413"/>
      <c r="C15" s="416" t="s">
        <v>89</v>
      </c>
      <c r="D15" s="411" t="s">
        <v>10</v>
      </c>
      <c r="E15" s="411"/>
      <c r="F15" s="140">
        <v>14</v>
      </c>
      <c r="G15" s="397"/>
      <c r="H15" s="407"/>
      <c r="I15" s="404"/>
      <c r="J15" s="407"/>
      <c r="K15" s="404"/>
      <c r="L15" s="407"/>
      <c r="M15" s="611"/>
    </row>
    <row r="16" spans="1:13" ht="25.5" x14ac:dyDescent="0.3">
      <c r="A16" s="609">
        <v>12</v>
      </c>
      <c r="B16" s="417" t="s">
        <v>70</v>
      </c>
      <c r="C16" s="402" t="s">
        <v>92</v>
      </c>
      <c r="D16" s="418" t="s">
        <v>69</v>
      </c>
      <c r="E16" s="401" t="s">
        <v>36</v>
      </c>
      <c r="F16" s="448">
        <v>0.14000000000000001</v>
      </c>
      <c r="G16" s="419"/>
      <c r="H16" s="419"/>
      <c r="I16" s="419"/>
      <c r="J16" s="419"/>
      <c r="K16" s="419"/>
      <c r="L16" s="419"/>
      <c r="M16" s="612"/>
    </row>
    <row r="17" spans="1:13" x14ac:dyDescent="0.3">
      <c r="A17" s="609">
        <v>13</v>
      </c>
      <c r="B17" s="413"/>
      <c r="C17" s="142" t="s">
        <v>35</v>
      </c>
      <c r="D17" s="420" t="s">
        <v>37</v>
      </c>
      <c r="E17" s="421">
        <v>20</v>
      </c>
      <c r="F17" s="421">
        <f>F16*E17</f>
        <v>2.8000000000000003</v>
      </c>
      <c r="G17" s="420"/>
      <c r="H17" s="420"/>
      <c r="I17" s="421"/>
      <c r="J17" s="421"/>
      <c r="K17" s="420"/>
      <c r="L17" s="421"/>
      <c r="M17" s="613"/>
    </row>
    <row r="18" spans="1:13" x14ac:dyDescent="0.3">
      <c r="A18" s="609">
        <v>14</v>
      </c>
      <c r="B18" s="413"/>
      <c r="C18" s="142" t="s">
        <v>189</v>
      </c>
      <c r="D18" s="406" t="s">
        <v>32</v>
      </c>
      <c r="E18" s="406">
        <v>1</v>
      </c>
      <c r="F18" s="200">
        <v>1.2</v>
      </c>
      <c r="G18" s="420"/>
      <c r="H18" s="420"/>
      <c r="I18" s="421"/>
      <c r="J18" s="421"/>
      <c r="K18" s="420"/>
      <c r="L18" s="421"/>
      <c r="M18" s="613"/>
    </row>
    <row r="19" spans="1:13" ht="19.5" customHeight="1" x14ac:dyDescent="0.3">
      <c r="A19" s="609">
        <v>15</v>
      </c>
      <c r="B19" s="413"/>
      <c r="C19" s="142" t="s">
        <v>93</v>
      </c>
      <c r="D19" s="421" t="s">
        <v>71</v>
      </c>
      <c r="E19" s="421">
        <v>31.4</v>
      </c>
      <c r="F19" s="421">
        <f>F16*E19</f>
        <v>4.3959999999999999</v>
      </c>
      <c r="G19" s="420"/>
      <c r="H19" s="420"/>
      <c r="I19" s="420"/>
      <c r="J19" s="420"/>
      <c r="K19" s="420"/>
      <c r="L19" s="421"/>
      <c r="M19" s="613"/>
    </row>
    <row r="20" spans="1:13" ht="27" customHeight="1" x14ac:dyDescent="0.3">
      <c r="A20" s="609">
        <v>16</v>
      </c>
      <c r="B20" s="401" t="s">
        <v>213</v>
      </c>
      <c r="C20" s="402" t="s">
        <v>256</v>
      </c>
      <c r="D20" s="401" t="s">
        <v>157</v>
      </c>
      <c r="E20" s="401"/>
      <c r="F20" s="422">
        <f>60*0.6*0.4</f>
        <v>14.4</v>
      </c>
      <c r="G20" s="406"/>
      <c r="H20" s="406"/>
      <c r="I20" s="406"/>
      <c r="J20" s="406"/>
      <c r="K20" s="406"/>
      <c r="L20" s="406"/>
      <c r="M20" s="611"/>
    </row>
    <row r="21" spans="1:13" x14ac:dyDescent="0.3">
      <c r="A21" s="609">
        <v>17</v>
      </c>
      <c r="B21" s="401"/>
      <c r="C21" s="405" t="s">
        <v>35</v>
      </c>
      <c r="D21" s="406" t="s">
        <v>33</v>
      </c>
      <c r="E21" s="406">
        <v>2.06</v>
      </c>
      <c r="F21" s="406">
        <f>E21*F20</f>
        <v>29.664000000000001</v>
      </c>
      <c r="G21" s="423"/>
      <c r="H21" s="423"/>
      <c r="I21" s="421"/>
      <c r="J21" s="421"/>
      <c r="K21" s="406"/>
      <c r="L21" s="406"/>
      <c r="M21" s="611"/>
    </row>
    <row r="22" spans="1:13" x14ac:dyDescent="0.3">
      <c r="A22" s="609">
        <v>18</v>
      </c>
      <c r="B22" s="168" t="s">
        <v>242</v>
      </c>
      <c r="C22" s="383" t="s">
        <v>244</v>
      </c>
      <c r="D22" s="384" t="s">
        <v>10</v>
      </c>
      <c r="E22" s="385"/>
      <c r="F22" s="168">
        <f>F13</f>
        <v>14</v>
      </c>
      <c r="G22" s="168"/>
      <c r="H22" s="384"/>
      <c r="I22" s="384"/>
      <c r="J22" s="384"/>
      <c r="K22" s="384"/>
      <c r="L22" s="384"/>
      <c r="M22" s="614"/>
    </row>
    <row r="23" spans="1:13" x14ac:dyDescent="0.3">
      <c r="A23" s="609">
        <v>19</v>
      </c>
      <c r="B23" s="168"/>
      <c r="C23" s="386" t="s">
        <v>153</v>
      </c>
      <c r="D23" s="385" t="s">
        <v>154</v>
      </c>
      <c r="E23" s="385">
        <v>3.06</v>
      </c>
      <c r="F23" s="385">
        <f>E23*F22</f>
        <v>42.84</v>
      </c>
      <c r="G23" s="387"/>
      <c r="H23" s="385"/>
      <c r="I23" s="385"/>
      <c r="J23" s="385"/>
      <c r="K23" s="385"/>
      <c r="L23" s="385"/>
      <c r="M23" s="615"/>
    </row>
    <row r="24" spans="1:13" x14ac:dyDescent="0.3">
      <c r="A24" s="609">
        <v>20</v>
      </c>
      <c r="B24" s="168" t="s">
        <v>243</v>
      </c>
      <c r="C24" s="388" t="s">
        <v>337</v>
      </c>
      <c r="D24" s="385" t="s">
        <v>152</v>
      </c>
      <c r="E24" s="385"/>
      <c r="F24" s="385">
        <f>4.2*F22</f>
        <v>58.800000000000004</v>
      </c>
      <c r="G24" s="387"/>
      <c r="H24" s="385"/>
      <c r="I24" s="385"/>
      <c r="J24" s="385"/>
      <c r="K24" s="385"/>
      <c r="L24" s="385"/>
      <c r="M24" s="615"/>
    </row>
    <row r="25" spans="1:13" x14ac:dyDescent="0.3">
      <c r="A25" s="609">
        <v>21</v>
      </c>
      <c r="B25" s="168"/>
      <c r="C25" s="386" t="s">
        <v>159</v>
      </c>
      <c r="D25" s="385" t="s">
        <v>0</v>
      </c>
      <c r="E25" s="385">
        <f>16.4/100</f>
        <v>0.16399999999999998</v>
      </c>
      <c r="F25" s="385">
        <f>F22*E25</f>
        <v>2.2959999999999998</v>
      </c>
      <c r="G25" s="387"/>
      <c r="H25" s="385"/>
      <c r="I25" s="385"/>
      <c r="J25" s="385"/>
      <c r="K25" s="385"/>
      <c r="L25" s="385"/>
      <c r="M25" s="615"/>
    </row>
    <row r="26" spans="1:13" x14ac:dyDescent="0.3">
      <c r="A26" s="609">
        <v>22</v>
      </c>
      <c r="B26" s="604" t="s">
        <v>338</v>
      </c>
      <c r="C26" s="559" t="s">
        <v>339</v>
      </c>
      <c r="D26" s="528" t="s">
        <v>131</v>
      </c>
      <c r="E26" s="534"/>
      <c r="F26" s="538">
        <f>F24*3.14*0.01*2</f>
        <v>3.6926400000000008</v>
      </c>
      <c r="G26" s="531"/>
      <c r="H26" s="531"/>
      <c r="I26" s="531"/>
      <c r="J26" s="531"/>
      <c r="K26" s="531"/>
      <c r="L26" s="531"/>
      <c r="M26" s="533"/>
    </row>
    <row r="27" spans="1:13" x14ac:dyDescent="0.3">
      <c r="A27" s="609">
        <v>23</v>
      </c>
      <c r="B27" s="604"/>
      <c r="C27" s="463" t="s">
        <v>153</v>
      </c>
      <c r="D27" s="534" t="s">
        <v>154</v>
      </c>
      <c r="E27" s="534">
        <f>2.33/100</f>
        <v>2.3300000000000001E-2</v>
      </c>
      <c r="F27" s="529">
        <f t="shared" ref="F27" si="0">E27*F26</f>
        <v>8.6038512000000025E-2</v>
      </c>
      <c r="G27" s="532"/>
      <c r="H27" s="532"/>
      <c r="I27" s="532"/>
      <c r="J27" s="532"/>
      <c r="K27" s="605"/>
      <c r="L27" s="532"/>
      <c r="M27" s="606"/>
    </row>
    <row r="28" spans="1:13" x14ac:dyDescent="0.3">
      <c r="A28" s="609">
        <v>24</v>
      </c>
      <c r="B28" s="604"/>
      <c r="C28" s="607" t="s">
        <v>340</v>
      </c>
      <c r="D28" s="534" t="s">
        <v>109</v>
      </c>
      <c r="E28" s="534">
        <v>0.15</v>
      </c>
      <c r="F28" s="529">
        <f>E28*F26</f>
        <v>0.55389600000000005</v>
      </c>
      <c r="G28" s="532"/>
      <c r="H28" s="532"/>
      <c r="I28" s="532"/>
      <c r="J28" s="532"/>
      <c r="K28" s="605"/>
      <c r="L28" s="532"/>
      <c r="M28" s="606"/>
    </row>
    <row r="29" spans="1:13" x14ac:dyDescent="0.3">
      <c r="A29" s="609">
        <v>25</v>
      </c>
      <c r="B29" s="604"/>
      <c r="C29" s="463" t="s">
        <v>341</v>
      </c>
      <c r="D29" s="534" t="s">
        <v>109</v>
      </c>
      <c r="E29" s="534">
        <f>4/100</f>
        <v>0.04</v>
      </c>
      <c r="F29" s="529">
        <f>E29*F26</f>
        <v>0.14770560000000005</v>
      </c>
      <c r="G29" s="532"/>
      <c r="H29" s="532"/>
      <c r="I29" s="532"/>
      <c r="J29" s="532"/>
      <c r="K29" s="605"/>
      <c r="L29" s="532"/>
      <c r="M29" s="606"/>
    </row>
    <row r="30" spans="1:13" x14ac:dyDescent="0.3">
      <c r="A30" s="609">
        <v>26</v>
      </c>
      <c r="B30" s="168" t="s">
        <v>234</v>
      </c>
      <c r="C30" s="383" t="s">
        <v>235</v>
      </c>
      <c r="D30" s="384" t="s">
        <v>64</v>
      </c>
      <c r="E30" s="385"/>
      <c r="F30" s="384">
        <f>60*0.4*0.2</f>
        <v>4.8000000000000007</v>
      </c>
      <c r="G30" s="387"/>
      <c r="H30" s="387"/>
      <c r="I30" s="385"/>
      <c r="J30" s="387"/>
      <c r="K30" s="385"/>
      <c r="L30" s="387"/>
      <c r="M30" s="616"/>
    </row>
    <row r="31" spans="1:13" x14ac:dyDescent="0.3">
      <c r="A31" s="609">
        <v>27</v>
      </c>
      <c r="B31" s="168"/>
      <c r="C31" s="388" t="s">
        <v>146</v>
      </c>
      <c r="D31" s="385" t="s">
        <v>147</v>
      </c>
      <c r="E31" s="385">
        <v>1.8</v>
      </c>
      <c r="F31" s="385">
        <f>E31*F30</f>
        <v>8.6400000000000023</v>
      </c>
      <c r="G31" s="387"/>
      <c r="H31" s="387"/>
      <c r="I31" s="385"/>
      <c r="J31" s="387"/>
      <c r="K31" s="385"/>
      <c r="L31" s="387"/>
      <c r="M31" s="616"/>
    </row>
    <row r="32" spans="1:13" x14ac:dyDescent="0.3">
      <c r="A32" s="609">
        <v>28</v>
      </c>
      <c r="B32" s="168" t="s">
        <v>236</v>
      </c>
      <c r="C32" s="388" t="s">
        <v>237</v>
      </c>
      <c r="D32" s="385" t="s">
        <v>64</v>
      </c>
      <c r="E32" s="385">
        <v>1.1000000000000001</v>
      </c>
      <c r="F32" s="385">
        <f>E32*F30</f>
        <v>5.2800000000000011</v>
      </c>
      <c r="G32" s="387"/>
      <c r="H32" s="387"/>
      <c r="I32" s="385"/>
      <c r="J32" s="387"/>
      <c r="K32" s="385"/>
      <c r="L32" s="387"/>
      <c r="M32" s="616"/>
    </row>
    <row r="33" spans="1:13" ht="25.5" x14ac:dyDescent="0.3">
      <c r="A33" s="609">
        <v>29</v>
      </c>
      <c r="B33" s="384" t="s">
        <v>238</v>
      </c>
      <c r="C33" s="389" t="s">
        <v>239</v>
      </c>
      <c r="D33" s="384" t="s">
        <v>152</v>
      </c>
      <c r="E33" s="385"/>
      <c r="F33" s="384">
        <v>60</v>
      </c>
      <c r="G33" s="387"/>
      <c r="H33" s="385"/>
      <c r="I33" s="385"/>
      <c r="J33" s="385"/>
      <c r="K33" s="385"/>
      <c r="L33" s="385"/>
      <c r="M33" s="615"/>
    </row>
    <row r="34" spans="1:13" x14ac:dyDescent="0.3">
      <c r="A34" s="609">
        <v>30</v>
      </c>
      <c r="B34" s="390"/>
      <c r="C34" s="386" t="s">
        <v>240</v>
      </c>
      <c r="D34" s="387" t="s">
        <v>154</v>
      </c>
      <c r="E34" s="387">
        <v>0.42</v>
      </c>
      <c r="F34" s="387">
        <v>252</v>
      </c>
      <c r="G34" s="387"/>
      <c r="H34" s="385"/>
      <c r="I34" s="387"/>
      <c r="J34" s="385"/>
      <c r="K34" s="387"/>
      <c r="L34" s="385"/>
      <c r="M34" s="615"/>
    </row>
    <row r="35" spans="1:13" x14ac:dyDescent="0.3">
      <c r="A35" s="609">
        <v>31</v>
      </c>
      <c r="B35" s="390"/>
      <c r="C35" s="388" t="s">
        <v>247</v>
      </c>
      <c r="D35" s="387" t="s">
        <v>152</v>
      </c>
      <c r="E35" s="387">
        <v>1</v>
      </c>
      <c r="F35" s="387">
        <f>E35*F33</f>
        <v>60</v>
      </c>
      <c r="G35" s="387"/>
      <c r="H35" s="385"/>
      <c r="I35" s="387"/>
      <c r="J35" s="385"/>
      <c r="K35" s="387"/>
      <c r="L35" s="385"/>
      <c r="M35" s="615"/>
    </row>
    <row r="36" spans="1:13" ht="27" customHeight="1" x14ac:dyDescent="0.3">
      <c r="A36" s="609">
        <v>32</v>
      </c>
      <c r="B36" s="391" t="s">
        <v>227</v>
      </c>
      <c r="C36" s="139" t="s">
        <v>342</v>
      </c>
      <c r="D36" s="489" t="s">
        <v>152</v>
      </c>
      <c r="E36" s="140"/>
      <c r="F36" s="168">
        <v>90</v>
      </c>
      <c r="G36" s="169"/>
      <c r="H36" s="392"/>
      <c r="I36" s="392"/>
      <c r="J36" s="169"/>
      <c r="K36" s="392"/>
      <c r="L36" s="392"/>
      <c r="M36" s="617"/>
    </row>
    <row r="37" spans="1:13" x14ac:dyDescent="0.3">
      <c r="A37" s="609">
        <v>33</v>
      </c>
      <c r="B37" s="391"/>
      <c r="C37" s="142" t="s">
        <v>153</v>
      </c>
      <c r="D37" s="140" t="s">
        <v>154</v>
      </c>
      <c r="E37" s="140">
        <v>0.15</v>
      </c>
      <c r="F37" s="393">
        <f t="shared" ref="F37" si="1">E37*F36</f>
        <v>13.5</v>
      </c>
      <c r="G37" s="172"/>
      <c r="H37" s="394"/>
      <c r="I37" s="172"/>
      <c r="J37" s="172"/>
      <c r="K37" s="394"/>
      <c r="L37" s="394"/>
      <c r="M37" s="618"/>
    </row>
    <row r="38" spans="1:13" ht="29.25" x14ac:dyDescent="0.3">
      <c r="A38" s="609">
        <v>34</v>
      </c>
      <c r="B38" s="391"/>
      <c r="C38" s="485" t="s">
        <v>258</v>
      </c>
      <c r="D38" s="140" t="s">
        <v>152</v>
      </c>
      <c r="E38" s="140">
        <v>1</v>
      </c>
      <c r="F38" s="393">
        <f>F36</f>
        <v>90</v>
      </c>
      <c r="G38" s="172"/>
      <c r="H38" s="394"/>
      <c r="I38" s="172"/>
      <c r="J38" s="172"/>
      <c r="K38" s="394"/>
      <c r="L38" s="394"/>
      <c r="M38" s="618"/>
    </row>
    <row r="39" spans="1:13" ht="28.5" x14ac:dyDescent="0.3">
      <c r="A39" s="609">
        <v>35</v>
      </c>
      <c r="B39" s="391"/>
      <c r="C39" s="424" t="s">
        <v>248</v>
      </c>
      <c r="D39" s="140" t="s">
        <v>152</v>
      </c>
      <c r="E39" s="140">
        <v>2</v>
      </c>
      <c r="F39" s="393">
        <f>F22*E39</f>
        <v>28</v>
      </c>
      <c r="G39" s="172"/>
      <c r="H39" s="394"/>
      <c r="I39" s="172"/>
      <c r="J39" s="172"/>
      <c r="K39" s="394"/>
      <c r="L39" s="394"/>
      <c r="M39" s="618"/>
    </row>
    <row r="40" spans="1:13" x14ac:dyDescent="0.3">
      <c r="A40" s="609">
        <v>36</v>
      </c>
      <c r="B40" s="391"/>
      <c r="C40" s="142" t="s">
        <v>159</v>
      </c>
      <c r="D40" s="140" t="s">
        <v>0</v>
      </c>
      <c r="E40" s="140">
        <f>4.88/100</f>
        <v>4.8799999999999996E-2</v>
      </c>
      <c r="F40" s="393">
        <f>F36*E40</f>
        <v>4.3919999999999995</v>
      </c>
      <c r="G40" s="172"/>
      <c r="H40" s="394"/>
      <c r="I40" s="172"/>
      <c r="J40" s="172"/>
      <c r="K40" s="394"/>
      <c r="L40" s="394"/>
      <c r="M40" s="618"/>
    </row>
    <row r="41" spans="1:13" x14ac:dyDescent="0.3">
      <c r="A41" s="609">
        <v>37</v>
      </c>
      <c r="B41" s="450" t="s">
        <v>228</v>
      </c>
      <c r="C41" s="177" t="s">
        <v>229</v>
      </c>
      <c r="D41" s="490" t="s">
        <v>31</v>
      </c>
      <c r="E41" s="395"/>
      <c r="F41" s="484">
        <f>F45</f>
        <v>10</v>
      </c>
      <c r="G41" s="140"/>
      <c r="H41" s="140"/>
      <c r="I41" s="140"/>
      <c r="J41" s="140"/>
      <c r="K41" s="140"/>
      <c r="L41" s="140"/>
      <c r="M41" s="619"/>
    </row>
    <row r="42" spans="1:13" x14ac:dyDescent="0.3">
      <c r="A42" s="609">
        <v>38</v>
      </c>
      <c r="B42" s="450"/>
      <c r="C42" s="142" t="s">
        <v>230</v>
      </c>
      <c r="D42" s="395" t="s">
        <v>37</v>
      </c>
      <c r="E42" s="395">
        <v>0.12</v>
      </c>
      <c r="F42" s="397">
        <f>E42*F41</f>
        <v>1.2</v>
      </c>
      <c r="G42" s="140"/>
      <c r="H42" s="140"/>
      <c r="I42" s="393"/>
      <c r="J42" s="140"/>
      <c r="K42" s="140"/>
      <c r="L42" s="140"/>
      <c r="M42" s="619"/>
    </row>
    <row r="43" spans="1:13" x14ac:dyDescent="0.3">
      <c r="A43" s="609">
        <v>39</v>
      </c>
      <c r="B43" s="450"/>
      <c r="C43" s="396" t="s">
        <v>158</v>
      </c>
      <c r="D43" s="395" t="s">
        <v>0</v>
      </c>
      <c r="E43" s="395">
        <v>2.1999999999999999E-2</v>
      </c>
      <c r="F43" s="395">
        <f>E43*F41</f>
        <v>0.21999999999999997</v>
      </c>
      <c r="G43" s="140"/>
      <c r="H43" s="140"/>
      <c r="I43" s="140"/>
      <c r="J43" s="140"/>
      <c r="K43" s="140"/>
      <c r="L43" s="140"/>
      <c r="M43" s="619"/>
    </row>
    <row r="44" spans="1:13" x14ac:dyDescent="0.3">
      <c r="A44" s="609">
        <v>40</v>
      </c>
      <c r="B44" s="450"/>
      <c r="C44" s="396" t="s">
        <v>233</v>
      </c>
      <c r="D44" s="397" t="s">
        <v>231</v>
      </c>
      <c r="E44" s="398"/>
      <c r="F44" s="397">
        <v>14</v>
      </c>
      <c r="G44" s="140"/>
      <c r="H44" s="140"/>
      <c r="I44" s="140"/>
      <c r="J44" s="140"/>
      <c r="K44" s="140"/>
      <c r="L44" s="140"/>
      <c r="M44" s="619"/>
    </row>
    <row r="45" spans="1:13" x14ac:dyDescent="0.3">
      <c r="A45" s="609">
        <v>41</v>
      </c>
      <c r="B45" s="450"/>
      <c r="C45" s="396" t="s">
        <v>232</v>
      </c>
      <c r="D45" s="411" t="s">
        <v>11</v>
      </c>
      <c r="E45" s="398"/>
      <c r="F45" s="397">
        <v>10</v>
      </c>
      <c r="G45" s="140"/>
      <c r="H45" s="140"/>
      <c r="I45" s="140"/>
      <c r="J45" s="140"/>
      <c r="K45" s="140"/>
      <c r="L45" s="140"/>
      <c r="M45" s="619"/>
    </row>
    <row r="46" spans="1:13" x14ac:dyDescent="0.3">
      <c r="A46" s="609">
        <v>42</v>
      </c>
      <c r="B46" s="425"/>
      <c r="C46" s="426" t="s">
        <v>90</v>
      </c>
      <c r="D46" s="411" t="s">
        <v>11</v>
      </c>
      <c r="E46" s="411"/>
      <c r="F46" s="140">
        <v>20</v>
      </c>
      <c r="G46" s="407"/>
      <c r="H46" s="407"/>
      <c r="I46" s="427"/>
      <c r="J46" s="407"/>
      <c r="K46" s="404"/>
      <c r="L46" s="407"/>
      <c r="M46" s="611"/>
    </row>
    <row r="47" spans="1:13" x14ac:dyDescent="0.3">
      <c r="A47" s="609">
        <v>43</v>
      </c>
      <c r="B47" s="425"/>
      <c r="C47" s="426" t="s">
        <v>91</v>
      </c>
      <c r="D47" s="411" t="s">
        <v>11</v>
      </c>
      <c r="E47" s="411"/>
      <c r="F47" s="140">
        <v>21</v>
      </c>
      <c r="G47" s="397"/>
      <c r="H47" s="407"/>
      <c r="I47" s="404"/>
      <c r="J47" s="407"/>
      <c r="K47" s="404"/>
      <c r="L47" s="407"/>
      <c r="M47" s="611"/>
    </row>
    <row r="48" spans="1:13" x14ac:dyDescent="0.3">
      <c r="A48" s="609">
        <v>44</v>
      </c>
      <c r="B48" s="401" t="s">
        <v>246</v>
      </c>
      <c r="C48" s="402" t="s">
        <v>245</v>
      </c>
      <c r="D48" s="401" t="s">
        <v>33</v>
      </c>
      <c r="E48" s="401"/>
      <c r="F48" s="422">
        <f>F22-F30</f>
        <v>9.1999999999999993</v>
      </c>
      <c r="G48" s="406"/>
      <c r="H48" s="406"/>
      <c r="I48" s="406"/>
      <c r="J48" s="406"/>
      <c r="K48" s="406"/>
      <c r="L48" s="406"/>
      <c r="M48" s="611"/>
    </row>
    <row r="49" spans="1:13" x14ac:dyDescent="0.3">
      <c r="A49" s="609">
        <v>45</v>
      </c>
      <c r="B49" s="401"/>
      <c r="C49" s="405" t="s">
        <v>35</v>
      </c>
      <c r="D49" s="406" t="s">
        <v>33</v>
      </c>
      <c r="E49" s="406">
        <v>1.21</v>
      </c>
      <c r="F49" s="406">
        <f>E49*F48</f>
        <v>11.132</v>
      </c>
      <c r="G49" s="423"/>
      <c r="H49" s="423"/>
      <c r="I49" s="421"/>
      <c r="J49" s="421"/>
      <c r="K49" s="406"/>
      <c r="L49" s="406"/>
      <c r="M49" s="611"/>
    </row>
    <row r="50" spans="1:13" s="73" customFormat="1" ht="25.5" x14ac:dyDescent="0.3">
      <c r="A50" s="609">
        <v>46</v>
      </c>
      <c r="B50" s="428"/>
      <c r="C50" s="402" t="s">
        <v>257</v>
      </c>
      <c r="D50" s="406" t="s">
        <v>42</v>
      </c>
      <c r="E50" s="406"/>
      <c r="F50" s="449">
        <f>5.2*1.6</f>
        <v>8.32</v>
      </c>
      <c r="G50" s="406"/>
      <c r="H50" s="429"/>
      <c r="I50" s="429"/>
      <c r="J50" s="429"/>
      <c r="K50" s="429"/>
      <c r="L50" s="430"/>
      <c r="M50" s="611"/>
    </row>
    <row r="51" spans="1:13" x14ac:dyDescent="0.3">
      <c r="A51" s="635"/>
      <c r="B51" s="431"/>
      <c r="C51" s="418" t="s">
        <v>6</v>
      </c>
      <c r="D51" s="401"/>
      <c r="E51" s="401"/>
      <c r="F51" s="432"/>
      <c r="G51" s="406"/>
      <c r="H51" s="433"/>
      <c r="I51" s="434"/>
      <c r="J51" s="432"/>
      <c r="K51" s="422"/>
      <c r="L51" s="432"/>
      <c r="M51" s="626"/>
    </row>
    <row r="52" spans="1:13" x14ac:dyDescent="0.3">
      <c r="A52" s="635"/>
      <c r="B52" s="431"/>
      <c r="C52" s="435" t="s">
        <v>350</v>
      </c>
      <c r="D52" s="436" t="s">
        <v>348</v>
      </c>
      <c r="E52" s="436"/>
      <c r="F52" s="437"/>
      <c r="G52" s="437"/>
      <c r="H52" s="438"/>
      <c r="I52" s="439"/>
      <c r="J52" s="437"/>
      <c r="K52" s="439"/>
      <c r="L52" s="437"/>
      <c r="M52" s="627"/>
    </row>
    <row r="53" spans="1:13" x14ac:dyDescent="0.3">
      <c r="A53" s="635"/>
      <c r="B53" s="431"/>
      <c r="C53" s="440" t="s">
        <v>6</v>
      </c>
      <c r="D53" s="436"/>
      <c r="E53" s="436"/>
      <c r="F53" s="437"/>
      <c r="G53" s="437"/>
      <c r="H53" s="441"/>
      <c r="I53" s="441"/>
      <c r="J53" s="441"/>
      <c r="K53" s="441"/>
      <c r="L53" s="441"/>
      <c r="M53" s="622"/>
    </row>
    <row r="54" spans="1:13" x14ac:dyDescent="0.3">
      <c r="A54" s="635"/>
      <c r="B54" s="442"/>
      <c r="C54" s="443" t="s">
        <v>351</v>
      </c>
      <c r="D54" s="436" t="s">
        <v>348</v>
      </c>
      <c r="E54" s="436"/>
      <c r="F54" s="437"/>
      <c r="G54" s="404"/>
      <c r="H54" s="438"/>
      <c r="I54" s="421"/>
      <c r="J54" s="385"/>
      <c r="K54" s="385"/>
      <c r="L54" s="385"/>
      <c r="M54" s="615"/>
    </row>
    <row r="55" spans="1:13" x14ac:dyDescent="0.3">
      <c r="A55" s="635"/>
      <c r="B55" s="431"/>
      <c r="C55" s="440" t="s">
        <v>6</v>
      </c>
      <c r="D55" s="436"/>
      <c r="E55" s="436"/>
      <c r="F55" s="437"/>
      <c r="G55" s="404"/>
      <c r="H55" s="441"/>
      <c r="I55" s="441"/>
      <c r="J55" s="441"/>
      <c r="K55" s="441"/>
      <c r="L55" s="441"/>
      <c r="M55" s="620"/>
    </row>
    <row r="56" spans="1:13" x14ac:dyDescent="0.3">
      <c r="A56" s="635"/>
      <c r="B56" s="442"/>
      <c r="C56" s="444" t="s">
        <v>344</v>
      </c>
      <c r="D56" s="436" t="s">
        <v>348</v>
      </c>
      <c r="E56" s="436"/>
      <c r="F56" s="437"/>
      <c r="G56" s="437"/>
      <c r="H56" s="438"/>
      <c r="I56" s="421"/>
      <c r="J56" s="437"/>
      <c r="K56" s="421"/>
      <c r="L56" s="437"/>
      <c r="M56" s="621"/>
    </row>
    <row r="57" spans="1:13" ht="17.25" thickBot="1" x14ac:dyDescent="0.35">
      <c r="A57" s="636"/>
      <c r="B57" s="628"/>
      <c r="C57" s="629" t="s">
        <v>6</v>
      </c>
      <c r="D57" s="623"/>
      <c r="E57" s="623"/>
      <c r="F57" s="624"/>
      <c r="G57" s="624"/>
      <c r="H57" s="630"/>
      <c r="I57" s="631"/>
      <c r="J57" s="632"/>
      <c r="K57" s="631"/>
      <c r="L57" s="632"/>
      <c r="M57" s="633"/>
    </row>
    <row r="61" spans="1:13" x14ac:dyDescent="0.3">
      <c r="C61" s="446"/>
      <c r="I61" s="446"/>
    </row>
  </sheetData>
  <mergeCells count="11">
    <mergeCell ref="A2:A3"/>
    <mergeCell ref="M2:M3"/>
    <mergeCell ref="B1:M1"/>
    <mergeCell ref="B2:B3"/>
    <mergeCell ref="C2:C3"/>
    <mergeCell ref="D2:D3"/>
    <mergeCell ref="E2:E3"/>
    <mergeCell ref="F2:F3"/>
    <mergeCell ref="G2:H2"/>
    <mergeCell ref="I2:J2"/>
    <mergeCell ref="K2:L2"/>
  </mergeCells>
  <phoneticPr fontId="54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4"/>
  <sheetViews>
    <sheetView workbookViewId="0">
      <selection activeCell="E16" sqref="E16"/>
    </sheetView>
  </sheetViews>
  <sheetFormatPr defaultRowHeight="15.75" x14ac:dyDescent="0.25"/>
  <cols>
    <col min="1" max="1" width="5.42578125" style="638" customWidth="1"/>
    <col min="2" max="2" width="12.42578125" style="317" customWidth="1"/>
    <col min="3" max="3" width="49.5703125" style="317" customWidth="1"/>
    <col min="4" max="4" width="7.5703125" style="317" customWidth="1"/>
    <col min="5" max="5" width="9.140625" style="317"/>
    <col min="6" max="6" width="9.7109375" style="317" bestFit="1" customWidth="1"/>
    <col min="7" max="7" width="9.140625" style="317"/>
    <col min="8" max="8" width="9.28515625" style="317" bestFit="1" customWidth="1"/>
    <col min="9" max="9" width="9.140625" style="317"/>
    <col min="10" max="10" width="9.28515625" style="317" bestFit="1" customWidth="1"/>
    <col min="11" max="11" width="10.7109375" style="317" customWidth="1"/>
    <col min="12" max="12" width="10.5703125" style="75" customWidth="1"/>
    <col min="13" max="13" width="10" style="75" customWidth="1"/>
    <col min="14" max="16384" width="9.140625" style="75"/>
  </cols>
  <sheetData>
    <row r="1" spans="1:133" x14ac:dyDescent="0.25">
      <c r="B1" s="299"/>
      <c r="C1" s="300"/>
      <c r="D1" s="301"/>
      <c r="E1" s="302"/>
      <c r="F1" s="302"/>
      <c r="G1" s="299"/>
      <c r="H1" s="299"/>
      <c r="I1" s="299"/>
      <c r="J1" s="299"/>
      <c r="K1" s="299"/>
    </row>
    <row r="2" spans="1:133" ht="30.75" customHeight="1" x14ac:dyDescent="0.25">
      <c r="B2" s="719" t="s">
        <v>216</v>
      </c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466"/>
    </row>
    <row r="3" spans="1:133" ht="16.5" thickBot="1" x14ac:dyDescent="0.3">
      <c r="B3" s="732"/>
      <c r="C3" s="732"/>
      <c r="D3" s="732"/>
      <c r="E3" s="732"/>
      <c r="F3" s="732"/>
      <c r="G3" s="303"/>
      <c r="H3" s="304"/>
      <c r="I3" s="305"/>
      <c r="J3" s="305"/>
      <c r="K3" s="305"/>
    </row>
    <row r="4" spans="1:133" ht="21.75" customHeight="1" x14ac:dyDescent="0.25">
      <c r="A4" s="715" t="s">
        <v>336</v>
      </c>
      <c r="B4" s="722" t="s">
        <v>63</v>
      </c>
      <c r="C4" s="724" t="s">
        <v>1</v>
      </c>
      <c r="D4" s="726" t="s">
        <v>2</v>
      </c>
      <c r="E4" s="728" t="s">
        <v>65</v>
      </c>
      <c r="F4" s="726" t="s">
        <v>3</v>
      </c>
      <c r="G4" s="729" t="s">
        <v>4</v>
      </c>
      <c r="H4" s="729"/>
      <c r="I4" s="730" t="s">
        <v>5</v>
      </c>
      <c r="J4" s="730"/>
      <c r="K4" s="730" t="s">
        <v>18</v>
      </c>
      <c r="L4" s="730"/>
      <c r="M4" s="717" t="s">
        <v>6</v>
      </c>
    </row>
    <row r="5" spans="1:133" ht="30" customHeight="1" x14ac:dyDescent="0.25">
      <c r="A5" s="716"/>
      <c r="B5" s="723"/>
      <c r="C5" s="725"/>
      <c r="D5" s="727"/>
      <c r="E5" s="727"/>
      <c r="F5" s="727"/>
      <c r="G5" s="450" t="s">
        <v>7</v>
      </c>
      <c r="H5" s="399" t="s">
        <v>8</v>
      </c>
      <c r="I5" s="450" t="s">
        <v>9</v>
      </c>
      <c r="J5" s="488" t="s">
        <v>8</v>
      </c>
      <c r="K5" s="450" t="s">
        <v>7</v>
      </c>
      <c r="L5" s="488" t="s">
        <v>8</v>
      </c>
      <c r="M5" s="718"/>
    </row>
    <row r="6" spans="1:133" s="637" customFormat="1" ht="20.25" customHeight="1" x14ac:dyDescent="0.25">
      <c r="A6" s="640">
        <v>1</v>
      </c>
      <c r="B6" s="488">
        <v>2</v>
      </c>
      <c r="C6" s="639">
        <v>3</v>
      </c>
      <c r="D6" s="488">
        <v>4</v>
      </c>
      <c r="E6" s="639">
        <v>5</v>
      </c>
      <c r="F6" s="488">
        <v>6</v>
      </c>
      <c r="G6" s="639">
        <v>7</v>
      </c>
      <c r="H6" s="488">
        <v>8</v>
      </c>
      <c r="I6" s="639">
        <v>9</v>
      </c>
      <c r="J6" s="488">
        <v>10</v>
      </c>
      <c r="K6" s="639">
        <v>11</v>
      </c>
      <c r="L6" s="488">
        <v>12</v>
      </c>
      <c r="M6" s="641">
        <v>13</v>
      </c>
    </row>
    <row r="7" spans="1:133" s="76" customFormat="1" ht="31.5" customHeight="1" x14ac:dyDescent="0.25">
      <c r="A7" s="642">
        <v>1</v>
      </c>
      <c r="B7" s="401" t="s">
        <v>213</v>
      </c>
      <c r="C7" s="402" t="s">
        <v>249</v>
      </c>
      <c r="D7" s="401" t="s">
        <v>157</v>
      </c>
      <c r="E7" s="401"/>
      <c r="F7" s="422">
        <f>60*0.6*0.4</f>
        <v>14.4</v>
      </c>
      <c r="G7" s="406"/>
      <c r="H7" s="406"/>
      <c r="I7" s="406"/>
      <c r="J7" s="406"/>
      <c r="K7" s="406"/>
      <c r="L7" s="406"/>
      <c r="M7" s="611"/>
    </row>
    <row r="8" spans="1:133" s="76" customFormat="1" x14ac:dyDescent="0.25">
      <c r="A8" s="642">
        <v>2</v>
      </c>
      <c r="B8" s="401"/>
      <c r="C8" s="405" t="s">
        <v>35</v>
      </c>
      <c r="D8" s="406" t="s">
        <v>33</v>
      </c>
      <c r="E8" s="406">
        <v>2.06</v>
      </c>
      <c r="F8" s="421">
        <f>8*0.6*0.5*0.5</f>
        <v>1.2</v>
      </c>
      <c r="G8" s="423"/>
      <c r="H8" s="423"/>
      <c r="I8" s="421"/>
      <c r="J8" s="421"/>
      <c r="K8" s="406"/>
      <c r="L8" s="406"/>
      <c r="M8" s="611"/>
    </row>
    <row r="9" spans="1:133" s="76" customFormat="1" x14ac:dyDescent="0.25">
      <c r="A9" s="642">
        <v>3</v>
      </c>
      <c r="B9" s="458" t="s">
        <v>250</v>
      </c>
      <c r="C9" s="465" t="s">
        <v>224</v>
      </c>
      <c r="D9" s="459" t="s">
        <v>10</v>
      </c>
      <c r="E9" s="460"/>
      <c r="F9" s="460">
        <v>8</v>
      </c>
      <c r="G9" s="460"/>
      <c r="H9" s="460"/>
      <c r="I9" s="460"/>
      <c r="J9" s="460"/>
      <c r="K9" s="460"/>
      <c r="L9" s="460"/>
      <c r="M9" s="643"/>
    </row>
    <row r="10" spans="1:133" s="76" customFormat="1" x14ac:dyDescent="0.25">
      <c r="A10" s="642">
        <v>4</v>
      </c>
      <c r="B10" s="458"/>
      <c r="C10" s="453" t="s">
        <v>240</v>
      </c>
      <c r="D10" s="461" t="s">
        <v>37</v>
      </c>
      <c r="E10" s="462">
        <f>15.7/10</f>
        <v>1.5699999999999998</v>
      </c>
      <c r="F10" s="462">
        <f>F9*E10</f>
        <v>12.559999999999999</v>
      </c>
      <c r="G10" s="452"/>
      <c r="H10" s="452"/>
      <c r="I10" s="452"/>
      <c r="J10" s="452"/>
      <c r="K10" s="452"/>
      <c r="L10" s="452"/>
      <c r="M10" s="544"/>
    </row>
    <row r="11" spans="1:133" s="76" customFormat="1" x14ac:dyDescent="0.25">
      <c r="A11" s="642">
        <v>5</v>
      </c>
      <c r="B11" s="458"/>
      <c r="C11" s="457" t="s">
        <v>251</v>
      </c>
      <c r="D11" s="464" t="s">
        <v>10</v>
      </c>
      <c r="E11" s="454">
        <v>1</v>
      </c>
      <c r="F11" s="454">
        <f>E11*F9</f>
        <v>8</v>
      </c>
      <c r="G11" s="452"/>
      <c r="H11" s="452"/>
      <c r="I11" s="452"/>
      <c r="J11" s="452"/>
      <c r="K11" s="452"/>
      <c r="L11" s="452"/>
      <c r="M11" s="544"/>
    </row>
    <row r="12" spans="1:133" s="76" customFormat="1" x14ac:dyDescent="0.25">
      <c r="A12" s="642">
        <v>6</v>
      </c>
      <c r="B12" s="458"/>
      <c r="C12" s="463" t="s">
        <v>164</v>
      </c>
      <c r="D12" s="464" t="s">
        <v>157</v>
      </c>
      <c r="E12" s="454">
        <v>1.03</v>
      </c>
      <c r="F12" s="454">
        <f>E12*F9</f>
        <v>8.24</v>
      </c>
      <c r="G12" s="452"/>
      <c r="H12" s="452"/>
      <c r="I12" s="452"/>
      <c r="J12" s="452"/>
      <c r="K12" s="452"/>
      <c r="L12" s="452"/>
      <c r="M12" s="544"/>
    </row>
    <row r="13" spans="1:133" s="77" customFormat="1" x14ac:dyDescent="0.25">
      <c r="A13" s="644"/>
      <c r="B13" s="455"/>
      <c r="C13" s="306" t="s">
        <v>95</v>
      </c>
      <c r="D13" s="312"/>
      <c r="E13" s="310"/>
      <c r="F13" s="378"/>
      <c r="G13" s="378"/>
      <c r="H13" s="378"/>
      <c r="I13" s="378"/>
      <c r="J13" s="378"/>
      <c r="K13" s="378"/>
      <c r="L13" s="456"/>
      <c r="M13" s="64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</row>
    <row r="14" spans="1:133" s="77" customFormat="1" ht="27" x14ac:dyDescent="0.25">
      <c r="A14" s="644"/>
      <c r="B14" s="455"/>
      <c r="C14" s="658" t="s">
        <v>96</v>
      </c>
      <c r="D14" s="306" t="s">
        <v>349</v>
      </c>
      <c r="E14" s="310"/>
      <c r="F14" s="310"/>
      <c r="G14" s="313"/>
      <c r="H14" s="313"/>
      <c r="I14" s="313"/>
      <c r="J14" s="313"/>
      <c r="K14" s="313"/>
      <c r="L14" s="455"/>
      <c r="M14" s="646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</row>
    <row r="15" spans="1:133" x14ac:dyDescent="0.25">
      <c r="A15" s="647"/>
      <c r="B15" s="456"/>
      <c r="C15" s="145" t="s">
        <v>95</v>
      </c>
      <c r="D15" s="312"/>
      <c r="E15" s="310"/>
      <c r="F15" s="311"/>
      <c r="G15" s="311"/>
      <c r="H15" s="311"/>
      <c r="I15" s="311"/>
      <c r="J15" s="311"/>
      <c r="K15" s="456"/>
      <c r="L15" s="456"/>
      <c r="M15" s="648"/>
    </row>
    <row r="16" spans="1:133" x14ac:dyDescent="0.25">
      <c r="A16" s="647"/>
      <c r="B16" s="456"/>
      <c r="C16" s="306" t="s">
        <v>98</v>
      </c>
      <c r="D16" s="306" t="s">
        <v>349</v>
      </c>
      <c r="E16" s="310"/>
      <c r="F16" s="313"/>
      <c r="G16" s="313"/>
      <c r="H16" s="313"/>
      <c r="I16" s="313"/>
      <c r="J16" s="313"/>
      <c r="K16" s="456"/>
      <c r="L16" s="456"/>
      <c r="M16" s="649"/>
    </row>
    <row r="17" spans="1:25" x14ac:dyDescent="0.25">
      <c r="A17" s="647"/>
      <c r="B17" s="456"/>
      <c r="C17" s="306" t="s">
        <v>97</v>
      </c>
      <c r="D17" s="306"/>
      <c r="E17" s="310"/>
      <c r="F17" s="311"/>
      <c r="G17" s="314"/>
      <c r="H17" s="311"/>
      <c r="I17" s="314"/>
      <c r="J17" s="311"/>
      <c r="K17" s="456"/>
      <c r="L17" s="456"/>
      <c r="M17" s="648"/>
    </row>
    <row r="18" spans="1:25" x14ac:dyDescent="0.25">
      <c r="A18" s="647"/>
      <c r="B18" s="456"/>
      <c r="C18" s="306" t="s">
        <v>99</v>
      </c>
      <c r="D18" s="306" t="s">
        <v>349</v>
      </c>
      <c r="E18" s="310"/>
      <c r="F18" s="313"/>
      <c r="G18" s="313"/>
      <c r="H18" s="313"/>
      <c r="I18" s="313"/>
      <c r="J18" s="313"/>
      <c r="K18" s="456"/>
      <c r="L18" s="456"/>
      <c r="M18" s="649"/>
    </row>
    <row r="19" spans="1:25" ht="16.5" thickBot="1" x14ac:dyDescent="0.3">
      <c r="A19" s="650"/>
      <c r="B19" s="651" t="s">
        <v>97</v>
      </c>
      <c r="C19" s="652"/>
      <c r="D19" s="653"/>
      <c r="E19" s="653"/>
      <c r="F19" s="654"/>
      <c r="G19" s="655"/>
      <c r="H19" s="654"/>
      <c r="I19" s="655"/>
      <c r="J19" s="654"/>
      <c r="K19" s="656"/>
      <c r="L19" s="656"/>
      <c r="M19" s="657"/>
    </row>
    <row r="20" spans="1:25" x14ac:dyDescent="0.25">
      <c r="B20" s="307"/>
      <c r="C20" s="133"/>
      <c r="D20" s="134"/>
      <c r="E20" s="134"/>
      <c r="F20" s="135"/>
      <c r="G20" s="308"/>
      <c r="H20" s="134"/>
      <c r="I20" s="308"/>
      <c r="J20" s="134"/>
      <c r="K20" s="133"/>
    </row>
    <row r="21" spans="1:25" x14ac:dyDescent="0.25">
      <c r="B21" s="307"/>
      <c r="C21" s="133"/>
      <c r="D21" s="134"/>
      <c r="E21" s="134"/>
      <c r="F21" s="135"/>
      <c r="G21" s="308"/>
      <c r="H21" s="134"/>
      <c r="I21" s="308"/>
      <c r="J21" s="134"/>
      <c r="K21" s="133"/>
    </row>
    <row r="22" spans="1:25" x14ac:dyDescent="0.25">
      <c r="B22" s="309"/>
      <c r="C22" s="315"/>
      <c r="D22" s="315"/>
      <c r="E22" s="315"/>
      <c r="F22" s="315"/>
      <c r="G22" s="315"/>
      <c r="H22" s="315"/>
      <c r="I22" s="315"/>
      <c r="J22" s="315"/>
      <c r="K22" s="315"/>
    </row>
    <row r="23" spans="1:25" x14ac:dyDescent="0.25">
      <c r="B23" s="316"/>
      <c r="C23" s="316"/>
      <c r="D23" s="316"/>
      <c r="E23" s="316"/>
      <c r="F23" s="316"/>
      <c r="G23" s="316"/>
      <c r="H23" s="316"/>
      <c r="I23" s="316"/>
      <c r="J23" s="316"/>
      <c r="K23" s="316"/>
    </row>
    <row r="24" spans="1:25" ht="16.5" x14ac:dyDescent="0.3">
      <c r="B24" s="731"/>
      <c r="C24" s="731"/>
      <c r="D24" s="731"/>
      <c r="E24" s="731"/>
      <c r="F24" s="731"/>
      <c r="G24" s="731"/>
      <c r="H24" s="731"/>
      <c r="I24" s="731"/>
      <c r="J24" s="731"/>
      <c r="K24" s="731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</row>
  </sheetData>
  <mergeCells count="13">
    <mergeCell ref="A4:A5"/>
    <mergeCell ref="M4:M5"/>
    <mergeCell ref="B2:M2"/>
    <mergeCell ref="I4:J4"/>
    <mergeCell ref="B24:K24"/>
    <mergeCell ref="B3:F3"/>
    <mergeCell ref="B4:B5"/>
    <mergeCell ref="C4:C5"/>
    <mergeCell ref="D4:D5"/>
    <mergeCell ref="G4:H4"/>
    <mergeCell ref="E4:E5"/>
    <mergeCell ref="F4:F5"/>
    <mergeCell ref="K4:L4"/>
  </mergeCells>
  <conditionalFormatting sqref="D13:K14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1"/>
  <sheetViews>
    <sheetView topLeftCell="A52" workbookViewId="0">
      <selection activeCell="E59" sqref="E59"/>
    </sheetView>
  </sheetViews>
  <sheetFormatPr defaultRowHeight="15.75" x14ac:dyDescent="0.3"/>
  <cols>
    <col min="1" max="1" width="5" style="678" customWidth="1"/>
    <col min="2" max="2" width="11.42578125" style="477" customWidth="1"/>
    <col min="3" max="3" width="46.140625" style="375" customWidth="1"/>
    <col min="4" max="5" width="8.5703125" style="375" customWidth="1"/>
    <col min="6" max="6" width="11.85546875" style="375" customWidth="1"/>
    <col min="7" max="7" width="11.5703125" style="375" customWidth="1"/>
    <col min="8" max="8" width="12.42578125" style="375" customWidth="1"/>
    <col min="9" max="9" width="11" style="375" customWidth="1"/>
    <col min="10" max="10" width="12.140625" style="375" customWidth="1"/>
    <col min="11" max="11" width="8.5703125" style="375" customWidth="1"/>
    <col min="12" max="12" width="11.7109375" style="375" customWidth="1"/>
    <col min="13" max="13" width="13.85546875" style="375" customWidth="1"/>
    <col min="14" max="256" width="9.140625" style="80"/>
    <col min="257" max="257" width="3.85546875" style="80" customWidth="1"/>
    <col min="258" max="258" width="9.140625" style="80" customWidth="1"/>
    <col min="259" max="259" width="38.7109375" style="80" customWidth="1"/>
    <col min="260" max="260" width="7.7109375" style="80" customWidth="1"/>
    <col min="261" max="261" width="8.28515625" style="80" customWidth="1"/>
    <col min="262" max="262" width="10.5703125" style="80" customWidth="1"/>
    <col min="263" max="263" width="6.28515625" style="80" customWidth="1"/>
    <col min="264" max="264" width="9.7109375" style="80" customWidth="1"/>
    <col min="265" max="265" width="9.42578125" style="80" customWidth="1"/>
    <col min="266" max="266" width="10.28515625" style="80" customWidth="1"/>
    <col min="267" max="267" width="7" style="80" customWidth="1"/>
    <col min="268" max="268" width="9.42578125" style="80" customWidth="1"/>
    <col min="269" max="269" width="10.5703125" style="80" customWidth="1"/>
    <col min="270" max="512" width="9.140625" style="80"/>
    <col min="513" max="513" width="3.85546875" style="80" customWidth="1"/>
    <col min="514" max="514" width="9.140625" style="80" customWidth="1"/>
    <col min="515" max="515" width="38.7109375" style="80" customWidth="1"/>
    <col min="516" max="516" width="7.7109375" style="80" customWidth="1"/>
    <col min="517" max="517" width="8.28515625" style="80" customWidth="1"/>
    <col min="518" max="518" width="10.5703125" style="80" customWidth="1"/>
    <col min="519" max="519" width="6.28515625" style="80" customWidth="1"/>
    <col min="520" max="520" width="9.7109375" style="80" customWidth="1"/>
    <col min="521" max="521" width="9.42578125" style="80" customWidth="1"/>
    <col min="522" max="522" width="10.28515625" style="80" customWidth="1"/>
    <col min="523" max="523" width="7" style="80" customWidth="1"/>
    <col min="524" max="524" width="9.42578125" style="80" customWidth="1"/>
    <col min="525" max="525" width="10.5703125" style="80" customWidth="1"/>
    <col min="526" max="768" width="9.140625" style="80"/>
    <col min="769" max="769" width="3.85546875" style="80" customWidth="1"/>
    <col min="770" max="770" width="9.140625" style="80" customWidth="1"/>
    <col min="771" max="771" width="38.7109375" style="80" customWidth="1"/>
    <col min="772" max="772" width="7.7109375" style="80" customWidth="1"/>
    <col min="773" max="773" width="8.28515625" style="80" customWidth="1"/>
    <col min="774" max="774" width="10.5703125" style="80" customWidth="1"/>
    <col min="775" max="775" width="6.28515625" style="80" customWidth="1"/>
    <col min="776" max="776" width="9.7109375" style="80" customWidth="1"/>
    <col min="777" max="777" width="9.42578125" style="80" customWidth="1"/>
    <col min="778" max="778" width="10.28515625" style="80" customWidth="1"/>
    <col min="779" max="779" width="7" style="80" customWidth="1"/>
    <col min="780" max="780" width="9.42578125" style="80" customWidth="1"/>
    <col min="781" max="781" width="10.5703125" style="80" customWidth="1"/>
    <col min="782" max="1024" width="9.140625" style="80"/>
    <col min="1025" max="1025" width="3.85546875" style="80" customWidth="1"/>
    <col min="1026" max="1026" width="9.140625" style="80" customWidth="1"/>
    <col min="1027" max="1027" width="38.7109375" style="80" customWidth="1"/>
    <col min="1028" max="1028" width="7.7109375" style="80" customWidth="1"/>
    <col min="1029" max="1029" width="8.28515625" style="80" customWidth="1"/>
    <col min="1030" max="1030" width="10.5703125" style="80" customWidth="1"/>
    <col min="1031" max="1031" width="6.28515625" style="80" customWidth="1"/>
    <col min="1032" max="1032" width="9.7109375" style="80" customWidth="1"/>
    <col min="1033" max="1033" width="9.42578125" style="80" customWidth="1"/>
    <col min="1034" max="1034" width="10.28515625" style="80" customWidth="1"/>
    <col min="1035" max="1035" width="7" style="80" customWidth="1"/>
    <col min="1036" max="1036" width="9.42578125" style="80" customWidth="1"/>
    <col min="1037" max="1037" width="10.5703125" style="80" customWidth="1"/>
    <col min="1038" max="1280" width="9.140625" style="80"/>
    <col min="1281" max="1281" width="3.85546875" style="80" customWidth="1"/>
    <col min="1282" max="1282" width="9.140625" style="80" customWidth="1"/>
    <col min="1283" max="1283" width="38.7109375" style="80" customWidth="1"/>
    <col min="1284" max="1284" width="7.7109375" style="80" customWidth="1"/>
    <col min="1285" max="1285" width="8.28515625" style="80" customWidth="1"/>
    <col min="1286" max="1286" width="10.5703125" style="80" customWidth="1"/>
    <col min="1287" max="1287" width="6.28515625" style="80" customWidth="1"/>
    <col min="1288" max="1288" width="9.7109375" style="80" customWidth="1"/>
    <col min="1289" max="1289" width="9.42578125" style="80" customWidth="1"/>
    <col min="1290" max="1290" width="10.28515625" style="80" customWidth="1"/>
    <col min="1291" max="1291" width="7" style="80" customWidth="1"/>
    <col min="1292" max="1292" width="9.42578125" style="80" customWidth="1"/>
    <col min="1293" max="1293" width="10.5703125" style="80" customWidth="1"/>
    <col min="1294" max="1536" width="9.140625" style="80"/>
    <col min="1537" max="1537" width="3.85546875" style="80" customWidth="1"/>
    <col min="1538" max="1538" width="9.140625" style="80" customWidth="1"/>
    <col min="1539" max="1539" width="38.7109375" style="80" customWidth="1"/>
    <col min="1540" max="1540" width="7.7109375" style="80" customWidth="1"/>
    <col min="1541" max="1541" width="8.28515625" style="80" customWidth="1"/>
    <col min="1542" max="1542" width="10.5703125" style="80" customWidth="1"/>
    <col min="1543" max="1543" width="6.28515625" style="80" customWidth="1"/>
    <col min="1544" max="1544" width="9.7109375" style="80" customWidth="1"/>
    <col min="1545" max="1545" width="9.42578125" style="80" customWidth="1"/>
    <col min="1546" max="1546" width="10.28515625" style="80" customWidth="1"/>
    <col min="1547" max="1547" width="7" style="80" customWidth="1"/>
    <col min="1548" max="1548" width="9.42578125" style="80" customWidth="1"/>
    <col min="1549" max="1549" width="10.5703125" style="80" customWidth="1"/>
    <col min="1550" max="1792" width="9.140625" style="80"/>
    <col min="1793" max="1793" width="3.85546875" style="80" customWidth="1"/>
    <col min="1794" max="1794" width="9.140625" style="80" customWidth="1"/>
    <col min="1795" max="1795" width="38.7109375" style="80" customWidth="1"/>
    <col min="1796" max="1796" width="7.7109375" style="80" customWidth="1"/>
    <col min="1797" max="1797" width="8.28515625" style="80" customWidth="1"/>
    <col min="1798" max="1798" width="10.5703125" style="80" customWidth="1"/>
    <col min="1799" max="1799" width="6.28515625" style="80" customWidth="1"/>
    <col min="1800" max="1800" width="9.7109375" style="80" customWidth="1"/>
    <col min="1801" max="1801" width="9.42578125" style="80" customWidth="1"/>
    <col min="1802" max="1802" width="10.28515625" style="80" customWidth="1"/>
    <col min="1803" max="1803" width="7" style="80" customWidth="1"/>
    <col min="1804" max="1804" width="9.42578125" style="80" customWidth="1"/>
    <col min="1805" max="1805" width="10.5703125" style="80" customWidth="1"/>
    <col min="1806" max="2048" width="9.140625" style="80"/>
    <col min="2049" max="2049" width="3.85546875" style="80" customWidth="1"/>
    <col min="2050" max="2050" width="9.140625" style="80" customWidth="1"/>
    <col min="2051" max="2051" width="38.7109375" style="80" customWidth="1"/>
    <col min="2052" max="2052" width="7.7109375" style="80" customWidth="1"/>
    <col min="2053" max="2053" width="8.28515625" style="80" customWidth="1"/>
    <col min="2054" max="2054" width="10.5703125" style="80" customWidth="1"/>
    <col min="2055" max="2055" width="6.28515625" style="80" customWidth="1"/>
    <col min="2056" max="2056" width="9.7109375" style="80" customWidth="1"/>
    <col min="2057" max="2057" width="9.42578125" style="80" customWidth="1"/>
    <col min="2058" max="2058" width="10.28515625" style="80" customWidth="1"/>
    <col min="2059" max="2059" width="7" style="80" customWidth="1"/>
    <col min="2060" max="2060" width="9.42578125" style="80" customWidth="1"/>
    <col min="2061" max="2061" width="10.5703125" style="80" customWidth="1"/>
    <col min="2062" max="2304" width="9.140625" style="80"/>
    <col min="2305" max="2305" width="3.85546875" style="80" customWidth="1"/>
    <col min="2306" max="2306" width="9.140625" style="80" customWidth="1"/>
    <col min="2307" max="2307" width="38.7109375" style="80" customWidth="1"/>
    <col min="2308" max="2308" width="7.7109375" style="80" customWidth="1"/>
    <col min="2309" max="2309" width="8.28515625" style="80" customWidth="1"/>
    <col min="2310" max="2310" width="10.5703125" style="80" customWidth="1"/>
    <col min="2311" max="2311" width="6.28515625" style="80" customWidth="1"/>
    <col min="2312" max="2312" width="9.7109375" style="80" customWidth="1"/>
    <col min="2313" max="2313" width="9.42578125" style="80" customWidth="1"/>
    <col min="2314" max="2314" width="10.28515625" style="80" customWidth="1"/>
    <col min="2315" max="2315" width="7" style="80" customWidth="1"/>
    <col min="2316" max="2316" width="9.42578125" style="80" customWidth="1"/>
    <col min="2317" max="2317" width="10.5703125" style="80" customWidth="1"/>
    <col min="2318" max="2560" width="9.140625" style="80"/>
    <col min="2561" max="2561" width="3.85546875" style="80" customWidth="1"/>
    <col min="2562" max="2562" width="9.140625" style="80" customWidth="1"/>
    <col min="2563" max="2563" width="38.7109375" style="80" customWidth="1"/>
    <col min="2564" max="2564" width="7.7109375" style="80" customWidth="1"/>
    <col min="2565" max="2565" width="8.28515625" style="80" customWidth="1"/>
    <col min="2566" max="2566" width="10.5703125" style="80" customWidth="1"/>
    <col min="2567" max="2567" width="6.28515625" style="80" customWidth="1"/>
    <col min="2568" max="2568" width="9.7109375" style="80" customWidth="1"/>
    <col min="2569" max="2569" width="9.42578125" style="80" customWidth="1"/>
    <col min="2570" max="2570" width="10.28515625" style="80" customWidth="1"/>
    <col min="2571" max="2571" width="7" style="80" customWidth="1"/>
    <col min="2572" max="2572" width="9.42578125" style="80" customWidth="1"/>
    <col min="2573" max="2573" width="10.5703125" style="80" customWidth="1"/>
    <col min="2574" max="2816" width="9.140625" style="80"/>
    <col min="2817" max="2817" width="3.85546875" style="80" customWidth="1"/>
    <col min="2818" max="2818" width="9.140625" style="80" customWidth="1"/>
    <col min="2819" max="2819" width="38.7109375" style="80" customWidth="1"/>
    <col min="2820" max="2820" width="7.7109375" style="80" customWidth="1"/>
    <col min="2821" max="2821" width="8.28515625" style="80" customWidth="1"/>
    <col min="2822" max="2822" width="10.5703125" style="80" customWidth="1"/>
    <col min="2823" max="2823" width="6.28515625" style="80" customWidth="1"/>
    <col min="2824" max="2824" width="9.7109375" style="80" customWidth="1"/>
    <col min="2825" max="2825" width="9.42578125" style="80" customWidth="1"/>
    <col min="2826" max="2826" width="10.28515625" style="80" customWidth="1"/>
    <col min="2827" max="2827" width="7" style="80" customWidth="1"/>
    <col min="2828" max="2828" width="9.42578125" style="80" customWidth="1"/>
    <col min="2829" max="2829" width="10.5703125" style="80" customWidth="1"/>
    <col min="2830" max="3072" width="9.140625" style="80"/>
    <col min="3073" max="3073" width="3.85546875" style="80" customWidth="1"/>
    <col min="3074" max="3074" width="9.140625" style="80" customWidth="1"/>
    <col min="3075" max="3075" width="38.7109375" style="80" customWidth="1"/>
    <col min="3076" max="3076" width="7.7109375" style="80" customWidth="1"/>
    <col min="3077" max="3077" width="8.28515625" style="80" customWidth="1"/>
    <col min="3078" max="3078" width="10.5703125" style="80" customWidth="1"/>
    <col min="3079" max="3079" width="6.28515625" style="80" customWidth="1"/>
    <col min="3080" max="3080" width="9.7109375" style="80" customWidth="1"/>
    <col min="3081" max="3081" width="9.42578125" style="80" customWidth="1"/>
    <col min="3082" max="3082" width="10.28515625" style="80" customWidth="1"/>
    <col min="3083" max="3083" width="7" style="80" customWidth="1"/>
    <col min="3084" max="3084" width="9.42578125" style="80" customWidth="1"/>
    <col min="3085" max="3085" width="10.5703125" style="80" customWidth="1"/>
    <col min="3086" max="3328" width="9.140625" style="80"/>
    <col min="3329" max="3329" width="3.85546875" style="80" customWidth="1"/>
    <col min="3330" max="3330" width="9.140625" style="80" customWidth="1"/>
    <col min="3331" max="3331" width="38.7109375" style="80" customWidth="1"/>
    <col min="3332" max="3332" width="7.7109375" style="80" customWidth="1"/>
    <col min="3333" max="3333" width="8.28515625" style="80" customWidth="1"/>
    <col min="3334" max="3334" width="10.5703125" style="80" customWidth="1"/>
    <col min="3335" max="3335" width="6.28515625" style="80" customWidth="1"/>
    <col min="3336" max="3336" width="9.7109375" style="80" customWidth="1"/>
    <col min="3337" max="3337" width="9.42578125" style="80" customWidth="1"/>
    <col min="3338" max="3338" width="10.28515625" style="80" customWidth="1"/>
    <col min="3339" max="3339" width="7" style="80" customWidth="1"/>
    <col min="3340" max="3340" width="9.42578125" style="80" customWidth="1"/>
    <col min="3341" max="3341" width="10.5703125" style="80" customWidth="1"/>
    <col min="3342" max="3584" width="9.140625" style="80"/>
    <col min="3585" max="3585" width="3.85546875" style="80" customWidth="1"/>
    <col min="3586" max="3586" width="9.140625" style="80" customWidth="1"/>
    <col min="3587" max="3587" width="38.7109375" style="80" customWidth="1"/>
    <col min="3588" max="3588" width="7.7109375" style="80" customWidth="1"/>
    <col min="3589" max="3589" width="8.28515625" style="80" customWidth="1"/>
    <col min="3590" max="3590" width="10.5703125" style="80" customWidth="1"/>
    <col min="3591" max="3591" width="6.28515625" style="80" customWidth="1"/>
    <col min="3592" max="3592" width="9.7109375" style="80" customWidth="1"/>
    <col min="3593" max="3593" width="9.42578125" style="80" customWidth="1"/>
    <col min="3594" max="3594" width="10.28515625" style="80" customWidth="1"/>
    <col min="3595" max="3595" width="7" style="80" customWidth="1"/>
    <col min="3596" max="3596" width="9.42578125" style="80" customWidth="1"/>
    <col min="3597" max="3597" width="10.5703125" style="80" customWidth="1"/>
    <col min="3598" max="3840" width="9.140625" style="80"/>
    <col min="3841" max="3841" width="3.85546875" style="80" customWidth="1"/>
    <col min="3842" max="3842" width="9.140625" style="80" customWidth="1"/>
    <col min="3843" max="3843" width="38.7109375" style="80" customWidth="1"/>
    <col min="3844" max="3844" width="7.7109375" style="80" customWidth="1"/>
    <col min="3845" max="3845" width="8.28515625" style="80" customWidth="1"/>
    <col min="3846" max="3846" width="10.5703125" style="80" customWidth="1"/>
    <col min="3847" max="3847" width="6.28515625" style="80" customWidth="1"/>
    <col min="3848" max="3848" width="9.7109375" style="80" customWidth="1"/>
    <col min="3849" max="3849" width="9.42578125" style="80" customWidth="1"/>
    <col min="3850" max="3850" width="10.28515625" style="80" customWidth="1"/>
    <col min="3851" max="3851" width="7" style="80" customWidth="1"/>
    <col min="3852" max="3852" width="9.42578125" style="80" customWidth="1"/>
    <col min="3853" max="3853" width="10.5703125" style="80" customWidth="1"/>
    <col min="3854" max="4096" width="9.140625" style="80"/>
    <col min="4097" max="4097" width="3.85546875" style="80" customWidth="1"/>
    <col min="4098" max="4098" width="9.140625" style="80" customWidth="1"/>
    <col min="4099" max="4099" width="38.7109375" style="80" customWidth="1"/>
    <col min="4100" max="4100" width="7.7109375" style="80" customWidth="1"/>
    <col min="4101" max="4101" width="8.28515625" style="80" customWidth="1"/>
    <col min="4102" max="4102" width="10.5703125" style="80" customWidth="1"/>
    <col min="4103" max="4103" width="6.28515625" style="80" customWidth="1"/>
    <col min="4104" max="4104" width="9.7109375" style="80" customWidth="1"/>
    <col min="4105" max="4105" width="9.42578125" style="80" customWidth="1"/>
    <col min="4106" max="4106" width="10.28515625" style="80" customWidth="1"/>
    <col min="4107" max="4107" width="7" style="80" customWidth="1"/>
    <col min="4108" max="4108" width="9.42578125" style="80" customWidth="1"/>
    <col min="4109" max="4109" width="10.5703125" style="80" customWidth="1"/>
    <col min="4110" max="4352" width="9.140625" style="80"/>
    <col min="4353" max="4353" width="3.85546875" style="80" customWidth="1"/>
    <col min="4354" max="4354" width="9.140625" style="80" customWidth="1"/>
    <col min="4355" max="4355" width="38.7109375" style="80" customWidth="1"/>
    <col min="4356" max="4356" width="7.7109375" style="80" customWidth="1"/>
    <col min="4357" max="4357" width="8.28515625" style="80" customWidth="1"/>
    <col min="4358" max="4358" width="10.5703125" style="80" customWidth="1"/>
    <col min="4359" max="4359" width="6.28515625" style="80" customWidth="1"/>
    <col min="4360" max="4360" width="9.7109375" style="80" customWidth="1"/>
    <col min="4361" max="4361" width="9.42578125" style="80" customWidth="1"/>
    <col min="4362" max="4362" width="10.28515625" style="80" customWidth="1"/>
    <col min="4363" max="4363" width="7" style="80" customWidth="1"/>
    <col min="4364" max="4364" width="9.42578125" style="80" customWidth="1"/>
    <col min="4365" max="4365" width="10.5703125" style="80" customWidth="1"/>
    <col min="4366" max="4608" width="9.140625" style="80"/>
    <col min="4609" max="4609" width="3.85546875" style="80" customWidth="1"/>
    <col min="4610" max="4610" width="9.140625" style="80" customWidth="1"/>
    <col min="4611" max="4611" width="38.7109375" style="80" customWidth="1"/>
    <col min="4612" max="4612" width="7.7109375" style="80" customWidth="1"/>
    <col min="4613" max="4613" width="8.28515625" style="80" customWidth="1"/>
    <col min="4614" max="4614" width="10.5703125" style="80" customWidth="1"/>
    <col min="4615" max="4615" width="6.28515625" style="80" customWidth="1"/>
    <col min="4616" max="4616" width="9.7109375" style="80" customWidth="1"/>
    <col min="4617" max="4617" width="9.42578125" style="80" customWidth="1"/>
    <col min="4618" max="4618" width="10.28515625" style="80" customWidth="1"/>
    <col min="4619" max="4619" width="7" style="80" customWidth="1"/>
    <col min="4620" max="4620" width="9.42578125" style="80" customWidth="1"/>
    <col min="4621" max="4621" width="10.5703125" style="80" customWidth="1"/>
    <col min="4622" max="4864" width="9.140625" style="80"/>
    <col min="4865" max="4865" width="3.85546875" style="80" customWidth="1"/>
    <col min="4866" max="4866" width="9.140625" style="80" customWidth="1"/>
    <col min="4867" max="4867" width="38.7109375" style="80" customWidth="1"/>
    <col min="4868" max="4868" width="7.7109375" style="80" customWidth="1"/>
    <col min="4869" max="4869" width="8.28515625" style="80" customWidth="1"/>
    <col min="4870" max="4870" width="10.5703125" style="80" customWidth="1"/>
    <col min="4871" max="4871" width="6.28515625" style="80" customWidth="1"/>
    <col min="4872" max="4872" width="9.7109375" style="80" customWidth="1"/>
    <col min="4873" max="4873" width="9.42578125" style="80" customWidth="1"/>
    <col min="4874" max="4874" width="10.28515625" style="80" customWidth="1"/>
    <col min="4875" max="4875" width="7" style="80" customWidth="1"/>
    <col min="4876" max="4876" width="9.42578125" style="80" customWidth="1"/>
    <col min="4877" max="4877" width="10.5703125" style="80" customWidth="1"/>
    <col min="4878" max="5120" width="9.140625" style="80"/>
    <col min="5121" max="5121" width="3.85546875" style="80" customWidth="1"/>
    <col min="5122" max="5122" width="9.140625" style="80" customWidth="1"/>
    <col min="5123" max="5123" width="38.7109375" style="80" customWidth="1"/>
    <col min="5124" max="5124" width="7.7109375" style="80" customWidth="1"/>
    <col min="5125" max="5125" width="8.28515625" style="80" customWidth="1"/>
    <col min="5126" max="5126" width="10.5703125" style="80" customWidth="1"/>
    <col min="5127" max="5127" width="6.28515625" style="80" customWidth="1"/>
    <col min="5128" max="5128" width="9.7109375" style="80" customWidth="1"/>
    <col min="5129" max="5129" width="9.42578125" style="80" customWidth="1"/>
    <col min="5130" max="5130" width="10.28515625" style="80" customWidth="1"/>
    <col min="5131" max="5131" width="7" style="80" customWidth="1"/>
    <col min="5132" max="5132" width="9.42578125" style="80" customWidth="1"/>
    <col min="5133" max="5133" width="10.5703125" style="80" customWidth="1"/>
    <col min="5134" max="5376" width="9.140625" style="80"/>
    <col min="5377" max="5377" width="3.85546875" style="80" customWidth="1"/>
    <col min="5378" max="5378" width="9.140625" style="80" customWidth="1"/>
    <col min="5379" max="5379" width="38.7109375" style="80" customWidth="1"/>
    <col min="5380" max="5380" width="7.7109375" style="80" customWidth="1"/>
    <col min="5381" max="5381" width="8.28515625" style="80" customWidth="1"/>
    <col min="5382" max="5382" width="10.5703125" style="80" customWidth="1"/>
    <col min="5383" max="5383" width="6.28515625" style="80" customWidth="1"/>
    <col min="5384" max="5384" width="9.7109375" style="80" customWidth="1"/>
    <col min="5385" max="5385" width="9.42578125" style="80" customWidth="1"/>
    <col min="5386" max="5386" width="10.28515625" style="80" customWidth="1"/>
    <col min="5387" max="5387" width="7" style="80" customWidth="1"/>
    <col min="5388" max="5388" width="9.42578125" style="80" customWidth="1"/>
    <col min="5389" max="5389" width="10.5703125" style="80" customWidth="1"/>
    <col min="5390" max="5632" width="9.140625" style="80"/>
    <col min="5633" max="5633" width="3.85546875" style="80" customWidth="1"/>
    <col min="5634" max="5634" width="9.140625" style="80" customWidth="1"/>
    <col min="5635" max="5635" width="38.7109375" style="80" customWidth="1"/>
    <col min="5636" max="5636" width="7.7109375" style="80" customWidth="1"/>
    <col min="5637" max="5637" width="8.28515625" style="80" customWidth="1"/>
    <col min="5638" max="5638" width="10.5703125" style="80" customWidth="1"/>
    <col min="5639" max="5639" width="6.28515625" style="80" customWidth="1"/>
    <col min="5640" max="5640" width="9.7109375" style="80" customWidth="1"/>
    <col min="5641" max="5641" width="9.42578125" style="80" customWidth="1"/>
    <col min="5642" max="5642" width="10.28515625" style="80" customWidth="1"/>
    <col min="5643" max="5643" width="7" style="80" customWidth="1"/>
    <col min="5644" max="5644" width="9.42578125" style="80" customWidth="1"/>
    <col min="5645" max="5645" width="10.5703125" style="80" customWidth="1"/>
    <col min="5646" max="5888" width="9.140625" style="80"/>
    <col min="5889" max="5889" width="3.85546875" style="80" customWidth="1"/>
    <col min="5890" max="5890" width="9.140625" style="80" customWidth="1"/>
    <col min="5891" max="5891" width="38.7109375" style="80" customWidth="1"/>
    <col min="5892" max="5892" width="7.7109375" style="80" customWidth="1"/>
    <col min="5893" max="5893" width="8.28515625" style="80" customWidth="1"/>
    <col min="5894" max="5894" width="10.5703125" style="80" customWidth="1"/>
    <col min="5895" max="5895" width="6.28515625" style="80" customWidth="1"/>
    <col min="5896" max="5896" width="9.7109375" style="80" customWidth="1"/>
    <col min="5897" max="5897" width="9.42578125" style="80" customWidth="1"/>
    <col min="5898" max="5898" width="10.28515625" style="80" customWidth="1"/>
    <col min="5899" max="5899" width="7" style="80" customWidth="1"/>
    <col min="5900" max="5900" width="9.42578125" style="80" customWidth="1"/>
    <col min="5901" max="5901" width="10.5703125" style="80" customWidth="1"/>
    <col min="5902" max="6144" width="9.140625" style="80"/>
    <col min="6145" max="6145" width="3.85546875" style="80" customWidth="1"/>
    <col min="6146" max="6146" width="9.140625" style="80" customWidth="1"/>
    <col min="6147" max="6147" width="38.7109375" style="80" customWidth="1"/>
    <col min="6148" max="6148" width="7.7109375" style="80" customWidth="1"/>
    <col min="6149" max="6149" width="8.28515625" style="80" customWidth="1"/>
    <col min="6150" max="6150" width="10.5703125" style="80" customWidth="1"/>
    <col min="6151" max="6151" width="6.28515625" style="80" customWidth="1"/>
    <col min="6152" max="6152" width="9.7109375" style="80" customWidth="1"/>
    <col min="6153" max="6153" width="9.42578125" style="80" customWidth="1"/>
    <col min="6154" max="6154" width="10.28515625" style="80" customWidth="1"/>
    <col min="6155" max="6155" width="7" style="80" customWidth="1"/>
    <col min="6156" max="6156" width="9.42578125" style="80" customWidth="1"/>
    <col min="6157" max="6157" width="10.5703125" style="80" customWidth="1"/>
    <col min="6158" max="6400" width="9.140625" style="80"/>
    <col min="6401" max="6401" width="3.85546875" style="80" customWidth="1"/>
    <col min="6402" max="6402" width="9.140625" style="80" customWidth="1"/>
    <col min="6403" max="6403" width="38.7109375" style="80" customWidth="1"/>
    <col min="6404" max="6404" width="7.7109375" style="80" customWidth="1"/>
    <col min="6405" max="6405" width="8.28515625" style="80" customWidth="1"/>
    <col min="6406" max="6406" width="10.5703125" style="80" customWidth="1"/>
    <col min="6407" max="6407" width="6.28515625" style="80" customWidth="1"/>
    <col min="6408" max="6408" width="9.7109375" style="80" customWidth="1"/>
    <col min="6409" max="6409" width="9.42578125" style="80" customWidth="1"/>
    <col min="6410" max="6410" width="10.28515625" style="80" customWidth="1"/>
    <col min="6411" max="6411" width="7" style="80" customWidth="1"/>
    <col min="6412" max="6412" width="9.42578125" style="80" customWidth="1"/>
    <col min="6413" max="6413" width="10.5703125" style="80" customWidth="1"/>
    <col min="6414" max="6656" width="9.140625" style="80"/>
    <col min="6657" max="6657" width="3.85546875" style="80" customWidth="1"/>
    <col min="6658" max="6658" width="9.140625" style="80" customWidth="1"/>
    <col min="6659" max="6659" width="38.7109375" style="80" customWidth="1"/>
    <col min="6660" max="6660" width="7.7109375" style="80" customWidth="1"/>
    <col min="6661" max="6661" width="8.28515625" style="80" customWidth="1"/>
    <col min="6662" max="6662" width="10.5703125" style="80" customWidth="1"/>
    <col min="6663" max="6663" width="6.28515625" style="80" customWidth="1"/>
    <col min="6664" max="6664" width="9.7109375" style="80" customWidth="1"/>
    <col min="6665" max="6665" width="9.42578125" style="80" customWidth="1"/>
    <col min="6666" max="6666" width="10.28515625" style="80" customWidth="1"/>
    <col min="6667" max="6667" width="7" style="80" customWidth="1"/>
    <col min="6668" max="6668" width="9.42578125" style="80" customWidth="1"/>
    <col min="6669" max="6669" width="10.5703125" style="80" customWidth="1"/>
    <col min="6670" max="6912" width="9.140625" style="80"/>
    <col min="6913" max="6913" width="3.85546875" style="80" customWidth="1"/>
    <col min="6914" max="6914" width="9.140625" style="80" customWidth="1"/>
    <col min="6915" max="6915" width="38.7109375" style="80" customWidth="1"/>
    <col min="6916" max="6916" width="7.7109375" style="80" customWidth="1"/>
    <col min="6917" max="6917" width="8.28515625" style="80" customWidth="1"/>
    <col min="6918" max="6918" width="10.5703125" style="80" customWidth="1"/>
    <col min="6919" max="6919" width="6.28515625" style="80" customWidth="1"/>
    <col min="6920" max="6920" width="9.7109375" style="80" customWidth="1"/>
    <col min="6921" max="6921" width="9.42578125" style="80" customWidth="1"/>
    <col min="6922" max="6922" width="10.28515625" style="80" customWidth="1"/>
    <col min="6923" max="6923" width="7" style="80" customWidth="1"/>
    <col min="6924" max="6924" width="9.42578125" style="80" customWidth="1"/>
    <col min="6925" max="6925" width="10.5703125" style="80" customWidth="1"/>
    <col min="6926" max="7168" width="9.140625" style="80"/>
    <col min="7169" max="7169" width="3.85546875" style="80" customWidth="1"/>
    <col min="7170" max="7170" width="9.140625" style="80" customWidth="1"/>
    <col min="7171" max="7171" width="38.7109375" style="80" customWidth="1"/>
    <col min="7172" max="7172" width="7.7109375" style="80" customWidth="1"/>
    <col min="7173" max="7173" width="8.28515625" style="80" customWidth="1"/>
    <col min="7174" max="7174" width="10.5703125" style="80" customWidth="1"/>
    <col min="7175" max="7175" width="6.28515625" style="80" customWidth="1"/>
    <col min="7176" max="7176" width="9.7109375" style="80" customWidth="1"/>
    <col min="7177" max="7177" width="9.42578125" style="80" customWidth="1"/>
    <col min="7178" max="7178" width="10.28515625" style="80" customWidth="1"/>
    <col min="7179" max="7179" width="7" style="80" customWidth="1"/>
    <col min="7180" max="7180" width="9.42578125" style="80" customWidth="1"/>
    <col min="7181" max="7181" width="10.5703125" style="80" customWidth="1"/>
    <col min="7182" max="7424" width="9.140625" style="80"/>
    <col min="7425" max="7425" width="3.85546875" style="80" customWidth="1"/>
    <col min="7426" max="7426" width="9.140625" style="80" customWidth="1"/>
    <col min="7427" max="7427" width="38.7109375" style="80" customWidth="1"/>
    <col min="7428" max="7428" width="7.7109375" style="80" customWidth="1"/>
    <col min="7429" max="7429" width="8.28515625" style="80" customWidth="1"/>
    <col min="7430" max="7430" width="10.5703125" style="80" customWidth="1"/>
    <col min="7431" max="7431" width="6.28515625" style="80" customWidth="1"/>
    <col min="7432" max="7432" width="9.7109375" style="80" customWidth="1"/>
    <col min="7433" max="7433" width="9.42578125" style="80" customWidth="1"/>
    <col min="7434" max="7434" width="10.28515625" style="80" customWidth="1"/>
    <col min="7435" max="7435" width="7" style="80" customWidth="1"/>
    <col min="7436" max="7436" width="9.42578125" style="80" customWidth="1"/>
    <col min="7437" max="7437" width="10.5703125" style="80" customWidth="1"/>
    <col min="7438" max="7680" width="9.140625" style="80"/>
    <col min="7681" max="7681" width="3.85546875" style="80" customWidth="1"/>
    <col min="7682" max="7682" width="9.140625" style="80" customWidth="1"/>
    <col min="7683" max="7683" width="38.7109375" style="80" customWidth="1"/>
    <col min="7684" max="7684" width="7.7109375" style="80" customWidth="1"/>
    <col min="7685" max="7685" width="8.28515625" style="80" customWidth="1"/>
    <col min="7686" max="7686" width="10.5703125" style="80" customWidth="1"/>
    <col min="7687" max="7687" width="6.28515625" style="80" customWidth="1"/>
    <col min="7688" max="7688" width="9.7109375" style="80" customWidth="1"/>
    <col min="7689" max="7689" width="9.42578125" style="80" customWidth="1"/>
    <col min="7690" max="7690" width="10.28515625" style="80" customWidth="1"/>
    <col min="7691" max="7691" width="7" style="80" customWidth="1"/>
    <col min="7692" max="7692" width="9.42578125" style="80" customWidth="1"/>
    <col min="7693" max="7693" width="10.5703125" style="80" customWidth="1"/>
    <col min="7694" max="7936" width="9.140625" style="80"/>
    <col min="7937" max="7937" width="3.85546875" style="80" customWidth="1"/>
    <col min="7938" max="7938" width="9.140625" style="80" customWidth="1"/>
    <col min="7939" max="7939" width="38.7109375" style="80" customWidth="1"/>
    <col min="7940" max="7940" width="7.7109375" style="80" customWidth="1"/>
    <col min="7941" max="7941" width="8.28515625" style="80" customWidth="1"/>
    <col min="7942" max="7942" width="10.5703125" style="80" customWidth="1"/>
    <col min="7943" max="7943" width="6.28515625" style="80" customWidth="1"/>
    <col min="7944" max="7944" width="9.7109375" style="80" customWidth="1"/>
    <col min="7945" max="7945" width="9.42578125" style="80" customWidth="1"/>
    <col min="7946" max="7946" width="10.28515625" style="80" customWidth="1"/>
    <col min="7947" max="7947" width="7" style="80" customWidth="1"/>
    <col min="7948" max="7948" width="9.42578125" style="80" customWidth="1"/>
    <col min="7949" max="7949" width="10.5703125" style="80" customWidth="1"/>
    <col min="7950" max="8192" width="9.140625" style="80"/>
    <col min="8193" max="8193" width="3.85546875" style="80" customWidth="1"/>
    <col min="8194" max="8194" width="9.140625" style="80" customWidth="1"/>
    <col min="8195" max="8195" width="38.7109375" style="80" customWidth="1"/>
    <col min="8196" max="8196" width="7.7109375" style="80" customWidth="1"/>
    <col min="8197" max="8197" width="8.28515625" style="80" customWidth="1"/>
    <col min="8198" max="8198" width="10.5703125" style="80" customWidth="1"/>
    <col min="8199" max="8199" width="6.28515625" style="80" customWidth="1"/>
    <col min="8200" max="8200" width="9.7109375" style="80" customWidth="1"/>
    <col min="8201" max="8201" width="9.42578125" style="80" customWidth="1"/>
    <col min="8202" max="8202" width="10.28515625" style="80" customWidth="1"/>
    <col min="8203" max="8203" width="7" style="80" customWidth="1"/>
    <col min="8204" max="8204" width="9.42578125" style="80" customWidth="1"/>
    <col min="8205" max="8205" width="10.5703125" style="80" customWidth="1"/>
    <col min="8206" max="8448" width="9.140625" style="80"/>
    <col min="8449" max="8449" width="3.85546875" style="80" customWidth="1"/>
    <col min="8450" max="8450" width="9.140625" style="80" customWidth="1"/>
    <col min="8451" max="8451" width="38.7109375" style="80" customWidth="1"/>
    <col min="8452" max="8452" width="7.7109375" style="80" customWidth="1"/>
    <col min="8453" max="8453" width="8.28515625" style="80" customWidth="1"/>
    <col min="8454" max="8454" width="10.5703125" style="80" customWidth="1"/>
    <col min="8455" max="8455" width="6.28515625" style="80" customWidth="1"/>
    <col min="8456" max="8456" width="9.7109375" style="80" customWidth="1"/>
    <col min="8457" max="8457" width="9.42578125" style="80" customWidth="1"/>
    <col min="8458" max="8458" width="10.28515625" style="80" customWidth="1"/>
    <col min="8459" max="8459" width="7" style="80" customWidth="1"/>
    <col min="8460" max="8460" width="9.42578125" style="80" customWidth="1"/>
    <col min="8461" max="8461" width="10.5703125" style="80" customWidth="1"/>
    <col min="8462" max="8704" width="9.140625" style="80"/>
    <col min="8705" max="8705" width="3.85546875" style="80" customWidth="1"/>
    <col min="8706" max="8706" width="9.140625" style="80" customWidth="1"/>
    <col min="8707" max="8707" width="38.7109375" style="80" customWidth="1"/>
    <col min="8708" max="8708" width="7.7109375" style="80" customWidth="1"/>
    <col min="8709" max="8709" width="8.28515625" style="80" customWidth="1"/>
    <col min="8710" max="8710" width="10.5703125" style="80" customWidth="1"/>
    <col min="8711" max="8711" width="6.28515625" style="80" customWidth="1"/>
    <col min="8712" max="8712" width="9.7109375" style="80" customWidth="1"/>
    <col min="8713" max="8713" width="9.42578125" style="80" customWidth="1"/>
    <col min="8714" max="8714" width="10.28515625" style="80" customWidth="1"/>
    <col min="8715" max="8715" width="7" style="80" customWidth="1"/>
    <col min="8716" max="8716" width="9.42578125" style="80" customWidth="1"/>
    <col min="8717" max="8717" width="10.5703125" style="80" customWidth="1"/>
    <col min="8718" max="8960" width="9.140625" style="80"/>
    <col min="8961" max="8961" width="3.85546875" style="80" customWidth="1"/>
    <col min="8962" max="8962" width="9.140625" style="80" customWidth="1"/>
    <col min="8963" max="8963" width="38.7109375" style="80" customWidth="1"/>
    <col min="8964" max="8964" width="7.7109375" style="80" customWidth="1"/>
    <col min="8965" max="8965" width="8.28515625" style="80" customWidth="1"/>
    <col min="8966" max="8966" width="10.5703125" style="80" customWidth="1"/>
    <col min="8967" max="8967" width="6.28515625" style="80" customWidth="1"/>
    <col min="8968" max="8968" width="9.7109375" style="80" customWidth="1"/>
    <col min="8969" max="8969" width="9.42578125" style="80" customWidth="1"/>
    <col min="8970" max="8970" width="10.28515625" style="80" customWidth="1"/>
    <col min="8971" max="8971" width="7" style="80" customWidth="1"/>
    <col min="8972" max="8972" width="9.42578125" style="80" customWidth="1"/>
    <col min="8973" max="8973" width="10.5703125" style="80" customWidth="1"/>
    <col min="8974" max="9216" width="9.140625" style="80"/>
    <col min="9217" max="9217" width="3.85546875" style="80" customWidth="1"/>
    <col min="9218" max="9218" width="9.140625" style="80" customWidth="1"/>
    <col min="9219" max="9219" width="38.7109375" style="80" customWidth="1"/>
    <col min="9220" max="9220" width="7.7109375" style="80" customWidth="1"/>
    <col min="9221" max="9221" width="8.28515625" style="80" customWidth="1"/>
    <col min="9222" max="9222" width="10.5703125" style="80" customWidth="1"/>
    <col min="9223" max="9223" width="6.28515625" style="80" customWidth="1"/>
    <col min="9224" max="9224" width="9.7109375" style="80" customWidth="1"/>
    <col min="9225" max="9225" width="9.42578125" style="80" customWidth="1"/>
    <col min="9226" max="9226" width="10.28515625" style="80" customWidth="1"/>
    <col min="9227" max="9227" width="7" style="80" customWidth="1"/>
    <col min="9228" max="9228" width="9.42578125" style="80" customWidth="1"/>
    <col min="9229" max="9229" width="10.5703125" style="80" customWidth="1"/>
    <col min="9230" max="9472" width="9.140625" style="80"/>
    <col min="9473" max="9473" width="3.85546875" style="80" customWidth="1"/>
    <col min="9474" max="9474" width="9.140625" style="80" customWidth="1"/>
    <col min="9475" max="9475" width="38.7109375" style="80" customWidth="1"/>
    <col min="9476" max="9476" width="7.7109375" style="80" customWidth="1"/>
    <col min="9477" max="9477" width="8.28515625" style="80" customWidth="1"/>
    <col min="9478" max="9478" width="10.5703125" style="80" customWidth="1"/>
    <col min="9479" max="9479" width="6.28515625" style="80" customWidth="1"/>
    <col min="9480" max="9480" width="9.7109375" style="80" customWidth="1"/>
    <col min="9481" max="9481" width="9.42578125" style="80" customWidth="1"/>
    <col min="9482" max="9482" width="10.28515625" style="80" customWidth="1"/>
    <col min="9483" max="9483" width="7" style="80" customWidth="1"/>
    <col min="9484" max="9484" width="9.42578125" style="80" customWidth="1"/>
    <col min="9485" max="9485" width="10.5703125" style="80" customWidth="1"/>
    <col min="9486" max="9728" width="9.140625" style="80"/>
    <col min="9729" max="9729" width="3.85546875" style="80" customWidth="1"/>
    <col min="9730" max="9730" width="9.140625" style="80" customWidth="1"/>
    <col min="9731" max="9731" width="38.7109375" style="80" customWidth="1"/>
    <col min="9732" max="9732" width="7.7109375" style="80" customWidth="1"/>
    <col min="9733" max="9733" width="8.28515625" style="80" customWidth="1"/>
    <col min="9734" max="9734" width="10.5703125" style="80" customWidth="1"/>
    <col min="9735" max="9735" width="6.28515625" style="80" customWidth="1"/>
    <col min="9736" max="9736" width="9.7109375" style="80" customWidth="1"/>
    <col min="9737" max="9737" width="9.42578125" style="80" customWidth="1"/>
    <col min="9738" max="9738" width="10.28515625" style="80" customWidth="1"/>
    <col min="9739" max="9739" width="7" style="80" customWidth="1"/>
    <col min="9740" max="9740" width="9.42578125" style="80" customWidth="1"/>
    <col min="9741" max="9741" width="10.5703125" style="80" customWidth="1"/>
    <col min="9742" max="9984" width="9.140625" style="80"/>
    <col min="9985" max="9985" width="3.85546875" style="80" customWidth="1"/>
    <col min="9986" max="9986" width="9.140625" style="80" customWidth="1"/>
    <col min="9987" max="9987" width="38.7109375" style="80" customWidth="1"/>
    <col min="9988" max="9988" width="7.7109375" style="80" customWidth="1"/>
    <col min="9989" max="9989" width="8.28515625" style="80" customWidth="1"/>
    <col min="9990" max="9990" width="10.5703125" style="80" customWidth="1"/>
    <col min="9991" max="9991" width="6.28515625" style="80" customWidth="1"/>
    <col min="9992" max="9992" width="9.7109375" style="80" customWidth="1"/>
    <col min="9993" max="9993" width="9.42578125" style="80" customWidth="1"/>
    <col min="9994" max="9994" width="10.28515625" style="80" customWidth="1"/>
    <col min="9995" max="9995" width="7" style="80" customWidth="1"/>
    <col min="9996" max="9996" width="9.42578125" style="80" customWidth="1"/>
    <col min="9997" max="9997" width="10.5703125" style="80" customWidth="1"/>
    <col min="9998" max="10240" width="9.140625" style="80"/>
    <col min="10241" max="10241" width="3.85546875" style="80" customWidth="1"/>
    <col min="10242" max="10242" width="9.140625" style="80" customWidth="1"/>
    <col min="10243" max="10243" width="38.7109375" style="80" customWidth="1"/>
    <col min="10244" max="10244" width="7.7109375" style="80" customWidth="1"/>
    <col min="10245" max="10245" width="8.28515625" style="80" customWidth="1"/>
    <col min="10246" max="10246" width="10.5703125" style="80" customWidth="1"/>
    <col min="10247" max="10247" width="6.28515625" style="80" customWidth="1"/>
    <col min="10248" max="10248" width="9.7109375" style="80" customWidth="1"/>
    <col min="10249" max="10249" width="9.42578125" style="80" customWidth="1"/>
    <col min="10250" max="10250" width="10.28515625" style="80" customWidth="1"/>
    <col min="10251" max="10251" width="7" style="80" customWidth="1"/>
    <col min="10252" max="10252" width="9.42578125" style="80" customWidth="1"/>
    <col min="10253" max="10253" width="10.5703125" style="80" customWidth="1"/>
    <col min="10254" max="10496" width="9.140625" style="80"/>
    <col min="10497" max="10497" width="3.85546875" style="80" customWidth="1"/>
    <col min="10498" max="10498" width="9.140625" style="80" customWidth="1"/>
    <col min="10499" max="10499" width="38.7109375" style="80" customWidth="1"/>
    <col min="10500" max="10500" width="7.7109375" style="80" customWidth="1"/>
    <col min="10501" max="10501" width="8.28515625" style="80" customWidth="1"/>
    <col min="10502" max="10502" width="10.5703125" style="80" customWidth="1"/>
    <col min="10503" max="10503" width="6.28515625" style="80" customWidth="1"/>
    <col min="10504" max="10504" width="9.7109375" style="80" customWidth="1"/>
    <col min="10505" max="10505" width="9.42578125" style="80" customWidth="1"/>
    <col min="10506" max="10506" width="10.28515625" style="80" customWidth="1"/>
    <col min="10507" max="10507" width="7" style="80" customWidth="1"/>
    <col min="10508" max="10508" width="9.42578125" style="80" customWidth="1"/>
    <col min="10509" max="10509" width="10.5703125" style="80" customWidth="1"/>
    <col min="10510" max="10752" width="9.140625" style="80"/>
    <col min="10753" max="10753" width="3.85546875" style="80" customWidth="1"/>
    <col min="10754" max="10754" width="9.140625" style="80" customWidth="1"/>
    <col min="10755" max="10755" width="38.7109375" style="80" customWidth="1"/>
    <col min="10756" max="10756" width="7.7109375" style="80" customWidth="1"/>
    <col min="10757" max="10757" width="8.28515625" style="80" customWidth="1"/>
    <col min="10758" max="10758" width="10.5703125" style="80" customWidth="1"/>
    <col min="10759" max="10759" width="6.28515625" style="80" customWidth="1"/>
    <col min="10760" max="10760" width="9.7109375" style="80" customWidth="1"/>
    <col min="10761" max="10761" width="9.42578125" style="80" customWidth="1"/>
    <col min="10762" max="10762" width="10.28515625" style="80" customWidth="1"/>
    <col min="10763" max="10763" width="7" style="80" customWidth="1"/>
    <col min="10764" max="10764" width="9.42578125" style="80" customWidth="1"/>
    <col min="10765" max="10765" width="10.5703125" style="80" customWidth="1"/>
    <col min="10766" max="11008" width="9.140625" style="80"/>
    <col min="11009" max="11009" width="3.85546875" style="80" customWidth="1"/>
    <col min="11010" max="11010" width="9.140625" style="80" customWidth="1"/>
    <col min="11011" max="11011" width="38.7109375" style="80" customWidth="1"/>
    <col min="11012" max="11012" width="7.7109375" style="80" customWidth="1"/>
    <col min="11013" max="11013" width="8.28515625" style="80" customWidth="1"/>
    <col min="11014" max="11014" width="10.5703125" style="80" customWidth="1"/>
    <col min="11015" max="11015" width="6.28515625" style="80" customWidth="1"/>
    <col min="11016" max="11016" width="9.7109375" style="80" customWidth="1"/>
    <col min="11017" max="11017" width="9.42578125" style="80" customWidth="1"/>
    <col min="11018" max="11018" width="10.28515625" style="80" customWidth="1"/>
    <col min="11019" max="11019" width="7" style="80" customWidth="1"/>
    <col min="11020" max="11020" width="9.42578125" style="80" customWidth="1"/>
    <col min="11021" max="11021" width="10.5703125" style="80" customWidth="1"/>
    <col min="11022" max="11264" width="9.140625" style="80"/>
    <col min="11265" max="11265" width="3.85546875" style="80" customWidth="1"/>
    <col min="11266" max="11266" width="9.140625" style="80" customWidth="1"/>
    <col min="11267" max="11267" width="38.7109375" style="80" customWidth="1"/>
    <col min="11268" max="11268" width="7.7109375" style="80" customWidth="1"/>
    <col min="11269" max="11269" width="8.28515625" style="80" customWidth="1"/>
    <col min="11270" max="11270" width="10.5703125" style="80" customWidth="1"/>
    <col min="11271" max="11271" width="6.28515625" style="80" customWidth="1"/>
    <col min="11272" max="11272" width="9.7109375" style="80" customWidth="1"/>
    <col min="11273" max="11273" width="9.42578125" style="80" customWidth="1"/>
    <col min="11274" max="11274" width="10.28515625" style="80" customWidth="1"/>
    <col min="11275" max="11275" width="7" style="80" customWidth="1"/>
    <col min="11276" max="11276" width="9.42578125" style="80" customWidth="1"/>
    <col min="11277" max="11277" width="10.5703125" style="80" customWidth="1"/>
    <col min="11278" max="11520" width="9.140625" style="80"/>
    <col min="11521" max="11521" width="3.85546875" style="80" customWidth="1"/>
    <col min="11522" max="11522" width="9.140625" style="80" customWidth="1"/>
    <col min="11523" max="11523" width="38.7109375" style="80" customWidth="1"/>
    <col min="11524" max="11524" width="7.7109375" style="80" customWidth="1"/>
    <col min="11525" max="11525" width="8.28515625" style="80" customWidth="1"/>
    <col min="11526" max="11526" width="10.5703125" style="80" customWidth="1"/>
    <col min="11527" max="11527" width="6.28515625" style="80" customWidth="1"/>
    <col min="11528" max="11528" width="9.7109375" style="80" customWidth="1"/>
    <col min="11529" max="11529" width="9.42578125" style="80" customWidth="1"/>
    <col min="11530" max="11530" width="10.28515625" style="80" customWidth="1"/>
    <col min="11531" max="11531" width="7" style="80" customWidth="1"/>
    <col min="11532" max="11532" width="9.42578125" style="80" customWidth="1"/>
    <col min="11533" max="11533" width="10.5703125" style="80" customWidth="1"/>
    <col min="11534" max="11776" width="9.140625" style="80"/>
    <col min="11777" max="11777" width="3.85546875" style="80" customWidth="1"/>
    <col min="11778" max="11778" width="9.140625" style="80" customWidth="1"/>
    <col min="11779" max="11779" width="38.7109375" style="80" customWidth="1"/>
    <col min="11780" max="11780" width="7.7109375" style="80" customWidth="1"/>
    <col min="11781" max="11781" width="8.28515625" style="80" customWidth="1"/>
    <col min="11782" max="11782" width="10.5703125" style="80" customWidth="1"/>
    <col min="11783" max="11783" width="6.28515625" style="80" customWidth="1"/>
    <col min="11784" max="11784" width="9.7109375" style="80" customWidth="1"/>
    <col min="11785" max="11785" width="9.42578125" style="80" customWidth="1"/>
    <col min="11786" max="11786" width="10.28515625" style="80" customWidth="1"/>
    <col min="11787" max="11787" width="7" style="80" customWidth="1"/>
    <col min="11788" max="11788" width="9.42578125" style="80" customWidth="1"/>
    <col min="11789" max="11789" width="10.5703125" style="80" customWidth="1"/>
    <col min="11790" max="12032" width="9.140625" style="80"/>
    <col min="12033" max="12033" width="3.85546875" style="80" customWidth="1"/>
    <col min="12034" max="12034" width="9.140625" style="80" customWidth="1"/>
    <col min="12035" max="12035" width="38.7109375" style="80" customWidth="1"/>
    <col min="12036" max="12036" width="7.7109375" style="80" customWidth="1"/>
    <col min="12037" max="12037" width="8.28515625" style="80" customWidth="1"/>
    <col min="12038" max="12038" width="10.5703125" style="80" customWidth="1"/>
    <col min="12039" max="12039" width="6.28515625" style="80" customWidth="1"/>
    <col min="12040" max="12040" width="9.7109375" style="80" customWidth="1"/>
    <col min="12041" max="12041" width="9.42578125" style="80" customWidth="1"/>
    <col min="12042" max="12042" width="10.28515625" style="80" customWidth="1"/>
    <col min="12043" max="12043" width="7" style="80" customWidth="1"/>
    <col min="12044" max="12044" width="9.42578125" style="80" customWidth="1"/>
    <col min="12045" max="12045" width="10.5703125" style="80" customWidth="1"/>
    <col min="12046" max="12288" width="9.140625" style="80"/>
    <col min="12289" max="12289" width="3.85546875" style="80" customWidth="1"/>
    <col min="12290" max="12290" width="9.140625" style="80" customWidth="1"/>
    <col min="12291" max="12291" width="38.7109375" style="80" customWidth="1"/>
    <col min="12292" max="12292" width="7.7109375" style="80" customWidth="1"/>
    <col min="12293" max="12293" width="8.28515625" style="80" customWidth="1"/>
    <col min="12294" max="12294" width="10.5703125" style="80" customWidth="1"/>
    <col min="12295" max="12295" width="6.28515625" style="80" customWidth="1"/>
    <col min="12296" max="12296" width="9.7109375" style="80" customWidth="1"/>
    <col min="12297" max="12297" width="9.42578125" style="80" customWidth="1"/>
    <col min="12298" max="12298" width="10.28515625" style="80" customWidth="1"/>
    <col min="12299" max="12299" width="7" style="80" customWidth="1"/>
    <col min="12300" max="12300" width="9.42578125" style="80" customWidth="1"/>
    <col min="12301" max="12301" width="10.5703125" style="80" customWidth="1"/>
    <col min="12302" max="12544" width="9.140625" style="80"/>
    <col min="12545" max="12545" width="3.85546875" style="80" customWidth="1"/>
    <col min="12546" max="12546" width="9.140625" style="80" customWidth="1"/>
    <col min="12547" max="12547" width="38.7109375" style="80" customWidth="1"/>
    <col min="12548" max="12548" width="7.7109375" style="80" customWidth="1"/>
    <col min="12549" max="12549" width="8.28515625" style="80" customWidth="1"/>
    <col min="12550" max="12550" width="10.5703125" style="80" customWidth="1"/>
    <col min="12551" max="12551" width="6.28515625" style="80" customWidth="1"/>
    <col min="12552" max="12552" width="9.7109375" style="80" customWidth="1"/>
    <col min="12553" max="12553" width="9.42578125" style="80" customWidth="1"/>
    <col min="12554" max="12554" width="10.28515625" style="80" customWidth="1"/>
    <col min="12555" max="12555" width="7" style="80" customWidth="1"/>
    <col min="12556" max="12556" width="9.42578125" style="80" customWidth="1"/>
    <col min="12557" max="12557" width="10.5703125" style="80" customWidth="1"/>
    <col min="12558" max="12800" width="9.140625" style="80"/>
    <col min="12801" max="12801" width="3.85546875" style="80" customWidth="1"/>
    <col min="12802" max="12802" width="9.140625" style="80" customWidth="1"/>
    <col min="12803" max="12803" width="38.7109375" style="80" customWidth="1"/>
    <col min="12804" max="12804" width="7.7109375" style="80" customWidth="1"/>
    <col min="12805" max="12805" width="8.28515625" style="80" customWidth="1"/>
    <col min="12806" max="12806" width="10.5703125" style="80" customWidth="1"/>
    <col min="12807" max="12807" width="6.28515625" style="80" customWidth="1"/>
    <col min="12808" max="12808" width="9.7109375" style="80" customWidth="1"/>
    <col min="12809" max="12809" width="9.42578125" style="80" customWidth="1"/>
    <col min="12810" max="12810" width="10.28515625" style="80" customWidth="1"/>
    <col min="12811" max="12811" width="7" style="80" customWidth="1"/>
    <col min="12812" max="12812" width="9.42578125" style="80" customWidth="1"/>
    <col min="12813" max="12813" width="10.5703125" style="80" customWidth="1"/>
    <col min="12814" max="13056" width="9.140625" style="80"/>
    <col min="13057" max="13057" width="3.85546875" style="80" customWidth="1"/>
    <col min="13058" max="13058" width="9.140625" style="80" customWidth="1"/>
    <col min="13059" max="13059" width="38.7109375" style="80" customWidth="1"/>
    <col min="13060" max="13060" width="7.7109375" style="80" customWidth="1"/>
    <col min="13061" max="13061" width="8.28515625" style="80" customWidth="1"/>
    <col min="13062" max="13062" width="10.5703125" style="80" customWidth="1"/>
    <col min="13063" max="13063" width="6.28515625" style="80" customWidth="1"/>
    <col min="13064" max="13064" width="9.7109375" style="80" customWidth="1"/>
    <col min="13065" max="13065" width="9.42578125" style="80" customWidth="1"/>
    <col min="13066" max="13066" width="10.28515625" style="80" customWidth="1"/>
    <col min="13067" max="13067" width="7" style="80" customWidth="1"/>
    <col min="13068" max="13068" width="9.42578125" style="80" customWidth="1"/>
    <col min="13069" max="13069" width="10.5703125" style="80" customWidth="1"/>
    <col min="13070" max="13312" width="9.140625" style="80"/>
    <col min="13313" max="13313" width="3.85546875" style="80" customWidth="1"/>
    <col min="13314" max="13314" width="9.140625" style="80" customWidth="1"/>
    <col min="13315" max="13315" width="38.7109375" style="80" customWidth="1"/>
    <col min="13316" max="13316" width="7.7109375" style="80" customWidth="1"/>
    <col min="13317" max="13317" width="8.28515625" style="80" customWidth="1"/>
    <col min="13318" max="13318" width="10.5703125" style="80" customWidth="1"/>
    <col min="13319" max="13319" width="6.28515625" style="80" customWidth="1"/>
    <col min="13320" max="13320" width="9.7109375" style="80" customWidth="1"/>
    <col min="13321" max="13321" width="9.42578125" style="80" customWidth="1"/>
    <col min="13322" max="13322" width="10.28515625" style="80" customWidth="1"/>
    <col min="13323" max="13323" width="7" style="80" customWidth="1"/>
    <col min="13324" max="13324" width="9.42578125" style="80" customWidth="1"/>
    <col min="13325" max="13325" width="10.5703125" style="80" customWidth="1"/>
    <col min="13326" max="13568" width="9.140625" style="80"/>
    <col min="13569" max="13569" width="3.85546875" style="80" customWidth="1"/>
    <col min="13570" max="13570" width="9.140625" style="80" customWidth="1"/>
    <col min="13571" max="13571" width="38.7109375" style="80" customWidth="1"/>
    <col min="13572" max="13572" width="7.7109375" style="80" customWidth="1"/>
    <col min="13573" max="13573" width="8.28515625" style="80" customWidth="1"/>
    <col min="13574" max="13574" width="10.5703125" style="80" customWidth="1"/>
    <col min="13575" max="13575" width="6.28515625" style="80" customWidth="1"/>
    <col min="13576" max="13576" width="9.7109375" style="80" customWidth="1"/>
    <col min="13577" max="13577" width="9.42578125" style="80" customWidth="1"/>
    <col min="13578" max="13578" width="10.28515625" style="80" customWidth="1"/>
    <col min="13579" max="13579" width="7" style="80" customWidth="1"/>
    <col min="13580" max="13580" width="9.42578125" style="80" customWidth="1"/>
    <col min="13581" max="13581" width="10.5703125" style="80" customWidth="1"/>
    <col min="13582" max="13824" width="9.140625" style="80"/>
    <col min="13825" max="13825" width="3.85546875" style="80" customWidth="1"/>
    <col min="13826" max="13826" width="9.140625" style="80" customWidth="1"/>
    <col min="13827" max="13827" width="38.7109375" style="80" customWidth="1"/>
    <col min="13828" max="13828" width="7.7109375" style="80" customWidth="1"/>
    <col min="13829" max="13829" width="8.28515625" style="80" customWidth="1"/>
    <col min="13830" max="13830" width="10.5703125" style="80" customWidth="1"/>
    <col min="13831" max="13831" width="6.28515625" style="80" customWidth="1"/>
    <col min="13832" max="13832" width="9.7109375" style="80" customWidth="1"/>
    <col min="13833" max="13833" width="9.42578125" style="80" customWidth="1"/>
    <col min="13834" max="13834" width="10.28515625" style="80" customWidth="1"/>
    <col min="13835" max="13835" width="7" style="80" customWidth="1"/>
    <col min="13836" max="13836" width="9.42578125" style="80" customWidth="1"/>
    <col min="13837" max="13837" width="10.5703125" style="80" customWidth="1"/>
    <col min="13838" max="14080" width="9.140625" style="80"/>
    <col min="14081" max="14081" width="3.85546875" style="80" customWidth="1"/>
    <col min="14082" max="14082" width="9.140625" style="80" customWidth="1"/>
    <col min="14083" max="14083" width="38.7109375" style="80" customWidth="1"/>
    <col min="14084" max="14084" width="7.7109375" style="80" customWidth="1"/>
    <col min="14085" max="14085" width="8.28515625" style="80" customWidth="1"/>
    <col min="14086" max="14086" width="10.5703125" style="80" customWidth="1"/>
    <col min="14087" max="14087" width="6.28515625" style="80" customWidth="1"/>
    <col min="14088" max="14088" width="9.7109375" style="80" customWidth="1"/>
    <col min="14089" max="14089" width="9.42578125" style="80" customWidth="1"/>
    <col min="14090" max="14090" width="10.28515625" style="80" customWidth="1"/>
    <col min="14091" max="14091" width="7" style="80" customWidth="1"/>
    <col min="14092" max="14092" width="9.42578125" style="80" customWidth="1"/>
    <col min="14093" max="14093" width="10.5703125" style="80" customWidth="1"/>
    <col min="14094" max="14336" width="9.140625" style="80"/>
    <col min="14337" max="14337" width="3.85546875" style="80" customWidth="1"/>
    <col min="14338" max="14338" width="9.140625" style="80" customWidth="1"/>
    <col min="14339" max="14339" width="38.7109375" style="80" customWidth="1"/>
    <col min="14340" max="14340" width="7.7109375" style="80" customWidth="1"/>
    <col min="14341" max="14341" width="8.28515625" style="80" customWidth="1"/>
    <col min="14342" max="14342" width="10.5703125" style="80" customWidth="1"/>
    <col min="14343" max="14343" width="6.28515625" style="80" customWidth="1"/>
    <col min="14344" max="14344" width="9.7109375" style="80" customWidth="1"/>
    <col min="14345" max="14345" width="9.42578125" style="80" customWidth="1"/>
    <col min="14346" max="14346" width="10.28515625" style="80" customWidth="1"/>
    <col min="14347" max="14347" width="7" style="80" customWidth="1"/>
    <col min="14348" max="14348" width="9.42578125" style="80" customWidth="1"/>
    <col min="14349" max="14349" width="10.5703125" style="80" customWidth="1"/>
    <col min="14350" max="14592" width="9.140625" style="80"/>
    <col min="14593" max="14593" width="3.85546875" style="80" customWidth="1"/>
    <col min="14594" max="14594" width="9.140625" style="80" customWidth="1"/>
    <col min="14595" max="14595" width="38.7109375" style="80" customWidth="1"/>
    <col min="14596" max="14596" width="7.7109375" style="80" customWidth="1"/>
    <col min="14597" max="14597" width="8.28515625" style="80" customWidth="1"/>
    <col min="14598" max="14598" width="10.5703125" style="80" customWidth="1"/>
    <col min="14599" max="14599" width="6.28515625" style="80" customWidth="1"/>
    <col min="14600" max="14600" width="9.7109375" style="80" customWidth="1"/>
    <col min="14601" max="14601" width="9.42578125" style="80" customWidth="1"/>
    <col min="14602" max="14602" width="10.28515625" style="80" customWidth="1"/>
    <col min="14603" max="14603" width="7" style="80" customWidth="1"/>
    <col min="14604" max="14604" width="9.42578125" style="80" customWidth="1"/>
    <col min="14605" max="14605" width="10.5703125" style="80" customWidth="1"/>
    <col min="14606" max="14848" width="9.140625" style="80"/>
    <col min="14849" max="14849" width="3.85546875" style="80" customWidth="1"/>
    <col min="14850" max="14850" width="9.140625" style="80" customWidth="1"/>
    <col min="14851" max="14851" width="38.7109375" style="80" customWidth="1"/>
    <col min="14852" max="14852" width="7.7109375" style="80" customWidth="1"/>
    <col min="14853" max="14853" width="8.28515625" style="80" customWidth="1"/>
    <col min="14854" max="14854" width="10.5703125" style="80" customWidth="1"/>
    <col min="14855" max="14855" width="6.28515625" style="80" customWidth="1"/>
    <col min="14856" max="14856" width="9.7109375" style="80" customWidth="1"/>
    <col min="14857" max="14857" width="9.42578125" style="80" customWidth="1"/>
    <col min="14858" max="14858" width="10.28515625" style="80" customWidth="1"/>
    <col min="14859" max="14859" width="7" style="80" customWidth="1"/>
    <col min="14860" max="14860" width="9.42578125" style="80" customWidth="1"/>
    <col min="14861" max="14861" width="10.5703125" style="80" customWidth="1"/>
    <col min="14862" max="15104" width="9.140625" style="80"/>
    <col min="15105" max="15105" width="3.85546875" style="80" customWidth="1"/>
    <col min="15106" max="15106" width="9.140625" style="80" customWidth="1"/>
    <col min="15107" max="15107" width="38.7109375" style="80" customWidth="1"/>
    <col min="15108" max="15108" width="7.7109375" style="80" customWidth="1"/>
    <col min="15109" max="15109" width="8.28515625" style="80" customWidth="1"/>
    <col min="15110" max="15110" width="10.5703125" style="80" customWidth="1"/>
    <col min="15111" max="15111" width="6.28515625" style="80" customWidth="1"/>
    <col min="15112" max="15112" width="9.7109375" style="80" customWidth="1"/>
    <col min="15113" max="15113" width="9.42578125" style="80" customWidth="1"/>
    <col min="15114" max="15114" width="10.28515625" style="80" customWidth="1"/>
    <col min="15115" max="15115" width="7" style="80" customWidth="1"/>
    <col min="15116" max="15116" width="9.42578125" style="80" customWidth="1"/>
    <col min="15117" max="15117" width="10.5703125" style="80" customWidth="1"/>
    <col min="15118" max="15360" width="9.140625" style="80"/>
    <col min="15361" max="15361" width="3.85546875" style="80" customWidth="1"/>
    <col min="15362" max="15362" width="9.140625" style="80" customWidth="1"/>
    <col min="15363" max="15363" width="38.7109375" style="80" customWidth="1"/>
    <col min="15364" max="15364" width="7.7109375" style="80" customWidth="1"/>
    <col min="15365" max="15365" width="8.28515625" style="80" customWidth="1"/>
    <col min="15366" max="15366" width="10.5703125" style="80" customWidth="1"/>
    <col min="15367" max="15367" width="6.28515625" style="80" customWidth="1"/>
    <col min="15368" max="15368" width="9.7109375" style="80" customWidth="1"/>
    <col min="15369" max="15369" width="9.42578125" style="80" customWidth="1"/>
    <col min="15370" max="15370" width="10.28515625" style="80" customWidth="1"/>
    <col min="15371" max="15371" width="7" style="80" customWidth="1"/>
    <col min="15372" max="15372" width="9.42578125" style="80" customWidth="1"/>
    <col min="15373" max="15373" width="10.5703125" style="80" customWidth="1"/>
    <col min="15374" max="15616" width="9.140625" style="80"/>
    <col min="15617" max="15617" width="3.85546875" style="80" customWidth="1"/>
    <col min="15618" max="15618" width="9.140625" style="80" customWidth="1"/>
    <col min="15619" max="15619" width="38.7109375" style="80" customWidth="1"/>
    <col min="15620" max="15620" width="7.7109375" style="80" customWidth="1"/>
    <col min="15621" max="15621" width="8.28515625" style="80" customWidth="1"/>
    <col min="15622" max="15622" width="10.5703125" style="80" customWidth="1"/>
    <col min="15623" max="15623" width="6.28515625" style="80" customWidth="1"/>
    <col min="15624" max="15624" width="9.7109375" style="80" customWidth="1"/>
    <col min="15625" max="15625" width="9.42578125" style="80" customWidth="1"/>
    <col min="15626" max="15626" width="10.28515625" style="80" customWidth="1"/>
    <col min="15627" max="15627" width="7" style="80" customWidth="1"/>
    <col min="15628" max="15628" width="9.42578125" style="80" customWidth="1"/>
    <col min="15629" max="15629" width="10.5703125" style="80" customWidth="1"/>
    <col min="15630" max="15872" width="9.140625" style="80"/>
    <col min="15873" max="15873" width="3.85546875" style="80" customWidth="1"/>
    <col min="15874" max="15874" width="9.140625" style="80" customWidth="1"/>
    <col min="15875" max="15875" width="38.7109375" style="80" customWidth="1"/>
    <col min="15876" max="15876" width="7.7109375" style="80" customWidth="1"/>
    <col min="15877" max="15877" width="8.28515625" style="80" customWidth="1"/>
    <col min="15878" max="15878" width="10.5703125" style="80" customWidth="1"/>
    <col min="15879" max="15879" width="6.28515625" style="80" customWidth="1"/>
    <col min="15880" max="15880" width="9.7109375" style="80" customWidth="1"/>
    <col min="15881" max="15881" width="9.42578125" style="80" customWidth="1"/>
    <col min="15882" max="15882" width="10.28515625" style="80" customWidth="1"/>
    <col min="15883" max="15883" width="7" style="80" customWidth="1"/>
    <col min="15884" max="15884" width="9.42578125" style="80" customWidth="1"/>
    <col min="15885" max="15885" width="10.5703125" style="80" customWidth="1"/>
    <col min="15886" max="16128" width="9.140625" style="80"/>
    <col min="16129" max="16129" width="3.85546875" style="80" customWidth="1"/>
    <col min="16130" max="16130" width="9.140625" style="80" customWidth="1"/>
    <col min="16131" max="16131" width="38.7109375" style="80" customWidth="1"/>
    <col min="16132" max="16132" width="7.7109375" style="80" customWidth="1"/>
    <col min="16133" max="16133" width="8.28515625" style="80" customWidth="1"/>
    <col min="16134" max="16134" width="10.5703125" style="80" customWidth="1"/>
    <col min="16135" max="16135" width="6.28515625" style="80" customWidth="1"/>
    <col min="16136" max="16136" width="9.7109375" style="80" customWidth="1"/>
    <col min="16137" max="16137" width="9.42578125" style="80" customWidth="1"/>
    <col min="16138" max="16138" width="10.28515625" style="80" customWidth="1"/>
    <col min="16139" max="16139" width="7" style="80" customWidth="1"/>
    <col min="16140" max="16140" width="9.42578125" style="80" customWidth="1"/>
    <col min="16141" max="16141" width="10.5703125" style="80" customWidth="1"/>
    <col min="16142" max="16384" width="9.140625" style="80"/>
  </cols>
  <sheetData>
    <row r="1" spans="1:22" ht="33" customHeight="1" x14ac:dyDescent="0.3">
      <c r="B1" s="451"/>
      <c r="C1" s="733" t="s">
        <v>218</v>
      </c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9"/>
      <c r="O1" s="79"/>
      <c r="P1" s="79"/>
      <c r="Q1" s="79"/>
      <c r="R1" s="79"/>
      <c r="S1" s="79"/>
      <c r="T1" s="79"/>
      <c r="U1" s="79"/>
      <c r="V1" s="79"/>
    </row>
    <row r="2" spans="1:22" ht="15" customHeight="1" thickBot="1" x14ac:dyDescent="0.35">
      <c r="B2" s="451"/>
      <c r="C2" s="318"/>
      <c r="D2" s="318"/>
      <c r="E2" s="318"/>
      <c r="F2" s="318"/>
      <c r="G2" s="318"/>
      <c r="H2" s="318"/>
      <c r="I2" s="319"/>
      <c r="J2" s="319"/>
      <c r="K2" s="319"/>
      <c r="L2" s="319"/>
      <c r="M2" s="319"/>
      <c r="N2" s="79"/>
      <c r="O2" s="79"/>
      <c r="P2" s="79"/>
      <c r="Q2" s="79"/>
      <c r="R2" s="79"/>
      <c r="S2" s="79"/>
      <c r="T2" s="79"/>
      <c r="U2" s="79"/>
      <c r="V2" s="79"/>
    </row>
    <row r="3" spans="1:22" ht="27.75" customHeight="1" x14ac:dyDescent="0.3">
      <c r="A3" s="715" t="s">
        <v>336</v>
      </c>
      <c r="B3" s="705"/>
      <c r="C3" s="705" t="s">
        <v>14</v>
      </c>
      <c r="D3" s="707" t="s">
        <v>73</v>
      </c>
      <c r="E3" s="713" t="s">
        <v>74</v>
      </c>
      <c r="F3" s="709" t="s">
        <v>3</v>
      </c>
      <c r="G3" s="705" t="s">
        <v>4</v>
      </c>
      <c r="H3" s="705"/>
      <c r="I3" s="705" t="s">
        <v>5</v>
      </c>
      <c r="J3" s="705"/>
      <c r="K3" s="705" t="s">
        <v>15</v>
      </c>
      <c r="L3" s="705"/>
      <c r="M3" s="711" t="s">
        <v>6</v>
      </c>
      <c r="N3" s="79"/>
      <c r="O3" s="79"/>
      <c r="P3" s="79"/>
      <c r="Q3" s="79"/>
      <c r="R3" s="79"/>
      <c r="S3" s="79"/>
      <c r="T3" s="79"/>
      <c r="U3" s="79"/>
      <c r="V3" s="79"/>
    </row>
    <row r="4" spans="1:22" ht="31.5" customHeight="1" x14ac:dyDescent="0.3">
      <c r="A4" s="716"/>
      <c r="B4" s="706"/>
      <c r="C4" s="706"/>
      <c r="D4" s="708"/>
      <c r="E4" s="714"/>
      <c r="F4" s="710"/>
      <c r="G4" s="143" t="s">
        <v>16</v>
      </c>
      <c r="H4" s="143" t="s">
        <v>6</v>
      </c>
      <c r="I4" s="487" t="s">
        <v>16</v>
      </c>
      <c r="J4" s="487" t="s">
        <v>6</v>
      </c>
      <c r="K4" s="487" t="s">
        <v>16</v>
      </c>
      <c r="L4" s="487" t="s">
        <v>6</v>
      </c>
      <c r="M4" s="712"/>
      <c r="N4" s="79"/>
      <c r="O4" s="79"/>
      <c r="P4" s="79"/>
      <c r="Q4" s="79"/>
      <c r="R4" s="79"/>
      <c r="S4" s="79"/>
      <c r="T4" s="79"/>
      <c r="U4" s="79"/>
      <c r="V4" s="79"/>
    </row>
    <row r="5" spans="1:22" ht="15" customHeight="1" x14ac:dyDescent="0.3">
      <c r="A5" s="679">
        <v>1</v>
      </c>
      <c r="B5" s="98">
        <v>2</v>
      </c>
      <c r="C5" s="661">
        <v>3</v>
      </c>
      <c r="D5" s="98">
        <v>4</v>
      </c>
      <c r="E5" s="661">
        <v>5</v>
      </c>
      <c r="F5" s="98">
        <v>6</v>
      </c>
      <c r="G5" s="661">
        <v>7</v>
      </c>
      <c r="H5" s="98">
        <v>8</v>
      </c>
      <c r="I5" s="661">
        <v>9</v>
      </c>
      <c r="J5" s="98">
        <v>10</v>
      </c>
      <c r="K5" s="661">
        <v>11</v>
      </c>
      <c r="L5" s="98">
        <v>12</v>
      </c>
      <c r="M5" s="662">
        <v>13</v>
      </c>
      <c r="N5" s="79"/>
      <c r="O5" s="79"/>
      <c r="P5" s="79"/>
      <c r="Q5" s="79"/>
      <c r="R5" s="79"/>
      <c r="S5" s="79"/>
      <c r="T5" s="79"/>
      <c r="U5" s="79"/>
      <c r="V5" s="79"/>
    </row>
    <row r="6" spans="1:22" x14ac:dyDescent="0.3">
      <c r="A6" s="679"/>
      <c r="B6" s="320"/>
      <c r="C6" s="320" t="s">
        <v>138</v>
      </c>
      <c r="D6" s="321"/>
      <c r="E6" s="321"/>
      <c r="F6" s="321"/>
      <c r="G6" s="321"/>
      <c r="H6" s="321"/>
      <c r="I6" s="321"/>
      <c r="J6" s="321"/>
      <c r="K6" s="321"/>
      <c r="L6" s="321"/>
      <c r="M6" s="663"/>
      <c r="N6" s="79"/>
      <c r="O6" s="79"/>
      <c r="P6" s="79"/>
      <c r="Q6" s="79"/>
      <c r="R6" s="79"/>
      <c r="S6" s="79"/>
      <c r="T6" s="79"/>
      <c r="U6" s="79"/>
      <c r="V6" s="79"/>
    </row>
    <row r="7" spans="1:22" s="51" customFormat="1" ht="27" x14ac:dyDescent="0.25">
      <c r="A7" s="680">
        <v>1</v>
      </c>
      <c r="B7" s="104" t="s">
        <v>213</v>
      </c>
      <c r="C7" s="323" t="s">
        <v>118</v>
      </c>
      <c r="D7" s="324" t="s">
        <v>50</v>
      </c>
      <c r="E7" s="324"/>
      <c r="F7" s="145">
        <v>2.8000000000000001E-2</v>
      </c>
      <c r="G7" s="322"/>
      <c r="H7" s="322"/>
      <c r="I7" s="322"/>
      <c r="J7" s="322"/>
      <c r="K7" s="322"/>
      <c r="L7" s="322"/>
      <c r="M7" s="664"/>
      <c r="N7" s="54"/>
      <c r="O7" s="54"/>
    </row>
    <row r="8" spans="1:22" s="52" customFormat="1" x14ac:dyDescent="0.3">
      <c r="A8" s="681">
        <v>2</v>
      </c>
      <c r="B8" s="473"/>
      <c r="C8" s="325" t="s">
        <v>49</v>
      </c>
      <c r="D8" s="322" t="s">
        <v>32</v>
      </c>
      <c r="E8" s="322">
        <v>206</v>
      </c>
      <c r="F8" s="326">
        <f>F7*E8</f>
        <v>5.7679999999999998</v>
      </c>
      <c r="G8" s="686"/>
      <c r="H8" s="686"/>
      <c r="I8" s="102"/>
      <c r="J8" s="102"/>
      <c r="K8" s="101"/>
      <c r="L8" s="101"/>
      <c r="M8" s="275"/>
      <c r="N8" s="54"/>
      <c r="O8" s="54"/>
    </row>
    <row r="9" spans="1:22" s="81" customFormat="1" x14ac:dyDescent="0.3">
      <c r="A9" s="680">
        <v>3</v>
      </c>
      <c r="B9" s="329" t="s">
        <v>110</v>
      </c>
      <c r="C9" s="328" t="s">
        <v>111</v>
      </c>
      <c r="D9" s="329" t="s">
        <v>32</v>
      </c>
      <c r="E9" s="330"/>
      <c r="F9" s="330">
        <v>0.3</v>
      </c>
      <c r="G9" s="331"/>
      <c r="H9" s="686"/>
      <c r="I9" s="331"/>
      <c r="J9" s="102"/>
      <c r="K9" s="331"/>
      <c r="L9" s="101"/>
      <c r="M9" s="275"/>
    </row>
    <row r="10" spans="1:22" s="81" customFormat="1" x14ac:dyDescent="0.3">
      <c r="A10" s="681">
        <v>4</v>
      </c>
      <c r="B10" s="329"/>
      <c r="C10" s="332" t="s">
        <v>35</v>
      </c>
      <c r="D10" s="327" t="s">
        <v>37</v>
      </c>
      <c r="E10" s="333">
        <v>0.89</v>
      </c>
      <c r="F10" s="333">
        <f>F9*E10</f>
        <v>0.26700000000000002</v>
      </c>
      <c r="G10" s="334"/>
      <c r="H10" s="686"/>
      <c r="I10" s="99"/>
      <c r="J10" s="102"/>
      <c r="K10" s="100"/>
      <c r="L10" s="99"/>
      <c r="M10" s="275"/>
    </row>
    <row r="11" spans="1:22" s="81" customFormat="1" x14ac:dyDescent="0.3">
      <c r="A11" s="680">
        <v>5</v>
      </c>
      <c r="B11" s="329"/>
      <c r="C11" s="332" t="s">
        <v>43</v>
      </c>
      <c r="D11" s="327" t="s">
        <v>0</v>
      </c>
      <c r="E11" s="333">
        <v>0.37</v>
      </c>
      <c r="F11" s="333">
        <f>F9*E11</f>
        <v>0.111</v>
      </c>
      <c r="G11" s="331"/>
      <c r="H11" s="686"/>
      <c r="I11" s="331"/>
      <c r="J11" s="102"/>
      <c r="K11" s="334"/>
      <c r="L11" s="102"/>
      <c r="M11" s="275"/>
    </row>
    <row r="12" spans="1:22" s="81" customFormat="1" x14ac:dyDescent="0.3">
      <c r="A12" s="681">
        <v>6</v>
      </c>
      <c r="B12" s="329"/>
      <c r="C12" s="332" t="s">
        <v>112</v>
      </c>
      <c r="D12" s="327" t="s">
        <v>32</v>
      </c>
      <c r="E12" s="333">
        <v>1.1499999999999999</v>
      </c>
      <c r="F12" s="333">
        <f>F9*E12</f>
        <v>0.34499999999999997</v>
      </c>
      <c r="G12" s="331"/>
      <c r="H12" s="686"/>
      <c r="I12" s="334"/>
      <c r="J12" s="102"/>
      <c r="K12" s="331"/>
      <c r="L12" s="101"/>
      <c r="M12" s="275"/>
    </row>
    <row r="13" spans="1:22" s="81" customFormat="1" x14ac:dyDescent="0.3">
      <c r="A13" s="680">
        <v>7</v>
      </c>
      <c r="B13" s="329"/>
      <c r="C13" s="332" t="s">
        <v>44</v>
      </c>
      <c r="D13" s="327" t="s">
        <v>0</v>
      </c>
      <c r="E13" s="333">
        <v>0.02</v>
      </c>
      <c r="F13" s="333">
        <f>F9*E13</f>
        <v>6.0000000000000001E-3</v>
      </c>
      <c r="G13" s="331"/>
      <c r="H13" s="687"/>
      <c r="I13" s="334"/>
      <c r="J13" s="102"/>
      <c r="K13" s="331"/>
      <c r="L13" s="101"/>
      <c r="M13" s="275"/>
    </row>
    <row r="14" spans="1:22" s="81" customFormat="1" ht="27.75" x14ac:dyDescent="0.3">
      <c r="A14" s="681">
        <v>8</v>
      </c>
      <c r="B14" s="329" t="s">
        <v>113</v>
      </c>
      <c r="C14" s="335" t="s">
        <v>121</v>
      </c>
      <c r="D14" s="8" t="s">
        <v>32</v>
      </c>
      <c r="E14" s="330"/>
      <c r="F14" s="330">
        <v>4.28</v>
      </c>
      <c r="G14" s="331"/>
      <c r="H14" s="686"/>
      <c r="I14" s="331"/>
      <c r="J14" s="102"/>
      <c r="K14" s="331"/>
      <c r="L14" s="101"/>
      <c r="M14" s="275"/>
    </row>
    <row r="15" spans="1:22" s="81" customFormat="1" x14ac:dyDescent="0.3">
      <c r="A15" s="680">
        <v>9</v>
      </c>
      <c r="B15" s="103"/>
      <c r="C15" s="377" t="s">
        <v>35</v>
      </c>
      <c r="D15" s="327" t="s">
        <v>37</v>
      </c>
      <c r="E15" s="333">
        <v>3.78</v>
      </c>
      <c r="F15" s="333">
        <f>E15*F14</f>
        <v>16.1784</v>
      </c>
      <c r="G15" s="334"/>
      <c r="H15" s="686"/>
      <c r="I15" s="339"/>
      <c r="J15" s="337"/>
      <c r="K15" s="331"/>
      <c r="L15" s="338"/>
      <c r="M15" s="665"/>
    </row>
    <row r="16" spans="1:22" s="81" customFormat="1" x14ac:dyDescent="0.3">
      <c r="A16" s="681">
        <v>10</v>
      </c>
      <c r="B16" s="329"/>
      <c r="C16" s="332" t="s">
        <v>43</v>
      </c>
      <c r="D16" s="327" t="s">
        <v>0</v>
      </c>
      <c r="E16" s="333">
        <v>0.92</v>
      </c>
      <c r="F16" s="333">
        <f>E16*F14</f>
        <v>3.9376000000000002</v>
      </c>
      <c r="G16" s="331"/>
      <c r="H16" s="686"/>
      <c r="I16" s="331"/>
      <c r="J16" s="102"/>
      <c r="K16" s="334"/>
      <c r="L16" s="102"/>
      <c r="M16" s="275"/>
    </row>
    <row r="17" spans="1:13" s="81" customFormat="1" x14ac:dyDescent="0.3">
      <c r="A17" s="680">
        <v>11</v>
      </c>
      <c r="B17" s="329"/>
      <c r="C17" s="332" t="s">
        <v>189</v>
      </c>
      <c r="D17" s="327" t="s">
        <v>32</v>
      </c>
      <c r="E17" s="333">
        <v>1.01</v>
      </c>
      <c r="F17" s="333">
        <f>E17*F14</f>
        <v>4.3228</v>
      </c>
      <c r="G17" s="116"/>
      <c r="H17" s="687"/>
      <c r="I17" s="128"/>
      <c r="J17" s="102"/>
      <c r="K17" s="116"/>
      <c r="L17" s="101"/>
      <c r="M17" s="275"/>
    </row>
    <row r="18" spans="1:13" s="81" customFormat="1" x14ac:dyDescent="0.3">
      <c r="A18" s="681">
        <v>12</v>
      </c>
      <c r="B18" s="329"/>
      <c r="C18" s="332" t="s">
        <v>114</v>
      </c>
      <c r="D18" s="327" t="s">
        <v>41</v>
      </c>
      <c r="E18" s="340">
        <v>1.14E-2</v>
      </c>
      <c r="F18" s="333">
        <f>E18*F14</f>
        <v>4.8792000000000002E-2</v>
      </c>
      <c r="G18" s="331"/>
      <c r="H18" s="687"/>
      <c r="I18" s="334"/>
      <c r="J18" s="102"/>
      <c r="K18" s="339"/>
      <c r="L18" s="101"/>
      <c r="M18" s="275"/>
    </row>
    <row r="19" spans="1:13" s="380" customFormat="1" ht="27.75" customHeight="1" x14ac:dyDescent="0.25">
      <c r="A19" s="680">
        <v>13</v>
      </c>
      <c r="B19" s="8"/>
      <c r="C19" s="468" t="s">
        <v>119</v>
      </c>
      <c r="D19" s="467" t="s">
        <v>42</v>
      </c>
      <c r="E19" s="469" t="s">
        <v>115</v>
      </c>
      <c r="F19" s="470">
        <v>0.02</v>
      </c>
      <c r="G19" s="122"/>
      <c r="H19" s="123"/>
      <c r="I19" s="254"/>
      <c r="J19" s="254"/>
      <c r="K19" s="122"/>
      <c r="L19" s="122"/>
      <c r="M19" s="666"/>
    </row>
    <row r="20" spans="1:13" s="380" customFormat="1" ht="24.75" customHeight="1" x14ac:dyDescent="0.25">
      <c r="A20" s="681">
        <v>14</v>
      </c>
      <c r="B20" s="8"/>
      <c r="C20" s="468" t="s">
        <v>120</v>
      </c>
      <c r="D20" s="467" t="s">
        <v>42</v>
      </c>
      <c r="E20" s="336" t="s">
        <v>81</v>
      </c>
      <c r="F20" s="470">
        <v>0.06</v>
      </c>
      <c r="G20" s="122"/>
      <c r="H20" s="123"/>
      <c r="I20" s="254"/>
      <c r="J20" s="254"/>
      <c r="K20" s="122"/>
      <c r="L20" s="122"/>
      <c r="M20" s="666"/>
    </row>
    <row r="21" spans="1:13" s="81" customFormat="1" x14ac:dyDescent="0.3">
      <c r="A21" s="680">
        <v>15</v>
      </c>
      <c r="B21" s="459" t="s">
        <v>252</v>
      </c>
      <c r="C21" s="120" t="s">
        <v>122</v>
      </c>
      <c r="D21" s="487" t="s">
        <v>32</v>
      </c>
      <c r="E21" s="336"/>
      <c r="F21" s="143">
        <v>1.5</v>
      </c>
      <c r="G21" s="122"/>
      <c r="H21" s="123"/>
      <c r="I21" s="118"/>
      <c r="J21" s="118"/>
      <c r="K21" s="122"/>
      <c r="L21" s="122"/>
      <c r="M21" s="666"/>
    </row>
    <row r="22" spans="1:13" s="81" customFormat="1" x14ac:dyDescent="0.3">
      <c r="A22" s="681">
        <v>16</v>
      </c>
      <c r="B22" s="103"/>
      <c r="C22" s="126" t="s">
        <v>35</v>
      </c>
      <c r="D22" s="122"/>
      <c r="E22" s="122">
        <v>8.4</v>
      </c>
      <c r="F22" s="123">
        <f>E22*F21</f>
        <v>12.600000000000001</v>
      </c>
      <c r="G22" s="122"/>
      <c r="H22" s="123"/>
      <c r="I22" s="123"/>
      <c r="J22" s="127"/>
      <c r="K22" s="122"/>
      <c r="L22" s="122"/>
      <c r="M22" s="666"/>
    </row>
    <row r="23" spans="1:13" s="81" customFormat="1" x14ac:dyDescent="0.3">
      <c r="A23" s="680">
        <v>17</v>
      </c>
      <c r="B23" s="487"/>
      <c r="C23" s="121" t="s">
        <v>108</v>
      </c>
      <c r="D23" s="122" t="s">
        <v>42</v>
      </c>
      <c r="E23" s="122"/>
      <c r="F23" s="123">
        <v>0.06</v>
      </c>
      <c r="G23" s="122"/>
      <c r="H23" s="123"/>
      <c r="I23" s="118"/>
      <c r="J23" s="118"/>
      <c r="K23" s="122"/>
      <c r="L23" s="122"/>
      <c r="M23" s="666"/>
    </row>
    <row r="24" spans="1:13" s="81" customFormat="1" x14ac:dyDescent="0.3">
      <c r="A24" s="681">
        <v>18</v>
      </c>
      <c r="B24" s="487"/>
      <c r="C24" s="121" t="s">
        <v>189</v>
      </c>
      <c r="D24" s="122" t="s">
        <v>32</v>
      </c>
      <c r="E24" s="122">
        <v>1.01</v>
      </c>
      <c r="F24" s="123">
        <f>E24*F21</f>
        <v>1.5150000000000001</v>
      </c>
      <c r="G24" s="122"/>
      <c r="H24" s="123"/>
      <c r="I24" s="118"/>
      <c r="J24" s="118"/>
      <c r="K24" s="122"/>
      <c r="L24" s="122"/>
      <c r="M24" s="666"/>
    </row>
    <row r="25" spans="1:13" s="81" customFormat="1" ht="27" x14ac:dyDescent="0.3">
      <c r="A25" s="680">
        <v>19</v>
      </c>
      <c r="B25" s="487" t="s">
        <v>60</v>
      </c>
      <c r="C25" s="105" t="s">
        <v>123</v>
      </c>
      <c r="D25" s="487" t="s">
        <v>59</v>
      </c>
      <c r="E25" s="122"/>
      <c r="F25" s="341">
        <v>0.15</v>
      </c>
      <c r="G25" s="122"/>
      <c r="H25" s="342"/>
      <c r="I25" s="122"/>
      <c r="J25" s="122"/>
      <c r="K25" s="122"/>
      <c r="L25" s="122"/>
      <c r="M25" s="667"/>
    </row>
    <row r="26" spans="1:13" s="81" customFormat="1" x14ac:dyDescent="0.3">
      <c r="A26" s="681">
        <v>20</v>
      </c>
      <c r="B26" s="487"/>
      <c r="C26" s="121" t="s">
        <v>49</v>
      </c>
      <c r="D26" s="122" t="s">
        <v>41</v>
      </c>
      <c r="E26" s="122">
        <v>98</v>
      </c>
      <c r="F26" s="123">
        <f>E26*F25</f>
        <v>14.7</v>
      </c>
      <c r="G26" s="123"/>
      <c r="H26" s="123"/>
      <c r="I26" s="123"/>
      <c r="J26" s="123"/>
      <c r="K26" s="123"/>
      <c r="L26" s="123"/>
      <c r="M26" s="666"/>
    </row>
    <row r="27" spans="1:13" s="81" customFormat="1" x14ac:dyDescent="0.3">
      <c r="A27" s="680">
        <v>21</v>
      </c>
      <c r="B27" s="124"/>
      <c r="C27" s="121" t="s">
        <v>82</v>
      </c>
      <c r="D27" s="122" t="s">
        <v>41</v>
      </c>
      <c r="E27" s="471">
        <v>101</v>
      </c>
      <c r="F27" s="123">
        <f>E27*F25</f>
        <v>15.149999999999999</v>
      </c>
      <c r="G27" s="123"/>
      <c r="H27" s="123"/>
      <c r="I27" s="122"/>
      <c r="J27" s="123"/>
      <c r="K27" s="122"/>
      <c r="L27" s="123"/>
      <c r="M27" s="275"/>
    </row>
    <row r="28" spans="1:13" s="81" customFormat="1" x14ac:dyDescent="0.3">
      <c r="A28" s="681">
        <v>22</v>
      </c>
      <c r="B28" s="487"/>
      <c r="C28" s="121" t="s">
        <v>44</v>
      </c>
      <c r="D28" s="122" t="s">
        <v>0</v>
      </c>
      <c r="E28" s="344">
        <v>4.97</v>
      </c>
      <c r="F28" s="123">
        <f>E28*F25</f>
        <v>0.74549999999999994</v>
      </c>
      <c r="G28" s="122"/>
      <c r="H28" s="123"/>
      <c r="I28" s="118"/>
      <c r="J28" s="123"/>
      <c r="K28" s="122"/>
      <c r="L28" s="123"/>
      <c r="M28" s="666"/>
    </row>
    <row r="29" spans="1:13" s="81" customFormat="1" ht="27" x14ac:dyDescent="0.3">
      <c r="A29" s="680">
        <v>23</v>
      </c>
      <c r="B29" s="472" t="s">
        <v>253</v>
      </c>
      <c r="C29" s="120" t="s">
        <v>124</v>
      </c>
      <c r="D29" s="487" t="s">
        <v>32</v>
      </c>
      <c r="E29" s="344"/>
      <c r="F29" s="143">
        <v>0.48</v>
      </c>
      <c r="G29" s="122"/>
      <c r="H29" s="123"/>
      <c r="I29" s="118"/>
      <c r="J29" s="123"/>
      <c r="K29" s="122"/>
      <c r="L29" s="123"/>
      <c r="M29" s="666"/>
    </row>
    <row r="30" spans="1:13" s="81" customFormat="1" x14ac:dyDescent="0.3">
      <c r="A30" s="681">
        <v>24</v>
      </c>
      <c r="B30" s="487"/>
      <c r="C30" s="343" t="s">
        <v>125</v>
      </c>
      <c r="D30" s="344" t="s">
        <v>37</v>
      </c>
      <c r="E30" s="344">
        <v>23.8</v>
      </c>
      <c r="F30" s="345">
        <f>E30*F29</f>
        <v>11.423999999999999</v>
      </c>
      <c r="G30" s="659"/>
      <c r="H30" s="659"/>
      <c r="I30" s="345"/>
      <c r="J30" s="345"/>
      <c r="K30" s="345"/>
      <c r="L30" s="345"/>
      <c r="M30" s="660"/>
    </row>
    <row r="31" spans="1:13" s="81" customFormat="1" x14ac:dyDescent="0.3">
      <c r="A31" s="680">
        <v>25</v>
      </c>
      <c r="B31" s="487"/>
      <c r="C31" s="343" t="s">
        <v>126</v>
      </c>
      <c r="D31" s="344" t="s">
        <v>0</v>
      </c>
      <c r="E31" s="344">
        <v>7.2</v>
      </c>
      <c r="F31" s="345">
        <f>E31*F29</f>
        <v>3.456</v>
      </c>
      <c r="G31" s="659"/>
      <c r="H31" s="659"/>
      <c r="I31" s="345"/>
      <c r="J31" s="345"/>
      <c r="K31" s="345"/>
      <c r="L31" s="345"/>
      <c r="M31" s="660"/>
    </row>
    <row r="32" spans="1:13" s="81" customFormat="1" x14ac:dyDescent="0.3">
      <c r="A32" s="681">
        <v>26</v>
      </c>
      <c r="B32" s="487"/>
      <c r="C32" s="343" t="s">
        <v>128</v>
      </c>
      <c r="D32" s="122" t="s">
        <v>32</v>
      </c>
      <c r="E32" s="344">
        <v>3.44</v>
      </c>
      <c r="F32" s="345">
        <f>E32*F29</f>
        <v>1.6512</v>
      </c>
      <c r="G32" s="659"/>
      <c r="H32" s="659"/>
      <c r="I32" s="345"/>
      <c r="J32" s="345"/>
      <c r="K32" s="345"/>
      <c r="L32" s="345"/>
      <c r="M32" s="660"/>
    </row>
    <row r="33" spans="1:13" s="81" customFormat="1" x14ac:dyDescent="0.3">
      <c r="A33" s="680">
        <v>27</v>
      </c>
      <c r="B33" s="487"/>
      <c r="C33" s="343" t="s">
        <v>129</v>
      </c>
      <c r="D33" s="344" t="s">
        <v>109</v>
      </c>
      <c r="E33" s="344">
        <v>7.2</v>
      </c>
      <c r="F33" s="345">
        <f>E33*F29</f>
        <v>3.456</v>
      </c>
      <c r="G33" s="659"/>
      <c r="H33" s="659"/>
      <c r="I33" s="345"/>
      <c r="J33" s="345"/>
      <c r="K33" s="345"/>
      <c r="L33" s="345"/>
      <c r="M33" s="660"/>
    </row>
    <row r="34" spans="1:13" s="81" customFormat="1" x14ac:dyDescent="0.3">
      <c r="A34" s="681">
        <v>28</v>
      </c>
      <c r="B34" s="487"/>
      <c r="C34" s="343" t="s">
        <v>130</v>
      </c>
      <c r="D34" s="344" t="s">
        <v>109</v>
      </c>
      <c r="E34" s="344">
        <v>1.96</v>
      </c>
      <c r="F34" s="345">
        <f>E34*F29</f>
        <v>0.94079999999999997</v>
      </c>
      <c r="G34" s="659"/>
      <c r="H34" s="659"/>
      <c r="I34" s="345"/>
      <c r="J34" s="345"/>
      <c r="K34" s="345"/>
      <c r="L34" s="345"/>
      <c r="M34" s="660"/>
    </row>
    <row r="35" spans="1:13" s="81" customFormat="1" ht="27" x14ac:dyDescent="0.3">
      <c r="A35" s="680">
        <v>29</v>
      </c>
      <c r="B35" s="324" t="s">
        <v>254</v>
      </c>
      <c r="C35" s="120" t="s">
        <v>133</v>
      </c>
      <c r="D35" s="487" t="s">
        <v>32</v>
      </c>
      <c r="E35" s="486"/>
      <c r="F35" s="143">
        <v>1.8</v>
      </c>
      <c r="G35" s="122"/>
      <c r="H35" s="123"/>
      <c r="I35" s="118"/>
      <c r="J35" s="123"/>
      <c r="K35" s="122"/>
      <c r="L35" s="123"/>
      <c r="M35" s="666"/>
    </row>
    <row r="36" spans="1:13" s="81" customFormat="1" x14ac:dyDescent="0.3">
      <c r="A36" s="681">
        <v>30</v>
      </c>
      <c r="B36" s="487"/>
      <c r="C36" s="343" t="s">
        <v>125</v>
      </c>
      <c r="D36" s="344" t="s">
        <v>37</v>
      </c>
      <c r="E36" s="344">
        <v>24</v>
      </c>
      <c r="F36" s="345">
        <f>E36*F35</f>
        <v>43.2</v>
      </c>
      <c r="G36" s="659"/>
      <c r="H36" s="659"/>
      <c r="I36" s="345"/>
      <c r="J36" s="345"/>
      <c r="K36" s="345"/>
      <c r="L36" s="345"/>
      <c r="M36" s="660"/>
    </row>
    <row r="37" spans="1:13" s="81" customFormat="1" x14ac:dyDescent="0.3">
      <c r="A37" s="680">
        <v>31</v>
      </c>
      <c r="B37" s="487"/>
      <c r="C37" s="346" t="s">
        <v>127</v>
      </c>
      <c r="D37" s="344"/>
      <c r="E37" s="344"/>
      <c r="F37" s="345"/>
      <c r="G37" s="659"/>
      <c r="H37" s="659"/>
      <c r="I37" s="345"/>
      <c r="J37" s="345"/>
      <c r="K37" s="345"/>
      <c r="L37" s="345"/>
      <c r="M37" s="660"/>
    </row>
    <row r="38" spans="1:13" s="81" customFormat="1" x14ac:dyDescent="0.3">
      <c r="A38" s="681">
        <v>32</v>
      </c>
      <c r="B38" s="487"/>
      <c r="C38" s="343" t="s">
        <v>134</v>
      </c>
      <c r="D38" s="122" t="s">
        <v>32</v>
      </c>
      <c r="E38" s="344">
        <v>1.3</v>
      </c>
      <c r="F38" s="345">
        <f>E38*F35</f>
        <v>2.3400000000000003</v>
      </c>
      <c r="G38" s="659"/>
      <c r="H38" s="347"/>
      <c r="I38" s="347"/>
      <c r="J38" s="345"/>
      <c r="K38" s="347"/>
      <c r="L38" s="345"/>
      <c r="M38" s="668"/>
    </row>
    <row r="39" spans="1:13" s="81" customFormat="1" x14ac:dyDescent="0.3">
      <c r="A39" s="680">
        <v>33</v>
      </c>
      <c r="B39" s="487"/>
      <c r="C39" s="343" t="s">
        <v>129</v>
      </c>
      <c r="D39" s="344" t="s">
        <v>109</v>
      </c>
      <c r="E39" s="344">
        <v>7.5</v>
      </c>
      <c r="F39" s="345">
        <f>E39*F35</f>
        <v>13.5</v>
      </c>
      <c r="G39" s="659"/>
      <c r="H39" s="659"/>
      <c r="I39" s="345"/>
      <c r="J39" s="345"/>
      <c r="K39" s="345"/>
      <c r="L39" s="345"/>
      <c r="M39" s="660"/>
    </row>
    <row r="40" spans="1:13" s="81" customFormat="1" x14ac:dyDescent="0.3">
      <c r="A40" s="681">
        <v>34</v>
      </c>
      <c r="B40" s="487"/>
      <c r="C40" s="343" t="s">
        <v>130</v>
      </c>
      <c r="D40" s="344" t="s">
        <v>109</v>
      </c>
      <c r="E40" s="344">
        <v>3.01</v>
      </c>
      <c r="F40" s="345">
        <f>E40*F35</f>
        <v>5.4180000000000001</v>
      </c>
      <c r="G40" s="659"/>
      <c r="H40" s="659"/>
      <c r="I40" s="345"/>
      <c r="J40" s="345"/>
      <c r="K40" s="345"/>
      <c r="L40" s="345"/>
      <c r="M40" s="660"/>
    </row>
    <row r="41" spans="1:13" s="81" customFormat="1" x14ac:dyDescent="0.3">
      <c r="A41" s="680">
        <v>35</v>
      </c>
      <c r="B41" s="487"/>
      <c r="C41" s="343" t="s">
        <v>132</v>
      </c>
      <c r="D41" s="344" t="s">
        <v>0</v>
      </c>
      <c r="E41" s="344">
        <v>1.38</v>
      </c>
      <c r="F41" s="345">
        <f>E41*F35</f>
        <v>2.484</v>
      </c>
      <c r="G41" s="659"/>
      <c r="H41" s="659"/>
      <c r="I41" s="345"/>
      <c r="J41" s="345"/>
      <c r="K41" s="345"/>
      <c r="L41" s="345"/>
      <c r="M41" s="660"/>
    </row>
    <row r="42" spans="1:13" s="81" customFormat="1" ht="27" x14ac:dyDescent="0.3">
      <c r="A42" s="681">
        <v>36</v>
      </c>
      <c r="B42" s="479" t="s">
        <v>255</v>
      </c>
      <c r="C42" s="348" t="s">
        <v>221</v>
      </c>
      <c r="D42" s="480" t="s">
        <v>131</v>
      </c>
      <c r="E42" s="486"/>
      <c r="F42" s="350">
        <v>16</v>
      </c>
      <c r="G42" s="659"/>
      <c r="H42" s="659"/>
      <c r="I42" s="345"/>
      <c r="J42" s="345"/>
      <c r="K42" s="345"/>
      <c r="L42" s="345"/>
      <c r="M42" s="660"/>
    </row>
    <row r="43" spans="1:13" s="81" customFormat="1" x14ac:dyDescent="0.3">
      <c r="A43" s="680">
        <v>37</v>
      </c>
      <c r="B43" s="479"/>
      <c r="C43" s="343" t="s">
        <v>125</v>
      </c>
      <c r="D43" s="344" t="s">
        <v>37</v>
      </c>
      <c r="E43" s="344">
        <v>0.84</v>
      </c>
      <c r="F43" s="345">
        <f>E43*F42</f>
        <v>13.44</v>
      </c>
      <c r="G43" s="659"/>
      <c r="H43" s="659"/>
      <c r="I43" s="345"/>
      <c r="J43" s="345"/>
      <c r="K43" s="345"/>
      <c r="L43" s="345"/>
      <c r="M43" s="660"/>
    </row>
    <row r="44" spans="1:13" s="81" customFormat="1" x14ac:dyDescent="0.3">
      <c r="A44" s="681">
        <v>38</v>
      </c>
      <c r="B44" s="479"/>
      <c r="C44" s="343" t="s">
        <v>126</v>
      </c>
      <c r="D44" s="344" t="s">
        <v>0</v>
      </c>
      <c r="E44" s="344">
        <f>5.14/100</f>
        <v>5.1399999999999994E-2</v>
      </c>
      <c r="F44" s="345">
        <f>E44*F42</f>
        <v>0.82239999999999991</v>
      </c>
      <c r="G44" s="659"/>
      <c r="H44" s="659"/>
      <c r="I44" s="345"/>
      <c r="J44" s="345"/>
      <c r="K44" s="345"/>
      <c r="L44" s="345"/>
      <c r="M44" s="660"/>
    </row>
    <row r="45" spans="1:13" s="81" customFormat="1" x14ac:dyDescent="0.3">
      <c r="A45" s="680">
        <v>39</v>
      </c>
      <c r="B45" s="479"/>
      <c r="C45" s="346" t="s">
        <v>127</v>
      </c>
      <c r="D45" s="344"/>
      <c r="E45" s="349"/>
      <c r="F45" s="345"/>
      <c r="G45" s="659"/>
      <c r="H45" s="659"/>
      <c r="I45" s="345"/>
      <c r="J45" s="345"/>
      <c r="K45" s="345"/>
      <c r="L45" s="345"/>
      <c r="M45" s="660"/>
    </row>
    <row r="46" spans="1:13" s="81" customFormat="1" x14ac:dyDescent="0.3">
      <c r="A46" s="681">
        <v>40</v>
      </c>
      <c r="B46" s="479"/>
      <c r="C46" s="343" t="s">
        <v>222</v>
      </c>
      <c r="D46" s="122" t="s">
        <v>41</v>
      </c>
      <c r="E46" s="344">
        <v>1.1499999999999999</v>
      </c>
      <c r="F46" s="345">
        <f>E46*F42</f>
        <v>18.399999999999999</v>
      </c>
      <c r="G46" s="659"/>
      <c r="H46" s="659"/>
      <c r="I46" s="345"/>
      <c r="J46" s="345"/>
      <c r="K46" s="345"/>
      <c r="L46" s="345"/>
      <c r="M46" s="660"/>
    </row>
    <row r="47" spans="1:13" s="81" customFormat="1" x14ac:dyDescent="0.3">
      <c r="A47" s="680">
        <v>41</v>
      </c>
      <c r="B47" s="479"/>
      <c r="C47" s="343" t="s">
        <v>132</v>
      </c>
      <c r="D47" s="344" t="s">
        <v>0</v>
      </c>
      <c r="E47" s="344">
        <v>4.1000000000000003E-3</v>
      </c>
      <c r="F47" s="345">
        <f>F42*E44</f>
        <v>0.82239999999999991</v>
      </c>
      <c r="G47" s="659"/>
      <c r="H47" s="659"/>
      <c r="I47" s="345"/>
      <c r="J47" s="345"/>
      <c r="K47" s="345"/>
      <c r="L47" s="345"/>
      <c r="M47" s="660"/>
    </row>
    <row r="48" spans="1:13" s="81" customFormat="1" ht="27" x14ac:dyDescent="0.3">
      <c r="A48" s="681">
        <v>42</v>
      </c>
      <c r="B48" s="479" t="s">
        <v>135</v>
      </c>
      <c r="C48" s="348" t="s">
        <v>137</v>
      </c>
      <c r="D48" s="480" t="s">
        <v>131</v>
      </c>
      <c r="E48" s="344"/>
      <c r="F48" s="350">
        <v>26</v>
      </c>
      <c r="G48" s="688"/>
      <c r="H48" s="688"/>
      <c r="I48" s="351"/>
      <c r="J48" s="351"/>
      <c r="K48" s="351"/>
      <c r="L48" s="351"/>
      <c r="M48" s="669"/>
    </row>
    <row r="49" spans="1:14" s="81" customFormat="1" x14ac:dyDescent="0.3">
      <c r="A49" s="680">
        <v>43</v>
      </c>
      <c r="B49" s="479"/>
      <c r="C49" s="343" t="s">
        <v>125</v>
      </c>
      <c r="D49" s="344" t="s">
        <v>37</v>
      </c>
      <c r="E49" s="344">
        <v>0.68</v>
      </c>
      <c r="F49" s="345">
        <f>E49*F48</f>
        <v>17.68</v>
      </c>
      <c r="G49" s="688"/>
      <c r="H49" s="688"/>
      <c r="I49" s="345"/>
      <c r="J49" s="351"/>
      <c r="K49" s="351"/>
      <c r="L49" s="351"/>
      <c r="M49" s="669"/>
    </row>
    <row r="50" spans="1:14" s="81" customFormat="1" x14ac:dyDescent="0.3">
      <c r="A50" s="681">
        <v>44</v>
      </c>
      <c r="B50" s="479"/>
      <c r="C50" s="346" t="s">
        <v>127</v>
      </c>
      <c r="D50" s="344"/>
      <c r="E50" s="344">
        <v>0.1</v>
      </c>
      <c r="F50" s="345"/>
      <c r="G50" s="688"/>
      <c r="H50" s="688"/>
      <c r="I50" s="351"/>
      <c r="J50" s="351"/>
      <c r="K50" s="351"/>
      <c r="L50" s="351"/>
      <c r="M50" s="669"/>
    </row>
    <row r="51" spans="1:14" s="81" customFormat="1" x14ac:dyDescent="0.3">
      <c r="A51" s="680">
        <v>45</v>
      </c>
      <c r="B51" s="479"/>
      <c r="C51" s="343" t="s">
        <v>136</v>
      </c>
      <c r="D51" s="344" t="s">
        <v>109</v>
      </c>
      <c r="E51" s="344">
        <v>0.24</v>
      </c>
      <c r="F51" s="345">
        <f>E51*F48</f>
        <v>6.24</v>
      </c>
      <c r="G51" s="688"/>
      <c r="H51" s="688"/>
      <c r="I51" s="351"/>
      <c r="J51" s="351"/>
      <c r="K51" s="351"/>
      <c r="L51" s="351"/>
      <c r="M51" s="669"/>
    </row>
    <row r="52" spans="1:14" s="81" customFormat="1" x14ac:dyDescent="0.3">
      <c r="A52" s="682"/>
      <c r="B52" s="479"/>
      <c r="C52" s="349" t="s">
        <v>139</v>
      </c>
      <c r="D52" s="344"/>
      <c r="E52" s="357"/>
      <c r="F52" s="345"/>
      <c r="G52" s="688"/>
      <c r="H52" s="688"/>
      <c r="I52" s="351"/>
      <c r="J52" s="351"/>
      <c r="K52" s="351"/>
      <c r="L52" s="351"/>
      <c r="M52" s="669"/>
    </row>
    <row r="53" spans="1:14" s="81" customFormat="1" ht="27" x14ac:dyDescent="0.3">
      <c r="A53" s="682">
        <v>1</v>
      </c>
      <c r="B53" s="479"/>
      <c r="C53" s="381" t="s">
        <v>343</v>
      </c>
      <c r="D53" s="5" t="s">
        <v>19</v>
      </c>
      <c r="E53" s="359"/>
      <c r="F53" s="350">
        <v>1</v>
      </c>
      <c r="G53" s="659"/>
      <c r="H53" s="659"/>
      <c r="I53" s="345"/>
      <c r="J53" s="345"/>
      <c r="K53" s="345"/>
      <c r="L53" s="345"/>
      <c r="M53" s="660"/>
    </row>
    <row r="54" spans="1:14" s="81" customFormat="1" ht="27" x14ac:dyDescent="0.3">
      <c r="A54" s="682">
        <v>2</v>
      </c>
      <c r="B54" s="481"/>
      <c r="C54" s="381" t="s">
        <v>223</v>
      </c>
      <c r="D54" s="5" t="s">
        <v>19</v>
      </c>
      <c r="E54" s="359"/>
      <c r="F54" s="382">
        <v>1</v>
      </c>
      <c r="G54" s="659"/>
      <c r="H54" s="659"/>
      <c r="I54" s="345"/>
      <c r="J54" s="345"/>
      <c r="K54" s="345"/>
      <c r="L54" s="345"/>
      <c r="M54" s="660"/>
    </row>
    <row r="55" spans="1:14" s="79" customFormat="1" x14ac:dyDescent="0.3">
      <c r="A55" s="679"/>
      <c r="B55" s="352"/>
      <c r="C55" s="483" t="s">
        <v>6</v>
      </c>
      <c r="D55" s="352"/>
      <c r="E55" s="352"/>
      <c r="F55" s="352"/>
      <c r="G55" s="352"/>
      <c r="H55" s="353"/>
      <c r="I55" s="354"/>
      <c r="J55" s="353"/>
      <c r="K55" s="354"/>
      <c r="L55" s="353"/>
      <c r="M55" s="670"/>
    </row>
    <row r="56" spans="1:14" s="79" customFormat="1" x14ac:dyDescent="0.3">
      <c r="A56" s="679"/>
      <c r="B56" s="355"/>
      <c r="C56" s="355" t="s">
        <v>116</v>
      </c>
      <c r="D56" s="356" t="s">
        <v>347</v>
      </c>
      <c r="E56" s="363"/>
      <c r="F56" s="357"/>
      <c r="G56" s="354"/>
      <c r="H56" s="354"/>
      <c r="I56" s="354"/>
      <c r="J56" s="354"/>
      <c r="K56" s="354"/>
      <c r="L56" s="354"/>
      <c r="M56" s="671"/>
    </row>
    <row r="57" spans="1:14" s="79" customFormat="1" x14ac:dyDescent="0.3">
      <c r="A57" s="679"/>
      <c r="B57" s="358"/>
      <c r="C57" s="358" t="s">
        <v>6</v>
      </c>
      <c r="D57" s="358"/>
      <c r="E57" s="352"/>
      <c r="F57" s="359"/>
      <c r="G57" s="360"/>
      <c r="H57" s="361"/>
      <c r="I57" s="360"/>
      <c r="J57" s="361"/>
      <c r="K57" s="360"/>
      <c r="L57" s="361"/>
      <c r="M57" s="672"/>
    </row>
    <row r="58" spans="1:14" s="79" customFormat="1" x14ac:dyDescent="0.3">
      <c r="A58" s="679"/>
      <c r="B58" s="352"/>
      <c r="C58" s="483" t="s">
        <v>117</v>
      </c>
      <c r="D58" s="362" t="s">
        <v>347</v>
      </c>
      <c r="E58" s="478"/>
      <c r="F58" s="363"/>
      <c r="G58" s="364"/>
      <c r="H58" s="354"/>
      <c r="I58" s="354"/>
      <c r="J58" s="354"/>
      <c r="K58" s="354"/>
      <c r="L58" s="354"/>
      <c r="M58" s="671"/>
    </row>
    <row r="59" spans="1:14" s="82" customFormat="1" x14ac:dyDescent="0.3">
      <c r="A59" s="683"/>
      <c r="B59" s="352"/>
      <c r="C59" s="483" t="s">
        <v>6</v>
      </c>
      <c r="D59" s="352"/>
      <c r="E59" s="482"/>
      <c r="F59" s="352"/>
      <c r="G59" s="352"/>
      <c r="H59" s="354"/>
      <c r="I59" s="354"/>
      <c r="J59" s="354"/>
      <c r="K59" s="354"/>
      <c r="L59" s="354"/>
      <c r="M59" s="670"/>
    </row>
    <row r="60" spans="1:14" s="79" customFormat="1" x14ac:dyDescent="0.3">
      <c r="A60" s="679"/>
      <c r="B60" s="352"/>
      <c r="C60" s="483" t="s">
        <v>344</v>
      </c>
      <c r="D60" s="362" t="s">
        <v>347</v>
      </c>
      <c r="E60" s="482"/>
      <c r="F60" s="363"/>
      <c r="G60" s="364"/>
      <c r="H60" s="354"/>
      <c r="I60" s="354"/>
      <c r="J60" s="354"/>
      <c r="K60" s="354"/>
      <c r="L60" s="354"/>
      <c r="M60" s="671"/>
    </row>
    <row r="61" spans="1:14" s="79" customFormat="1" ht="16.5" thickBot="1" x14ac:dyDescent="0.35">
      <c r="A61" s="684"/>
      <c r="B61" s="673"/>
      <c r="C61" s="674" t="s">
        <v>6</v>
      </c>
      <c r="D61" s="673"/>
      <c r="E61" s="675"/>
      <c r="F61" s="673"/>
      <c r="G61" s="673"/>
      <c r="H61" s="676"/>
      <c r="I61" s="676"/>
      <c r="J61" s="676"/>
      <c r="K61" s="676"/>
      <c r="L61" s="676"/>
      <c r="M61" s="677"/>
      <c r="N61" s="83"/>
    </row>
    <row r="62" spans="1:14" s="79" customFormat="1" x14ac:dyDescent="0.3">
      <c r="A62" s="685"/>
      <c r="B62" s="474"/>
      <c r="C62" s="366"/>
      <c r="D62" s="365"/>
      <c r="E62" s="368"/>
      <c r="F62" s="365"/>
      <c r="G62" s="365"/>
      <c r="H62" s="365"/>
      <c r="I62" s="366"/>
      <c r="J62" s="365"/>
      <c r="K62" s="365"/>
      <c r="L62" s="365"/>
      <c r="M62" s="365"/>
    </row>
    <row r="63" spans="1:14" s="79" customFormat="1" x14ac:dyDescent="0.3">
      <c r="A63" s="685"/>
      <c r="B63" s="475"/>
      <c r="C63" s="367"/>
      <c r="D63" s="367"/>
      <c r="E63" s="368"/>
      <c r="F63" s="368"/>
      <c r="G63" s="369"/>
      <c r="H63" s="370"/>
      <c r="I63" s="370"/>
      <c r="J63" s="370"/>
      <c r="K63" s="370"/>
      <c r="L63" s="370"/>
      <c r="M63" s="370"/>
    </row>
    <row r="64" spans="1:14" s="79" customFormat="1" x14ac:dyDescent="0.3">
      <c r="A64" s="685"/>
      <c r="B64" s="475"/>
      <c r="C64" s="367"/>
      <c r="D64" s="367"/>
      <c r="E64" s="370"/>
      <c r="F64" s="368"/>
      <c r="G64" s="369"/>
      <c r="H64" s="370"/>
      <c r="I64" s="370"/>
      <c r="J64" s="370"/>
      <c r="K64" s="370"/>
      <c r="L64" s="370"/>
      <c r="M64" s="370"/>
    </row>
    <row r="65" spans="1:13" s="79" customFormat="1" x14ac:dyDescent="0.3">
      <c r="A65" s="685"/>
      <c r="B65" s="475"/>
      <c r="C65" s="371"/>
      <c r="D65" s="367"/>
      <c r="E65" s="368"/>
      <c r="F65" s="368"/>
      <c r="G65" s="369"/>
      <c r="H65" s="367"/>
      <c r="I65" s="370"/>
      <c r="J65" s="367"/>
      <c r="K65" s="370"/>
      <c r="L65" s="367"/>
      <c r="M65" s="372"/>
    </row>
    <row r="66" spans="1:13" s="79" customFormat="1" x14ac:dyDescent="0.3">
      <c r="A66" s="685"/>
      <c r="B66" s="475"/>
      <c r="C66" s="367"/>
      <c r="D66" s="367"/>
      <c r="E66" s="368"/>
      <c r="F66" s="368"/>
      <c r="G66" s="369"/>
      <c r="H66" s="370"/>
      <c r="I66" s="370"/>
      <c r="J66" s="370"/>
      <c r="K66" s="370"/>
      <c r="L66" s="370"/>
      <c r="M66" s="370"/>
    </row>
    <row r="67" spans="1:13" s="79" customFormat="1" x14ac:dyDescent="0.3">
      <c r="A67" s="685"/>
      <c r="B67" s="475"/>
      <c r="C67" s="371"/>
      <c r="D67" s="367"/>
      <c r="E67" s="368"/>
      <c r="F67" s="368"/>
      <c r="G67" s="369"/>
      <c r="H67" s="367"/>
      <c r="I67" s="370"/>
      <c r="J67" s="367"/>
      <c r="K67" s="370"/>
      <c r="L67" s="367"/>
      <c r="M67" s="372"/>
    </row>
    <row r="68" spans="1:13" s="79" customFormat="1" x14ac:dyDescent="0.3">
      <c r="A68" s="685"/>
      <c r="B68" s="476"/>
      <c r="C68" s="370"/>
      <c r="D68" s="370"/>
      <c r="E68" s="368"/>
      <c r="F68" s="370"/>
      <c r="G68" s="370"/>
      <c r="H68" s="370"/>
      <c r="I68" s="370"/>
      <c r="J68" s="370"/>
      <c r="K68" s="370"/>
      <c r="L68" s="370"/>
      <c r="M68" s="370"/>
    </row>
    <row r="69" spans="1:13" s="79" customFormat="1" x14ac:dyDescent="0.3">
      <c r="A69" s="685"/>
      <c r="B69" s="475"/>
      <c r="C69" s="371"/>
      <c r="D69" s="367"/>
      <c r="E69" s="368"/>
      <c r="F69" s="368"/>
      <c r="G69" s="369"/>
      <c r="H69" s="367"/>
      <c r="I69" s="370"/>
      <c r="J69" s="367"/>
      <c r="K69" s="370"/>
      <c r="L69" s="367"/>
      <c r="M69" s="372"/>
    </row>
    <row r="70" spans="1:13" s="79" customFormat="1" x14ac:dyDescent="0.3">
      <c r="A70" s="685"/>
      <c r="B70" s="475"/>
      <c r="C70" s="367"/>
      <c r="D70" s="367"/>
      <c r="E70" s="368"/>
      <c r="F70" s="368"/>
      <c r="G70" s="369"/>
      <c r="H70" s="370"/>
      <c r="I70" s="370"/>
      <c r="J70" s="370"/>
      <c r="K70" s="370"/>
      <c r="L70" s="370"/>
      <c r="M70" s="370"/>
    </row>
    <row r="71" spans="1:13" s="79" customFormat="1" x14ac:dyDescent="0.3">
      <c r="A71" s="685"/>
      <c r="B71" s="475"/>
      <c r="C71" s="371"/>
      <c r="D71" s="367"/>
      <c r="E71" s="368"/>
      <c r="F71" s="368"/>
      <c r="G71" s="369"/>
      <c r="H71" s="367"/>
      <c r="I71" s="370"/>
      <c r="J71" s="367"/>
      <c r="K71" s="370"/>
      <c r="L71" s="367"/>
      <c r="M71" s="372"/>
    </row>
    <row r="72" spans="1:13" s="79" customFormat="1" x14ac:dyDescent="0.3">
      <c r="A72" s="685"/>
      <c r="B72" s="475"/>
      <c r="C72" s="367"/>
      <c r="D72" s="367"/>
      <c r="E72" s="368"/>
      <c r="F72" s="368"/>
      <c r="G72" s="369"/>
      <c r="H72" s="370"/>
      <c r="I72" s="370"/>
      <c r="J72" s="370"/>
      <c r="K72" s="370"/>
      <c r="L72" s="370"/>
      <c r="M72" s="370"/>
    </row>
    <row r="73" spans="1:13" s="79" customFormat="1" x14ac:dyDescent="0.3">
      <c r="A73" s="685"/>
      <c r="B73" s="475"/>
      <c r="C73" s="371"/>
      <c r="D73" s="367"/>
      <c r="E73" s="368"/>
      <c r="F73" s="368"/>
      <c r="G73" s="369"/>
      <c r="H73" s="367"/>
      <c r="I73" s="370"/>
      <c r="J73" s="367"/>
      <c r="K73" s="370"/>
      <c r="L73" s="367"/>
      <c r="M73" s="372"/>
    </row>
    <row r="74" spans="1:13" s="79" customFormat="1" x14ac:dyDescent="0.3">
      <c r="A74" s="685"/>
      <c r="B74" s="475"/>
      <c r="C74" s="367"/>
      <c r="D74" s="367"/>
      <c r="E74" s="368"/>
      <c r="F74" s="368"/>
      <c r="G74" s="369"/>
      <c r="H74" s="370"/>
      <c r="I74" s="370"/>
      <c r="J74" s="370"/>
      <c r="K74" s="370"/>
      <c r="L74" s="370"/>
      <c r="M74" s="370"/>
    </row>
    <row r="75" spans="1:13" s="79" customFormat="1" x14ac:dyDescent="0.3">
      <c r="A75" s="685"/>
      <c r="B75" s="475"/>
      <c r="C75" s="371"/>
      <c r="D75" s="367"/>
      <c r="E75" s="368"/>
      <c r="F75" s="368"/>
      <c r="G75" s="369"/>
      <c r="H75" s="367"/>
      <c r="I75" s="370"/>
      <c r="J75" s="367"/>
      <c r="K75" s="370"/>
      <c r="L75" s="367"/>
      <c r="M75" s="372"/>
    </row>
    <row r="76" spans="1:13" s="79" customFormat="1" x14ac:dyDescent="0.3">
      <c r="A76" s="685"/>
      <c r="B76" s="475"/>
      <c r="C76" s="367"/>
      <c r="D76" s="367"/>
      <c r="E76" s="368"/>
      <c r="F76" s="368"/>
      <c r="G76" s="369"/>
      <c r="H76" s="370"/>
      <c r="I76" s="370"/>
      <c r="J76" s="370"/>
      <c r="K76" s="370"/>
      <c r="L76" s="370"/>
      <c r="M76" s="370"/>
    </row>
    <row r="77" spans="1:13" s="79" customFormat="1" x14ac:dyDescent="0.3">
      <c r="A77" s="685"/>
      <c r="B77" s="475"/>
      <c r="C77" s="371"/>
      <c r="D77" s="367"/>
      <c r="E77" s="368"/>
      <c r="F77" s="368"/>
      <c r="G77" s="369"/>
      <c r="H77" s="367"/>
      <c r="I77" s="370"/>
      <c r="J77" s="367"/>
      <c r="K77" s="370"/>
      <c r="L77" s="367"/>
      <c r="M77" s="372"/>
    </row>
    <row r="78" spans="1:13" s="79" customFormat="1" x14ac:dyDescent="0.3">
      <c r="A78" s="685"/>
      <c r="B78" s="475"/>
      <c r="C78" s="367"/>
      <c r="D78" s="367"/>
      <c r="E78" s="368"/>
      <c r="F78" s="368"/>
      <c r="G78" s="369"/>
      <c r="H78" s="370"/>
      <c r="I78" s="370"/>
      <c r="J78" s="370"/>
      <c r="K78" s="370"/>
      <c r="L78" s="370"/>
      <c r="M78" s="370"/>
    </row>
    <row r="79" spans="1:13" s="79" customFormat="1" x14ac:dyDescent="0.3">
      <c r="A79" s="685"/>
      <c r="B79" s="475"/>
      <c r="C79" s="371"/>
      <c r="D79" s="367"/>
      <c r="E79" s="368"/>
      <c r="F79" s="368"/>
      <c r="G79" s="369"/>
      <c r="H79" s="367"/>
      <c r="I79" s="370"/>
      <c r="J79" s="367"/>
      <c r="K79" s="370"/>
      <c r="L79" s="367"/>
      <c r="M79" s="372"/>
    </row>
    <row r="80" spans="1:13" s="79" customFormat="1" x14ac:dyDescent="0.3">
      <c r="A80" s="685"/>
      <c r="B80" s="475"/>
      <c r="C80" s="367"/>
      <c r="D80" s="367"/>
      <c r="E80" s="368"/>
      <c r="F80" s="368"/>
      <c r="G80" s="369"/>
      <c r="H80" s="370"/>
      <c r="I80" s="370"/>
      <c r="J80" s="370"/>
      <c r="K80" s="370"/>
      <c r="L80" s="370"/>
      <c r="M80" s="370"/>
    </row>
    <row r="81" spans="1:13" s="79" customFormat="1" x14ac:dyDescent="0.3">
      <c r="A81" s="685"/>
      <c r="B81" s="475"/>
      <c r="C81" s="371"/>
      <c r="D81" s="367"/>
      <c r="E81" s="367"/>
      <c r="F81" s="368"/>
      <c r="G81" s="369"/>
      <c r="H81" s="367"/>
      <c r="I81" s="370"/>
      <c r="J81" s="367"/>
      <c r="K81" s="370"/>
      <c r="L81" s="367"/>
      <c r="M81" s="372"/>
    </row>
    <row r="82" spans="1:13" s="79" customFormat="1" x14ac:dyDescent="0.3">
      <c r="A82" s="685"/>
      <c r="B82" s="475"/>
      <c r="C82" s="367"/>
      <c r="D82" s="367"/>
      <c r="E82" s="368"/>
      <c r="F82" s="368"/>
      <c r="G82" s="369"/>
      <c r="H82" s="370"/>
      <c r="I82" s="370"/>
      <c r="J82" s="370"/>
      <c r="K82" s="370"/>
      <c r="L82" s="370"/>
      <c r="M82" s="370"/>
    </row>
    <row r="83" spans="1:13" s="79" customFormat="1" x14ac:dyDescent="0.3">
      <c r="A83" s="685"/>
      <c r="B83" s="475"/>
      <c r="C83" s="371"/>
      <c r="D83" s="367"/>
      <c r="E83" s="368"/>
      <c r="F83" s="368"/>
      <c r="G83" s="369"/>
      <c r="H83" s="367"/>
      <c r="I83" s="370"/>
      <c r="J83" s="367"/>
      <c r="K83" s="370"/>
      <c r="L83" s="367"/>
      <c r="M83" s="372"/>
    </row>
    <row r="84" spans="1:13" s="79" customFormat="1" x14ac:dyDescent="0.3">
      <c r="A84" s="685"/>
      <c r="B84" s="475"/>
      <c r="C84" s="367"/>
      <c r="D84" s="367"/>
      <c r="E84" s="369"/>
      <c r="F84" s="368"/>
      <c r="G84" s="369"/>
      <c r="H84" s="370"/>
      <c r="I84" s="370"/>
      <c r="J84" s="370"/>
      <c r="K84" s="370"/>
      <c r="L84" s="370"/>
      <c r="M84" s="370"/>
    </row>
    <row r="85" spans="1:13" s="79" customFormat="1" x14ac:dyDescent="0.3">
      <c r="A85" s="685"/>
      <c r="B85" s="475"/>
      <c r="C85" s="371"/>
      <c r="D85" s="367"/>
      <c r="E85" s="368"/>
      <c r="F85" s="367"/>
      <c r="G85" s="369"/>
      <c r="H85" s="367"/>
      <c r="I85" s="370"/>
      <c r="J85" s="370"/>
      <c r="K85" s="370"/>
      <c r="L85" s="370"/>
      <c r="M85" s="370"/>
    </row>
    <row r="86" spans="1:13" s="79" customFormat="1" x14ac:dyDescent="0.3">
      <c r="A86" s="685"/>
      <c r="B86" s="475"/>
      <c r="C86" s="367"/>
      <c r="D86" s="367"/>
      <c r="E86" s="368"/>
      <c r="F86" s="368"/>
      <c r="G86" s="369"/>
      <c r="H86" s="367"/>
      <c r="I86" s="370"/>
      <c r="J86" s="370"/>
      <c r="K86" s="370"/>
      <c r="L86" s="370"/>
      <c r="M86" s="372"/>
    </row>
    <row r="87" spans="1:13" s="79" customFormat="1" x14ac:dyDescent="0.3">
      <c r="A87" s="685"/>
      <c r="B87" s="475"/>
      <c r="C87" s="367"/>
      <c r="D87" s="367"/>
      <c r="E87" s="368"/>
      <c r="F87" s="368"/>
      <c r="G87" s="369"/>
      <c r="H87" s="372"/>
      <c r="I87" s="369"/>
      <c r="J87" s="367"/>
      <c r="K87" s="369"/>
      <c r="L87" s="367"/>
      <c r="M87" s="369"/>
    </row>
    <row r="88" spans="1:13" s="79" customFormat="1" x14ac:dyDescent="0.3">
      <c r="A88" s="685"/>
      <c r="B88" s="475"/>
      <c r="C88" s="367"/>
      <c r="D88" s="367"/>
      <c r="E88" s="367"/>
      <c r="F88" s="368"/>
      <c r="G88" s="369"/>
      <c r="H88" s="372"/>
      <c r="I88" s="369"/>
      <c r="J88" s="367"/>
      <c r="K88" s="370"/>
      <c r="L88" s="370"/>
      <c r="M88" s="372"/>
    </row>
    <row r="89" spans="1:13" s="79" customFormat="1" x14ac:dyDescent="0.3">
      <c r="A89" s="685"/>
      <c r="B89" s="475"/>
      <c r="C89" s="367"/>
      <c r="D89" s="367"/>
      <c r="E89" s="368"/>
      <c r="F89" s="368"/>
      <c r="G89" s="369"/>
      <c r="H89" s="367"/>
      <c r="I89" s="369"/>
      <c r="J89" s="367"/>
      <c r="K89" s="370"/>
      <c r="L89" s="370"/>
      <c r="M89" s="372"/>
    </row>
    <row r="90" spans="1:13" s="79" customFormat="1" x14ac:dyDescent="0.3">
      <c r="A90" s="685"/>
      <c r="B90" s="475"/>
      <c r="C90" s="367"/>
      <c r="D90" s="367"/>
      <c r="E90" s="373"/>
      <c r="F90" s="368"/>
      <c r="G90" s="369"/>
      <c r="H90" s="372"/>
      <c r="I90" s="369"/>
      <c r="J90" s="367"/>
      <c r="K90" s="370"/>
      <c r="L90" s="370"/>
      <c r="M90" s="372"/>
    </row>
    <row r="91" spans="1:13" s="79" customFormat="1" x14ac:dyDescent="0.3">
      <c r="A91" s="685"/>
      <c r="B91" s="475"/>
      <c r="C91" s="367"/>
      <c r="D91" s="367"/>
      <c r="E91" s="369"/>
      <c r="F91" s="368"/>
      <c r="G91" s="369"/>
      <c r="H91" s="370"/>
      <c r="I91" s="370"/>
      <c r="J91" s="370"/>
      <c r="K91" s="370"/>
      <c r="L91" s="370"/>
      <c r="M91" s="370"/>
    </row>
    <row r="92" spans="1:13" s="79" customFormat="1" x14ac:dyDescent="0.3">
      <c r="A92" s="685"/>
      <c r="B92" s="475"/>
      <c r="C92" s="371"/>
      <c r="D92" s="367"/>
      <c r="E92" s="373"/>
      <c r="F92" s="367"/>
      <c r="G92" s="369"/>
      <c r="H92" s="367"/>
      <c r="I92" s="370"/>
      <c r="J92" s="370"/>
      <c r="K92" s="370"/>
      <c r="L92" s="370"/>
      <c r="M92" s="370"/>
    </row>
    <row r="93" spans="1:13" s="79" customFormat="1" x14ac:dyDescent="0.3">
      <c r="A93" s="685"/>
      <c r="B93" s="475"/>
      <c r="C93" s="367"/>
      <c r="D93" s="367"/>
      <c r="E93" s="368"/>
      <c r="F93" s="368"/>
      <c r="G93" s="369"/>
      <c r="H93" s="367"/>
      <c r="I93" s="370"/>
      <c r="J93" s="370"/>
      <c r="K93" s="370"/>
      <c r="L93" s="370"/>
      <c r="M93" s="372"/>
    </row>
    <row r="94" spans="1:13" s="79" customFormat="1" x14ac:dyDescent="0.3">
      <c r="A94" s="685"/>
      <c r="B94" s="475"/>
      <c r="C94" s="367"/>
      <c r="D94" s="367"/>
      <c r="E94" s="370"/>
      <c r="F94" s="368"/>
      <c r="G94" s="369"/>
      <c r="H94" s="372"/>
      <c r="I94" s="369"/>
      <c r="J94" s="367"/>
      <c r="K94" s="369"/>
      <c r="L94" s="367"/>
      <c r="M94" s="369"/>
    </row>
    <row r="95" spans="1:13" s="79" customFormat="1" x14ac:dyDescent="0.3">
      <c r="A95" s="685"/>
      <c r="B95" s="475"/>
      <c r="C95" s="367"/>
      <c r="D95" s="367"/>
      <c r="E95" s="367"/>
      <c r="F95" s="368"/>
      <c r="G95" s="369"/>
      <c r="H95" s="372"/>
      <c r="I95" s="369"/>
      <c r="J95" s="367"/>
      <c r="K95" s="370"/>
      <c r="L95" s="370"/>
      <c r="M95" s="372"/>
    </row>
    <row r="96" spans="1:13" s="79" customFormat="1" x14ac:dyDescent="0.3">
      <c r="A96" s="685"/>
      <c r="B96" s="475"/>
      <c r="C96" s="367"/>
      <c r="D96" s="367"/>
      <c r="E96" s="368"/>
      <c r="F96" s="368"/>
      <c r="G96" s="369"/>
      <c r="H96" s="372"/>
      <c r="I96" s="369"/>
      <c r="J96" s="367"/>
      <c r="K96" s="370"/>
      <c r="L96" s="370"/>
      <c r="M96" s="372"/>
    </row>
    <row r="97" spans="1:13" s="79" customFormat="1" x14ac:dyDescent="0.3">
      <c r="A97" s="685"/>
      <c r="B97" s="475"/>
      <c r="C97" s="367"/>
      <c r="D97" s="367"/>
      <c r="E97" s="373"/>
      <c r="F97" s="368"/>
      <c r="G97" s="369"/>
      <c r="H97" s="370"/>
      <c r="I97" s="370"/>
      <c r="J97" s="370"/>
      <c r="K97" s="370"/>
      <c r="L97" s="370"/>
      <c r="M97" s="370"/>
    </row>
    <row r="98" spans="1:13" s="79" customFormat="1" x14ac:dyDescent="0.3">
      <c r="A98" s="685"/>
      <c r="B98" s="476"/>
      <c r="C98" s="370"/>
      <c r="D98" s="370"/>
      <c r="E98" s="369"/>
      <c r="F98" s="370"/>
      <c r="G98" s="370"/>
      <c r="H98" s="370"/>
      <c r="I98" s="370"/>
      <c r="J98" s="370"/>
      <c r="K98" s="370"/>
      <c r="L98" s="370"/>
      <c r="M98" s="370"/>
    </row>
    <row r="99" spans="1:13" s="79" customFormat="1" x14ac:dyDescent="0.3">
      <c r="A99" s="685"/>
      <c r="B99" s="475"/>
      <c r="C99" s="371"/>
      <c r="D99" s="367"/>
      <c r="E99" s="373"/>
      <c r="F99" s="367"/>
      <c r="G99" s="369"/>
      <c r="H99" s="367"/>
      <c r="I99" s="370"/>
      <c r="J99" s="370"/>
      <c r="K99" s="370"/>
      <c r="L99" s="370"/>
      <c r="M99" s="370"/>
    </row>
    <row r="100" spans="1:13" s="79" customFormat="1" x14ac:dyDescent="0.3">
      <c r="A100" s="685"/>
      <c r="B100" s="475"/>
      <c r="C100" s="367"/>
      <c r="D100" s="367"/>
      <c r="E100" s="368"/>
      <c r="F100" s="368"/>
      <c r="G100" s="369"/>
      <c r="H100" s="367"/>
      <c r="I100" s="370"/>
      <c r="J100" s="370"/>
      <c r="K100" s="370"/>
      <c r="L100" s="370"/>
      <c r="M100" s="372"/>
    </row>
    <row r="101" spans="1:13" s="79" customFormat="1" x14ac:dyDescent="0.3">
      <c r="A101" s="685"/>
      <c r="B101" s="475"/>
      <c r="C101" s="367"/>
      <c r="D101" s="367"/>
      <c r="E101" s="367"/>
      <c r="F101" s="368"/>
      <c r="G101" s="369"/>
      <c r="H101" s="372"/>
      <c r="I101" s="369"/>
      <c r="J101" s="367"/>
      <c r="K101" s="369"/>
      <c r="L101" s="367"/>
      <c r="M101" s="369"/>
    </row>
    <row r="102" spans="1:13" s="79" customFormat="1" x14ac:dyDescent="0.3">
      <c r="A102" s="685"/>
      <c r="B102" s="475"/>
      <c r="C102" s="367"/>
      <c r="D102" s="367"/>
      <c r="E102" s="368"/>
      <c r="F102" s="368"/>
      <c r="G102" s="369"/>
      <c r="H102" s="372"/>
      <c r="I102" s="369"/>
      <c r="J102" s="367"/>
      <c r="K102" s="370"/>
      <c r="L102" s="370"/>
      <c r="M102" s="372"/>
    </row>
    <row r="103" spans="1:13" s="79" customFormat="1" x14ac:dyDescent="0.3">
      <c r="A103" s="685"/>
      <c r="B103" s="475"/>
      <c r="C103" s="367"/>
      <c r="D103" s="367"/>
      <c r="E103" s="373"/>
      <c r="F103" s="368"/>
      <c r="G103" s="369"/>
      <c r="H103" s="372"/>
      <c r="I103" s="369"/>
      <c r="J103" s="367"/>
      <c r="K103" s="370"/>
      <c r="L103" s="370"/>
      <c r="M103" s="372"/>
    </row>
    <row r="104" spans="1:13" s="79" customFormat="1" x14ac:dyDescent="0.3">
      <c r="A104" s="685"/>
      <c r="B104" s="475"/>
      <c r="C104" s="367"/>
      <c r="D104" s="367"/>
      <c r="E104" s="369"/>
      <c r="F104" s="368"/>
      <c r="G104" s="369"/>
      <c r="H104" s="370"/>
      <c r="I104" s="370"/>
      <c r="J104" s="370"/>
      <c r="K104" s="370"/>
      <c r="L104" s="370"/>
      <c r="M104" s="370"/>
    </row>
    <row r="105" spans="1:13" s="79" customFormat="1" x14ac:dyDescent="0.3">
      <c r="A105" s="685"/>
      <c r="B105" s="475"/>
      <c r="C105" s="371"/>
      <c r="D105" s="367"/>
      <c r="E105" s="373"/>
      <c r="F105" s="367"/>
      <c r="G105" s="369"/>
      <c r="H105" s="367"/>
      <c r="I105" s="370"/>
      <c r="J105" s="370"/>
      <c r="K105" s="370"/>
      <c r="L105" s="370"/>
      <c r="M105" s="370"/>
    </row>
    <row r="106" spans="1:13" s="79" customFormat="1" x14ac:dyDescent="0.3">
      <c r="A106" s="685"/>
      <c r="B106" s="475"/>
      <c r="C106" s="367"/>
      <c r="D106" s="367"/>
      <c r="E106" s="368"/>
      <c r="F106" s="368"/>
      <c r="G106" s="369"/>
      <c r="H106" s="367"/>
      <c r="I106" s="370"/>
      <c r="J106" s="370"/>
      <c r="K106" s="370"/>
      <c r="L106" s="370"/>
      <c r="M106" s="372"/>
    </row>
    <row r="107" spans="1:13" s="79" customFormat="1" x14ac:dyDescent="0.3">
      <c r="A107" s="685"/>
      <c r="B107" s="475"/>
      <c r="C107" s="367"/>
      <c r="D107" s="367"/>
      <c r="E107" s="367"/>
      <c r="F107" s="368"/>
      <c r="G107" s="369"/>
      <c r="H107" s="372"/>
      <c r="I107" s="369"/>
      <c r="J107" s="367"/>
      <c r="K107" s="369"/>
      <c r="L107" s="367"/>
      <c r="M107" s="369"/>
    </row>
    <row r="108" spans="1:13" s="79" customFormat="1" x14ac:dyDescent="0.3">
      <c r="A108" s="685"/>
      <c r="B108" s="475"/>
      <c r="C108" s="367"/>
      <c r="D108" s="367"/>
      <c r="E108" s="368"/>
      <c r="F108" s="368"/>
      <c r="G108" s="369"/>
      <c r="H108" s="372"/>
      <c r="I108" s="369"/>
      <c r="J108" s="367"/>
      <c r="K108" s="370"/>
      <c r="L108" s="370"/>
      <c r="M108" s="372"/>
    </row>
    <row r="109" spans="1:13" s="79" customFormat="1" x14ac:dyDescent="0.3">
      <c r="A109" s="685"/>
      <c r="B109" s="475"/>
      <c r="C109" s="367"/>
      <c r="D109" s="367"/>
      <c r="E109" s="373"/>
      <c r="F109" s="368"/>
      <c r="G109" s="369"/>
      <c r="H109" s="372"/>
      <c r="I109" s="369"/>
      <c r="J109" s="367"/>
      <c r="K109" s="370"/>
      <c r="L109" s="370"/>
      <c r="M109" s="372"/>
    </row>
    <row r="110" spans="1:13" s="79" customFormat="1" x14ac:dyDescent="0.3">
      <c r="A110" s="685"/>
      <c r="B110" s="475"/>
      <c r="C110" s="367"/>
      <c r="D110" s="367"/>
      <c r="E110" s="369"/>
      <c r="F110" s="368"/>
      <c r="G110" s="369"/>
      <c r="H110" s="370"/>
      <c r="I110" s="370"/>
      <c r="J110" s="370"/>
      <c r="K110" s="370"/>
      <c r="L110" s="370"/>
      <c r="M110" s="370"/>
    </row>
    <row r="111" spans="1:13" s="79" customFormat="1" x14ac:dyDescent="0.3">
      <c r="A111" s="685"/>
      <c r="B111" s="475"/>
      <c r="C111" s="371"/>
      <c r="D111" s="367"/>
      <c r="E111" s="373"/>
      <c r="F111" s="367"/>
      <c r="G111" s="369"/>
      <c r="H111" s="367"/>
      <c r="I111" s="370"/>
      <c r="J111" s="370"/>
      <c r="K111" s="370"/>
      <c r="L111" s="370"/>
      <c r="M111" s="370"/>
    </row>
    <row r="112" spans="1:13" s="79" customFormat="1" x14ac:dyDescent="0.3">
      <c r="A112" s="685"/>
      <c r="B112" s="475"/>
      <c r="C112" s="367"/>
      <c r="D112" s="367"/>
      <c r="E112" s="368"/>
      <c r="F112" s="368"/>
      <c r="G112" s="369"/>
      <c r="H112" s="367"/>
      <c r="I112" s="370"/>
      <c r="J112" s="370"/>
      <c r="K112" s="370"/>
      <c r="L112" s="370"/>
      <c r="M112" s="372"/>
    </row>
    <row r="113" spans="1:13" s="79" customFormat="1" x14ac:dyDescent="0.3">
      <c r="A113" s="685"/>
      <c r="B113" s="475"/>
      <c r="C113" s="367"/>
      <c r="D113" s="367"/>
      <c r="E113" s="367"/>
      <c r="F113" s="368"/>
      <c r="G113" s="369"/>
      <c r="H113" s="372"/>
      <c r="I113" s="369"/>
      <c r="J113" s="367"/>
      <c r="K113" s="369"/>
      <c r="L113" s="367"/>
      <c r="M113" s="369"/>
    </row>
    <row r="114" spans="1:13" s="79" customFormat="1" x14ac:dyDescent="0.3">
      <c r="A114" s="685"/>
      <c r="B114" s="475"/>
      <c r="C114" s="367"/>
      <c r="D114" s="367"/>
      <c r="E114" s="368"/>
      <c r="F114" s="368"/>
      <c r="G114" s="369"/>
      <c r="H114" s="372"/>
      <c r="I114" s="369"/>
      <c r="J114" s="367"/>
      <c r="K114" s="370"/>
      <c r="L114" s="370"/>
      <c r="M114" s="372"/>
    </row>
    <row r="115" spans="1:13" s="79" customFormat="1" x14ac:dyDescent="0.3">
      <c r="A115" s="685"/>
      <c r="B115" s="475"/>
      <c r="C115" s="367"/>
      <c r="D115" s="367"/>
      <c r="E115" s="373"/>
      <c r="F115" s="368"/>
      <c r="G115" s="369"/>
      <c r="H115" s="372"/>
      <c r="I115" s="369"/>
      <c r="J115" s="367"/>
      <c r="K115" s="370"/>
      <c r="L115" s="370"/>
      <c r="M115" s="372"/>
    </row>
    <row r="116" spans="1:13" s="79" customFormat="1" x14ac:dyDescent="0.3">
      <c r="A116" s="685"/>
      <c r="B116" s="475"/>
      <c r="C116" s="367"/>
      <c r="D116" s="367"/>
      <c r="E116" s="369"/>
      <c r="F116" s="368"/>
      <c r="G116" s="369"/>
      <c r="H116" s="370"/>
      <c r="I116" s="370"/>
      <c r="J116" s="370"/>
      <c r="K116" s="370"/>
      <c r="L116" s="370"/>
      <c r="M116" s="370"/>
    </row>
    <row r="117" spans="1:13" s="79" customFormat="1" x14ac:dyDescent="0.3">
      <c r="A117" s="685"/>
      <c r="B117" s="475"/>
      <c r="C117" s="371"/>
      <c r="D117" s="367"/>
      <c r="E117" s="373"/>
      <c r="F117" s="367"/>
      <c r="G117" s="369"/>
      <c r="H117" s="367"/>
      <c r="I117" s="370"/>
      <c r="J117" s="370"/>
      <c r="K117" s="370"/>
      <c r="L117" s="370"/>
      <c r="M117" s="370"/>
    </row>
    <row r="118" spans="1:13" s="79" customFormat="1" x14ac:dyDescent="0.3">
      <c r="A118" s="685"/>
      <c r="B118" s="475"/>
      <c r="C118" s="367"/>
      <c r="D118" s="367"/>
      <c r="E118" s="368"/>
      <c r="F118" s="368"/>
      <c r="G118" s="369"/>
      <c r="H118" s="367"/>
      <c r="I118" s="370"/>
      <c r="J118" s="370"/>
      <c r="K118" s="370"/>
      <c r="L118" s="370"/>
      <c r="M118" s="372"/>
    </row>
    <row r="119" spans="1:13" s="79" customFormat="1" x14ac:dyDescent="0.3">
      <c r="A119" s="685"/>
      <c r="B119" s="475"/>
      <c r="C119" s="367"/>
      <c r="D119" s="367"/>
      <c r="E119" s="367"/>
      <c r="F119" s="368"/>
      <c r="G119" s="369"/>
      <c r="H119" s="372"/>
      <c r="I119" s="369"/>
      <c r="J119" s="367"/>
      <c r="K119" s="369"/>
      <c r="L119" s="367"/>
      <c r="M119" s="369"/>
    </row>
    <row r="120" spans="1:13" s="79" customFormat="1" x14ac:dyDescent="0.3">
      <c r="A120" s="685"/>
      <c r="B120" s="475"/>
      <c r="C120" s="367"/>
      <c r="D120" s="367"/>
      <c r="E120" s="368"/>
      <c r="F120" s="368"/>
      <c r="G120" s="369"/>
      <c r="H120" s="372"/>
      <c r="I120" s="369"/>
      <c r="J120" s="367"/>
      <c r="K120" s="370"/>
      <c r="L120" s="370"/>
      <c r="M120" s="372"/>
    </row>
    <row r="121" spans="1:13" s="79" customFormat="1" x14ac:dyDescent="0.3">
      <c r="A121" s="685"/>
      <c r="B121" s="475"/>
      <c r="C121" s="367"/>
      <c r="D121" s="367"/>
      <c r="E121" s="373"/>
      <c r="F121" s="368"/>
      <c r="G121" s="369"/>
      <c r="H121" s="372"/>
      <c r="I121" s="369"/>
      <c r="J121" s="367"/>
      <c r="K121" s="370"/>
      <c r="L121" s="370"/>
      <c r="M121" s="372"/>
    </row>
    <row r="122" spans="1:13" s="79" customFormat="1" x14ac:dyDescent="0.3">
      <c r="A122" s="685"/>
      <c r="B122" s="475"/>
      <c r="C122" s="367"/>
      <c r="D122" s="367"/>
      <c r="E122" s="369"/>
      <c r="F122" s="368"/>
      <c r="G122" s="369"/>
      <c r="H122" s="370"/>
      <c r="I122" s="370"/>
      <c r="J122" s="370"/>
      <c r="K122" s="370"/>
      <c r="L122" s="370"/>
      <c r="M122" s="370"/>
    </row>
    <row r="123" spans="1:13" s="79" customFormat="1" x14ac:dyDescent="0.3">
      <c r="A123" s="685"/>
      <c r="B123" s="475"/>
      <c r="C123" s="371"/>
      <c r="D123" s="367"/>
      <c r="E123" s="373"/>
      <c r="F123" s="367"/>
      <c r="G123" s="369"/>
      <c r="H123" s="367"/>
      <c r="I123" s="370"/>
      <c r="J123" s="370"/>
      <c r="K123" s="370"/>
      <c r="L123" s="370"/>
      <c r="M123" s="370"/>
    </row>
    <row r="124" spans="1:13" s="79" customFormat="1" x14ac:dyDescent="0.3">
      <c r="A124" s="685"/>
      <c r="B124" s="475"/>
      <c r="C124" s="367"/>
      <c r="D124" s="367"/>
      <c r="E124" s="368"/>
      <c r="F124" s="368"/>
      <c r="G124" s="369"/>
      <c r="H124" s="367"/>
      <c r="I124" s="370"/>
      <c r="J124" s="370"/>
      <c r="K124" s="370"/>
      <c r="L124" s="370"/>
      <c r="M124" s="372"/>
    </row>
    <row r="125" spans="1:13" s="79" customFormat="1" x14ac:dyDescent="0.3">
      <c r="A125" s="685"/>
      <c r="B125" s="475"/>
      <c r="C125" s="367"/>
      <c r="D125" s="367"/>
      <c r="E125" s="367"/>
      <c r="F125" s="368"/>
      <c r="G125" s="369"/>
      <c r="H125" s="372"/>
      <c r="I125" s="369"/>
      <c r="J125" s="367"/>
      <c r="K125" s="369"/>
      <c r="L125" s="367"/>
      <c r="M125" s="369"/>
    </row>
    <row r="126" spans="1:13" s="79" customFormat="1" x14ac:dyDescent="0.3">
      <c r="A126" s="685"/>
      <c r="B126" s="475"/>
      <c r="C126" s="367"/>
      <c r="D126" s="367"/>
      <c r="E126" s="368"/>
      <c r="F126" s="368"/>
      <c r="G126" s="369"/>
      <c r="H126" s="372"/>
      <c r="I126" s="369"/>
      <c r="J126" s="367"/>
      <c r="K126" s="370"/>
      <c r="L126" s="370"/>
      <c r="M126" s="372"/>
    </row>
    <row r="127" spans="1:13" s="79" customFormat="1" x14ac:dyDescent="0.3">
      <c r="A127" s="685"/>
      <c r="B127" s="475"/>
      <c r="C127" s="367"/>
      <c r="D127" s="367"/>
      <c r="E127" s="373"/>
      <c r="F127" s="368"/>
      <c r="G127" s="369"/>
      <c r="H127" s="372"/>
      <c r="I127" s="369"/>
      <c r="J127" s="367"/>
      <c r="K127" s="370"/>
      <c r="L127" s="370"/>
      <c r="M127" s="372"/>
    </row>
    <row r="128" spans="1:13" s="79" customFormat="1" x14ac:dyDescent="0.3">
      <c r="A128" s="685"/>
      <c r="B128" s="475"/>
      <c r="C128" s="367"/>
      <c r="D128" s="367"/>
      <c r="E128" s="370"/>
      <c r="F128" s="368"/>
      <c r="G128" s="369"/>
      <c r="H128" s="370"/>
      <c r="I128" s="370"/>
      <c r="J128" s="370"/>
      <c r="K128" s="370"/>
      <c r="L128" s="370"/>
      <c r="M128" s="370"/>
    </row>
    <row r="129" spans="1:13" s="79" customFormat="1" x14ac:dyDescent="0.3">
      <c r="A129" s="685"/>
      <c r="B129" s="475"/>
      <c r="C129" s="367"/>
      <c r="D129" s="367"/>
      <c r="E129" s="369"/>
      <c r="F129" s="367"/>
      <c r="G129" s="369"/>
      <c r="H129" s="367"/>
      <c r="I129" s="370"/>
      <c r="J129" s="370"/>
      <c r="K129" s="370"/>
      <c r="L129" s="370"/>
      <c r="M129" s="370"/>
    </row>
    <row r="130" spans="1:13" s="79" customFormat="1" x14ac:dyDescent="0.3">
      <c r="A130" s="685"/>
      <c r="B130" s="475"/>
      <c r="C130" s="367"/>
      <c r="D130" s="367"/>
      <c r="E130" s="368"/>
      <c r="F130" s="368"/>
      <c r="G130" s="369"/>
      <c r="H130" s="367"/>
      <c r="I130" s="370"/>
      <c r="J130" s="370"/>
      <c r="K130" s="370"/>
      <c r="L130" s="370"/>
      <c r="M130" s="372"/>
    </row>
    <row r="131" spans="1:13" s="79" customFormat="1" x14ac:dyDescent="0.3">
      <c r="A131" s="685"/>
      <c r="B131" s="475"/>
      <c r="C131" s="367"/>
      <c r="D131" s="367"/>
      <c r="E131" s="373"/>
      <c r="F131" s="368"/>
      <c r="G131" s="369"/>
      <c r="H131" s="372"/>
      <c r="I131" s="369"/>
      <c r="J131" s="367"/>
      <c r="K131" s="369"/>
      <c r="L131" s="367"/>
      <c r="M131" s="369"/>
    </row>
    <row r="132" spans="1:13" s="79" customFormat="1" x14ac:dyDescent="0.3">
      <c r="A132" s="685"/>
      <c r="B132" s="476"/>
      <c r="C132" s="370"/>
      <c r="D132" s="370"/>
      <c r="E132" s="368"/>
      <c r="F132" s="370"/>
      <c r="G132" s="370"/>
      <c r="H132" s="370"/>
      <c r="I132" s="370"/>
      <c r="J132" s="370"/>
      <c r="K132" s="370"/>
      <c r="L132" s="370"/>
      <c r="M132" s="370"/>
    </row>
    <row r="133" spans="1:13" s="79" customFormat="1" x14ac:dyDescent="0.3">
      <c r="A133" s="685"/>
      <c r="B133" s="475"/>
      <c r="C133" s="367"/>
      <c r="D133" s="367"/>
      <c r="E133" s="367"/>
      <c r="F133" s="368"/>
      <c r="G133" s="369"/>
      <c r="H133" s="372"/>
      <c r="I133" s="369"/>
      <c r="J133" s="367"/>
      <c r="K133" s="370"/>
      <c r="L133" s="370"/>
      <c r="M133" s="372"/>
    </row>
    <row r="134" spans="1:13" s="79" customFormat="1" x14ac:dyDescent="0.3">
      <c r="A134" s="685"/>
      <c r="B134" s="475"/>
      <c r="C134" s="367"/>
      <c r="D134" s="367"/>
      <c r="E134" s="368"/>
      <c r="F134" s="368"/>
      <c r="G134" s="369"/>
      <c r="H134" s="372"/>
      <c r="I134" s="369"/>
      <c r="J134" s="367"/>
      <c r="K134" s="370"/>
      <c r="L134" s="370"/>
      <c r="M134" s="372"/>
    </row>
    <row r="135" spans="1:13" s="79" customFormat="1" x14ac:dyDescent="0.3">
      <c r="A135" s="685"/>
      <c r="B135" s="475"/>
      <c r="C135" s="367"/>
      <c r="D135" s="367"/>
      <c r="E135" s="373"/>
      <c r="F135" s="368"/>
      <c r="G135" s="369"/>
      <c r="H135" s="372"/>
      <c r="I135" s="369"/>
      <c r="J135" s="367"/>
      <c r="K135" s="370"/>
      <c r="L135" s="370"/>
      <c r="M135" s="372"/>
    </row>
    <row r="136" spans="1:13" s="79" customFormat="1" x14ac:dyDescent="0.3">
      <c r="A136" s="685"/>
      <c r="B136" s="475"/>
      <c r="C136" s="367"/>
      <c r="D136" s="367"/>
      <c r="E136" s="369"/>
      <c r="F136" s="368"/>
      <c r="G136" s="369"/>
      <c r="H136" s="370"/>
      <c r="I136" s="370"/>
      <c r="J136" s="370"/>
      <c r="K136" s="370"/>
      <c r="L136" s="370"/>
      <c r="M136" s="370"/>
    </row>
    <row r="137" spans="1:13" s="79" customFormat="1" x14ac:dyDescent="0.3">
      <c r="A137" s="685"/>
      <c r="B137" s="475"/>
      <c r="C137" s="371"/>
      <c r="D137" s="367"/>
      <c r="E137" s="373"/>
      <c r="F137" s="367"/>
      <c r="G137" s="369"/>
      <c r="H137" s="367"/>
      <c r="I137" s="370"/>
      <c r="J137" s="370"/>
      <c r="K137" s="370"/>
      <c r="L137" s="370"/>
      <c r="M137" s="370"/>
    </row>
    <row r="138" spans="1:13" s="79" customFormat="1" x14ac:dyDescent="0.3">
      <c r="A138" s="685"/>
      <c r="B138" s="475"/>
      <c r="C138" s="367"/>
      <c r="D138" s="367"/>
      <c r="E138" s="368"/>
      <c r="F138" s="368"/>
      <c r="G138" s="369"/>
      <c r="H138" s="367"/>
      <c r="I138" s="370"/>
      <c r="J138" s="370"/>
      <c r="K138" s="370"/>
      <c r="L138" s="370"/>
      <c r="M138" s="372"/>
    </row>
    <row r="139" spans="1:13" s="79" customFormat="1" x14ac:dyDescent="0.3">
      <c r="A139" s="685"/>
      <c r="B139" s="475"/>
      <c r="C139" s="367"/>
      <c r="D139" s="367"/>
      <c r="E139" s="368"/>
      <c r="F139" s="368"/>
      <c r="G139" s="369"/>
      <c r="H139" s="372"/>
      <c r="I139" s="369"/>
      <c r="J139" s="367"/>
      <c r="K139" s="369"/>
      <c r="L139" s="367"/>
      <c r="M139" s="369"/>
    </row>
    <row r="140" spans="1:13" s="79" customFormat="1" x14ac:dyDescent="0.3">
      <c r="A140" s="685"/>
      <c r="B140" s="475"/>
      <c r="C140" s="367"/>
      <c r="D140" s="367"/>
      <c r="E140" s="368"/>
      <c r="F140" s="368"/>
      <c r="G140" s="369"/>
      <c r="H140" s="372"/>
      <c r="I140" s="369"/>
      <c r="J140" s="367"/>
      <c r="K140" s="370"/>
      <c r="L140" s="370"/>
      <c r="M140" s="372"/>
    </row>
    <row r="141" spans="1:13" s="79" customFormat="1" x14ac:dyDescent="0.3">
      <c r="A141" s="685"/>
      <c r="B141" s="475"/>
      <c r="C141" s="367"/>
      <c r="D141" s="367"/>
      <c r="E141" s="368"/>
      <c r="F141" s="368"/>
      <c r="G141" s="369"/>
      <c r="H141" s="372"/>
      <c r="I141" s="369"/>
      <c r="J141" s="367"/>
      <c r="K141" s="370"/>
      <c r="L141" s="370"/>
      <c r="M141" s="372"/>
    </row>
    <row r="142" spans="1:13" s="79" customFormat="1" x14ac:dyDescent="0.3">
      <c r="A142" s="685"/>
      <c r="B142" s="475"/>
      <c r="C142" s="367"/>
      <c r="D142" s="367"/>
      <c r="E142" s="368"/>
      <c r="F142" s="368"/>
      <c r="G142" s="369"/>
      <c r="H142" s="370"/>
      <c r="I142" s="370"/>
      <c r="J142" s="370"/>
      <c r="K142" s="370"/>
      <c r="L142" s="370"/>
      <c r="M142" s="370"/>
    </row>
    <row r="143" spans="1:13" s="79" customFormat="1" x14ac:dyDescent="0.3">
      <c r="A143" s="685"/>
      <c r="B143" s="475"/>
      <c r="C143" s="367"/>
      <c r="D143" s="367"/>
      <c r="E143" s="368"/>
      <c r="F143" s="368"/>
      <c r="G143" s="369"/>
      <c r="H143" s="367"/>
      <c r="I143" s="370"/>
      <c r="J143" s="370"/>
      <c r="K143" s="370"/>
      <c r="L143" s="370"/>
      <c r="M143" s="370"/>
    </row>
    <row r="144" spans="1:13" s="79" customFormat="1" x14ac:dyDescent="0.3">
      <c r="A144" s="685"/>
      <c r="B144" s="475"/>
      <c r="C144" s="367"/>
      <c r="D144" s="367"/>
      <c r="E144" s="368"/>
      <c r="F144" s="368"/>
      <c r="G144" s="369"/>
      <c r="H144" s="367"/>
      <c r="I144" s="370"/>
      <c r="J144" s="370"/>
      <c r="K144" s="370"/>
      <c r="L144" s="370"/>
      <c r="M144" s="372"/>
    </row>
    <row r="145" spans="1:13" s="79" customFormat="1" x14ac:dyDescent="0.3">
      <c r="A145" s="685"/>
      <c r="B145" s="475"/>
      <c r="C145" s="367"/>
      <c r="D145" s="367"/>
      <c r="E145" s="373"/>
      <c r="F145" s="368"/>
      <c r="G145" s="369"/>
      <c r="H145" s="372"/>
      <c r="I145" s="369"/>
      <c r="J145" s="367"/>
      <c r="K145" s="370"/>
      <c r="L145" s="370"/>
      <c r="M145" s="372"/>
    </row>
    <row r="146" spans="1:13" s="79" customFormat="1" x14ac:dyDescent="0.3">
      <c r="A146" s="685"/>
      <c r="B146" s="475"/>
      <c r="C146" s="367"/>
      <c r="D146" s="367"/>
      <c r="E146" s="368"/>
      <c r="F146" s="368"/>
      <c r="G146" s="369"/>
      <c r="H146" s="372"/>
      <c r="I146" s="369"/>
      <c r="J146" s="367"/>
      <c r="K146" s="370"/>
      <c r="L146" s="370"/>
      <c r="M146" s="372"/>
    </row>
    <row r="147" spans="1:13" s="79" customFormat="1" x14ac:dyDescent="0.3">
      <c r="A147" s="685"/>
      <c r="B147" s="475"/>
      <c r="C147" s="367"/>
      <c r="D147" s="367"/>
      <c r="E147" s="367"/>
      <c r="F147" s="368"/>
      <c r="G147" s="369"/>
      <c r="H147" s="372"/>
      <c r="I147" s="369"/>
      <c r="J147" s="367"/>
      <c r="K147" s="370"/>
      <c r="L147" s="370"/>
      <c r="M147" s="372"/>
    </row>
    <row r="148" spans="1:13" s="79" customFormat="1" x14ac:dyDescent="0.3">
      <c r="A148" s="685"/>
      <c r="B148" s="475"/>
      <c r="C148" s="367"/>
      <c r="D148" s="367"/>
      <c r="E148" s="368"/>
      <c r="F148" s="368"/>
      <c r="G148" s="369"/>
      <c r="H148" s="372"/>
      <c r="I148" s="369"/>
      <c r="J148" s="367"/>
      <c r="K148" s="370"/>
      <c r="L148" s="370"/>
      <c r="M148" s="372"/>
    </row>
    <row r="149" spans="1:13" s="79" customFormat="1" x14ac:dyDescent="0.3">
      <c r="A149" s="685"/>
      <c r="B149" s="475"/>
      <c r="C149" s="367"/>
      <c r="D149" s="367"/>
      <c r="E149" s="368"/>
      <c r="F149" s="368"/>
      <c r="G149" s="369"/>
      <c r="H149" s="372"/>
      <c r="I149" s="369"/>
      <c r="J149" s="367"/>
      <c r="K149" s="370"/>
      <c r="L149" s="370"/>
      <c r="M149" s="372"/>
    </row>
    <row r="150" spans="1:13" s="79" customFormat="1" x14ac:dyDescent="0.3">
      <c r="A150" s="685"/>
      <c r="B150" s="475"/>
      <c r="C150" s="367"/>
      <c r="D150" s="367"/>
      <c r="E150" s="369"/>
      <c r="F150" s="368"/>
      <c r="G150" s="369"/>
      <c r="H150" s="370"/>
      <c r="I150" s="370"/>
      <c r="J150" s="370"/>
      <c r="K150" s="370"/>
      <c r="L150" s="370"/>
      <c r="M150" s="370"/>
    </row>
    <row r="151" spans="1:13" s="79" customFormat="1" x14ac:dyDescent="0.3">
      <c r="A151" s="685"/>
      <c r="B151" s="475"/>
      <c r="C151" s="367"/>
      <c r="D151" s="367"/>
      <c r="E151" s="368"/>
      <c r="F151" s="367"/>
      <c r="G151" s="369"/>
      <c r="H151" s="367"/>
      <c r="I151" s="370"/>
      <c r="J151" s="370"/>
      <c r="K151" s="370"/>
      <c r="L151" s="370"/>
      <c r="M151" s="370"/>
    </row>
    <row r="152" spans="1:13" s="79" customFormat="1" x14ac:dyDescent="0.3">
      <c r="A152" s="685"/>
      <c r="B152" s="475"/>
      <c r="C152" s="367"/>
      <c r="D152" s="367"/>
      <c r="E152" s="368"/>
      <c r="F152" s="368"/>
      <c r="G152" s="369"/>
      <c r="H152" s="367"/>
      <c r="I152" s="370"/>
      <c r="J152" s="370"/>
      <c r="K152" s="370"/>
      <c r="L152" s="370"/>
      <c r="M152" s="372"/>
    </row>
    <row r="153" spans="1:13" s="79" customFormat="1" x14ac:dyDescent="0.3">
      <c r="A153" s="685"/>
      <c r="B153" s="475"/>
      <c r="C153" s="367"/>
      <c r="D153" s="367"/>
      <c r="E153" s="368"/>
      <c r="F153" s="368"/>
      <c r="G153" s="369"/>
      <c r="H153" s="372"/>
      <c r="I153" s="369"/>
      <c r="J153" s="367"/>
      <c r="K153" s="369"/>
      <c r="L153" s="367"/>
      <c r="M153" s="369"/>
    </row>
    <row r="154" spans="1:13" s="79" customFormat="1" x14ac:dyDescent="0.3">
      <c r="A154" s="685"/>
      <c r="B154" s="475"/>
      <c r="C154" s="367"/>
      <c r="D154" s="367"/>
      <c r="E154" s="368"/>
      <c r="F154" s="368"/>
      <c r="G154" s="369"/>
      <c r="H154" s="372"/>
      <c r="I154" s="369"/>
      <c r="J154" s="367"/>
      <c r="K154" s="370"/>
      <c r="L154" s="370"/>
      <c r="M154" s="372"/>
    </row>
    <row r="155" spans="1:13" s="79" customFormat="1" x14ac:dyDescent="0.3">
      <c r="A155" s="685"/>
      <c r="B155" s="475"/>
      <c r="C155" s="367"/>
      <c r="D155" s="367"/>
      <c r="E155" s="368"/>
      <c r="F155" s="368"/>
      <c r="G155" s="369"/>
      <c r="H155" s="372"/>
      <c r="I155" s="369"/>
      <c r="J155" s="367"/>
      <c r="K155" s="370"/>
      <c r="L155" s="370"/>
      <c r="M155" s="372"/>
    </row>
    <row r="156" spans="1:13" s="79" customFormat="1" x14ac:dyDescent="0.3">
      <c r="A156" s="685"/>
      <c r="B156" s="475"/>
      <c r="C156" s="367"/>
      <c r="D156" s="367"/>
      <c r="E156" s="368"/>
      <c r="F156" s="368"/>
      <c r="G156" s="369"/>
      <c r="H156" s="372"/>
      <c r="I156" s="369"/>
      <c r="J156" s="367"/>
      <c r="K156" s="370"/>
      <c r="L156" s="370"/>
      <c r="M156" s="372"/>
    </row>
    <row r="157" spans="1:13" s="79" customFormat="1" x14ac:dyDescent="0.3">
      <c r="A157" s="685"/>
      <c r="B157" s="475"/>
      <c r="C157" s="367"/>
      <c r="D157" s="367"/>
      <c r="E157" s="368"/>
      <c r="F157" s="368"/>
      <c r="G157" s="369"/>
      <c r="H157" s="370"/>
      <c r="I157" s="370"/>
      <c r="J157" s="370"/>
      <c r="K157" s="370"/>
      <c r="L157" s="370"/>
      <c r="M157" s="370"/>
    </row>
    <row r="158" spans="1:13" s="79" customFormat="1" x14ac:dyDescent="0.3">
      <c r="A158" s="685"/>
      <c r="B158" s="475"/>
      <c r="C158" s="367"/>
      <c r="D158" s="367"/>
      <c r="E158" s="368"/>
      <c r="F158" s="368"/>
      <c r="G158" s="369"/>
      <c r="H158" s="374"/>
      <c r="I158" s="370"/>
      <c r="J158" s="374"/>
      <c r="K158" s="370"/>
      <c r="L158" s="374"/>
      <c r="M158" s="374"/>
    </row>
    <row r="159" spans="1:13" s="79" customFormat="1" x14ac:dyDescent="0.3">
      <c r="A159" s="685"/>
      <c r="B159" s="475"/>
      <c r="C159" s="367"/>
      <c r="D159" s="367"/>
      <c r="E159" s="368"/>
      <c r="F159" s="368"/>
      <c r="G159" s="369"/>
      <c r="H159" s="370"/>
      <c r="I159" s="370"/>
      <c r="J159" s="370"/>
      <c r="K159" s="370"/>
      <c r="L159" s="370"/>
      <c r="M159" s="370"/>
    </row>
    <row r="160" spans="1:13" s="79" customFormat="1" x14ac:dyDescent="0.3">
      <c r="A160" s="685"/>
      <c r="B160" s="475"/>
      <c r="C160" s="367"/>
      <c r="D160" s="367"/>
      <c r="E160" s="368"/>
      <c r="F160" s="368"/>
      <c r="G160" s="369"/>
      <c r="H160" s="370"/>
      <c r="I160" s="370"/>
      <c r="J160" s="370"/>
      <c r="K160" s="370"/>
      <c r="L160" s="370"/>
      <c r="M160" s="370"/>
    </row>
    <row r="161" spans="1:13" s="79" customFormat="1" x14ac:dyDescent="0.3">
      <c r="A161" s="685"/>
      <c r="B161" s="475"/>
      <c r="C161" s="367"/>
      <c r="D161" s="367"/>
      <c r="E161" s="370"/>
      <c r="F161" s="368"/>
      <c r="G161" s="369"/>
      <c r="H161" s="370"/>
      <c r="I161" s="370"/>
      <c r="J161" s="370"/>
      <c r="K161" s="370"/>
      <c r="L161" s="370"/>
      <c r="M161" s="370"/>
    </row>
    <row r="162" spans="1:13" s="79" customFormat="1" x14ac:dyDescent="0.3">
      <c r="A162" s="685"/>
      <c r="B162" s="475"/>
      <c r="C162" s="371"/>
      <c r="D162" s="367"/>
      <c r="E162" s="367"/>
      <c r="F162" s="368"/>
      <c r="G162" s="372"/>
      <c r="H162" s="367"/>
      <c r="I162" s="370"/>
      <c r="J162" s="367"/>
      <c r="K162" s="370"/>
      <c r="L162" s="367"/>
      <c r="M162" s="372"/>
    </row>
    <row r="163" spans="1:13" s="79" customFormat="1" x14ac:dyDescent="0.3">
      <c r="A163" s="685"/>
      <c r="B163" s="475"/>
      <c r="C163" s="367"/>
      <c r="D163" s="367"/>
      <c r="E163" s="367"/>
      <c r="F163" s="368"/>
      <c r="G163" s="369"/>
      <c r="H163" s="370"/>
      <c r="I163" s="370"/>
      <c r="J163" s="370"/>
      <c r="K163" s="370"/>
      <c r="L163" s="370"/>
      <c r="M163" s="370"/>
    </row>
    <row r="164" spans="1:13" s="79" customFormat="1" x14ac:dyDescent="0.3">
      <c r="A164" s="685"/>
      <c r="B164" s="475"/>
      <c r="C164" s="367"/>
      <c r="D164" s="367"/>
      <c r="E164" s="367"/>
      <c r="F164" s="368"/>
      <c r="G164" s="369"/>
      <c r="H164" s="374"/>
      <c r="I164" s="370"/>
      <c r="J164" s="374"/>
      <c r="K164" s="370"/>
      <c r="L164" s="374"/>
      <c r="M164" s="374"/>
    </row>
    <row r="165" spans="1:13" s="79" customFormat="1" x14ac:dyDescent="0.3">
      <c r="A165" s="685"/>
      <c r="B165" s="476"/>
      <c r="C165" s="370"/>
      <c r="D165" s="370"/>
      <c r="E165" s="367"/>
      <c r="F165" s="370"/>
      <c r="G165" s="370"/>
      <c r="H165" s="370"/>
      <c r="I165" s="370"/>
      <c r="J165" s="370"/>
      <c r="K165" s="370"/>
      <c r="L165" s="370"/>
      <c r="M165" s="370"/>
    </row>
    <row r="166" spans="1:13" s="79" customFormat="1" x14ac:dyDescent="0.3">
      <c r="A166" s="685"/>
      <c r="B166" s="475"/>
      <c r="C166" s="367"/>
      <c r="D166" s="367"/>
      <c r="E166" s="367"/>
      <c r="F166" s="367"/>
      <c r="G166" s="367"/>
      <c r="H166" s="367"/>
      <c r="I166" s="367"/>
      <c r="J166" s="367"/>
      <c r="K166" s="367"/>
      <c r="L166" s="367"/>
      <c r="M166" s="367"/>
    </row>
    <row r="167" spans="1:13" s="79" customFormat="1" x14ac:dyDescent="0.3">
      <c r="A167" s="685"/>
      <c r="B167" s="475"/>
      <c r="C167" s="367"/>
      <c r="D167" s="367"/>
      <c r="E167" s="367"/>
      <c r="F167" s="367"/>
      <c r="G167" s="367"/>
      <c r="H167" s="367"/>
      <c r="I167" s="367"/>
      <c r="J167" s="367"/>
      <c r="K167" s="367"/>
      <c r="L167" s="367"/>
      <c r="M167" s="367"/>
    </row>
    <row r="168" spans="1:13" s="79" customFormat="1" x14ac:dyDescent="0.3">
      <c r="A168" s="685"/>
      <c r="B168" s="475"/>
      <c r="C168" s="367"/>
      <c r="D168" s="367"/>
      <c r="E168" s="367"/>
      <c r="F168" s="367"/>
      <c r="G168" s="367"/>
      <c r="H168" s="367"/>
      <c r="I168" s="367"/>
      <c r="J168" s="367"/>
      <c r="K168" s="367"/>
      <c r="L168" s="367"/>
      <c r="M168" s="367"/>
    </row>
    <row r="169" spans="1:13" s="79" customFormat="1" x14ac:dyDescent="0.3">
      <c r="A169" s="685"/>
      <c r="B169" s="475"/>
      <c r="C169" s="367"/>
      <c r="D169" s="367"/>
      <c r="E169" s="367"/>
      <c r="F169" s="367"/>
      <c r="G169" s="367"/>
      <c r="H169" s="367"/>
      <c r="I169" s="367"/>
      <c r="J169" s="367"/>
      <c r="K169" s="367"/>
      <c r="L169" s="367"/>
      <c r="M169" s="367"/>
    </row>
    <row r="170" spans="1:13" s="79" customFormat="1" x14ac:dyDescent="0.3">
      <c r="A170" s="685"/>
      <c r="B170" s="475"/>
      <c r="C170" s="367"/>
      <c r="D170" s="367"/>
      <c r="E170" s="367"/>
      <c r="F170" s="367"/>
      <c r="G170" s="367"/>
      <c r="H170" s="367"/>
      <c r="I170" s="367"/>
      <c r="J170" s="367"/>
      <c r="K170" s="367"/>
      <c r="L170" s="367"/>
      <c r="M170" s="367"/>
    </row>
    <row r="171" spans="1:13" s="79" customFormat="1" x14ac:dyDescent="0.3">
      <c r="A171" s="685"/>
      <c r="B171" s="475"/>
      <c r="C171" s="367"/>
      <c r="D171" s="367"/>
      <c r="E171" s="367"/>
      <c r="F171" s="367"/>
      <c r="G171" s="367"/>
      <c r="H171" s="367"/>
      <c r="I171" s="367"/>
      <c r="J171" s="367"/>
      <c r="K171" s="367"/>
      <c r="L171" s="367"/>
      <c r="M171" s="367"/>
    </row>
    <row r="172" spans="1:13" s="79" customFormat="1" x14ac:dyDescent="0.3">
      <c r="A172" s="685"/>
      <c r="B172" s="475"/>
      <c r="C172" s="367"/>
      <c r="D172" s="367"/>
      <c r="E172" s="367"/>
      <c r="F172" s="367"/>
      <c r="G172" s="367"/>
      <c r="H172" s="367"/>
      <c r="I172" s="367"/>
      <c r="J172" s="367"/>
      <c r="K172" s="367"/>
      <c r="L172" s="367"/>
      <c r="M172" s="367"/>
    </row>
    <row r="173" spans="1:13" s="79" customFormat="1" x14ac:dyDescent="0.3">
      <c r="A173" s="685"/>
      <c r="B173" s="475"/>
      <c r="C173" s="367"/>
      <c r="D173" s="367"/>
      <c r="E173" s="367"/>
      <c r="F173" s="367"/>
      <c r="G173" s="367"/>
      <c r="H173" s="367"/>
      <c r="I173" s="367"/>
      <c r="J173" s="367"/>
      <c r="K173" s="367"/>
      <c r="L173" s="367"/>
      <c r="M173" s="367"/>
    </row>
    <row r="174" spans="1:13" s="79" customFormat="1" x14ac:dyDescent="0.3">
      <c r="A174" s="685"/>
      <c r="B174" s="475"/>
      <c r="C174" s="367"/>
      <c r="D174" s="367"/>
      <c r="E174" s="367"/>
      <c r="F174" s="367"/>
      <c r="G174" s="367"/>
      <c r="H174" s="367"/>
      <c r="I174" s="367"/>
      <c r="J174" s="367"/>
      <c r="K174" s="367"/>
      <c r="L174" s="367"/>
      <c r="M174" s="367"/>
    </row>
    <row r="175" spans="1:13" s="79" customFormat="1" x14ac:dyDescent="0.3">
      <c r="A175" s="685"/>
      <c r="B175" s="475"/>
      <c r="C175" s="367"/>
      <c r="D175" s="367"/>
      <c r="E175" s="367"/>
      <c r="F175" s="367"/>
      <c r="G175" s="367"/>
      <c r="H175" s="367"/>
      <c r="I175" s="367"/>
      <c r="J175" s="367"/>
      <c r="K175" s="367"/>
      <c r="L175" s="367"/>
      <c r="M175" s="367"/>
    </row>
    <row r="176" spans="1:13" s="79" customFormat="1" x14ac:dyDescent="0.3">
      <c r="A176" s="685"/>
      <c r="B176" s="475"/>
      <c r="C176" s="367"/>
      <c r="D176" s="367"/>
      <c r="E176" s="367"/>
      <c r="F176" s="367"/>
      <c r="G176" s="367"/>
      <c r="H176" s="367"/>
      <c r="I176" s="367"/>
      <c r="J176" s="367"/>
      <c r="K176" s="367"/>
      <c r="L176" s="367"/>
      <c r="M176" s="367"/>
    </row>
    <row r="177" spans="1:13" s="79" customFormat="1" x14ac:dyDescent="0.3">
      <c r="A177" s="685"/>
      <c r="B177" s="475"/>
      <c r="C177" s="367"/>
      <c r="D177" s="367"/>
      <c r="E177" s="367"/>
      <c r="F177" s="367"/>
      <c r="G177" s="367"/>
      <c r="H177" s="367"/>
      <c r="I177" s="367"/>
      <c r="J177" s="367"/>
      <c r="K177" s="367"/>
      <c r="L177" s="367"/>
      <c r="M177" s="367"/>
    </row>
    <row r="178" spans="1:13" s="79" customFormat="1" x14ac:dyDescent="0.3">
      <c r="A178" s="685"/>
      <c r="B178" s="475"/>
      <c r="C178" s="367"/>
      <c r="D178" s="367"/>
      <c r="E178" s="367"/>
      <c r="F178" s="367"/>
      <c r="G178" s="367"/>
      <c r="H178" s="367"/>
      <c r="I178" s="367"/>
      <c r="J178" s="367"/>
      <c r="K178" s="367"/>
      <c r="L178" s="367"/>
      <c r="M178" s="367"/>
    </row>
    <row r="179" spans="1:13" s="79" customFormat="1" x14ac:dyDescent="0.3">
      <c r="A179" s="685"/>
      <c r="B179" s="475"/>
      <c r="C179" s="367"/>
      <c r="D179" s="367"/>
      <c r="E179" s="367"/>
      <c r="F179" s="367"/>
      <c r="G179" s="367"/>
      <c r="H179" s="367"/>
      <c r="I179" s="367"/>
      <c r="J179" s="367"/>
      <c r="K179" s="367"/>
      <c r="L179" s="367"/>
      <c r="M179" s="367"/>
    </row>
    <row r="180" spans="1:13" s="79" customFormat="1" x14ac:dyDescent="0.3">
      <c r="A180" s="685"/>
      <c r="B180" s="475"/>
      <c r="C180" s="367"/>
      <c r="D180" s="367"/>
      <c r="E180" s="367"/>
      <c r="F180" s="367"/>
      <c r="G180" s="367"/>
      <c r="H180" s="367"/>
      <c r="I180" s="367"/>
      <c r="J180" s="367"/>
      <c r="K180" s="367"/>
      <c r="L180" s="367"/>
      <c r="M180" s="367"/>
    </row>
    <row r="181" spans="1:13" s="79" customFormat="1" x14ac:dyDescent="0.3">
      <c r="A181" s="685"/>
      <c r="B181" s="475"/>
      <c r="C181" s="367"/>
      <c r="D181" s="367"/>
      <c r="E181" s="367"/>
      <c r="F181" s="367"/>
      <c r="G181" s="367"/>
      <c r="H181" s="367"/>
      <c r="I181" s="367"/>
      <c r="J181" s="367"/>
      <c r="K181" s="367"/>
      <c r="L181" s="367"/>
      <c r="M181" s="367"/>
    </row>
    <row r="182" spans="1:13" s="79" customFormat="1" x14ac:dyDescent="0.3">
      <c r="A182" s="685"/>
      <c r="B182" s="475"/>
      <c r="C182" s="367"/>
      <c r="D182" s="367"/>
      <c r="E182" s="367"/>
      <c r="F182" s="367"/>
      <c r="G182" s="367"/>
      <c r="H182" s="367"/>
      <c r="I182" s="367"/>
      <c r="J182" s="367"/>
      <c r="K182" s="367"/>
      <c r="L182" s="367"/>
      <c r="M182" s="367"/>
    </row>
    <row r="183" spans="1:13" s="79" customFormat="1" x14ac:dyDescent="0.3">
      <c r="A183" s="685"/>
      <c r="B183" s="475"/>
      <c r="C183" s="367"/>
      <c r="D183" s="367"/>
      <c r="E183" s="367"/>
      <c r="F183" s="367"/>
      <c r="G183" s="367"/>
      <c r="H183" s="367"/>
      <c r="I183" s="367"/>
      <c r="J183" s="367"/>
      <c r="K183" s="367"/>
      <c r="L183" s="367"/>
      <c r="M183" s="367"/>
    </row>
    <row r="184" spans="1:13" s="79" customFormat="1" x14ac:dyDescent="0.3">
      <c r="A184" s="685"/>
      <c r="B184" s="475"/>
      <c r="C184" s="367"/>
      <c r="D184" s="367"/>
      <c r="E184" s="367"/>
      <c r="F184" s="367"/>
      <c r="G184" s="367"/>
      <c r="H184" s="367"/>
      <c r="I184" s="367"/>
      <c r="J184" s="367"/>
      <c r="K184" s="367"/>
      <c r="L184" s="367"/>
      <c r="M184" s="367"/>
    </row>
    <row r="185" spans="1:13" s="79" customFormat="1" x14ac:dyDescent="0.3">
      <c r="A185" s="685"/>
      <c r="B185" s="475"/>
      <c r="C185" s="367"/>
      <c r="D185" s="367"/>
      <c r="E185" s="367"/>
      <c r="F185" s="367"/>
      <c r="G185" s="367"/>
      <c r="H185" s="367"/>
      <c r="I185" s="367"/>
      <c r="J185" s="367"/>
      <c r="K185" s="367"/>
      <c r="L185" s="367"/>
      <c r="M185" s="367"/>
    </row>
    <row r="186" spans="1:13" s="79" customFormat="1" x14ac:dyDescent="0.3">
      <c r="A186" s="685"/>
      <c r="B186" s="475"/>
      <c r="C186" s="367"/>
      <c r="D186" s="367"/>
      <c r="E186" s="367"/>
      <c r="F186" s="367"/>
      <c r="G186" s="367"/>
      <c r="H186" s="367"/>
      <c r="I186" s="367"/>
      <c r="J186" s="367"/>
      <c r="K186" s="367"/>
      <c r="L186" s="367"/>
      <c r="M186" s="367"/>
    </row>
    <row r="187" spans="1:13" s="79" customFormat="1" x14ac:dyDescent="0.3">
      <c r="A187" s="685"/>
      <c r="B187" s="475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</row>
    <row r="188" spans="1:13" s="79" customFormat="1" x14ac:dyDescent="0.3">
      <c r="A188" s="685"/>
      <c r="B188" s="475"/>
      <c r="C188" s="367"/>
      <c r="D188" s="367"/>
      <c r="E188" s="367"/>
      <c r="F188" s="367"/>
      <c r="G188" s="367"/>
      <c r="H188" s="367"/>
      <c r="I188" s="367"/>
      <c r="J188" s="367"/>
      <c r="K188" s="367"/>
      <c r="L188" s="367"/>
      <c r="M188" s="367"/>
    </row>
    <row r="189" spans="1:13" s="79" customFormat="1" x14ac:dyDescent="0.3">
      <c r="A189" s="685"/>
      <c r="B189" s="475"/>
      <c r="C189" s="367"/>
      <c r="D189" s="367"/>
      <c r="E189" s="367"/>
      <c r="F189" s="367"/>
      <c r="G189" s="367"/>
      <c r="H189" s="367"/>
      <c r="I189" s="367"/>
      <c r="J189" s="367"/>
      <c r="K189" s="367"/>
      <c r="L189" s="367"/>
      <c r="M189" s="367"/>
    </row>
    <row r="190" spans="1:13" s="79" customFormat="1" x14ac:dyDescent="0.3">
      <c r="A190" s="685"/>
      <c r="B190" s="475"/>
      <c r="C190" s="367"/>
      <c r="D190" s="367"/>
      <c r="E190" s="367"/>
      <c r="F190" s="367"/>
      <c r="G190" s="367"/>
      <c r="H190" s="367"/>
      <c r="I190" s="367"/>
      <c r="J190" s="367"/>
      <c r="K190" s="367"/>
      <c r="L190" s="367"/>
      <c r="M190" s="367"/>
    </row>
    <row r="191" spans="1:13" s="79" customFormat="1" x14ac:dyDescent="0.3">
      <c r="A191" s="685"/>
      <c r="B191" s="475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</row>
    <row r="192" spans="1:13" s="79" customFormat="1" x14ac:dyDescent="0.3">
      <c r="A192" s="685"/>
      <c r="B192" s="475"/>
      <c r="C192" s="367"/>
      <c r="D192" s="367"/>
      <c r="E192" s="367"/>
      <c r="F192" s="367"/>
      <c r="G192" s="367"/>
      <c r="H192" s="367"/>
      <c r="I192" s="367"/>
      <c r="J192" s="367"/>
      <c r="K192" s="367"/>
      <c r="L192" s="367"/>
      <c r="M192" s="367"/>
    </row>
    <row r="193" spans="1:13" s="79" customFormat="1" x14ac:dyDescent="0.3">
      <c r="A193" s="685"/>
      <c r="B193" s="475"/>
      <c r="C193" s="367"/>
      <c r="D193" s="367"/>
      <c r="E193" s="367"/>
      <c r="F193" s="367"/>
      <c r="G193" s="367"/>
      <c r="H193" s="367"/>
      <c r="I193" s="367"/>
      <c r="J193" s="367"/>
      <c r="K193" s="367"/>
      <c r="L193" s="367"/>
      <c r="M193" s="367"/>
    </row>
    <row r="194" spans="1:13" s="79" customFormat="1" x14ac:dyDescent="0.3">
      <c r="A194" s="685"/>
      <c r="B194" s="475"/>
      <c r="C194" s="367"/>
      <c r="D194" s="367"/>
      <c r="E194" s="367"/>
      <c r="F194" s="367"/>
      <c r="G194" s="367"/>
      <c r="H194" s="367"/>
      <c r="I194" s="367"/>
      <c r="J194" s="367"/>
      <c r="K194" s="367"/>
      <c r="L194" s="367"/>
      <c r="M194" s="367"/>
    </row>
    <row r="195" spans="1:13" s="79" customFormat="1" x14ac:dyDescent="0.3">
      <c r="A195" s="685"/>
      <c r="B195" s="475"/>
      <c r="C195" s="367"/>
      <c r="D195" s="367"/>
      <c r="E195" s="367"/>
      <c r="F195" s="367"/>
      <c r="G195" s="367"/>
      <c r="H195" s="367"/>
      <c r="I195" s="367"/>
      <c r="J195" s="367"/>
      <c r="K195" s="367"/>
      <c r="L195" s="367"/>
      <c r="M195" s="367"/>
    </row>
    <row r="196" spans="1:13" s="79" customFormat="1" x14ac:dyDescent="0.3">
      <c r="A196" s="685"/>
      <c r="B196" s="475"/>
      <c r="C196" s="367"/>
      <c r="D196" s="367"/>
      <c r="E196" s="367"/>
      <c r="F196" s="367"/>
      <c r="G196" s="367"/>
      <c r="H196" s="367"/>
      <c r="I196" s="367"/>
      <c r="J196" s="367"/>
      <c r="K196" s="367"/>
      <c r="L196" s="367"/>
      <c r="M196" s="367"/>
    </row>
    <row r="197" spans="1:13" s="79" customFormat="1" x14ac:dyDescent="0.3">
      <c r="A197" s="685"/>
      <c r="B197" s="475"/>
      <c r="C197" s="367"/>
      <c r="D197" s="367"/>
      <c r="E197" s="367"/>
      <c r="F197" s="367"/>
      <c r="G197" s="367"/>
      <c r="H197" s="367"/>
      <c r="I197" s="367"/>
      <c r="J197" s="367"/>
      <c r="K197" s="367"/>
      <c r="L197" s="367"/>
      <c r="M197" s="367"/>
    </row>
    <row r="198" spans="1:13" s="79" customFormat="1" x14ac:dyDescent="0.3">
      <c r="A198" s="685"/>
      <c r="B198" s="475"/>
      <c r="C198" s="367"/>
      <c r="D198" s="367"/>
      <c r="E198" s="367"/>
      <c r="F198" s="367"/>
      <c r="G198" s="367"/>
      <c r="H198" s="367"/>
      <c r="I198" s="367"/>
      <c r="J198" s="367"/>
      <c r="K198" s="367"/>
      <c r="L198" s="367"/>
      <c r="M198" s="367"/>
    </row>
    <row r="199" spans="1:13" s="79" customFormat="1" x14ac:dyDescent="0.3">
      <c r="A199" s="685"/>
      <c r="B199" s="475"/>
      <c r="C199" s="367"/>
      <c r="D199" s="367"/>
      <c r="E199" s="367"/>
      <c r="F199" s="367"/>
      <c r="G199" s="367"/>
      <c r="H199" s="367"/>
      <c r="I199" s="367"/>
      <c r="J199" s="367"/>
      <c r="K199" s="367"/>
      <c r="L199" s="367"/>
      <c r="M199" s="367"/>
    </row>
    <row r="200" spans="1:13" s="79" customFormat="1" x14ac:dyDescent="0.3">
      <c r="A200" s="685"/>
      <c r="B200" s="475"/>
      <c r="C200" s="367"/>
      <c r="D200" s="367"/>
      <c r="E200" s="367"/>
      <c r="F200" s="367"/>
      <c r="G200" s="367"/>
      <c r="H200" s="367"/>
      <c r="I200" s="367"/>
      <c r="J200" s="367"/>
      <c r="K200" s="367"/>
      <c r="L200" s="367"/>
      <c r="M200" s="367"/>
    </row>
    <row r="201" spans="1:13" s="79" customFormat="1" x14ac:dyDescent="0.3">
      <c r="A201" s="685"/>
      <c r="B201" s="475"/>
      <c r="C201" s="367"/>
      <c r="D201" s="367"/>
      <c r="E201" s="367"/>
      <c r="F201" s="367"/>
      <c r="G201" s="367"/>
      <c r="H201" s="367"/>
      <c r="I201" s="367"/>
      <c r="J201" s="367"/>
      <c r="K201" s="367"/>
      <c r="L201" s="367"/>
      <c r="M201" s="367"/>
    </row>
    <row r="202" spans="1:13" s="79" customFormat="1" x14ac:dyDescent="0.3">
      <c r="A202" s="685"/>
      <c r="B202" s="475"/>
      <c r="C202" s="367"/>
      <c r="D202" s="367"/>
      <c r="E202" s="367"/>
      <c r="F202" s="367"/>
      <c r="G202" s="367"/>
      <c r="H202" s="367"/>
      <c r="I202" s="367"/>
      <c r="J202" s="367"/>
      <c r="K202" s="367"/>
      <c r="L202" s="367"/>
      <c r="M202" s="367"/>
    </row>
    <row r="203" spans="1:13" s="79" customFormat="1" x14ac:dyDescent="0.3">
      <c r="A203" s="685"/>
      <c r="B203" s="475"/>
      <c r="C203" s="367"/>
      <c r="D203" s="367"/>
      <c r="E203" s="367"/>
      <c r="F203" s="367"/>
      <c r="G203" s="367"/>
      <c r="H203" s="367"/>
      <c r="I203" s="367"/>
      <c r="J203" s="367"/>
      <c r="K203" s="367"/>
      <c r="L203" s="367"/>
      <c r="M203" s="367"/>
    </row>
    <row r="204" spans="1:13" s="79" customFormat="1" x14ac:dyDescent="0.3">
      <c r="A204" s="685"/>
      <c r="B204" s="475"/>
      <c r="C204" s="367"/>
      <c r="D204" s="367"/>
      <c r="E204" s="367"/>
      <c r="F204" s="367"/>
      <c r="G204" s="367"/>
      <c r="H204" s="367"/>
      <c r="I204" s="367"/>
      <c r="J204" s="367"/>
      <c r="K204" s="367"/>
      <c r="L204" s="367"/>
      <c r="M204" s="367"/>
    </row>
    <row r="205" spans="1:13" s="79" customFormat="1" x14ac:dyDescent="0.3">
      <c r="A205" s="685"/>
      <c r="B205" s="475"/>
      <c r="C205" s="367"/>
      <c r="D205" s="367"/>
      <c r="E205" s="367"/>
      <c r="F205" s="367"/>
      <c r="G205" s="367"/>
      <c r="H205" s="367"/>
      <c r="I205" s="367"/>
      <c r="J205" s="367"/>
      <c r="K205" s="367"/>
      <c r="L205" s="367"/>
      <c r="M205" s="367"/>
    </row>
    <row r="206" spans="1:13" s="79" customFormat="1" x14ac:dyDescent="0.3">
      <c r="A206" s="685"/>
      <c r="B206" s="475"/>
      <c r="C206" s="367"/>
      <c r="D206" s="367"/>
      <c r="E206" s="367"/>
      <c r="F206" s="367"/>
      <c r="G206" s="367"/>
      <c r="H206" s="367"/>
      <c r="I206" s="367"/>
      <c r="J206" s="367"/>
      <c r="K206" s="367"/>
      <c r="L206" s="367"/>
      <c r="M206" s="367"/>
    </row>
    <row r="207" spans="1:13" s="79" customFormat="1" x14ac:dyDescent="0.3">
      <c r="A207" s="685"/>
      <c r="B207" s="475"/>
      <c r="C207" s="367"/>
      <c r="D207" s="367"/>
      <c r="E207" s="367"/>
      <c r="F207" s="367"/>
      <c r="G207" s="367"/>
      <c r="H207" s="367"/>
      <c r="I207" s="367"/>
      <c r="J207" s="367"/>
      <c r="K207" s="367"/>
      <c r="L207" s="367"/>
      <c r="M207" s="367"/>
    </row>
    <row r="208" spans="1:13" s="79" customFormat="1" x14ac:dyDescent="0.3">
      <c r="A208" s="685"/>
      <c r="B208" s="475"/>
      <c r="C208" s="367"/>
      <c r="D208" s="367"/>
      <c r="E208" s="367"/>
      <c r="F208" s="367"/>
      <c r="G208" s="367"/>
      <c r="H208" s="367"/>
      <c r="I208" s="367"/>
      <c r="J208" s="367"/>
      <c r="K208" s="367"/>
      <c r="L208" s="367"/>
      <c r="M208" s="367"/>
    </row>
    <row r="209" spans="1:13" s="79" customFormat="1" x14ac:dyDescent="0.3">
      <c r="A209" s="685"/>
      <c r="B209" s="475"/>
      <c r="C209" s="367"/>
      <c r="D209" s="367"/>
      <c r="E209" s="367"/>
      <c r="F209" s="367"/>
      <c r="G209" s="367"/>
      <c r="H209" s="367"/>
      <c r="I209" s="367"/>
      <c r="J209" s="367"/>
      <c r="K209" s="367"/>
      <c r="L209" s="367"/>
      <c r="M209" s="367"/>
    </row>
    <row r="210" spans="1:13" s="79" customFormat="1" x14ac:dyDescent="0.3">
      <c r="A210" s="685"/>
      <c r="B210" s="475"/>
      <c r="C210" s="367"/>
      <c r="D210" s="367"/>
      <c r="E210" s="367"/>
      <c r="F210" s="367"/>
      <c r="G210" s="367"/>
      <c r="H210" s="367"/>
      <c r="I210" s="367"/>
      <c r="J210" s="367"/>
      <c r="K210" s="367"/>
      <c r="L210" s="367"/>
      <c r="M210" s="367"/>
    </row>
    <row r="211" spans="1:13" s="79" customFormat="1" x14ac:dyDescent="0.3">
      <c r="A211" s="685"/>
      <c r="B211" s="475"/>
      <c r="C211" s="367"/>
      <c r="D211" s="367"/>
      <c r="E211" s="367"/>
      <c r="F211" s="367"/>
      <c r="G211" s="367"/>
      <c r="H211" s="367"/>
      <c r="I211" s="367"/>
      <c r="J211" s="367"/>
      <c r="K211" s="367"/>
      <c r="L211" s="367"/>
      <c r="M211" s="367"/>
    </row>
    <row r="212" spans="1:13" s="79" customFormat="1" x14ac:dyDescent="0.3">
      <c r="A212" s="685"/>
      <c r="B212" s="475"/>
      <c r="C212" s="367"/>
      <c r="D212" s="367"/>
      <c r="E212" s="367"/>
      <c r="F212" s="367"/>
      <c r="G212" s="367"/>
      <c r="H212" s="367"/>
      <c r="I212" s="367"/>
      <c r="J212" s="367"/>
      <c r="K212" s="367"/>
      <c r="L212" s="367"/>
      <c r="M212" s="367"/>
    </row>
    <row r="213" spans="1:13" s="79" customFormat="1" x14ac:dyDescent="0.3">
      <c r="A213" s="685"/>
      <c r="B213" s="475"/>
      <c r="C213" s="367"/>
      <c r="D213" s="367"/>
      <c r="E213" s="367"/>
      <c r="F213" s="367"/>
      <c r="G213" s="367"/>
      <c r="H213" s="367"/>
      <c r="I213" s="367"/>
      <c r="J213" s="367"/>
      <c r="K213" s="367"/>
      <c r="L213" s="367"/>
      <c r="M213" s="367"/>
    </row>
    <row r="214" spans="1:13" s="79" customFormat="1" x14ac:dyDescent="0.3">
      <c r="A214" s="685"/>
      <c r="B214" s="475"/>
      <c r="C214" s="367"/>
      <c r="D214" s="367"/>
      <c r="E214" s="367"/>
      <c r="F214" s="367"/>
      <c r="G214" s="367"/>
      <c r="H214" s="367"/>
      <c r="I214" s="367"/>
      <c r="J214" s="367"/>
      <c r="K214" s="367"/>
      <c r="L214" s="367"/>
      <c r="M214" s="367"/>
    </row>
    <row r="215" spans="1:13" s="79" customFormat="1" x14ac:dyDescent="0.3">
      <c r="A215" s="685"/>
      <c r="B215" s="475"/>
      <c r="C215" s="367"/>
      <c r="D215" s="367"/>
      <c r="E215" s="367"/>
      <c r="F215" s="367"/>
      <c r="G215" s="367"/>
      <c r="H215" s="367"/>
      <c r="I215" s="367"/>
      <c r="J215" s="367"/>
      <c r="K215" s="367"/>
      <c r="L215" s="367"/>
      <c r="M215" s="367"/>
    </row>
    <row r="216" spans="1:13" s="79" customFormat="1" x14ac:dyDescent="0.3">
      <c r="A216" s="685"/>
      <c r="B216" s="475"/>
      <c r="C216" s="367"/>
      <c r="D216" s="367"/>
      <c r="E216" s="367"/>
      <c r="F216" s="367"/>
      <c r="G216" s="367"/>
      <c r="H216" s="367"/>
      <c r="I216" s="367"/>
      <c r="J216" s="367"/>
      <c r="K216" s="367"/>
      <c r="L216" s="367"/>
      <c r="M216" s="367"/>
    </row>
    <row r="217" spans="1:13" s="79" customFormat="1" x14ac:dyDescent="0.3">
      <c r="A217" s="685"/>
      <c r="B217" s="475"/>
      <c r="C217" s="367"/>
      <c r="D217" s="367"/>
      <c r="E217" s="367"/>
      <c r="F217" s="367"/>
      <c r="G217" s="367"/>
      <c r="H217" s="367"/>
      <c r="I217" s="367"/>
      <c r="J217" s="367"/>
      <c r="K217" s="367"/>
      <c r="L217" s="367"/>
      <c r="M217" s="367"/>
    </row>
    <row r="218" spans="1:13" s="79" customFormat="1" x14ac:dyDescent="0.3">
      <c r="A218" s="685"/>
      <c r="B218" s="475"/>
      <c r="C218" s="367"/>
      <c r="D218" s="367"/>
      <c r="E218" s="367"/>
      <c r="F218" s="367"/>
      <c r="G218" s="367"/>
      <c r="H218" s="367"/>
      <c r="I218" s="367"/>
      <c r="J218" s="367"/>
      <c r="K218" s="367"/>
      <c r="L218" s="367"/>
      <c r="M218" s="367"/>
    </row>
    <row r="219" spans="1:13" s="79" customFormat="1" x14ac:dyDescent="0.3">
      <c r="A219" s="685"/>
      <c r="B219" s="475"/>
      <c r="C219" s="367"/>
      <c r="D219" s="367"/>
      <c r="E219" s="367"/>
      <c r="F219" s="367"/>
      <c r="G219" s="367"/>
      <c r="H219" s="367"/>
      <c r="I219" s="367"/>
      <c r="J219" s="367"/>
      <c r="K219" s="367"/>
      <c r="L219" s="367"/>
      <c r="M219" s="367"/>
    </row>
    <row r="220" spans="1:13" s="79" customFormat="1" x14ac:dyDescent="0.3">
      <c r="A220" s="685"/>
      <c r="B220" s="475"/>
      <c r="C220" s="367"/>
      <c r="D220" s="367"/>
      <c r="E220" s="367"/>
      <c r="F220" s="367"/>
      <c r="G220" s="367"/>
      <c r="H220" s="367"/>
      <c r="I220" s="367"/>
      <c r="J220" s="367"/>
      <c r="K220" s="367"/>
      <c r="L220" s="367"/>
      <c r="M220" s="367"/>
    </row>
    <row r="221" spans="1:13" s="79" customFormat="1" x14ac:dyDescent="0.3">
      <c r="A221" s="685"/>
      <c r="B221" s="475"/>
      <c r="C221" s="367"/>
      <c r="D221" s="367"/>
      <c r="E221" s="367"/>
      <c r="F221" s="367"/>
      <c r="G221" s="367"/>
      <c r="H221" s="367"/>
      <c r="I221" s="367"/>
      <c r="J221" s="367"/>
      <c r="K221" s="367"/>
      <c r="L221" s="367"/>
      <c r="M221" s="367"/>
    </row>
    <row r="222" spans="1:13" s="79" customFormat="1" x14ac:dyDescent="0.3">
      <c r="A222" s="685"/>
      <c r="B222" s="475"/>
      <c r="C222" s="367"/>
      <c r="D222" s="367"/>
      <c r="E222" s="367"/>
      <c r="F222" s="367"/>
      <c r="G222" s="367"/>
      <c r="H222" s="367"/>
      <c r="I222" s="367"/>
      <c r="J222" s="367"/>
      <c r="K222" s="367"/>
      <c r="L222" s="367"/>
      <c r="M222" s="367"/>
    </row>
    <row r="223" spans="1:13" s="79" customFormat="1" x14ac:dyDescent="0.3">
      <c r="A223" s="685"/>
      <c r="B223" s="475"/>
      <c r="C223" s="367"/>
      <c r="D223" s="367"/>
      <c r="E223" s="367"/>
      <c r="F223" s="367"/>
      <c r="G223" s="367"/>
      <c r="H223" s="367"/>
      <c r="I223" s="367"/>
      <c r="J223" s="367"/>
      <c r="K223" s="367"/>
      <c r="L223" s="367"/>
      <c r="M223" s="367"/>
    </row>
    <row r="224" spans="1:13" s="79" customFormat="1" x14ac:dyDescent="0.3">
      <c r="A224" s="685"/>
      <c r="B224" s="475"/>
      <c r="C224" s="367"/>
      <c r="D224" s="367"/>
      <c r="E224" s="367"/>
      <c r="F224" s="367"/>
      <c r="G224" s="367"/>
      <c r="H224" s="367"/>
      <c r="I224" s="367"/>
      <c r="J224" s="367"/>
      <c r="K224" s="367"/>
      <c r="L224" s="367"/>
      <c r="M224" s="367"/>
    </row>
    <row r="225" spans="1:13" s="79" customFormat="1" x14ac:dyDescent="0.3">
      <c r="A225" s="685"/>
      <c r="B225" s="475"/>
      <c r="C225" s="367"/>
      <c r="D225" s="367"/>
      <c r="E225" s="367"/>
      <c r="F225" s="367"/>
      <c r="G225" s="367"/>
      <c r="H225" s="367"/>
      <c r="I225" s="367"/>
      <c r="J225" s="367"/>
      <c r="K225" s="367"/>
      <c r="L225" s="367"/>
      <c r="M225" s="367"/>
    </row>
    <row r="226" spans="1:13" s="79" customFormat="1" x14ac:dyDescent="0.3">
      <c r="A226" s="685"/>
      <c r="B226" s="475"/>
      <c r="C226" s="367"/>
      <c r="D226" s="367"/>
      <c r="E226" s="367"/>
      <c r="F226" s="367"/>
      <c r="G226" s="367"/>
      <c r="H226" s="367"/>
      <c r="I226" s="367"/>
      <c r="J226" s="367"/>
      <c r="K226" s="367"/>
      <c r="L226" s="367"/>
      <c r="M226" s="367"/>
    </row>
    <row r="227" spans="1:13" s="79" customFormat="1" x14ac:dyDescent="0.3">
      <c r="A227" s="685"/>
      <c r="B227" s="475"/>
      <c r="C227" s="367"/>
      <c r="D227" s="367"/>
      <c r="E227" s="367"/>
      <c r="F227" s="367"/>
      <c r="G227" s="367"/>
      <c r="H227" s="367"/>
      <c r="I227" s="367"/>
      <c r="J227" s="367"/>
      <c r="K227" s="367"/>
      <c r="L227" s="367"/>
      <c r="M227" s="367"/>
    </row>
    <row r="228" spans="1:13" s="79" customFormat="1" x14ac:dyDescent="0.3">
      <c r="A228" s="685"/>
      <c r="B228" s="475"/>
      <c r="C228" s="367"/>
      <c r="D228" s="367"/>
      <c r="E228" s="367"/>
      <c r="F228" s="367"/>
      <c r="G228" s="367"/>
      <c r="H228" s="367"/>
      <c r="I228" s="367"/>
      <c r="J228" s="367"/>
      <c r="K228" s="367"/>
      <c r="L228" s="367"/>
      <c r="M228" s="367"/>
    </row>
    <row r="229" spans="1:13" s="79" customFormat="1" x14ac:dyDescent="0.3">
      <c r="A229" s="685"/>
      <c r="B229" s="475"/>
      <c r="C229" s="367"/>
      <c r="D229" s="367"/>
      <c r="E229" s="367"/>
      <c r="F229" s="367"/>
      <c r="G229" s="367"/>
      <c r="H229" s="367"/>
      <c r="I229" s="367"/>
      <c r="J229" s="367"/>
      <c r="K229" s="367"/>
      <c r="L229" s="367"/>
      <c r="M229" s="367"/>
    </row>
    <row r="230" spans="1:13" s="79" customFormat="1" x14ac:dyDescent="0.3">
      <c r="A230" s="685"/>
      <c r="B230" s="475"/>
      <c r="C230" s="367"/>
      <c r="D230" s="367"/>
      <c r="E230" s="367"/>
      <c r="F230" s="367"/>
      <c r="G230" s="367"/>
      <c r="H230" s="367"/>
      <c r="I230" s="367"/>
      <c r="J230" s="367"/>
      <c r="K230" s="367"/>
      <c r="L230" s="367"/>
      <c r="M230" s="367"/>
    </row>
    <row r="231" spans="1:13" s="79" customFormat="1" x14ac:dyDescent="0.3">
      <c r="A231" s="685"/>
      <c r="B231" s="475"/>
      <c r="C231" s="367"/>
      <c r="D231" s="367"/>
      <c r="E231" s="367"/>
      <c r="F231" s="367"/>
      <c r="G231" s="367"/>
      <c r="H231" s="367"/>
      <c r="I231" s="367"/>
      <c r="J231" s="367"/>
      <c r="K231" s="367"/>
      <c r="L231" s="367"/>
      <c r="M231" s="367"/>
    </row>
    <row r="232" spans="1:13" s="79" customFormat="1" x14ac:dyDescent="0.3">
      <c r="A232" s="685"/>
      <c r="B232" s="475"/>
      <c r="C232" s="367"/>
      <c r="D232" s="367"/>
      <c r="E232" s="367"/>
      <c r="F232" s="367"/>
      <c r="G232" s="367"/>
      <c r="H232" s="367"/>
      <c r="I232" s="367"/>
      <c r="J232" s="367"/>
      <c r="K232" s="367"/>
      <c r="L232" s="367"/>
      <c r="M232" s="367"/>
    </row>
    <row r="233" spans="1:13" s="79" customFormat="1" x14ac:dyDescent="0.3">
      <c r="A233" s="685"/>
      <c r="B233" s="475"/>
      <c r="C233" s="367"/>
      <c r="D233" s="367"/>
      <c r="E233" s="367"/>
      <c r="F233" s="367"/>
      <c r="G233" s="367"/>
      <c r="H233" s="367"/>
      <c r="I233" s="367"/>
      <c r="J233" s="367"/>
      <c r="K233" s="367"/>
      <c r="L233" s="367"/>
      <c r="M233" s="367"/>
    </row>
    <row r="234" spans="1:13" s="79" customFormat="1" x14ac:dyDescent="0.3">
      <c r="A234" s="685"/>
      <c r="B234" s="475"/>
      <c r="C234" s="367"/>
      <c r="D234" s="367"/>
      <c r="E234" s="367"/>
      <c r="F234" s="367"/>
      <c r="G234" s="367"/>
      <c r="H234" s="367"/>
      <c r="I234" s="367"/>
      <c r="J234" s="367"/>
      <c r="K234" s="367"/>
      <c r="L234" s="367"/>
      <c r="M234" s="367"/>
    </row>
    <row r="235" spans="1:13" s="79" customFormat="1" x14ac:dyDescent="0.3">
      <c r="A235" s="685"/>
      <c r="B235" s="475"/>
      <c r="C235" s="367"/>
      <c r="D235" s="367"/>
      <c r="E235" s="367"/>
      <c r="F235" s="367"/>
      <c r="G235" s="367"/>
      <c r="H235" s="367"/>
      <c r="I235" s="367"/>
      <c r="J235" s="367"/>
      <c r="K235" s="367"/>
      <c r="L235" s="367"/>
      <c r="M235" s="367"/>
    </row>
    <row r="236" spans="1:13" s="79" customFormat="1" x14ac:dyDescent="0.3">
      <c r="A236" s="685"/>
      <c r="B236" s="475"/>
      <c r="C236" s="367"/>
      <c r="D236" s="367"/>
      <c r="E236" s="367"/>
      <c r="F236" s="367"/>
      <c r="G236" s="367"/>
      <c r="H236" s="367"/>
      <c r="I236" s="367"/>
      <c r="J236" s="367"/>
      <c r="K236" s="367"/>
      <c r="L236" s="367"/>
      <c r="M236" s="367"/>
    </row>
    <row r="237" spans="1:13" s="79" customFormat="1" x14ac:dyDescent="0.3">
      <c r="A237" s="685"/>
      <c r="B237" s="475"/>
      <c r="C237" s="367"/>
      <c r="D237" s="367"/>
      <c r="E237" s="367"/>
      <c r="F237" s="367"/>
      <c r="G237" s="367"/>
      <c r="H237" s="367"/>
      <c r="I237" s="367"/>
      <c r="J237" s="367"/>
      <c r="K237" s="367"/>
      <c r="L237" s="367"/>
      <c r="M237" s="367"/>
    </row>
    <row r="238" spans="1:13" s="79" customFormat="1" x14ac:dyDescent="0.3">
      <c r="A238" s="685"/>
      <c r="B238" s="475"/>
      <c r="C238" s="367"/>
      <c r="D238" s="367"/>
      <c r="E238" s="367"/>
      <c r="F238" s="367"/>
      <c r="G238" s="367"/>
      <c r="H238" s="367"/>
      <c r="I238" s="367"/>
      <c r="J238" s="367"/>
      <c r="K238" s="367"/>
      <c r="L238" s="367"/>
      <c r="M238" s="367"/>
    </row>
    <row r="239" spans="1:13" s="79" customFormat="1" x14ac:dyDescent="0.3">
      <c r="A239" s="685"/>
      <c r="B239" s="475"/>
      <c r="C239" s="367"/>
      <c r="D239" s="367"/>
      <c r="E239" s="367"/>
      <c r="F239" s="367"/>
      <c r="G239" s="367"/>
      <c r="H239" s="367"/>
      <c r="I239" s="367"/>
      <c r="J239" s="367"/>
      <c r="K239" s="367"/>
      <c r="L239" s="367"/>
      <c r="M239" s="367"/>
    </row>
    <row r="240" spans="1:13" s="79" customFormat="1" x14ac:dyDescent="0.3">
      <c r="A240" s="685"/>
      <c r="B240" s="475"/>
      <c r="C240" s="367"/>
      <c r="D240" s="367"/>
      <c r="E240" s="367"/>
      <c r="F240" s="367"/>
      <c r="G240" s="367"/>
      <c r="H240" s="367"/>
      <c r="I240" s="367"/>
      <c r="J240" s="367"/>
      <c r="K240" s="367"/>
      <c r="L240" s="367"/>
      <c r="M240" s="367"/>
    </row>
    <row r="241" spans="1:13" s="79" customFormat="1" x14ac:dyDescent="0.3">
      <c r="A241" s="685"/>
      <c r="B241" s="475"/>
      <c r="C241" s="367"/>
      <c r="D241" s="367"/>
      <c r="E241" s="367"/>
      <c r="F241" s="367"/>
      <c r="G241" s="367"/>
      <c r="H241" s="367"/>
      <c r="I241" s="367"/>
      <c r="J241" s="367"/>
      <c r="K241" s="367"/>
      <c r="L241" s="367"/>
      <c r="M241" s="367"/>
    </row>
    <row r="242" spans="1:13" s="79" customFormat="1" x14ac:dyDescent="0.3">
      <c r="A242" s="685"/>
      <c r="B242" s="475"/>
      <c r="C242" s="367"/>
      <c r="D242" s="367"/>
      <c r="E242" s="367"/>
      <c r="F242" s="367"/>
      <c r="G242" s="367"/>
      <c r="H242" s="367"/>
      <c r="I242" s="367"/>
      <c r="J242" s="367"/>
      <c r="K242" s="367"/>
      <c r="L242" s="367"/>
      <c r="M242" s="367"/>
    </row>
    <row r="243" spans="1:13" s="79" customFormat="1" x14ac:dyDescent="0.3">
      <c r="A243" s="685"/>
      <c r="B243" s="475"/>
      <c r="C243" s="367"/>
      <c r="D243" s="367"/>
      <c r="E243" s="367"/>
      <c r="F243" s="367"/>
      <c r="G243" s="367"/>
      <c r="H243" s="367"/>
      <c r="I243" s="367"/>
      <c r="J243" s="367"/>
      <c r="K243" s="367"/>
      <c r="L243" s="367"/>
      <c r="M243" s="367"/>
    </row>
    <row r="244" spans="1:13" s="79" customFormat="1" x14ac:dyDescent="0.3">
      <c r="A244" s="685"/>
      <c r="B244" s="475"/>
      <c r="C244" s="367"/>
      <c r="D244" s="367"/>
      <c r="E244" s="367"/>
      <c r="F244" s="367"/>
      <c r="G244" s="367"/>
      <c r="H244" s="367"/>
      <c r="I244" s="367"/>
      <c r="J244" s="367"/>
      <c r="K244" s="367"/>
      <c r="L244" s="367"/>
      <c r="M244" s="367"/>
    </row>
    <row r="245" spans="1:13" s="79" customFormat="1" x14ac:dyDescent="0.3">
      <c r="A245" s="685"/>
      <c r="B245" s="475"/>
      <c r="C245" s="367"/>
      <c r="D245" s="367"/>
      <c r="E245" s="367"/>
      <c r="F245" s="367"/>
      <c r="G245" s="367"/>
      <c r="H245" s="367"/>
      <c r="I245" s="367"/>
      <c r="J245" s="367"/>
      <c r="K245" s="367"/>
      <c r="L245" s="367"/>
      <c r="M245" s="367"/>
    </row>
    <row r="246" spans="1:13" s="79" customFormat="1" x14ac:dyDescent="0.3">
      <c r="A246" s="685"/>
      <c r="B246" s="475"/>
      <c r="C246" s="367"/>
      <c r="D246" s="367"/>
      <c r="E246" s="367"/>
      <c r="F246" s="367"/>
      <c r="G246" s="367"/>
      <c r="H246" s="367"/>
      <c r="I246" s="367"/>
      <c r="J246" s="367"/>
      <c r="K246" s="367"/>
      <c r="L246" s="367"/>
      <c r="M246" s="367"/>
    </row>
    <row r="247" spans="1:13" s="79" customFormat="1" x14ac:dyDescent="0.3">
      <c r="A247" s="685"/>
      <c r="B247" s="475"/>
      <c r="C247" s="367"/>
      <c r="D247" s="367"/>
      <c r="E247" s="367"/>
      <c r="F247" s="367"/>
      <c r="G247" s="367"/>
      <c r="H247" s="367"/>
      <c r="I247" s="367"/>
      <c r="J247" s="367"/>
      <c r="K247" s="367"/>
      <c r="L247" s="367"/>
      <c r="M247" s="367"/>
    </row>
    <row r="248" spans="1:13" s="79" customFormat="1" x14ac:dyDescent="0.3">
      <c r="A248" s="685"/>
      <c r="B248" s="475"/>
      <c r="C248" s="367"/>
      <c r="D248" s="367"/>
      <c r="E248" s="367"/>
      <c r="F248" s="367"/>
      <c r="G248" s="367"/>
      <c r="H248" s="367"/>
      <c r="I248" s="367"/>
      <c r="J248" s="367"/>
      <c r="K248" s="367"/>
      <c r="L248" s="367"/>
      <c r="M248" s="367"/>
    </row>
    <row r="249" spans="1:13" s="79" customFormat="1" x14ac:dyDescent="0.3">
      <c r="A249" s="685"/>
      <c r="B249" s="475"/>
      <c r="C249" s="367"/>
      <c r="D249" s="367"/>
      <c r="E249" s="367"/>
      <c r="F249" s="367"/>
      <c r="G249" s="367"/>
      <c r="H249" s="367"/>
      <c r="I249" s="367"/>
      <c r="J249" s="367"/>
      <c r="K249" s="367"/>
      <c r="L249" s="367"/>
      <c r="M249" s="367"/>
    </row>
    <row r="250" spans="1:13" s="79" customFormat="1" x14ac:dyDescent="0.3">
      <c r="A250" s="685"/>
      <c r="B250" s="475"/>
      <c r="C250" s="367"/>
      <c r="D250" s="367"/>
      <c r="E250" s="367"/>
      <c r="F250" s="367"/>
      <c r="G250" s="367"/>
      <c r="H250" s="367"/>
      <c r="I250" s="367"/>
      <c r="J250" s="367"/>
      <c r="K250" s="367"/>
      <c r="L250" s="367"/>
      <c r="M250" s="367"/>
    </row>
    <row r="251" spans="1:13" s="79" customFormat="1" x14ac:dyDescent="0.3">
      <c r="A251" s="685"/>
      <c r="B251" s="475"/>
      <c r="C251" s="367"/>
      <c r="D251" s="367"/>
      <c r="E251" s="367"/>
      <c r="F251" s="367"/>
      <c r="G251" s="367"/>
      <c r="H251" s="367"/>
      <c r="I251" s="367"/>
      <c r="J251" s="367"/>
      <c r="K251" s="367"/>
      <c r="L251" s="367"/>
      <c r="M251" s="367"/>
    </row>
    <row r="252" spans="1:13" s="79" customFormat="1" x14ac:dyDescent="0.3">
      <c r="A252" s="685"/>
      <c r="B252" s="475"/>
      <c r="C252" s="367"/>
      <c r="D252" s="367"/>
      <c r="E252" s="367"/>
      <c r="F252" s="367"/>
      <c r="G252" s="367"/>
      <c r="H252" s="367"/>
      <c r="I252" s="367"/>
      <c r="J252" s="367"/>
      <c r="K252" s="367"/>
      <c r="L252" s="367"/>
      <c r="M252" s="367"/>
    </row>
    <row r="253" spans="1:13" s="79" customFormat="1" x14ac:dyDescent="0.3">
      <c r="A253" s="685"/>
      <c r="B253" s="475"/>
      <c r="C253" s="367"/>
      <c r="D253" s="367"/>
      <c r="E253" s="367"/>
      <c r="F253" s="367"/>
      <c r="G253" s="367"/>
      <c r="H253" s="367"/>
      <c r="I253" s="367"/>
      <c r="J253" s="367"/>
      <c r="K253" s="367"/>
      <c r="L253" s="367"/>
      <c r="M253" s="367"/>
    </row>
    <row r="254" spans="1:13" s="79" customFormat="1" x14ac:dyDescent="0.3">
      <c r="A254" s="685"/>
      <c r="B254" s="475"/>
      <c r="C254" s="367"/>
      <c r="D254" s="367"/>
      <c r="E254" s="367"/>
      <c r="F254" s="367"/>
      <c r="G254" s="367"/>
      <c r="H254" s="367"/>
      <c r="I254" s="367"/>
      <c r="J254" s="367"/>
      <c r="K254" s="367"/>
      <c r="L254" s="367"/>
      <c r="M254" s="367"/>
    </row>
    <row r="255" spans="1:13" s="79" customFormat="1" x14ac:dyDescent="0.3">
      <c r="A255" s="685"/>
      <c r="B255" s="475"/>
      <c r="C255" s="367"/>
      <c r="D255" s="367"/>
      <c r="E255" s="367"/>
      <c r="F255" s="367"/>
      <c r="G255" s="367"/>
      <c r="H255" s="367"/>
      <c r="I255" s="367"/>
      <c r="J255" s="367"/>
      <c r="K255" s="367"/>
      <c r="L255" s="367"/>
      <c r="M255" s="367"/>
    </row>
    <row r="256" spans="1:13" s="79" customFormat="1" x14ac:dyDescent="0.3">
      <c r="A256" s="685"/>
      <c r="B256" s="475"/>
      <c r="C256" s="367"/>
      <c r="D256" s="367"/>
      <c r="E256" s="367"/>
      <c r="F256" s="367"/>
      <c r="G256" s="367"/>
      <c r="H256" s="367"/>
      <c r="I256" s="367"/>
      <c r="J256" s="367"/>
      <c r="K256" s="367"/>
      <c r="L256" s="367"/>
      <c r="M256" s="367"/>
    </row>
    <row r="257" spans="1:13" s="79" customFormat="1" x14ac:dyDescent="0.3">
      <c r="A257" s="685"/>
      <c r="B257" s="475"/>
      <c r="C257" s="367"/>
      <c r="D257" s="367"/>
      <c r="E257" s="367"/>
      <c r="F257" s="367"/>
      <c r="G257" s="367"/>
      <c r="H257" s="367"/>
      <c r="I257" s="367"/>
      <c r="J257" s="367"/>
      <c r="K257" s="367"/>
      <c r="L257" s="367"/>
      <c r="M257" s="367"/>
    </row>
    <row r="258" spans="1:13" s="79" customFormat="1" x14ac:dyDescent="0.3">
      <c r="A258" s="685"/>
      <c r="B258" s="475"/>
      <c r="C258" s="367"/>
      <c r="D258" s="367"/>
      <c r="E258" s="367"/>
      <c r="F258" s="367"/>
      <c r="G258" s="367"/>
      <c r="H258" s="367"/>
      <c r="I258" s="367"/>
      <c r="J258" s="367"/>
      <c r="K258" s="367"/>
      <c r="L258" s="367"/>
      <c r="M258" s="367"/>
    </row>
    <row r="259" spans="1:13" s="79" customFormat="1" x14ac:dyDescent="0.3">
      <c r="A259" s="685"/>
      <c r="B259" s="475"/>
      <c r="C259" s="367"/>
      <c r="D259" s="367"/>
      <c r="E259" s="367"/>
      <c r="F259" s="367"/>
      <c r="G259" s="367"/>
      <c r="H259" s="367"/>
      <c r="I259" s="367"/>
      <c r="J259" s="367"/>
      <c r="K259" s="367"/>
      <c r="L259" s="367"/>
      <c r="M259" s="367"/>
    </row>
    <row r="260" spans="1:13" s="79" customFormat="1" x14ac:dyDescent="0.3">
      <c r="A260" s="685"/>
      <c r="B260" s="475"/>
      <c r="C260" s="367"/>
      <c r="D260" s="367"/>
      <c r="E260" s="367"/>
      <c r="F260" s="367"/>
      <c r="G260" s="367"/>
      <c r="H260" s="367"/>
      <c r="I260" s="367"/>
      <c r="J260" s="367"/>
      <c r="K260" s="367"/>
      <c r="L260" s="367"/>
      <c r="M260" s="367"/>
    </row>
    <row r="261" spans="1:13" s="79" customFormat="1" x14ac:dyDescent="0.3">
      <c r="A261" s="685"/>
      <c r="B261" s="475"/>
      <c r="C261" s="367"/>
      <c r="D261" s="367"/>
      <c r="E261" s="367"/>
      <c r="F261" s="367"/>
      <c r="G261" s="367"/>
      <c r="H261" s="367"/>
      <c r="I261" s="367"/>
      <c r="J261" s="367"/>
      <c r="K261" s="367"/>
      <c r="L261" s="367"/>
      <c r="M261" s="367"/>
    </row>
    <row r="262" spans="1:13" s="79" customFormat="1" x14ac:dyDescent="0.3">
      <c r="A262" s="685"/>
      <c r="B262" s="475"/>
      <c r="C262" s="367"/>
      <c r="D262" s="367"/>
      <c r="E262" s="367"/>
      <c r="F262" s="367"/>
      <c r="G262" s="367"/>
      <c r="H262" s="367"/>
      <c r="I262" s="367"/>
      <c r="J262" s="367"/>
      <c r="K262" s="367"/>
      <c r="L262" s="367"/>
      <c r="M262" s="367"/>
    </row>
    <row r="263" spans="1:13" s="79" customFormat="1" x14ac:dyDescent="0.3">
      <c r="A263" s="685"/>
      <c r="B263" s="475"/>
      <c r="C263" s="367"/>
      <c r="D263" s="367"/>
      <c r="E263" s="367"/>
      <c r="F263" s="367"/>
      <c r="G263" s="367"/>
      <c r="H263" s="367"/>
      <c r="I263" s="367"/>
      <c r="J263" s="367"/>
      <c r="K263" s="367"/>
      <c r="L263" s="367"/>
      <c r="M263" s="367"/>
    </row>
    <row r="264" spans="1:13" s="79" customFormat="1" x14ac:dyDescent="0.3">
      <c r="A264" s="685"/>
      <c r="B264" s="475"/>
      <c r="C264" s="367"/>
      <c r="D264" s="367"/>
      <c r="E264" s="367"/>
      <c r="F264" s="367"/>
      <c r="G264" s="367"/>
      <c r="H264" s="367"/>
      <c r="I264" s="367"/>
      <c r="J264" s="367"/>
      <c r="K264" s="367"/>
      <c r="L264" s="367"/>
      <c r="M264" s="367"/>
    </row>
    <row r="265" spans="1:13" s="79" customFormat="1" x14ac:dyDescent="0.3">
      <c r="A265" s="685"/>
      <c r="B265" s="475"/>
      <c r="C265" s="367"/>
      <c r="D265" s="367"/>
      <c r="E265" s="367"/>
      <c r="F265" s="367"/>
      <c r="G265" s="367"/>
      <c r="H265" s="367"/>
      <c r="I265" s="367"/>
      <c r="J265" s="367"/>
      <c r="K265" s="367"/>
      <c r="L265" s="367"/>
      <c r="M265" s="367"/>
    </row>
    <row r="266" spans="1:13" s="79" customFormat="1" x14ac:dyDescent="0.3">
      <c r="A266" s="685"/>
      <c r="B266" s="475"/>
      <c r="C266" s="367"/>
      <c r="D266" s="367"/>
      <c r="E266" s="367"/>
      <c r="F266" s="367"/>
      <c r="G266" s="367"/>
      <c r="H266" s="367"/>
      <c r="I266" s="367"/>
      <c r="J266" s="367"/>
      <c r="K266" s="367"/>
      <c r="L266" s="367"/>
      <c r="M266" s="367"/>
    </row>
    <row r="267" spans="1:13" s="79" customFormat="1" x14ac:dyDescent="0.3">
      <c r="A267" s="685"/>
      <c r="B267" s="475"/>
      <c r="C267" s="367"/>
      <c r="D267" s="367"/>
      <c r="E267" s="367"/>
      <c r="F267" s="367"/>
      <c r="G267" s="367"/>
      <c r="H267" s="367"/>
      <c r="I267" s="367"/>
      <c r="J267" s="367"/>
      <c r="K267" s="367"/>
      <c r="L267" s="367"/>
      <c r="M267" s="367"/>
    </row>
    <row r="268" spans="1:13" s="79" customFormat="1" x14ac:dyDescent="0.3">
      <c r="A268" s="685"/>
      <c r="B268" s="475"/>
      <c r="C268" s="367"/>
      <c r="D268" s="367"/>
      <c r="E268" s="367"/>
      <c r="F268" s="367"/>
      <c r="G268" s="367"/>
      <c r="H268" s="367"/>
      <c r="I268" s="367"/>
      <c r="J268" s="367"/>
      <c r="K268" s="367"/>
      <c r="L268" s="367"/>
      <c r="M268" s="367"/>
    </row>
    <row r="269" spans="1:13" s="79" customFormat="1" x14ac:dyDescent="0.3">
      <c r="A269" s="685"/>
      <c r="B269" s="475"/>
      <c r="C269" s="367"/>
      <c r="D269" s="367"/>
      <c r="E269" s="367"/>
      <c r="F269" s="367"/>
      <c r="G269" s="367"/>
      <c r="H269" s="367"/>
      <c r="I269" s="367"/>
      <c r="J269" s="367"/>
      <c r="K269" s="367"/>
      <c r="L269" s="367"/>
      <c r="M269" s="367"/>
    </row>
    <row r="270" spans="1:13" s="79" customFormat="1" x14ac:dyDescent="0.3">
      <c r="A270" s="685"/>
      <c r="B270" s="475"/>
      <c r="C270" s="367"/>
      <c r="D270" s="367"/>
      <c r="E270" s="367"/>
      <c r="F270" s="367"/>
      <c r="G270" s="367"/>
      <c r="H270" s="367"/>
      <c r="I270" s="367"/>
      <c r="J270" s="367"/>
      <c r="K270" s="367"/>
      <c r="L270" s="367"/>
      <c r="M270" s="367"/>
    </row>
    <row r="271" spans="1:13" s="79" customFormat="1" x14ac:dyDescent="0.3">
      <c r="A271" s="685"/>
      <c r="B271" s="475"/>
      <c r="C271" s="367"/>
      <c r="D271" s="367"/>
      <c r="E271" s="367"/>
      <c r="F271" s="367"/>
      <c r="G271" s="367"/>
      <c r="H271" s="367"/>
      <c r="I271" s="367"/>
      <c r="J271" s="367"/>
      <c r="K271" s="367"/>
      <c r="L271" s="367"/>
      <c r="M271" s="367"/>
    </row>
    <row r="272" spans="1:13" s="79" customFormat="1" x14ac:dyDescent="0.3">
      <c r="A272" s="685"/>
      <c r="B272" s="475"/>
      <c r="C272" s="367"/>
      <c r="D272" s="367"/>
      <c r="E272" s="367"/>
      <c r="F272" s="367"/>
      <c r="G272" s="367"/>
      <c r="H272" s="367"/>
      <c r="I272" s="367"/>
      <c r="J272" s="367"/>
      <c r="K272" s="367"/>
      <c r="L272" s="367"/>
      <c r="M272" s="367"/>
    </row>
    <row r="273" spans="1:13" s="79" customFormat="1" x14ac:dyDescent="0.3">
      <c r="A273" s="685"/>
      <c r="B273" s="475"/>
      <c r="C273" s="367"/>
      <c r="D273" s="367"/>
      <c r="E273" s="367"/>
      <c r="F273" s="367"/>
      <c r="G273" s="367"/>
      <c r="H273" s="367"/>
      <c r="I273" s="367"/>
      <c r="J273" s="367"/>
      <c r="K273" s="367"/>
      <c r="L273" s="367"/>
      <c r="M273" s="367"/>
    </row>
    <row r="274" spans="1:13" s="79" customFormat="1" x14ac:dyDescent="0.3">
      <c r="A274" s="685"/>
      <c r="B274" s="475"/>
      <c r="C274" s="367"/>
      <c r="D274" s="367"/>
      <c r="E274" s="367"/>
      <c r="F274" s="367"/>
      <c r="G274" s="367"/>
      <c r="H274" s="367"/>
      <c r="I274" s="367"/>
      <c r="J274" s="367"/>
      <c r="K274" s="367"/>
      <c r="L274" s="367"/>
      <c r="M274" s="367"/>
    </row>
    <row r="275" spans="1:13" s="79" customFormat="1" x14ac:dyDescent="0.3">
      <c r="A275" s="685"/>
      <c r="B275" s="475"/>
      <c r="C275" s="367"/>
      <c r="D275" s="367"/>
      <c r="E275" s="367"/>
      <c r="F275" s="367"/>
      <c r="G275" s="367"/>
      <c r="H275" s="367"/>
      <c r="I275" s="367"/>
      <c r="J275" s="367"/>
      <c r="K275" s="367"/>
      <c r="L275" s="367"/>
      <c r="M275" s="367"/>
    </row>
    <row r="276" spans="1:13" s="79" customFormat="1" x14ac:dyDescent="0.3">
      <c r="A276" s="685"/>
      <c r="B276" s="475"/>
      <c r="C276" s="367"/>
      <c r="D276" s="367"/>
      <c r="E276" s="367"/>
      <c r="F276" s="367"/>
      <c r="G276" s="367"/>
      <c r="H276" s="367"/>
      <c r="I276" s="367"/>
      <c r="J276" s="367"/>
      <c r="K276" s="367"/>
      <c r="L276" s="367"/>
      <c r="M276" s="367"/>
    </row>
    <row r="277" spans="1:13" s="79" customFormat="1" x14ac:dyDescent="0.3">
      <c r="A277" s="685"/>
      <c r="B277" s="475"/>
      <c r="C277" s="367"/>
      <c r="D277" s="367"/>
      <c r="E277" s="367"/>
      <c r="F277" s="367"/>
      <c r="G277" s="367"/>
      <c r="H277" s="367"/>
      <c r="I277" s="367"/>
      <c r="J277" s="367"/>
      <c r="K277" s="367"/>
      <c r="L277" s="367"/>
      <c r="M277" s="367"/>
    </row>
    <row r="278" spans="1:13" s="79" customFormat="1" x14ac:dyDescent="0.3">
      <c r="A278" s="685"/>
      <c r="B278" s="475"/>
      <c r="C278" s="367"/>
      <c r="D278" s="367"/>
      <c r="E278" s="367"/>
      <c r="F278" s="367"/>
      <c r="G278" s="367"/>
      <c r="H278" s="367"/>
      <c r="I278" s="367"/>
      <c r="J278" s="367"/>
      <c r="K278" s="367"/>
      <c r="L278" s="367"/>
      <c r="M278" s="367"/>
    </row>
    <row r="279" spans="1:13" s="79" customFormat="1" x14ac:dyDescent="0.3">
      <c r="A279" s="685"/>
      <c r="B279" s="475"/>
      <c r="C279" s="367"/>
      <c r="D279" s="367"/>
      <c r="E279" s="367"/>
      <c r="F279" s="367"/>
      <c r="G279" s="367"/>
      <c r="H279" s="367"/>
      <c r="I279" s="367"/>
      <c r="J279" s="367"/>
      <c r="K279" s="367"/>
      <c r="L279" s="367"/>
      <c r="M279" s="367"/>
    </row>
    <row r="280" spans="1:13" s="79" customFormat="1" x14ac:dyDescent="0.3">
      <c r="A280" s="685"/>
      <c r="B280" s="475"/>
      <c r="C280" s="367"/>
      <c r="D280" s="367"/>
      <c r="E280" s="367"/>
      <c r="F280" s="367"/>
      <c r="G280" s="367"/>
      <c r="H280" s="367"/>
      <c r="I280" s="367"/>
      <c r="J280" s="367"/>
      <c r="K280" s="367"/>
      <c r="L280" s="367"/>
      <c r="M280" s="367"/>
    </row>
    <row r="281" spans="1:13" s="79" customFormat="1" x14ac:dyDescent="0.3">
      <c r="A281" s="685"/>
      <c r="B281" s="475"/>
      <c r="C281" s="367"/>
      <c r="D281" s="367"/>
      <c r="E281" s="367"/>
      <c r="F281" s="367"/>
      <c r="G281" s="367"/>
      <c r="H281" s="367"/>
      <c r="I281" s="367"/>
      <c r="J281" s="367"/>
      <c r="K281" s="367"/>
      <c r="L281" s="367"/>
      <c r="M281" s="367"/>
    </row>
    <row r="282" spans="1:13" s="79" customFormat="1" x14ac:dyDescent="0.3">
      <c r="A282" s="685"/>
      <c r="B282" s="475"/>
      <c r="C282" s="367"/>
      <c r="D282" s="367"/>
      <c r="E282" s="367"/>
      <c r="F282" s="367"/>
      <c r="G282" s="367"/>
      <c r="H282" s="367"/>
      <c r="I282" s="367"/>
      <c r="J282" s="367"/>
      <c r="K282" s="367"/>
      <c r="L282" s="367"/>
      <c r="M282" s="367"/>
    </row>
    <row r="283" spans="1:13" s="79" customFormat="1" x14ac:dyDescent="0.3">
      <c r="A283" s="685"/>
      <c r="B283" s="475"/>
      <c r="C283" s="367"/>
      <c r="D283" s="367"/>
      <c r="E283" s="367"/>
      <c r="F283" s="367"/>
      <c r="G283" s="367"/>
      <c r="H283" s="367"/>
      <c r="I283" s="367"/>
      <c r="J283" s="367"/>
      <c r="K283" s="367"/>
      <c r="L283" s="367"/>
      <c r="M283" s="367"/>
    </row>
    <row r="284" spans="1:13" s="79" customFormat="1" x14ac:dyDescent="0.3">
      <c r="A284" s="685"/>
      <c r="B284" s="475"/>
      <c r="C284" s="367"/>
      <c r="D284" s="367"/>
      <c r="E284" s="367"/>
      <c r="F284" s="367"/>
      <c r="G284" s="367"/>
      <c r="H284" s="367"/>
      <c r="I284" s="367"/>
      <c r="J284" s="367"/>
      <c r="K284" s="367"/>
      <c r="L284" s="367"/>
      <c r="M284" s="367"/>
    </row>
    <row r="285" spans="1:13" s="79" customFormat="1" x14ac:dyDescent="0.3">
      <c r="A285" s="685"/>
      <c r="B285" s="475"/>
      <c r="C285" s="367"/>
      <c r="D285" s="367"/>
      <c r="E285" s="367"/>
      <c r="F285" s="367"/>
      <c r="G285" s="367"/>
      <c r="H285" s="367"/>
      <c r="I285" s="367"/>
      <c r="J285" s="367"/>
      <c r="K285" s="367"/>
      <c r="L285" s="367"/>
      <c r="M285" s="367"/>
    </row>
    <row r="286" spans="1:13" s="79" customFormat="1" x14ac:dyDescent="0.3">
      <c r="A286" s="685"/>
      <c r="B286" s="475"/>
      <c r="C286" s="367"/>
      <c r="D286" s="367"/>
      <c r="E286" s="367"/>
      <c r="F286" s="367"/>
      <c r="G286" s="367"/>
      <c r="H286" s="367"/>
      <c r="I286" s="367"/>
      <c r="J286" s="367"/>
      <c r="K286" s="367"/>
      <c r="L286" s="367"/>
      <c r="M286" s="367"/>
    </row>
    <row r="287" spans="1:13" s="79" customFormat="1" x14ac:dyDescent="0.3">
      <c r="A287" s="685"/>
      <c r="B287" s="475"/>
      <c r="C287" s="367"/>
      <c r="D287" s="367"/>
      <c r="E287" s="367"/>
      <c r="F287" s="367"/>
      <c r="G287" s="367"/>
      <c r="H287" s="367"/>
      <c r="I287" s="367"/>
      <c r="J287" s="367"/>
      <c r="K287" s="367"/>
      <c r="L287" s="367"/>
      <c r="M287" s="367"/>
    </row>
    <row r="288" spans="1:13" s="79" customFormat="1" x14ac:dyDescent="0.3">
      <c r="A288" s="685"/>
      <c r="B288" s="475"/>
      <c r="C288" s="367"/>
      <c r="D288" s="367"/>
      <c r="E288" s="367"/>
      <c r="F288" s="367"/>
      <c r="G288" s="367"/>
      <c r="H288" s="367"/>
      <c r="I288" s="367"/>
      <c r="J288" s="367"/>
      <c r="K288" s="367"/>
      <c r="L288" s="367"/>
      <c r="M288" s="367"/>
    </row>
    <row r="289" spans="1:13" s="79" customFormat="1" x14ac:dyDescent="0.3">
      <c r="A289" s="685"/>
      <c r="B289" s="475"/>
      <c r="C289" s="367"/>
      <c r="D289" s="367"/>
      <c r="E289" s="367"/>
      <c r="F289" s="367"/>
      <c r="G289" s="367"/>
      <c r="H289" s="367"/>
      <c r="I289" s="367"/>
      <c r="J289" s="367"/>
      <c r="K289" s="367"/>
      <c r="L289" s="367"/>
      <c r="M289" s="367"/>
    </row>
    <row r="290" spans="1:13" s="79" customFormat="1" x14ac:dyDescent="0.3">
      <c r="A290" s="685"/>
      <c r="B290" s="475"/>
      <c r="C290" s="367"/>
      <c r="D290" s="367"/>
      <c r="E290" s="367"/>
      <c r="F290" s="367"/>
      <c r="G290" s="367"/>
      <c r="H290" s="367"/>
      <c r="I290" s="367"/>
      <c r="J290" s="367"/>
      <c r="K290" s="367"/>
      <c r="L290" s="367"/>
      <c r="M290" s="367"/>
    </row>
    <row r="291" spans="1:13" s="79" customFormat="1" x14ac:dyDescent="0.3">
      <c r="A291" s="685"/>
      <c r="B291" s="475"/>
      <c r="C291" s="367"/>
      <c r="D291" s="367"/>
      <c r="E291" s="367"/>
      <c r="F291" s="367"/>
      <c r="G291" s="367"/>
      <c r="H291" s="367"/>
      <c r="I291" s="367"/>
      <c r="J291" s="367"/>
      <c r="K291" s="367"/>
      <c r="L291" s="367"/>
      <c r="M291" s="367"/>
    </row>
    <row r="292" spans="1:13" s="79" customFormat="1" x14ac:dyDescent="0.3">
      <c r="A292" s="685"/>
      <c r="B292" s="475"/>
      <c r="C292" s="367"/>
      <c r="D292" s="367"/>
      <c r="E292" s="367"/>
      <c r="F292" s="367"/>
      <c r="G292" s="367"/>
      <c r="H292" s="367"/>
      <c r="I292" s="367"/>
      <c r="J292" s="367"/>
      <c r="K292" s="367"/>
      <c r="L292" s="367"/>
      <c r="M292" s="367"/>
    </row>
    <row r="293" spans="1:13" s="79" customFormat="1" x14ac:dyDescent="0.3">
      <c r="A293" s="685"/>
      <c r="B293" s="475"/>
      <c r="C293" s="367"/>
      <c r="D293" s="367"/>
      <c r="E293" s="367"/>
      <c r="F293" s="367"/>
      <c r="G293" s="367"/>
      <c r="H293" s="367"/>
      <c r="I293" s="367"/>
      <c r="J293" s="367"/>
      <c r="K293" s="367"/>
      <c r="L293" s="367"/>
      <c r="M293" s="367"/>
    </row>
    <row r="294" spans="1:13" s="79" customFormat="1" x14ac:dyDescent="0.3">
      <c r="A294" s="685"/>
      <c r="B294" s="475"/>
      <c r="C294" s="367"/>
      <c r="D294" s="367"/>
      <c r="E294" s="367"/>
      <c r="F294" s="367"/>
      <c r="G294" s="367"/>
      <c r="H294" s="367"/>
      <c r="I294" s="367"/>
      <c r="J294" s="367"/>
      <c r="K294" s="367"/>
      <c r="L294" s="367"/>
      <c r="M294" s="367"/>
    </row>
    <row r="295" spans="1:13" s="79" customFormat="1" x14ac:dyDescent="0.3">
      <c r="A295" s="685"/>
      <c r="B295" s="475"/>
      <c r="C295" s="367"/>
      <c r="D295" s="367"/>
      <c r="E295" s="367"/>
      <c r="F295" s="367"/>
      <c r="G295" s="367"/>
      <c r="H295" s="367"/>
      <c r="I295" s="367"/>
      <c r="J295" s="367"/>
      <c r="K295" s="367"/>
      <c r="L295" s="367"/>
      <c r="M295" s="367"/>
    </row>
    <row r="296" spans="1:13" s="79" customFormat="1" x14ac:dyDescent="0.3">
      <c r="A296" s="685"/>
      <c r="B296" s="475"/>
      <c r="C296" s="367"/>
      <c r="D296" s="367"/>
      <c r="E296" s="367"/>
      <c r="F296" s="367"/>
      <c r="G296" s="367"/>
      <c r="H296" s="367"/>
      <c r="I296" s="367"/>
      <c r="J296" s="367"/>
      <c r="K296" s="367"/>
      <c r="L296" s="367"/>
      <c r="M296" s="367"/>
    </row>
    <row r="297" spans="1:13" s="79" customFormat="1" x14ac:dyDescent="0.3">
      <c r="A297" s="685"/>
      <c r="B297" s="475"/>
      <c r="C297" s="367"/>
      <c r="D297" s="367"/>
      <c r="E297" s="367"/>
      <c r="F297" s="367"/>
      <c r="G297" s="367"/>
      <c r="H297" s="367"/>
      <c r="I297" s="367"/>
      <c r="J297" s="367"/>
      <c r="K297" s="367"/>
      <c r="L297" s="367"/>
      <c r="M297" s="367"/>
    </row>
    <row r="298" spans="1:13" s="79" customFormat="1" x14ac:dyDescent="0.3">
      <c r="A298" s="685"/>
      <c r="B298" s="475"/>
      <c r="C298" s="367"/>
      <c r="D298" s="367"/>
      <c r="E298" s="367"/>
      <c r="F298" s="367"/>
      <c r="G298" s="367"/>
      <c r="H298" s="367"/>
      <c r="I298" s="367"/>
      <c r="J298" s="367"/>
      <c r="K298" s="367"/>
      <c r="L298" s="367"/>
      <c r="M298" s="367"/>
    </row>
    <row r="299" spans="1:13" s="79" customFormat="1" x14ac:dyDescent="0.3">
      <c r="A299" s="685"/>
      <c r="B299" s="475"/>
      <c r="C299" s="367"/>
      <c r="D299" s="367"/>
      <c r="E299" s="367"/>
      <c r="F299" s="367"/>
      <c r="G299" s="367"/>
      <c r="H299" s="367"/>
      <c r="I299" s="367"/>
      <c r="J299" s="367"/>
      <c r="K299" s="367"/>
      <c r="L299" s="367"/>
      <c r="M299" s="367"/>
    </row>
    <row r="300" spans="1:13" s="79" customFormat="1" x14ac:dyDescent="0.3">
      <c r="A300" s="685"/>
      <c r="B300" s="475"/>
      <c r="C300" s="367"/>
      <c r="D300" s="367"/>
      <c r="E300" s="367"/>
      <c r="F300" s="367"/>
      <c r="G300" s="367"/>
      <c r="H300" s="367"/>
      <c r="I300" s="367"/>
      <c r="J300" s="367"/>
      <c r="K300" s="367"/>
      <c r="L300" s="367"/>
      <c r="M300" s="367"/>
    </row>
    <row r="301" spans="1:13" s="79" customFormat="1" x14ac:dyDescent="0.3">
      <c r="A301" s="685"/>
      <c r="B301" s="475"/>
      <c r="C301" s="367"/>
      <c r="D301" s="367"/>
      <c r="E301" s="367"/>
      <c r="F301" s="367"/>
      <c r="G301" s="367"/>
      <c r="H301" s="367"/>
      <c r="I301" s="367"/>
      <c r="J301" s="367"/>
      <c r="K301" s="367"/>
      <c r="L301" s="367"/>
      <c r="M301" s="367"/>
    </row>
    <row r="302" spans="1:13" s="79" customFormat="1" x14ac:dyDescent="0.3">
      <c r="A302" s="685"/>
      <c r="B302" s="475"/>
      <c r="C302" s="367"/>
      <c r="D302" s="367"/>
      <c r="E302" s="367"/>
      <c r="F302" s="367"/>
      <c r="G302" s="367"/>
      <c r="H302" s="367"/>
      <c r="I302" s="367"/>
      <c r="J302" s="367"/>
      <c r="K302" s="367"/>
      <c r="L302" s="367"/>
      <c r="M302" s="367"/>
    </row>
    <row r="303" spans="1:13" s="79" customFormat="1" x14ac:dyDescent="0.3">
      <c r="A303" s="685"/>
      <c r="B303" s="475"/>
      <c r="C303" s="367"/>
      <c r="D303" s="367"/>
      <c r="E303" s="367"/>
      <c r="F303" s="367"/>
      <c r="G303" s="367"/>
      <c r="H303" s="367"/>
      <c r="I303" s="367"/>
      <c r="J303" s="367"/>
      <c r="K303" s="367"/>
      <c r="L303" s="367"/>
      <c r="M303" s="367"/>
    </row>
    <row r="304" spans="1:13" s="79" customFormat="1" x14ac:dyDescent="0.3">
      <c r="A304" s="685"/>
      <c r="B304" s="475"/>
      <c r="C304" s="367"/>
      <c r="D304" s="367"/>
      <c r="E304" s="367"/>
      <c r="F304" s="367"/>
      <c r="G304" s="367"/>
      <c r="H304" s="367"/>
      <c r="I304" s="367"/>
      <c r="J304" s="367"/>
      <c r="K304" s="367"/>
      <c r="L304" s="367"/>
      <c r="M304" s="367"/>
    </row>
    <row r="305" spans="1:13" s="79" customFormat="1" x14ac:dyDescent="0.3">
      <c r="A305" s="685"/>
      <c r="B305" s="475"/>
      <c r="C305" s="367"/>
      <c r="D305" s="367"/>
      <c r="E305" s="367"/>
      <c r="F305" s="367"/>
      <c r="G305" s="367"/>
      <c r="H305" s="367"/>
      <c r="I305" s="367"/>
      <c r="J305" s="367"/>
      <c r="K305" s="367"/>
      <c r="L305" s="367"/>
      <c r="M305" s="367"/>
    </row>
    <row r="306" spans="1:13" s="79" customFormat="1" x14ac:dyDescent="0.3">
      <c r="A306" s="685"/>
      <c r="B306" s="475"/>
      <c r="C306" s="367"/>
      <c r="D306" s="367"/>
      <c r="E306" s="367"/>
      <c r="F306" s="367"/>
      <c r="G306" s="367"/>
      <c r="H306" s="367"/>
      <c r="I306" s="367"/>
      <c r="J306" s="367"/>
      <c r="K306" s="367"/>
      <c r="L306" s="367"/>
      <c r="M306" s="367"/>
    </row>
    <row r="307" spans="1:13" s="79" customFormat="1" x14ac:dyDescent="0.3">
      <c r="A307" s="685"/>
      <c r="B307" s="475"/>
      <c r="C307" s="367"/>
      <c r="D307" s="367"/>
      <c r="E307" s="367"/>
      <c r="F307" s="367"/>
      <c r="G307" s="367"/>
      <c r="H307" s="367"/>
      <c r="I307" s="367"/>
      <c r="J307" s="367"/>
      <c r="K307" s="367"/>
      <c r="L307" s="367"/>
      <c r="M307" s="367"/>
    </row>
    <row r="308" spans="1:13" s="79" customFormat="1" x14ac:dyDescent="0.3">
      <c r="A308" s="685"/>
      <c r="B308" s="475"/>
      <c r="C308" s="367"/>
      <c r="D308" s="367"/>
      <c r="E308" s="367"/>
      <c r="F308" s="367"/>
      <c r="G308" s="367"/>
      <c r="H308" s="367"/>
      <c r="I308" s="367"/>
      <c r="J308" s="367"/>
      <c r="K308" s="367"/>
      <c r="L308" s="367"/>
      <c r="M308" s="367"/>
    </row>
    <row r="309" spans="1:13" s="79" customFormat="1" x14ac:dyDescent="0.3">
      <c r="A309" s="685"/>
      <c r="B309" s="475"/>
      <c r="C309" s="367"/>
      <c r="D309" s="367"/>
      <c r="E309" s="367"/>
      <c r="F309" s="367"/>
      <c r="G309" s="367"/>
      <c r="H309" s="367"/>
      <c r="I309" s="367"/>
      <c r="J309" s="367"/>
      <c r="K309" s="367"/>
      <c r="L309" s="367"/>
      <c r="M309" s="367"/>
    </row>
    <row r="310" spans="1:13" s="79" customFormat="1" x14ac:dyDescent="0.3">
      <c r="A310" s="685"/>
      <c r="B310" s="475"/>
      <c r="C310" s="367"/>
      <c r="D310" s="367"/>
      <c r="E310" s="367"/>
      <c r="F310" s="367"/>
      <c r="G310" s="367"/>
      <c r="H310" s="367"/>
      <c r="I310" s="367"/>
      <c r="J310" s="367"/>
      <c r="K310" s="367"/>
      <c r="L310" s="367"/>
      <c r="M310" s="367"/>
    </row>
    <row r="311" spans="1:13" s="79" customFormat="1" x14ac:dyDescent="0.3">
      <c r="A311" s="685"/>
      <c r="B311" s="475"/>
      <c r="C311" s="367"/>
      <c r="D311" s="367"/>
      <c r="E311" s="367"/>
      <c r="F311" s="367"/>
      <c r="G311" s="367"/>
      <c r="H311" s="367"/>
      <c r="I311" s="367"/>
      <c r="J311" s="367"/>
      <c r="K311" s="367"/>
      <c r="L311" s="367"/>
      <c r="M311" s="367"/>
    </row>
    <row r="312" spans="1:13" s="79" customFormat="1" x14ac:dyDescent="0.3">
      <c r="A312" s="685"/>
      <c r="B312" s="475"/>
      <c r="C312" s="367"/>
      <c r="D312" s="367"/>
      <c r="E312" s="367"/>
      <c r="F312" s="367"/>
      <c r="G312" s="367"/>
      <c r="H312" s="367"/>
      <c r="I312" s="367"/>
      <c r="J312" s="367"/>
      <c r="K312" s="367"/>
      <c r="L312" s="367"/>
      <c r="M312" s="367"/>
    </row>
    <row r="313" spans="1:13" s="79" customFormat="1" x14ac:dyDescent="0.3">
      <c r="A313" s="685"/>
      <c r="B313" s="475"/>
      <c r="C313" s="367"/>
      <c r="D313" s="367"/>
      <c r="E313" s="367"/>
      <c r="F313" s="367"/>
      <c r="G313" s="367"/>
      <c r="H313" s="367"/>
      <c r="I313" s="367"/>
      <c r="J313" s="367"/>
      <c r="K313" s="367"/>
      <c r="L313" s="367"/>
      <c r="M313" s="367"/>
    </row>
    <row r="314" spans="1:13" s="79" customFormat="1" x14ac:dyDescent="0.3">
      <c r="A314" s="685"/>
      <c r="B314" s="475"/>
      <c r="C314" s="367"/>
      <c r="D314" s="367"/>
      <c r="E314" s="367"/>
      <c r="F314" s="367"/>
      <c r="G314" s="367"/>
      <c r="H314" s="367"/>
      <c r="I314" s="367"/>
      <c r="J314" s="367"/>
      <c r="K314" s="367"/>
      <c r="L314" s="367"/>
      <c r="M314" s="367"/>
    </row>
    <row r="315" spans="1:13" s="79" customFormat="1" x14ac:dyDescent="0.3">
      <c r="A315" s="685"/>
      <c r="B315" s="475"/>
      <c r="C315" s="367"/>
      <c r="D315" s="367"/>
      <c r="E315" s="367"/>
      <c r="F315" s="367"/>
      <c r="G315" s="367"/>
      <c r="H315" s="367"/>
      <c r="I315" s="367"/>
      <c r="J315" s="367"/>
      <c r="K315" s="367"/>
      <c r="L315" s="367"/>
      <c r="M315" s="367"/>
    </row>
    <row r="316" spans="1:13" s="79" customFormat="1" x14ac:dyDescent="0.3">
      <c r="A316" s="685"/>
      <c r="B316" s="475"/>
      <c r="C316" s="367"/>
      <c r="D316" s="367"/>
      <c r="E316" s="367"/>
      <c r="F316" s="367"/>
      <c r="G316" s="367"/>
      <c r="H316" s="367"/>
      <c r="I316" s="367"/>
      <c r="J316" s="367"/>
      <c r="K316" s="367"/>
      <c r="L316" s="367"/>
      <c r="M316" s="367"/>
    </row>
    <row r="317" spans="1:13" x14ac:dyDescent="0.3">
      <c r="B317" s="475"/>
      <c r="C317" s="367"/>
      <c r="D317" s="367"/>
      <c r="E317" s="367"/>
      <c r="F317" s="367"/>
      <c r="G317" s="367"/>
      <c r="H317" s="367"/>
      <c r="I317" s="367"/>
      <c r="J317" s="367"/>
      <c r="K317" s="367"/>
      <c r="L317" s="367"/>
      <c r="M317" s="367"/>
    </row>
    <row r="318" spans="1:13" x14ac:dyDescent="0.3">
      <c r="B318" s="475"/>
      <c r="C318" s="367"/>
      <c r="D318" s="367"/>
      <c r="F318" s="367"/>
      <c r="G318" s="367"/>
      <c r="H318" s="367"/>
      <c r="I318" s="367"/>
      <c r="J318" s="367"/>
      <c r="K318" s="367"/>
      <c r="L318" s="367"/>
      <c r="M318" s="367"/>
    </row>
    <row r="319" spans="1:13" x14ac:dyDescent="0.3">
      <c r="B319" s="475"/>
      <c r="C319" s="367"/>
      <c r="D319" s="367"/>
      <c r="F319" s="367"/>
      <c r="G319" s="367"/>
      <c r="H319" s="367"/>
      <c r="I319" s="367"/>
      <c r="J319" s="367"/>
      <c r="K319" s="367"/>
      <c r="L319" s="367"/>
      <c r="M319" s="367"/>
    </row>
    <row r="320" spans="1:13" x14ac:dyDescent="0.3">
      <c r="B320" s="475"/>
      <c r="C320" s="367"/>
      <c r="D320" s="367"/>
      <c r="F320" s="367"/>
      <c r="G320" s="367"/>
      <c r="H320" s="367"/>
      <c r="I320" s="367"/>
      <c r="J320" s="367"/>
      <c r="K320" s="367"/>
      <c r="L320" s="367"/>
      <c r="M320" s="367"/>
    </row>
    <row r="321" spans="2:13" x14ac:dyDescent="0.3">
      <c r="B321" s="475"/>
      <c r="C321" s="367"/>
      <c r="D321" s="367"/>
      <c r="F321" s="367"/>
      <c r="G321" s="367"/>
      <c r="H321" s="367"/>
      <c r="I321" s="367"/>
      <c r="J321" s="367"/>
      <c r="K321" s="367"/>
      <c r="L321" s="367"/>
      <c r="M321" s="367"/>
    </row>
  </sheetData>
  <mergeCells count="11">
    <mergeCell ref="A3:A4"/>
    <mergeCell ref="C1:M1"/>
    <mergeCell ref="B3:B4"/>
    <mergeCell ref="C3:C4"/>
    <mergeCell ref="D3:D4"/>
    <mergeCell ref="E3:E4"/>
    <mergeCell ref="F3:F4"/>
    <mergeCell ref="G3:H3"/>
    <mergeCell ref="I3:J3"/>
    <mergeCell ref="K3:L3"/>
    <mergeCell ref="M3:M4"/>
  </mergeCells>
  <pageMargins left="0.7" right="0.7" top="0.75" bottom="0.75" header="0.3" footer="0.3"/>
  <pageSetup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კრებსითი</vt:lpstr>
      <vt:lpstr>.აღმაშენებლის ქუჩა 77 </vt:lpstr>
      <vt:lpstr>განათება</vt:lpstr>
      <vt:lpstr>გამწვანება(ხეები)</vt:lpstr>
      <vt:lpstr>ფანჩატური</vt:lpstr>
      <vt:lpstr>'.აღმაშენებლის ქუჩა 77 '!Print_Area</vt:lpstr>
      <vt:lpstr>ფანჩატური!Print_Area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2020-02-10T13:12:56Z</dcterms:modified>
</cp:coreProperties>
</file>