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t.ispirian\Desktop\"/>
    </mc:Choice>
  </mc:AlternateContent>
  <bookViews>
    <workbookView xWindow="0" yWindow="0" windowWidth="20730" windowHeight="11760" tabRatio="795"/>
  </bookViews>
  <sheets>
    <sheet name="krebs" sheetId="45" r:id="rId1"/>
    <sheet name="2-1" sheetId="47" r:id="rId2"/>
    <sheet name="3-1" sheetId="48" r:id="rId3"/>
    <sheet name="4-1" sheetId="84" r:id="rId4"/>
    <sheet name="4-2" sheetId="79" r:id="rId5"/>
    <sheet name="4-3" sheetId="80" r:id="rId6"/>
    <sheet name="4-4" sheetId="82" r:id="rId7"/>
    <sheet name="5-1" sheetId="85" r:id="rId8"/>
    <sheet name="5-2" sheetId="89" r:id="rId9"/>
    <sheet name="5-3" sheetId="90" r:id="rId10"/>
    <sheet name="6-1" sheetId="54" r:id="rId11"/>
    <sheet name="6-2" sheetId="86" r:id="rId12"/>
    <sheet name="6-3" sheetId="91" r:id="rId13"/>
    <sheet name="6-4" sheetId="92" r:id="rId14"/>
  </sheets>
  <definedNames>
    <definedName name="_xlnm.Print_Area" localSheetId="10">'6-1'!$A$1:$M$30</definedName>
    <definedName name="_xlnm.Print_Titles" localSheetId="0">krebs!$8:$10</definedName>
  </definedNames>
  <calcPr calcId="162913"/>
</workbook>
</file>

<file path=xl/calcChain.xml><?xml version="1.0" encoding="utf-8"?>
<calcChain xmlns="http://schemas.openxmlformats.org/spreadsheetml/2006/main">
  <c r="G47" i="45" l="1"/>
  <c r="F11" i="92" l="1"/>
  <c r="H11" i="92" s="1"/>
  <c r="M11" i="92" s="1"/>
  <c r="F10" i="92"/>
  <c r="H10" i="92" s="1"/>
  <c r="M10" i="92" s="1"/>
  <c r="F9" i="92"/>
  <c r="J9" i="92" s="1"/>
  <c r="M9" i="92" s="1"/>
  <c r="M12" i="92" l="1"/>
  <c r="M13" i="92" s="1"/>
  <c r="M14" i="92" s="1"/>
  <c r="M15" i="92" l="1"/>
  <c r="M16" i="92" s="1"/>
  <c r="L3" i="92" s="1"/>
  <c r="D35" i="45" s="1"/>
  <c r="H35" i="45" s="1"/>
  <c r="F236" i="89" l="1"/>
  <c r="L236" i="89" s="1"/>
  <c r="M236" i="89" s="1"/>
  <c r="F235" i="89"/>
  <c r="J235" i="89" s="1"/>
  <c r="M235" i="89" s="1"/>
  <c r="F233" i="89"/>
  <c r="L233" i="89" s="1"/>
  <c r="M233" i="89" s="1"/>
  <c r="F117" i="89"/>
  <c r="H117" i="89" s="1"/>
  <c r="M117" i="89" s="1"/>
  <c r="F116" i="89"/>
  <c r="L116" i="89" s="1"/>
  <c r="M116" i="89" s="1"/>
  <c r="F115" i="89"/>
  <c r="L115" i="89" s="1"/>
  <c r="M115" i="89" s="1"/>
  <c r="F113" i="89"/>
  <c r="L113" i="89" s="1"/>
  <c r="M113" i="89" s="1"/>
  <c r="F112" i="89"/>
  <c r="J112" i="89" s="1"/>
  <c r="M112" i="89" s="1"/>
  <c r="F110" i="89"/>
  <c r="F109" i="89"/>
  <c r="J109" i="89" s="1"/>
  <c r="M109" i="89" s="1"/>
  <c r="F107" i="89"/>
  <c r="H107" i="89" s="1"/>
  <c r="M107" i="89" s="1"/>
  <c r="F106" i="89"/>
  <c r="L106" i="89" s="1"/>
  <c r="M106" i="89" s="1"/>
  <c r="F105" i="89"/>
  <c r="L105" i="89" s="1"/>
  <c r="M105" i="89" s="1"/>
  <c r="F103" i="89"/>
  <c r="L103" i="89" s="1"/>
  <c r="M103" i="89" s="1"/>
  <c r="F102" i="89"/>
  <c r="H102" i="89" s="1"/>
  <c r="M102" i="89" s="1"/>
  <c r="F101" i="89"/>
  <c r="L101" i="89" s="1"/>
  <c r="M101" i="89" s="1"/>
  <c r="F100" i="89"/>
  <c r="L100" i="89" s="1"/>
  <c r="M100" i="89" s="1"/>
  <c r="F99" i="89"/>
  <c r="J99" i="89" s="1"/>
  <c r="M99" i="89" s="1"/>
  <c r="F97" i="89"/>
  <c r="L97" i="89" s="1"/>
  <c r="M97" i="89" s="1"/>
  <c r="L110" i="89" l="1"/>
  <c r="M110" i="89" s="1"/>
  <c r="F30" i="91" l="1"/>
  <c r="H30" i="91" s="1"/>
  <c r="M30" i="91" s="1"/>
  <c r="F29" i="91"/>
  <c r="H29" i="91" s="1"/>
  <c r="M29" i="91" s="1"/>
  <c r="F28" i="91"/>
  <c r="L28" i="91" s="1"/>
  <c r="M28" i="91" s="1"/>
  <c r="F27" i="91"/>
  <c r="J27" i="91" s="1"/>
  <c r="M27" i="91" s="1"/>
  <c r="F25" i="91"/>
  <c r="H25" i="91" s="1"/>
  <c r="M25" i="91" s="1"/>
  <c r="F24" i="91"/>
  <c r="L24" i="91" s="1"/>
  <c r="M24" i="91" s="1"/>
  <c r="F22" i="91"/>
  <c r="H22" i="91" s="1"/>
  <c r="M22" i="91" s="1"/>
  <c r="F21" i="91"/>
  <c r="H21" i="91" s="1"/>
  <c r="M21" i="91" s="1"/>
  <c r="F20" i="91"/>
  <c r="L20" i="91" s="1"/>
  <c r="M20" i="91" s="1"/>
  <c r="F19" i="91"/>
  <c r="L19" i="91" s="1"/>
  <c r="M19" i="91" s="1"/>
  <c r="F18" i="91"/>
  <c r="J18" i="91" s="1"/>
  <c r="M18" i="91" s="1"/>
  <c r="F16" i="91"/>
  <c r="H16" i="91" s="1"/>
  <c r="M16" i="91" s="1"/>
  <c r="F15" i="91"/>
  <c r="H15" i="91" s="1"/>
  <c r="M15" i="91" s="1"/>
  <c r="F14" i="91"/>
  <c r="L14" i="91" s="1"/>
  <c r="M14" i="91" s="1"/>
  <c r="F13" i="91"/>
  <c r="L13" i="91" s="1"/>
  <c r="M13" i="91" s="1"/>
  <c r="F12" i="91"/>
  <c r="L12" i="91" s="1"/>
  <c r="M12" i="91" s="1"/>
  <c r="F11" i="91"/>
  <c r="J11" i="91" s="1"/>
  <c r="M11" i="91" s="1"/>
  <c r="M31" i="91" l="1"/>
  <c r="M32" i="91" s="1"/>
  <c r="M33" i="91" s="1"/>
  <c r="M34" i="91" l="1"/>
  <c r="M35" i="91" s="1"/>
  <c r="D5" i="91" s="1"/>
  <c r="D34" i="45" s="1"/>
  <c r="F109" i="90" l="1"/>
  <c r="L109" i="90" s="1"/>
  <c r="M109" i="90" s="1"/>
  <c r="F108" i="90"/>
  <c r="J108" i="90" s="1"/>
  <c r="M108" i="90" s="1"/>
  <c r="F106" i="90"/>
  <c r="H106" i="90" s="1"/>
  <c r="M106" i="90" s="1"/>
  <c r="F105" i="90"/>
  <c r="L105" i="90" s="1"/>
  <c r="M105" i="90" s="1"/>
  <c r="F104" i="90"/>
  <c r="L104" i="90" s="1"/>
  <c r="M104" i="90" s="1"/>
  <c r="F103" i="90"/>
  <c r="J103" i="90" s="1"/>
  <c r="M103" i="90" s="1"/>
  <c r="F101" i="90"/>
  <c r="L101" i="90" s="1"/>
  <c r="M101" i="90" s="1"/>
  <c r="F100" i="90"/>
  <c r="H100" i="90" s="1"/>
  <c r="M100" i="90" s="1"/>
  <c r="F99" i="90"/>
  <c r="L99" i="90" s="1"/>
  <c r="M99" i="90" s="1"/>
  <c r="F98" i="90"/>
  <c r="L98" i="90" s="1"/>
  <c r="M98" i="90" s="1"/>
  <c r="F97" i="90"/>
  <c r="J97" i="90" s="1"/>
  <c r="M97" i="90" s="1"/>
  <c r="F95" i="90"/>
  <c r="H95" i="90" s="1"/>
  <c r="M95" i="90" s="1"/>
  <c r="F94" i="90"/>
  <c r="H94" i="90" s="1"/>
  <c r="M94" i="90" s="1"/>
  <c r="F93" i="90"/>
  <c r="H93" i="90" s="1"/>
  <c r="M93" i="90" s="1"/>
  <c r="F92" i="90"/>
  <c r="H92" i="90" s="1"/>
  <c r="M92" i="90" s="1"/>
  <c r="F91" i="90"/>
  <c r="H91" i="90" s="1"/>
  <c r="M91" i="90" s="1"/>
  <c r="F90" i="90"/>
  <c r="H90" i="90" s="1"/>
  <c r="M90" i="90" s="1"/>
  <c r="F89" i="90"/>
  <c r="L89" i="90" s="1"/>
  <c r="M89" i="90" s="1"/>
  <c r="F88" i="90"/>
  <c r="J88" i="90" s="1"/>
  <c r="M88" i="90" s="1"/>
  <c r="F86" i="90"/>
  <c r="H86" i="90" s="1"/>
  <c r="M86" i="90" s="1"/>
  <c r="F85" i="90"/>
  <c r="H85" i="90" s="1"/>
  <c r="M85" i="90" s="1"/>
  <c r="F84" i="90"/>
  <c r="L84" i="90" s="1"/>
  <c r="M84" i="90" s="1"/>
  <c r="F83" i="90"/>
  <c r="J83" i="90" s="1"/>
  <c r="M83" i="90" s="1"/>
  <c r="F81" i="90"/>
  <c r="H81" i="90" s="1"/>
  <c r="M81" i="90" s="1"/>
  <c r="F80" i="90"/>
  <c r="H80" i="90" s="1"/>
  <c r="M80" i="90" s="1"/>
  <c r="F79" i="90"/>
  <c r="H79" i="90" s="1"/>
  <c r="M79" i="90" s="1"/>
  <c r="F78" i="90"/>
  <c r="H78" i="90" s="1"/>
  <c r="M78" i="90" s="1"/>
  <c r="F77" i="90"/>
  <c r="L77" i="90" s="1"/>
  <c r="M77" i="90" s="1"/>
  <c r="F76" i="90"/>
  <c r="J76" i="90" s="1"/>
  <c r="M76" i="90" s="1"/>
  <c r="F74" i="90"/>
  <c r="H74" i="90" s="1"/>
  <c r="M74" i="90" s="1"/>
  <c r="F73" i="90"/>
  <c r="F72" i="90"/>
  <c r="L72" i="90" s="1"/>
  <c r="M72" i="90" s="1"/>
  <c r="F71" i="90"/>
  <c r="J71" i="90" s="1"/>
  <c r="M71" i="90" s="1"/>
  <c r="F69" i="90"/>
  <c r="H69" i="90" s="1"/>
  <c r="M69" i="90" s="1"/>
  <c r="F68" i="90"/>
  <c r="J68" i="90" s="1"/>
  <c r="M68" i="90" s="1"/>
  <c r="F66" i="90"/>
  <c r="H66" i="90" s="1"/>
  <c r="M66" i="90" s="1"/>
  <c r="F65" i="90"/>
  <c r="L65" i="90" s="1"/>
  <c r="M65" i="90" s="1"/>
  <c r="F64" i="90"/>
  <c r="L64" i="90" s="1"/>
  <c r="M64" i="90" s="1"/>
  <c r="F63" i="90"/>
  <c r="J63" i="90" s="1"/>
  <c r="M63" i="90" s="1"/>
  <c r="F61" i="90"/>
  <c r="L61" i="90" s="1"/>
  <c r="M61" i="90" s="1"/>
  <c r="F60" i="90"/>
  <c r="J60" i="90" s="1"/>
  <c r="M60" i="90" s="1"/>
  <c r="F58" i="90"/>
  <c r="H58" i="90" s="1"/>
  <c r="M58" i="90" s="1"/>
  <c r="F57" i="90"/>
  <c r="L57" i="90" s="1"/>
  <c r="M57" i="90" s="1"/>
  <c r="F56" i="90"/>
  <c r="L56" i="90" s="1"/>
  <c r="M56" i="90" s="1"/>
  <c r="F55" i="90"/>
  <c r="J55" i="90" s="1"/>
  <c r="M55" i="90" s="1"/>
  <c r="F53" i="90"/>
  <c r="L53" i="90" s="1"/>
  <c r="M53" i="90" s="1"/>
  <c r="F52" i="90"/>
  <c r="H52" i="90" s="1"/>
  <c r="M52" i="90" s="1"/>
  <c r="F51" i="90"/>
  <c r="L51" i="90" s="1"/>
  <c r="M51" i="90" s="1"/>
  <c r="F50" i="90"/>
  <c r="L50" i="90" s="1"/>
  <c r="M50" i="90" s="1"/>
  <c r="F49" i="90"/>
  <c r="J49" i="90" s="1"/>
  <c r="M49" i="90" s="1"/>
  <c r="F46" i="90"/>
  <c r="H46" i="90" s="1"/>
  <c r="M46" i="90" s="1"/>
  <c r="F45" i="90"/>
  <c r="H45" i="90" s="1"/>
  <c r="M45" i="90" s="1"/>
  <c r="F44" i="90"/>
  <c r="L44" i="90" s="1"/>
  <c r="M44" i="90" s="1"/>
  <c r="F43" i="90"/>
  <c r="L43" i="90" s="1"/>
  <c r="M43" i="90" s="1"/>
  <c r="F42" i="90"/>
  <c r="L42" i="90" s="1"/>
  <c r="M42" i="90" s="1"/>
  <c r="F41" i="90"/>
  <c r="L41" i="90" s="1"/>
  <c r="M41" i="90" s="1"/>
  <c r="F40" i="90"/>
  <c r="J40" i="90" s="1"/>
  <c r="M40" i="90" s="1"/>
  <c r="F38" i="90"/>
  <c r="H38" i="90" s="1"/>
  <c r="M38" i="90" s="1"/>
  <c r="F37" i="90"/>
  <c r="L37" i="90" s="1"/>
  <c r="M37" i="90" s="1"/>
  <c r="F35" i="90"/>
  <c r="H35" i="90" s="1"/>
  <c r="M35" i="90" s="1"/>
  <c r="F34" i="90"/>
  <c r="H34" i="90" s="1"/>
  <c r="M34" i="90" s="1"/>
  <c r="F33" i="90"/>
  <c r="L33" i="90" s="1"/>
  <c r="M33" i="90" s="1"/>
  <c r="F32" i="90"/>
  <c r="L32" i="90" s="1"/>
  <c r="M32" i="90" s="1"/>
  <c r="F31" i="90"/>
  <c r="L31" i="90" s="1"/>
  <c r="M31" i="90" s="1"/>
  <c r="F30" i="90"/>
  <c r="L30" i="90" s="1"/>
  <c r="M30" i="90" s="1"/>
  <c r="F29" i="90"/>
  <c r="L29" i="90" s="1"/>
  <c r="M29" i="90" s="1"/>
  <c r="F28" i="90"/>
  <c r="L28" i="90" s="1"/>
  <c r="M28" i="90" s="1"/>
  <c r="F27" i="90"/>
  <c r="J27" i="90" s="1"/>
  <c r="M27" i="90" s="1"/>
  <c r="F25" i="90"/>
  <c r="H25" i="90" s="1"/>
  <c r="M25" i="90" s="1"/>
  <c r="F24" i="90"/>
  <c r="H24" i="90" s="1"/>
  <c r="M24" i="90" s="1"/>
  <c r="F23" i="90"/>
  <c r="L23" i="90" s="1"/>
  <c r="M23" i="90" s="1"/>
  <c r="F22" i="90"/>
  <c r="L22" i="90" s="1"/>
  <c r="M22" i="90" s="1"/>
  <c r="F21" i="90"/>
  <c r="L21" i="90" s="1"/>
  <c r="M21" i="90" s="1"/>
  <c r="F20" i="90"/>
  <c r="J20" i="90" s="1"/>
  <c r="M20" i="90" s="1"/>
  <c r="F18" i="90"/>
  <c r="H18" i="90" s="1"/>
  <c r="M18" i="90" s="1"/>
  <c r="F17" i="90"/>
  <c r="L17" i="90" s="1"/>
  <c r="M17" i="90" s="1"/>
  <c r="F16" i="90"/>
  <c r="L16" i="90" s="1"/>
  <c r="M16" i="90" s="1"/>
  <c r="F15" i="90"/>
  <c r="J15" i="90" s="1"/>
  <c r="M15" i="90" s="1"/>
  <c r="F13" i="90"/>
  <c r="L13" i="90" s="1"/>
  <c r="M13" i="90" s="1"/>
  <c r="F12" i="90"/>
  <c r="H12" i="90" s="1"/>
  <c r="M12" i="90" s="1"/>
  <c r="F11" i="90"/>
  <c r="L11" i="90" s="1"/>
  <c r="M11" i="90" s="1"/>
  <c r="F10" i="90"/>
  <c r="L10" i="90" s="1"/>
  <c r="M10" i="90" s="1"/>
  <c r="F9" i="90"/>
  <c r="J9" i="90" s="1"/>
  <c r="M9" i="90" s="1"/>
  <c r="F231" i="89"/>
  <c r="L231" i="89" s="1"/>
  <c r="M231" i="89" s="1"/>
  <c r="F230" i="89"/>
  <c r="J230" i="89" s="1"/>
  <c r="M230" i="89" s="1"/>
  <c r="F228" i="89"/>
  <c r="H228" i="89" s="1"/>
  <c r="M228" i="89" s="1"/>
  <c r="F227" i="89"/>
  <c r="H227" i="89" s="1"/>
  <c r="M227" i="89" s="1"/>
  <c r="F226" i="89"/>
  <c r="H226" i="89" s="1"/>
  <c r="M226" i="89" s="1"/>
  <c r="F225" i="89"/>
  <c r="H225" i="89" s="1"/>
  <c r="M225" i="89" s="1"/>
  <c r="F224" i="89"/>
  <c r="H224" i="89" s="1"/>
  <c r="M224" i="89" s="1"/>
  <c r="F223" i="89"/>
  <c r="L223" i="89" s="1"/>
  <c r="M223" i="89" s="1"/>
  <c r="F222" i="89"/>
  <c r="J222" i="89" s="1"/>
  <c r="M222" i="89" s="1"/>
  <c r="F220" i="89"/>
  <c r="H220" i="89" s="1"/>
  <c r="M220" i="89" s="1"/>
  <c r="F219" i="89"/>
  <c r="H219" i="89" s="1"/>
  <c r="M219" i="89" s="1"/>
  <c r="F218" i="89"/>
  <c r="L218" i="89" s="1"/>
  <c r="M218" i="89" s="1"/>
  <c r="F217" i="89"/>
  <c r="L217" i="89" s="1"/>
  <c r="M217" i="89" s="1"/>
  <c r="F216" i="89"/>
  <c r="J216" i="89" s="1"/>
  <c r="M216" i="89" s="1"/>
  <c r="F203" i="89"/>
  <c r="H203" i="89" s="1"/>
  <c r="M203" i="89" s="1"/>
  <c r="F202" i="89"/>
  <c r="H202" i="89" s="1"/>
  <c r="M202" i="89" s="1"/>
  <c r="F201" i="89"/>
  <c r="H201" i="89" s="1"/>
  <c r="M201" i="89" s="1"/>
  <c r="F200" i="89"/>
  <c r="H200" i="89" s="1"/>
  <c r="M200" i="89" s="1"/>
  <c r="F199" i="89"/>
  <c r="H199" i="89" s="1"/>
  <c r="M199" i="89" s="1"/>
  <c r="F198" i="89"/>
  <c r="H198" i="89" s="1"/>
  <c r="M198" i="89" s="1"/>
  <c r="F197" i="89"/>
  <c r="L197" i="89" s="1"/>
  <c r="M197" i="89" s="1"/>
  <c r="F196" i="89"/>
  <c r="J196" i="89" s="1"/>
  <c r="M196" i="89" s="1"/>
  <c r="H73" i="90" l="1"/>
  <c r="M73" i="90" s="1"/>
  <c r="M110" i="90"/>
  <c r="F194" i="89"/>
  <c r="H194" i="89" s="1"/>
  <c r="M194" i="89" s="1"/>
  <c r="F193" i="89"/>
  <c r="H193" i="89" s="1"/>
  <c r="M193" i="89" s="1"/>
  <c r="F192" i="89"/>
  <c r="H192" i="89" s="1"/>
  <c r="M192" i="89" s="1"/>
  <c r="F191" i="89"/>
  <c r="L191" i="89" s="1"/>
  <c r="M191" i="89" s="1"/>
  <c r="F190" i="89"/>
  <c r="J190" i="89" s="1"/>
  <c r="M190" i="89" s="1"/>
  <c r="M111" i="90" l="1"/>
  <c r="M112" i="90" s="1"/>
  <c r="F169" i="89"/>
  <c r="H169" i="89" s="1"/>
  <c r="M169" i="89" s="1"/>
  <c r="F168" i="89"/>
  <c r="L168" i="89" s="1"/>
  <c r="M168" i="89" s="1"/>
  <c r="F167" i="89"/>
  <c r="J167" i="89" s="1"/>
  <c r="M167" i="89" s="1"/>
  <c r="F188" i="89"/>
  <c r="H188" i="89" s="1"/>
  <c r="M188" i="89" s="1"/>
  <c r="F187" i="89"/>
  <c r="H187" i="89" s="1"/>
  <c r="M187" i="89" s="1"/>
  <c r="F186" i="89"/>
  <c r="H186" i="89" s="1"/>
  <c r="M186" i="89" s="1"/>
  <c r="F185" i="89"/>
  <c r="H185" i="89" s="1"/>
  <c r="M185" i="89" s="1"/>
  <c r="F184" i="89"/>
  <c r="L184" i="89" s="1"/>
  <c r="M184" i="89" s="1"/>
  <c r="F183" i="89"/>
  <c r="J183" i="89" s="1"/>
  <c r="M183" i="89" s="1"/>
  <c r="F181" i="89"/>
  <c r="H181" i="89" s="1"/>
  <c r="M181" i="89" s="1"/>
  <c r="F180" i="89"/>
  <c r="L180" i="89" s="1"/>
  <c r="M180" i="89" s="1"/>
  <c r="F179" i="89"/>
  <c r="H179" i="89" s="1"/>
  <c r="M179" i="89" s="1"/>
  <c r="F178" i="89"/>
  <c r="H178" i="89" s="1"/>
  <c r="M178" i="89" s="1"/>
  <c r="F177" i="89"/>
  <c r="H177" i="89" s="1"/>
  <c r="M177" i="89" s="1"/>
  <c r="F176" i="89"/>
  <c r="H176" i="89" s="1"/>
  <c r="M176" i="89" s="1"/>
  <c r="F175" i="89"/>
  <c r="H175" i="89" s="1"/>
  <c r="M175" i="89" s="1"/>
  <c r="F174" i="89"/>
  <c r="H174" i="89" s="1"/>
  <c r="M174" i="89" s="1"/>
  <c r="F173" i="89"/>
  <c r="H173" i="89" s="1"/>
  <c r="M173" i="89" s="1"/>
  <c r="F172" i="89"/>
  <c r="L172" i="89" s="1"/>
  <c r="M172" i="89" s="1"/>
  <c r="F171" i="89"/>
  <c r="J171" i="89" s="1"/>
  <c r="M171" i="89" s="1"/>
  <c r="F165" i="89"/>
  <c r="H165" i="89" s="1"/>
  <c r="M165" i="89" s="1"/>
  <c r="F164" i="89"/>
  <c r="H164" i="89" s="1"/>
  <c r="M164" i="89" s="1"/>
  <c r="F163" i="89"/>
  <c r="M163" i="89" s="1"/>
  <c r="F162" i="89"/>
  <c r="M162" i="89" s="1"/>
  <c r="F161" i="89"/>
  <c r="L161" i="89" s="1"/>
  <c r="M161" i="89" s="1"/>
  <c r="F160" i="89"/>
  <c r="M160" i="89" s="1"/>
  <c r="H139" i="89"/>
  <c r="M139" i="89" s="1"/>
  <c r="F151" i="89"/>
  <c r="H151" i="89" s="1"/>
  <c r="M151" i="89" s="1"/>
  <c r="F150" i="89"/>
  <c r="L150" i="89" s="1"/>
  <c r="M150" i="89" s="1"/>
  <c r="F149" i="89"/>
  <c r="H149" i="89" s="1"/>
  <c r="M149" i="89" s="1"/>
  <c r="F148" i="89"/>
  <c r="H148" i="89" s="1"/>
  <c r="M148" i="89" s="1"/>
  <c r="F147" i="89"/>
  <c r="H147" i="89" s="1"/>
  <c r="M147" i="89" s="1"/>
  <c r="F146" i="89"/>
  <c r="H146" i="89" s="1"/>
  <c r="M146" i="89" s="1"/>
  <c r="F145" i="89"/>
  <c r="H145" i="89" s="1"/>
  <c r="M145" i="89" s="1"/>
  <c r="F144" i="89"/>
  <c r="H144" i="89" s="1"/>
  <c r="M144" i="89" s="1"/>
  <c r="F143" i="89"/>
  <c r="L143" i="89" s="1"/>
  <c r="M143" i="89" s="1"/>
  <c r="F142" i="89"/>
  <c r="J142" i="89" s="1"/>
  <c r="M142" i="89" s="1"/>
  <c r="H140" i="89"/>
  <c r="M140" i="89" s="1"/>
  <c r="F138" i="89"/>
  <c r="H138" i="89" s="1"/>
  <c r="M138" i="89" s="1"/>
  <c r="F137" i="89"/>
  <c r="L137" i="89" s="1"/>
  <c r="M137" i="89" s="1"/>
  <c r="F136" i="89"/>
  <c r="L136" i="89" s="1"/>
  <c r="M136" i="89" s="1"/>
  <c r="F135" i="89"/>
  <c r="J135" i="89" s="1"/>
  <c r="M135" i="89" s="1"/>
  <c r="F133" i="89"/>
  <c r="H133" i="89" s="1"/>
  <c r="M133" i="89" s="1"/>
  <c r="F132" i="89"/>
  <c r="H132" i="89" s="1"/>
  <c r="M132" i="89" s="1"/>
  <c r="F131" i="89"/>
  <c r="H131" i="89" s="1"/>
  <c r="M131" i="89" s="1"/>
  <c r="F130" i="89"/>
  <c r="L130" i="89" s="1"/>
  <c r="M130" i="89" s="1"/>
  <c r="F129" i="89"/>
  <c r="H129" i="89" s="1"/>
  <c r="M129" i="89" s="1"/>
  <c r="F128" i="89"/>
  <c r="H128" i="89" s="1"/>
  <c r="M128" i="89" s="1"/>
  <c r="F127" i="89"/>
  <c r="H127" i="89" s="1"/>
  <c r="M127" i="89" s="1"/>
  <c r="F126" i="89"/>
  <c r="H126" i="89" s="1"/>
  <c r="M126" i="89" s="1"/>
  <c r="F125" i="89"/>
  <c r="H125" i="89" s="1"/>
  <c r="M125" i="89" s="1"/>
  <c r="F124" i="89"/>
  <c r="L124" i="89" s="1"/>
  <c r="M124" i="89" s="1"/>
  <c r="F123" i="89"/>
  <c r="J123" i="89" s="1"/>
  <c r="M123" i="89" s="1"/>
  <c r="F121" i="89"/>
  <c r="H121" i="89" s="1"/>
  <c r="M121" i="89" s="1"/>
  <c r="F120" i="89"/>
  <c r="L120" i="89" s="1"/>
  <c r="M120" i="89" s="1"/>
  <c r="F119" i="89"/>
  <c r="J119" i="89" s="1"/>
  <c r="M119" i="89" s="1"/>
  <c r="F90" i="89"/>
  <c r="F24" i="89"/>
  <c r="L24" i="89" s="1"/>
  <c r="M24" i="89" s="1"/>
  <c r="F13" i="89"/>
  <c r="L13" i="89" s="1"/>
  <c r="M13" i="89" s="1"/>
  <c r="E44" i="89"/>
  <c r="F44" i="89" s="1"/>
  <c r="L44" i="89" s="1"/>
  <c r="M44" i="89" s="1"/>
  <c r="E43" i="89"/>
  <c r="F43" i="89" s="1"/>
  <c r="L43" i="89" s="1"/>
  <c r="M43" i="89" s="1"/>
  <c r="F42" i="89"/>
  <c r="L42" i="89" s="1"/>
  <c r="M42" i="89" s="1"/>
  <c r="F40" i="89"/>
  <c r="M40" i="89" s="1"/>
  <c r="F39" i="89"/>
  <c r="L39" i="89" s="1"/>
  <c r="M39" i="89" s="1"/>
  <c r="F38" i="89"/>
  <c r="L38" i="89" s="1"/>
  <c r="M38" i="89" s="1"/>
  <c r="F37" i="89"/>
  <c r="J37" i="89" s="1"/>
  <c r="M37" i="89" s="1"/>
  <c r="F35" i="89"/>
  <c r="L35" i="89" s="1"/>
  <c r="M35" i="89" s="1"/>
  <c r="F34" i="89"/>
  <c r="H34" i="89" s="1"/>
  <c r="M34" i="89" s="1"/>
  <c r="F33" i="89"/>
  <c r="L33" i="89" s="1"/>
  <c r="M33" i="89" s="1"/>
  <c r="F32" i="89"/>
  <c r="L32" i="89" s="1"/>
  <c r="M32" i="89" s="1"/>
  <c r="F31" i="89"/>
  <c r="J31" i="89" s="1"/>
  <c r="M31" i="89" s="1"/>
  <c r="F29" i="89"/>
  <c r="H29" i="89" s="1"/>
  <c r="M29" i="89" s="1"/>
  <c r="F28" i="89"/>
  <c r="L28" i="89" s="1"/>
  <c r="M28" i="89" s="1"/>
  <c r="F27" i="89"/>
  <c r="L27" i="89" s="1"/>
  <c r="M27" i="89" s="1"/>
  <c r="F26" i="89"/>
  <c r="J26" i="89" s="1"/>
  <c r="M26" i="89" s="1"/>
  <c r="F23" i="89"/>
  <c r="H23" i="89" s="1"/>
  <c r="M23" i="89" s="1"/>
  <c r="F22" i="89"/>
  <c r="L22" i="89" s="1"/>
  <c r="M22" i="89" s="1"/>
  <c r="F21" i="89"/>
  <c r="L21" i="89" s="1"/>
  <c r="M21" i="89" s="1"/>
  <c r="F20" i="89"/>
  <c r="J20" i="89" s="1"/>
  <c r="M20" i="89" s="1"/>
  <c r="F18" i="89"/>
  <c r="H18" i="89" s="1"/>
  <c r="M18" i="89" s="1"/>
  <c r="F17" i="89"/>
  <c r="L17" i="89" s="1"/>
  <c r="M17" i="89" s="1"/>
  <c r="F16" i="89"/>
  <c r="L16" i="89" s="1"/>
  <c r="M16" i="89" s="1"/>
  <c r="F15" i="89"/>
  <c r="J15" i="89" s="1"/>
  <c r="M15" i="89" s="1"/>
  <c r="F12" i="89"/>
  <c r="H12" i="89" s="1"/>
  <c r="M12" i="89" s="1"/>
  <c r="F11" i="89"/>
  <c r="L11" i="89" s="1"/>
  <c r="M11" i="89" s="1"/>
  <c r="F10" i="89"/>
  <c r="L10" i="89" s="1"/>
  <c r="M10" i="89" s="1"/>
  <c r="F9" i="89"/>
  <c r="J9" i="89" s="1"/>
  <c r="M9" i="89" s="1"/>
  <c r="F214" i="89"/>
  <c r="H214" i="89" s="1"/>
  <c r="M214" i="89" s="1"/>
  <c r="F213" i="89"/>
  <c r="L213" i="89" s="1"/>
  <c r="M213" i="89" s="1"/>
  <c r="F212" i="89"/>
  <c r="L212" i="89" s="1"/>
  <c r="M212" i="89" s="1"/>
  <c r="F211" i="89"/>
  <c r="J211" i="89" s="1"/>
  <c r="M211" i="89" s="1"/>
  <c r="F209" i="89"/>
  <c r="L209" i="89" s="1"/>
  <c r="M209" i="89" s="1"/>
  <c r="F208" i="89"/>
  <c r="H208" i="89" s="1"/>
  <c r="M208" i="89" s="1"/>
  <c r="F207" i="89"/>
  <c r="L207" i="89" s="1"/>
  <c r="M207" i="89" s="1"/>
  <c r="F206" i="89"/>
  <c r="L206" i="89" s="1"/>
  <c r="M206" i="89" s="1"/>
  <c r="F205" i="89"/>
  <c r="J205" i="89" s="1"/>
  <c r="M205" i="89" s="1"/>
  <c r="F158" i="89"/>
  <c r="H158" i="89" s="1"/>
  <c r="M158" i="89" s="1"/>
  <c r="F157" i="89"/>
  <c r="H157" i="89" s="1"/>
  <c r="M157" i="89" s="1"/>
  <c r="F156" i="89"/>
  <c r="H156" i="89" s="1"/>
  <c r="M156" i="89" s="1"/>
  <c r="F155" i="89"/>
  <c r="H155" i="89" s="1"/>
  <c r="M155" i="89" s="1"/>
  <c r="F154" i="89"/>
  <c r="L154" i="89" s="1"/>
  <c r="M154" i="89" s="1"/>
  <c r="F153" i="89"/>
  <c r="J153" i="89" s="1"/>
  <c r="M153" i="89" s="1"/>
  <c r="F95" i="89"/>
  <c r="H95" i="89" s="1"/>
  <c r="M95" i="89" s="1"/>
  <c r="F94" i="89"/>
  <c r="L94" i="89" s="1"/>
  <c r="M94" i="89" s="1"/>
  <c r="F93" i="89"/>
  <c r="L93" i="89" s="1"/>
  <c r="M93" i="89" s="1"/>
  <c r="F92" i="89"/>
  <c r="J92" i="89" s="1"/>
  <c r="M92" i="89" s="1"/>
  <c r="L90" i="89"/>
  <c r="M90" i="89" s="1"/>
  <c r="F89" i="89"/>
  <c r="H89" i="89" s="1"/>
  <c r="M89" i="89" s="1"/>
  <c r="F88" i="89"/>
  <c r="L88" i="89" s="1"/>
  <c r="M88" i="89" s="1"/>
  <c r="F87" i="89"/>
  <c r="L87" i="89" s="1"/>
  <c r="M87" i="89" s="1"/>
  <c r="F86" i="89"/>
  <c r="J86" i="89" s="1"/>
  <c r="M86" i="89" s="1"/>
  <c r="F83" i="89"/>
  <c r="H83" i="89" s="1"/>
  <c r="M83" i="89" s="1"/>
  <c r="F82" i="89"/>
  <c r="H82" i="89" s="1"/>
  <c r="M82" i="89" s="1"/>
  <c r="F81" i="89"/>
  <c r="L81" i="89" s="1"/>
  <c r="M81" i="89" s="1"/>
  <c r="F80" i="89"/>
  <c r="L80" i="89" s="1"/>
  <c r="M80" i="89" s="1"/>
  <c r="F79" i="89"/>
  <c r="L79" i="89" s="1"/>
  <c r="M79" i="89" s="1"/>
  <c r="F78" i="89"/>
  <c r="J78" i="89" s="1"/>
  <c r="M78" i="89" s="1"/>
  <c r="F76" i="89"/>
  <c r="H76" i="89" s="1"/>
  <c r="M76" i="89" s="1"/>
  <c r="F75" i="89"/>
  <c r="H75" i="89" s="1"/>
  <c r="M75" i="89" s="1"/>
  <c r="F74" i="89"/>
  <c r="L74" i="89" s="1"/>
  <c r="M74" i="89" s="1"/>
  <c r="F73" i="89"/>
  <c r="L73" i="89" s="1"/>
  <c r="M73" i="89" s="1"/>
  <c r="F72" i="89"/>
  <c r="L72" i="89" s="1"/>
  <c r="M72" i="89" s="1"/>
  <c r="F71" i="89"/>
  <c r="M71" i="89" s="1"/>
  <c r="F70" i="89"/>
  <c r="J70" i="89" s="1"/>
  <c r="M70" i="89" s="1"/>
  <c r="F68" i="89"/>
  <c r="H68" i="89" s="1"/>
  <c r="M68" i="89" s="1"/>
  <c r="F67" i="89"/>
  <c r="L67" i="89" s="1"/>
  <c r="M67" i="89" s="1"/>
  <c r="F65" i="89"/>
  <c r="H65" i="89" s="1"/>
  <c r="M65" i="89" s="1"/>
  <c r="F64" i="89"/>
  <c r="H64" i="89" s="1"/>
  <c r="M64" i="89" s="1"/>
  <c r="F63" i="89"/>
  <c r="L63" i="89" s="1"/>
  <c r="M63" i="89" s="1"/>
  <c r="F62" i="89"/>
  <c r="L62" i="89" s="1"/>
  <c r="M62" i="89" s="1"/>
  <c r="F61" i="89"/>
  <c r="L61" i="89" s="1"/>
  <c r="M61" i="89" s="1"/>
  <c r="F60" i="89"/>
  <c r="L60" i="89" s="1"/>
  <c r="M60" i="89" s="1"/>
  <c r="F59" i="89"/>
  <c r="J59" i="89" s="1"/>
  <c r="M59" i="89" s="1"/>
  <c r="F57" i="89"/>
  <c r="H57" i="89" s="1"/>
  <c r="M57" i="89" s="1"/>
  <c r="F56" i="89"/>
  <c r="L56" i="89" s="1"/>
  <c r="M56" i="89" s="1"/>
  <c r="F54" i="89"/>
  <c r="H54" i="89" s="1"/>
  <c r="M54" i="89" s="1"/>
  <c r="F53" i="89"/>
  <c r="H53" i="89" s="1"/>
  <c r="M53" i="89" s="1"/>
  <c r="F52" i="89"/>
  <c r="L52" i="89" s="1"/>
  <c r="M52" i="89" s="1"/>
  <c r="F51" i="89"/>
  <c r="L51" i="89" s="1"/>
  <c r="M51" i="89" s="1"/>
  <c r="F50" i="89"/>
  <c r="L50" i="89" s="1"/>
  <c r="M50" i="89" s="1"/>
  <c r="F49" i="89"/>
  <c r="L49" i="89" s="1"/>
  <c r="M49" i="89" s="1"/>
  <c r="F48" i="89"/>
  <c r="L48" i="89" s="1"/>
  <c r="M48" i="89" s="1"/>
  <c r="F47" i="89"/>
  <c r="L47" i="89" s="1"/>
  <c r="M47" i="89" s="1"/>
  <c r="F46" i="89"/>
  <c r="J46" i="89" s="1"/>
  <c r="M46" i="89" s="1"/>
  <c r="F127" i="85"/>
  <c r="L127" i="85" s="1"/>
  <c r="M127" i="85" s="1"/>
  <c r="F126" i="85"/>
  <c r="J126" i="85" s="1"/>
  <c r="M126" i="85" s="1"/>
  <c r="F79" i="85"/>
  <c r="F71" i="85"/>
  <c r="F64" i="85"/>
  <c r="H64" i="85" s="1"/>
  <c r="M64" i="85" s="1"/>
  <c r="F63" i="85"/>
  <c r="H63" i="85" s="1"/>
  <c r="M63" i="85" s="1"/>
  <c r="F62" i="85"/>
  <c r="L62" i="85" s="1"/>
  <c r="M62" i="85" s="1"/>
  <c r="F61" i="85"/>
  <c r="L61" i="85" s="1"/>
  <c r="M61" i="85" s="1"/>
  <c r="F60" i="85"/>
  <c r="L60" i="85" s="1"/>
  <c r="M60" i="85" s="1"/>
  <c r="F59" i="85"/>
  <c r="J59" i="85" s="1"/>
  <c r="M59" i="85" s="1"/>
  <c r="F57" i="85"/>
  <c r="H57" i="85" s="1"/>
  <c r="M57" i="85" s="1"/>
  <c r="F56" i="85"/>
  <c r="H56" i="85" s="1"/>
  <c r="M56" i="85" s="1"/>
  <c r="F55" i="85"/>
  <c r="L55" i="85" s="1"/>
  <c r="M55" i="85" s="1"/>
  <c r="F54" i="85"/>
  <c r="L54" i="85" s="1"/>
  <c r="M54" i="85" s="1"/>
  <c r="F53" i="85"/>
  <c r="L53" i="85" s="1"/>
  <c r="M53" i="85" s="1"/>
  <c r="F52" i="85"/>
  <c r="L52" i="85" s="1"/>
  <c r="M52" i="85" s="1"/>
  <c r="F51" i="85"/>
  <c r="J51" i="85" s="1"/>
  <c r="M51" i="85" s="1"/>
  <c r="H49" i="85"/>
  <c r="M49" i="85" s="1"/>
  <c r="F48" i="85"/>
  <c r="L48" i="85" s="1"/>
  <c r="M48" i="85" s="1"/>
  <c r="F46" i="85"/>
  <c r="H46" i="85" s="1"/>
  <c r="M46" i="85" s="1"/>
  <c r="F45" i="85"/>
  <c r="H45" i="85" s="1"/>
  <c r="M45" i="85" s="1"/>
  <c r="F44" i="85"/>
  <c r="L44" i="85" s="1"/>
  <c r="M44" i="85" s="1"/>
  <c r="F43" i="85"/>
  <c r="L43" i="85" s="1"/>
  <c r="M43" i="85" s="1"/>
  <c r="F42" i="85"/>
  <c r="L42" i="85" s="1"/>
  <c r="M42" i="85" s="1"/>
  <c r="F41" i="85"/>
  <c r="L41" i="85" s="1"/>
  <c r="M41" i="85" s="1"/>
  <c r="F40" i="85"/>
  <c r="J40" i="85" s="1"/>
  <c r="M40" i="85" s="1"/>
  <c r="H38" i="85"/>
  <c r="M38" i="85" s="1"/>
  <c r="F37" i="85"/>
  <c r="L37" i="85" s="1"/>
  <c r="M37" i="85" s="1"/>
  <c r="F35" i="85"/>
  <c r="H35" i="85" s="1"/>
  <c r="M35" i="85" s="1"/>
  <c r="F34" i="85"/>
  <c r="H34" i="85" s="1"/>
  <c r="M34" i="85" s="1"/>
  <c r="F33" i="85"/>
  <c r="L33" i="85" s="1"/>
  <c r="M33" i="85" s="1"/>
  <c r="F32" i="85"/>
  <c r="L32" i="85" s="1"/>
  <c r="M32" i="85" s="1"/>
  <c r="F31" i="85"/>
  <c r="L31" i="85" s="1"/>
  <c r="M31" i="85" s="1"/>
  <c r="F30" i="85"/>
  <c r="L30" i="85" s="1"/>
  <c r="M30" i="85" s="1"/>
  <c r="F29" i="85"/>
  <c r="L29" i="85" s="1"/>
  <c r="M29" i="85" s="1"/>
  <c r="F28" i="85"/>
  <c r="L28" i="85" s="1"/>
  <c r="M28" i="85" s="1"/>
  <c r="F27" i="85"/>
  <c r="J27" i="85" s="1"/>
  <c r="M27" i="85" s="1"/>
  <c r="F18" i="85"/>
  <c r="H18" i="85" s="1"/>
  <c r="M18" i="85" s="1"/>
  <c r="F17" i="85"/>
  <c r="L17" i="85" s="1"/>
  <c r="M17" i="85" s="1"/>
  <c r="F16" i="85"/>
  <c r="L16" i="85" s="1"/>
  <c r="M16" i="85" s="1"/>
  <c r="F15" i="85"/>
  <c r="J15" i="85" s="1"/>
  <c r="M15" i="85" s="1"/>
  <c r="F13" i="85"/>
  <c r="L13" i="85" s="1"/>
  <c r="M13" i="85" s="1"/>
  <c r="F12" i="85"/>
  <c r="H12" i="85" s="1"/>
  <c r="M12" i="85" s="1"/>
  <c r="F11" i="85"/>
  <c r="L11" i="85" s="1"/>
  <c r="M11" i="85" s="1"/>
  <c r="F10" i="85"/>
  <c r="L10" i="85" s="1"/>
  <c r="M10" i="85" s="1"/>
  <c r="F9" i="85"/>
  <c r="J9" i="85" s="1"/>
  <c r="M9" i="85" s="1"/>
  <c r="F52" i="47"/>
  <c r="L52" i="47" s="1"/>
  <c r="M52" i="47" s="1"/>
  <c r="F57" i="47"/>
  <c r="H57" i="47" s="1"/>
  <c r="M57" i="47" s="1"/>
  <c r="F56" i="47"/>
  <c r="L56" i="47" s="1"/>
  <c r="M56" i="47" s="1"/>
  <c r="F55" i="47"/>
  <c r="L55" i="47" s="1"/>
  <c r="M55" i="47" s="1"/>
  <c r="F54" i="47"/>
  <c r="M54" i="47" s="1"/>
  <c r="F51" i="47"/>
  <c r="H51" i="47" s="1"/>
  <c r="M51" i="47" s="1"/>
  <c r="F50" i="47"/>
  <c r="L50" i="47" s="1"/>
  <c r="M50" i="47" s="1"/>
  <c r="F49" i="47"/>
  <c r="L49" i="47" s="1"/>
  <c r="M49" i="47" s="1"/>
  <c r="F48" i="47"/>
  <c r="M48" i="47" s="1"/>
  <c r="F46" i="47"/>
  <c r="H46" i="47" s="1"/>
  <c r="M46" i="47" s="1"/>
  <c r="F45" i="47"/>
  <c r="L45" i="47" s="1"/>
  <c r="M45" i="47" s="1"/>
  <c r="F44" i="47"/>
  <c r="L44" i="47" s="1"/>
  <c r="M44" i="47" s="1"/>
  <c r="F43" i="47"/>
  <c r="J43" i="47" s="1"/>
  <c r="M43" i="47" s="1"/>
  <c r="F41" i="47"/>
  <c r="L41" i="47" s="1"/>
  <c r="M41" i="47" s="1"/>
  <c r="F40" i="47"/>
  <c r="H40" i="47" s="1"/>
  <c r="M40" i="47" s="1"/>
  <c r="F39" i="47"/>
  <c r="L39" i="47" s="1"/>
  <c r="M39" i="47" s="1"/>
  <c r="F38" i="47"/>
  <c r="L38" i="47" s="1"/>
  <c r="M38" i="47" s="1"/>
  <c r="F37" i="47"/>
  <c r="J37" i="47" s="1"/>
  <c r="M37" i="47" s="1"/>
  <c r="F30" i="47"/>
  <c r="L30" i="47" s="1"/>
  <c r="M30" i="47" s="1"/>
  <c r="F35" i="47"/>
  <c r="H35" i="47" s="1"/>
  <c r="M35" i="47" s="1"/>
  <c r="F34" i="47"/>
  <c r="L34" i="47" s="1"/>
  <c r="M34" i="47" s="1"/>
  <c r="F33" i="47"/>
  <c r="L33" i="47" s="1"/>
  <c r="M33" i="47" s="1"/>
  <c r="F32" i="47"/>
  <c r="J32" i="47" s="1"/>
  <c r="M32" i="47" s="1"/>
  <c r="F29" i="47"/>
  <c r="H29" i="47" s="1"/>
  <c r="M29" i="47" s="1"/>
  <c r="F28" i="47"/>
  <c r="L28" i="47" s="1"/>
  <c r="M28" i="47" s="1"/>
  <c r="F27" i="47"/>
  <c r="L27" i="47" s="1"/>
  <c r="M27" i="47" s="1"/>
  <c r="F26" i="47"/>
  <c r="J26" i="47" s="1"/>
  <c r="M26" i="47" s="1"/>
  <c r="F24" i="47"/>
  <c r="L24" i="47" s="1"/>
  <c r="M24" i="47" s="1"/>
  <c r="F17" i="47"/>
  <c r="F11" i="47"/>
  <c r="L11" i="47" s="1"/>
  <c r="M11" i="47" s="1"/>
  <c r="F18" i="79"/>
  <c r="F17" i="79"/>
  <c r="L17" i="79" s="1"/>
  <c r="M17" i="79" s="1"/>
  <c r="F16" i="79"/>
  <c r="L16" i="79" s="1"/>
  <c r="M16" i="79" s="1"/>
  <c r="F15" i="79"/>
  <c r="L15" i="79" s="1"/>
  <c r="M15" i="79" s="1"/>
  <c r="F34" i="79"/>
  <c r="H34" i="79" s="1"/>
  <c r="M34" i="79" s="1"/>
  <c r="F33" i="79"/>
  <c r="L33" i="79" s="1"/>
  <c r="M33" i="79" s="1"/>
  <c r="F32" i="79"/>
  <c r="L32" i="79" s="1"/>
  <c r="M32" i="79" s="1"/>
  <c r="F31" i="79"/>
  <c r="J31" i="79" s="1"/>
  <c r="M31" i="79" s="1"/>
  <c r="F29" i="79"/>
  <c r="L29" i="79" s="1"/>
  <c r="M29" i="79" s="1"/>
  <c r="F28" i="79"/>
  <c r="J28" i="79" s="1"/>
  <c r="M28" i="79" s="1"/>
  <c r="F26" i="79"/>
  <c r="L26" i="79" s="1"/>
  <c r="M26" i="79" s="1"/>
  <c r="F25" i="79"/>
  <c r="J25" i="79" s="1"/>
  <c r="M25" i="79" s="1"/>
  <c r="F23" i="79"/>
  <c r="H23" i="79" s="1"/>
  <c r="M23" i="79" s="1"/>
  <c r="F22" i="79"/>
  <c r="L22" i="79" s="1"/>
  <c r="M22" i="79" s="1"/>
  <c r="F21" i="79"/>
  <c r="L21" i="79" s="1"/>
  <c r="M21" i="79" s="1"/>
  <c r="F20" i="79"/>
  <c r="M20" i="79" s="1"/>
  <c r="L18" i="79"/>
  <c r="M18" i="79" s="1"/>
  <c r="F14" i="79"/>
  <c r="H14" i="79" s="1"/>
  <c r="M14" i="79" s="1"/>
  <c r="F13" i="79"/>
  <c r="L13" i="79" s="1"/>
  <c r="M13" i="79" s="1"/>
  <c r="F12" i="79"/>
  <c r="L12" i="79" s="1"/>
  <c r="M12" i="79" s="1"/>
  <c r="F11" i="79"/>
  <c r="J11" i="79" s="1"/>
  <c r="M11" i="79" s="1"/>
  <c r="F29" i="84"/>
  <c r="L29" i="84" s="1"/>
  <c r="M29" i="84" s="1"/>
  <c r="F28" i="84"/>
  <c r="J28" i="84" s="1"/>
  <c r="M28" i="84" s="1"/>
  <c r="F18" i="84"/>
  <c r="L18" i="84" s="1"/>
  <c r="M18" i="84" s="1"/>
  <c r="F17" i="84"/>
  <c r="F16" i="84"/>
  <c r="L16" i="84" s="1"/>
  <c r="M16" i="84" s="1"/>
  <c r="L17" i="84"/>
  <c r="M17" i="84" s="1"/>
  <c r="F15" i="84"/>
  <c r="F14" i="84"/>
  <c r="H14" i="84" s="1"/>
  <c r="M14" i="84" s="1"/>
  <c r="F13" i="84"/>
  <c r="L13" i="84" s="1"/>
  <c r="M13" i="84" s="1"/>
  <c r="F12" i="84"/>
  <c r="L12" i="84" s="1"/>
  <c r="M12" i="84" s="1"/>
  <c r="F11" i="84"/>
  <c r="J11" i="84" s="1"/>
  <c r="M11" i="84" s="1"/>
  <c r="F70" i="82"/>
  <c r="L70" i="82" s="1"/>
  <c r="M70" i="82" s="1"/>
  <c r="F69" i="82"/>
  <c r="J69" i="82" s="1"/>
  <c r="M69" i="82" s="1"/>
  <c r="F67" i="82"/>
  <c r="H67" i="82" s="1"/>
  <c r="M67" i="82" s="1"/>
  <c r="F66" i="82"/>
  <c r="L66" i="82" s="1"/>
  <c r="M66" i="82" s="1"/>
  <c r="F65" i="82"/>
  <c r="L65" i="82" s="1"/>
  <c r="M65" i="82" s="1"/>
  <c r="F64" i="82"/>
  <c r="J64" i="82" s="1"/>
  <c r="M64" i="82" s="1"/>
  <c r="F62" i="82"/>
  <c r="L62" i="82" s="1"/>
  <c r="M62" i="82" s="1"/>
  <c r="F61" i="82"/>
  <c r="H61" i="82" s="1"/>
  <c r="M61" i="82" s="1"/>
  <c r="F60" i="82"/>
  <c r="L60" i="82" s="1"/>
  <c r="M60" i="82" s="1"/>
  <c r="F59" i="82"/>
  <c r="L59" i="82" s="1"/>
  <c r="M59" i="82" s="1"/>
  <c r="F58" i="82"/>
  <c r="J58" i="82" s="1"/>
  <c r="M58" i="82" s="1"/>
  <c r="F56" i="82"/>
  <c r="H56" i="82" s="1"/>
  <c r="M56" i="82" s="1"/>
  <c r="F55" i="82"/>
  <c r="H55" i="82" s="1"/>
  <c r="M55" i="82" s="1"/>
  <c r="F54" i="82"/>
  <c r="H54" i="82" s="1"/>
  <c r="M54" i="82" s="1"/>
  <c r="F53" i="82"/>
  <c r="L53" i="82" s="1"/>
  <c r="M53" i="82" s="1"/>
  <c r="F52" i="82"/>
  <c r="H52" i="82" s="1"/>
  <c r="M52" i="82" s="1"/>
  <c r="F51" i="82"/>
  <c r="H51" i="82" s="1"/>
  <c r="M51" i="82" s="1"/>
  <c r="F50" i="82"/>
  <c r="H50" i="82" s="1"/>
  <c r="M50" i="82" s="1"/>
  <c r="F49" i="82"/>
  <c r="H49" i="82" s="1"/>
  <c r="M49" i="82" s="1"/>
  <c r="F48" i="82"/>
  <c r="H48" i="82" s="1"/>
  <c r="M48" i="82" s="1"/>
  <c r="F47" i="82"/>
  <c r="L47" i="82" s="1"/>
  <c r="M47" i="82" s="1"/>
  <c r="F46" i="82"/>
  <c r="J46" i="82" s="1"/>
  <c r="M46" i="82" s="1"/>
  <c r="H44" i="82"/>
  <c r="M44" i="82" s="1"/>
  <c r="H43" i="82"/>
  <c r="M43" i="82" s="1"/>
  <c r="F42" i="82"/>
  <c r="H42" i="82" s="1"/>
  <c r="M42" i="82" s="1"/>
  <c r="F41" i="82"/>
  <c r="L41" i="82" s="1"/>
  <c r="M41" i="82" s="1"/>
  <c r="F40" i="82"/>
  <c r="L40" i="82" s="1"/>
  <c r="M40" i="82" s="1"/>
  <c r="F39" i="82"/>
  <c r="M39" i="82" s="1"/>
  <c r="F37" i="82"/>
  <c r="H37" i="82" s="1"/>
  <c r="M37" i="82" s="1"/>
  <c r="F36" i="82"/>
  <c r="H36" i="82" s="1"/>
  <c r="M36" i="82" s="1"/>
  <c r="F35" i="82"/>
  <c r="L35" i="82" s="1"/>
  <c r="M35" i="82" s="1"/>
  <c r="F34" i="82"/>
  <c r="J34" i="82" s="1"/>
  <c r="M34" i="82" s="1"/>
  <c r="F32" i="82"/>
  <c r="H32" i="82" s="1"/>
  <c r="M32" i="82" s="1"/>
  <c r="F31" i="82"/>
  <c r="L31" i="82" s="1"/>
  <c r="M31" i="82" s="1"/>
  <c r="F30" i="82"/>
  <c r="J30" i="82" s="1"/>
  <c r="M30" i="82" s="1"/>
  <c r="F28" i="82"/>
  <c r="H28" i="82" s="1"/>
  <c r="M28" i="82" s="1"/>
  <c r="F27" i="82"/>
  <c r="L27" i="82" s="1"/>
  <c r="M27" i="82" s="1"/>
  <c r="F26" i="82"/>
  <c r="L26" i="82" s="1"/>
  <c r="M26" i="82" s="1"/>
  <c r="F25" i="82"/>
  <c r="J25" i="82" s="1"/>
  <c r="M25" i="82" s="1"/>
  <c r="F23" i="82"/>
  <c r="L23" i="82" s="1"/>
  <c r="M23" i="82" s="1"/>
  <c r="F22" i="82"/>
  <c r="J22" i="82" s="1"/>
  <c r="M22" i="82" s="1"/>
  <c r="F20" i="82"/>
  <c r="H20" i="82" s="1"/>
  <c r="M20" i="82" s="1"/>
  <c r="F19" i="82"/>
  <c r="L19" i="82" s="1"/>
  <c r="M19" i="82" s="1"/>
  <c r="F18" i="82"/>
  <c r="L18" i="82" s="1"/>
  <c r="M18" i="82" s="1"/>
  <c r="F17" i="82"/>
  <c r="M17" i="82" s="1"/>
  <c r="F15" i="82"/>
  <c r="L15" i="82" s="1"/>
  <c r="M15" i="82" s="1"/>
  <c r="F14" i="82"/>
  <c r="H14" i="82" s="1"/>
  <c r="M14" i="82" s="1"/>
  <c r="F13" i="82"/>
  <c r="L13" i="82" s="1"/>
  <c r="M13" i="82" s="1"/>
  <c r="F12" i="82"/>
  <c r="L12" i="82" s="1"/>
  <c r="M12" i="82" s="1"/>
  <c r="F11" i="82"/>
  <c r="J11" i="82" s="1"/>
  <c r="M11" i="82" s="1"/>
  <c r="F70" i="80"/>
  <c r="L70" i="80" s="1"/>
  <c r="M70" i="80" s="1"/>
  <c r="F69" i="80"/>
  <c r="J69" i="80" s="1"/>
  <c r="M69" i="80" s="1"/>
  <c r="F23" i="80"/>
  <c r="F15" i="80"/>
  <c r="F48" i="48"/>
  <c r="H48" i="48" s="1"/>
  <c r="M48" i="48" s="1"/>
  <c r="F47" i="48"/>
  <c r="H47" i="48" s="1"/>
  <c r="M47" i="48" s="1"/>
  <c r="F46" i="48"/>
  <c r="L46" i="48" s="1"/>
  <c r="M46" i="48" s="1"/>
  <c r="F45" i="48"/>
  <c r="L45" i="48" s="1"/>
  <c r="M45" i="48" s="1"/>
  <c r="F44" i="48"/>
  <c r="L44" i="48" s="1"/>
  <c r="M44" i="48" s="1"/>
  <c r="F43" i="48"/>
  <c r="L43" i="48" s="1"/>
  <c r="M43" i="48" s="1"/>
  <c r="F42" i="48"/>
  <c r="J42" i="48" s="1"/>
  <c r="M42" i="48" s="1"/>
  <c r="M113" i="90" l="1"/>
  <c r="M114" i="90" s="1"/>
  <c r="D4" i="90" s="1"/>
  <c r="D29" i="45" s="1"/>
  <c r="H29" i="45" s="1"/>
  <c r="M71" i="82"/>
  <c r="M72" i="82" s="1"/>
  <c r="M73" i="82" s="1"/>
  <c r="H40" i="48"/>
  <c r="M40" i="48" s="1"/>
  <c r="F39" i="48"/>
  <c r="L39" i="48" s="1"/>
  <c r="M39" i="48" s="1"/>
  <c r="F37" i="48"/>
  <c r="H37" i="48" s="1"/>
  <c r="M37" i="48" s="1"/>
  <c r="F36" i="48"/>
  <c r="H36" i="48" s="1"/>
  <c r="M36" i="48" s="1"/>
  <c r="F35" i="48"/>
  <c r="L35" i="48" s="1"/>
  <c r="M35" i="48" s="1"/>
  <c r="F34" i="48"/>
  <c r="L34" i="48" s="1"/>
  <c r="M34" i="48" s="1"/>
  <c r="F33" i="48"/>
  <c r="L33" i="48" s="1"/>
  <c r="M33" i="48" s="1"/>
  <c r="F32" i="48"/>
  <c r="L32" i="48" s="1"/>
  <c r="M32" i="48" s="1"/>
  <c r="F31" i="48"/>
  <c r="J31" i="48" s="1"/>
  <c r="M31" i="48" s="1"/>
  <c r="F29" i="48"/>
  <c r="H29" i="48" s="1"/>
  <c r="M29" i="48" s="1"/>
  <c r="F28" i="48"/>
  <c r="L28" i="48" s="1"/>
  <c r="M28" i="48" s="1"/>
  <c r="M238" i="89" l="1"/>
  <c r="M239" i="89" s="1"/>
  <c r="M74" i="82"/>
  <c r="M75" i="82" s="1"/>
  <c r="D5" i="82" s="1"/>
  <c r="D24" i="45" s="1"/>
  <c r="H12" i="45"/>
  <c r="M240" i="89" l="1"/>
  <c r="M241" i="89" s="1"/>
  <c r="D4" i="89" s="1"/>
  <c r="D28" i="45" s="1"/>
  <c r="H28" i="45" s="1"/>
  <c r="H8" i="86"/>
  <c r="M8" i="86" s="1"/>
  <c r="M9" i="86" s="1"/>
  <c r="M10" i="86" l="1"/>
  <c r="M11" i="86" s="1"/>
  <c r="M12" i="86" l="1"/>
  <c r="M13" i="86" s="1"/>
  <c r="F3" i="86" s="1"/>
  <c r="D33" i="45" s="1"/>
  <c r="F16" i="48" l="1"/>
  <c r="H16" i="48" s="1"/>
  <c r="M16" i="48" s="1"/>
  <c r="F15" i="48"/>
  <c r="H15" i="48" s="1"/>
  <c r="M15" i="48" s="1"/>
  <c r="F14" i="48"/>
  <c r="L14" i="48" s="1"/>
  <c r="M14" i="48" s="1"/>
  <c r="F13" i="48"/>
  <c r="L13" i="48" s="1"/>
  <c r="M13" i="48" s="1"/>
  <c r="F12" i="48"/>
  <c r="L12" i="48" s="1"/>
  <c r="M12" i="48" s="1"/>
  <c r="F11" i="48"/>
  <c r="J11" i="48" s="1"/>
  <c r="M11" i="48" s="1"/>
  <c r="F75" i="47"/>
  <c r="L75" i="47" s="1"/>
  <c r="M75" i="47" s="1"/>
  <c r="F74" i="47"/>
  <c r="L74" i="47" s="1"/>
  <c r="M74" i="47" s="1"/>
  <c r="F22" i="47"/>
  <c r="H22" i="47" s="1"/>
  <c r="M22" i="47" s="1"/>
  <c r="F21" i="47"/>
  <c r="L21" i="47" s="1"/>
  <c r="M21" i="47" s="1"/>
  <c r="F20" i="47"/>
  <c r="L20" i="47" s="1"/>
  <c r="M20" i="47" s="1"/>
  <c r="F19" i="47"/>
  <c r="J19" i="47" s="1"/>
  <c r="M19" i="47" s="1"/>
  <c r="L17" i="47"/>
  <c r="M17" i="47" s="1"/>
  <c r="F16" i="47"/>
  <c r="H16" i="47" s="1"/>
  <c r="M16" i="47" s="1"/>
  <c r="F15" i="47"/>
  <c r="L15" i="47" s="1"/>
  <c r="M15" i="47" s="1"/>
  <c r="F14" i="47"/>
  <c r="L14" i="47" s="1"/>
  <c r="M14" i="47" s="1"/>
  <c r="F13" i="47"/>
  <c r="J13" i="47" s="1"/>
  <c r="M13" i="47" s="1"/>
  <c r="F84" i="85"/>
  <c r="H84" i="85" s="1"/>
  <c r="M84" i="85" s="1"/>
  <c r="F83" i="85"/>
  <c r="L83" i="85" s="1"/>
  <c r="M83" i="85" s="1"/>
  <c r="F82" i="85"/>
  <c r="L82" i="85" s="1"/>
  <c r="M82" i="85" s="1"/>
  <c r="F81" i="85"/>
  <c r="J81" i="85" s="1"/>
  <c r="M81" i="85" s="1"/>
  <c r="L79" i="85"/>
  <c r="M79" i="85" s="1"/>
  <c r="F78" i="85"/>
  <c r="J78" i="85" s="1"/>
  <c r="M78" i="85" s="1"/>
  <c r="F76" i="85"/>
  <c r="H76" i="85" s="1"/>
  <c r="M76" i="85" s="1"/>
  <c r="F75" i="85"/>
  <c r="L75" i="85" s="1"/>
  <c r="M75" i="85" s="1"/>
  <c r="F74" i="85"/>
  <c r="L74" i="85" s="1"/>
  <c r="M74" i="85" s="1"/>
  <c r="F73" i="85"/>
  <c r="J73" i="85" s="1"/>
  <c r="M73" i="85" s="1"/>
  <c r="L71" i="85"/>
  <c r="M71" i="85" s="1"/>
  <c r="F70" i="85"/>
  <c r="H70" i="85" s="1"/>
  <c r="M70" i="85" s="1"/>
  <c r="F69" i="85"/>
  <c r="L69" i="85" s="1"/>
  <c r="M69" i="85" s="1"/>
  <c r="F68" i="85"/>
  <c r="L68" i="85" s="1"/>
  <c r="M68" i="85" s="1"/>
  <c r="F67" i="85"/>
  <c r="J67" i="85" s="1"/>
  <c r="M67" i="85" s="1"/>
  <c r="F28" i="80"/>
  <c r="H28" i="80" s="1"/>
  <c r="M28" i="80" s="1"/>
  <c r="F27" i="80"/>
  <c r="L27" i="80" s="1"/>
  <c r="M27" i="80" s="1"/>
  <c r="F26" i="80"/>
  <c r="L26" i="80" s="1"/>
  <c r="M26" i="80" s="1"/>
  <c r="F25" i="80"/>
  <c r="J25" i="80" s="1"/>
  <c r="M25" i="80" s="1"/>
  <c r="L23" i="80"/>
  <c r="M23" i="80" s="1"/>
  <c r="F22" i="80"/>
  <c r="J22" i="80" s="1"/>
  <c r="M22" i="80" s="1"/>
  <c r="F20" i="80"/>
  <c r="H20" i="80" s="1"/>
  <c r="M20" i="80" s="1"/>
  <c r="F19" i="80"/>
  <c r="L19" i="80" s="1"/>
  <c r="M19" i="80" s="1"/>
  <c r="F18" i="80"/>
  <c r="L18" i="80" s="1"/>
  <c r="M18" i="80" s="1"/>
  <c r="F17" i="80"/>
  <c r="J17" i="80" s="1"/>
  <c r="M17" i="80" s="1"/>
  <c r="L15" i="80"/>
  <c r="M15" i="80" s="1"/>
  <c r="F14" i="80"/>
  <c r="H14" i="80" s="1"/>
  <c r="M14" i="80" s="1"/>
  <c r="F13" i="80"/>
  <c r="L13" i="80" s="1"/>
  <c r="M13" i="80" s="1"/>
  <c r="F12" i="80"/>
  <c r="L12" i="80" s="1"/>
  <c r="M12" i="80" s="1"/>
  <c r="F11" i="80"/>
  <c r="J11" i="80" s="1"/>
  <c r="M11" i="80" s="1"/>
  <c r="F67" i="80"/>
  <c r="H67" i="80" s="1"/>
  <c r="M67" i="80" s="1"/>
  <c r="F66" i="80"/>
  <c r="L66" i="80" s="1"/>
  <c r="M66" i="80" s="1"/>
  <c r="F65" i="80"/>
  <c r="L65" i="80" s="1"/>
  <c r="M65" i="80" s="1"/>
  <c r="F64" i="80"/>
  <c r="J64" i="80" s="1"/>
  <c r="M64" i="80" s="1"/>
  <c r="F62" i="80"/>
  <c r="L62" i="80" s="1"/>
  <c r="M62" i="80" s="1"/>
  <c r="F61" i="80"/>
  <c r="H61" i="80" s="1"/>
  <c r="M61" i="80" s="1"/>
  <c r="F60" i="80"/>
  <c r="L60" i="80" s="1"/>
  <c r="M60" i="80" s="1"/>
  <c r="F59" i="80"/>
  <c r="L59" i="80" s="1"/>
  <c r="M59" i="80" s="1"/>
  <c r="F58" i="80"/>
  <c r="J58" i="80" s="1"/>
  <c r="M58" i="80" s="1"/>
  <c r="F56" i="80"/>
  <c r="H56" i="80" s="1"/>
  <c r="M56" i="80" s="1"/>
  <c r="F55" i="80"/>
  <c r="H55" i="80" s="1"/>
  <c r="M55" i="80" s="1"/>
  <c r="F54" i="80"/>
  <c r="H54" i="80" s="1"/>
  <c r="M54" i="80" s="1"/>
  <c r="F53" i="80"/>
  <c r="L53" i="80" s="1"/>
  <c r="M53" i="80" s="1"/>
  <c r="F52" i="80"/>
  <c r="H52" i="80" s="1"/>
  <c r="M52" i="80" s="1"/>
  <c r="F51" i="80"/>
  <c r="H51" i="80" s="1"/>
  <c r="M51" i="80" s="1"/>
  <c r="F50" i="80"/>
  <c r="H50" i="80" s="1"/>
  <c r="M50" i="80" s="1"/>
  <c r="F49" i="80"/>
  <c r="H49" i="80" s="1"/>
  <c r="M49" i="80" s="1"/>
  <c r="F48" i="80"/>
  <c r="H48" i="80" s="1"/>
  <c r="M48" i="80" s="1"/>
  <c r="F47" i="80"/>
  <c r="L47" i="80" s="1"/>
  <c r="M47" i="80" s="1"/>
  <c r="F46" i="80"/>
  <c r="J46" i="80" s="1"/>
  <c r="M46" i="80" s="1"/>
  <c r="H44" i="80"/>
  <c r="M44" i="80" s="1"/>
  <c r="H43" i="80"/>
  <c r="M43" i="80" s="1"/>
  <c r="F42" i="80"/>
  <c r="H42" i="80" s="1"/>
  <c r="M42" i="80" s="1"/>
  <c r="F41" i="80"/>
  <c r="L41" i="80" s="1"/>
  <c r="M41" i="80" s="1"/>
  <c r="F40" i="80"/>
  <c r="L40" i="80" s="1"/>
  <c r="M40" i="80" s="1"/>
  <c r="F39" i="80"/>
  <c r="J39" i="80" s="1"/>
  <c r="M39" i="80" s="1"/>
  <c r="F37" i="80"/>
  <c r="H37" i="80" s="1"/>
  <c r="M37" i="80" s="1"/>
  <c r="F36" i="80"/>
  <c r="H36" i="80" s="1"/>
  <c r="M36" i="80" s="1"/>
  <c r="F35" i="80"/>
  <c r="L35" i="80" s="1"/>
  <c r="M35" i="80" s="1"/>
  <c r="F34" i="80"/>
  <c r="J34" i="80" s="1"/>
  <c r="M34" i="80" s="1"/>
  <c r="F32" i="80"/>
  <c r="H32" i="80" s="1"/>
  <c r="M32" i="80" s="1"/>
  <c r="F31" i="80"/>
  <c r="L31" i="80" s="1"/>
  <c r="M31" i="80" s="1"/>
  <c r="F30" i="80"/>
  <c r="J30" i="80" s="1"/>
  <c r="M30" i="80" s="1"/>
  <c r="M71" i="80" l="1"/>
  <c r="M72" i="80" s="1"/>
  <c r="M73" i="80" s="1"/>
  <c r="M74" i="80" l="1"/>
  <c r="M75" i="80" s="1"/>
  <c r="D5" i="80" s="1"/>
  <c r="D23" i="45" s="1"/>
  <c r="F91" i="79" l="1"/>
  <c r="H91" i="79" s="1"/>
  <c r="M91" i="79" s="1"/>
  <c r="F90" i="79"/>
  <c r="H90" i="79" s="1"/>
  <c r="M90" i="79" s="1"/>
  <c r="F89" i="79"/>
  <c r="H89" i="79" s="1"/>
  <c r="M89" i="79" s="1"/>
  <c r="F88" i="79"/>
  <c r="H88" i="79" s="1"/>
  <c r="M88" i="79" s="1"/>
  <c r="F87" i="79"/>
  <c r="H87" i="79" s="1"/>
  <c r="M87" i="79" s="1"/>
  <c r="F86" i="79"/>
  <c r="L86" i="79" s="1"/>
  <c r="M86" i="79" s="1"/>
  <c r="F85" i="79"/>
  <c r="J85" i="79" s="1"/>
  <c r="M85" i="79" s="1"/>
  <c r="F83" i="79"/>
  <c r="H83" i="79" s="1"/>
  <c r="M83" i="79" s="1"/>
  <c r="F82" i="79"/>
  <c r="L82" i="79" s="1"/>
  <c r="M82" i="79" s="1"/>
  <c r="F81" i="79"/>
  <c r="L81" i="79" s="1"/>
  <c r="M81" i="79" s="1"/>
  <c r="F80" i="79"/>
  <c r="J80" i="79" s="1"/>
  <c r="M80" i="79" s="1"/>
  <c r="F78" i="79"/>
  <c r="L78" i="79" s="1"/>
  <c r="M78" i="79" s="1"/>
  <c r="F77" i="79"/>
  <c r="H77" i="79" s="1"/>
  <c r="M77" i="79" s="1"/>
  <c r="F76" i="79"/>
  <c r="L76" i="79" s="1"/>
  <c r="M76" i="79" s="1"/>
  <c r="F75" i="79"/>
  <c r="L75" i="79" s="1"/>
  <c r="M75" i="79" s="1"/>
  <c r="F74" i="79"/>
  <c r="J74" i="79" s="1"/>
  <c r="M74" i="79" s="1"/>
  <c r="F72" i="79"/>
  <c r="H72" i="79" s="1"/>
  <c r="M72" i="79" s="1"/>
  <c r="F71" i="79"/>
  <c r="H71" i="79" s="1"/>
  <c r="M71" i="79" s="1"/>
  <c r="F70" i="79"/>
  <c r="H70" i="79" s="1"/>
  <c r="M70" i="79" s="1"/>
  <c r="F69" i="79"/>
  <c r="H69" i="79" s="1"/>
  <c r="M69" i="79" s="1"/>
  <c r="F68" i="79"/>
  <c r="L68" i="79" s="1"/>
  <c r="M68" i="79" s="1"/>
  <c r="F67" i="79"/>
  <c r="J67" i="79" s="1"/>
  <c r="M67" i="79" s="1"/>
  <c r="F65" i="79"/>
  <c r="H65" i="79" s="1"/>
  <c r="M65" i="79" s="1"/>
  <c r="F64" i="79"/>
  <c r="L64" i="79" s="1"/>
  <c r="M64" i="79" s="1"/>
  <c r="F63" i="79"/>
  <c r="H63" i="79" s="1"/>
  <c r="M63" i="79" s="1"/>
  <c r="F62" i="79"/>
  <c r="H62" i="79" s="1"/>
  <c r="M62" i="79" s="1"/>
  <c r="F61" i="79"/>
  <c r="H61" i="79" s="1"/>
  <c r="M61" i="79" s="1"/>
  <c r="F60" i="79"/>
  <c r="H60" i="79" s="1"/>
  <c r="M60" i="79" s="1"/>
  <c r="F59" i="79"/>
  <c r="H59" i="79" s="1"/>
  <c r="M59" i="79" s="1"/>
  <c r="F58" i="79"/>
  <c r="H58" i="79" s="1"/>
  <c r="M58" i="79" s="1"/>
  <c r="F57" i="79"/>
  <c r="H57" i="79" s="1"/>
  <c r="M57" i="79" s="1"/>
  <c r="F56" i="79"/>
  <c r="L56" i="79" s="1"/>
  <c r="M56" i="79" s="1"/>
  <c r="F55" i="79"/>
  <c r="J55" i="79" s="1"/>
  <c r="M55" i="79" s="1"/>
  <c r="F53" i="79"/>
  <c r="H53" i="79" s="1"/>
  <c r="M53" i="79" s="1"/>
  <c r="F52" i="79"/>
  <c r="L52" i="79" s="1"/>
  <c r="M52" i="79" s="1"/>
  <c r="F51" i="79"/>
  <c r="J51" i="79" s="1"/>
  <c r="M51" i="79" s="1"/>
  <c r="F49" i="79"/>
  <c r="H49" i="79" s="1"/>
  <c r="M49" i="79" s="1"/>
  <c r="F48" i="79"/>
  <c r="H48" i="79" s="1"/>
  <c r="M48" i="79" s="1"/>
  <c r="F47" i="79"/>
  <c r="H47" i="79" s="1"/>
  <c r="M47" i="79" s="1"/>
  <c r="F46" i="79"/>
  <c r="H46" i="79" s="1"/>
  <c r="M46" i="79" s="1"/>
  <c r="F45" i="79"/>
  <c r="L45" i="79" s="1"/>
  <c r="M45" i="79" s="1"/>
  <c r="F44" i="79"/>
  <c r="J44" i="79" s="1"/>
  <c r="M44" i="79" s="1"/>
  <c r="F42" i="79"/>
  <c r="H42" i="79" s="1"/>
  <c r="M42" i="79" s="1"/>
  <c r="F41" i="79"/>
  <c r="H41" i="79" s="1"/>
  <c r="M41" i="79" s="1"/>
  <c r="F40" i="79"/>
  <c r="L40" i="79" s="1"/>
  <c r="M40" i="79" s="1"/>
  <c r="F39" i="79"/>
  <c r="J39" i="79" s="1"/>
  <c r="M39" i="79" s="1"/>
  <c r="F37" i="79"/>
  <c r="H37" i="79" s="1"/>
  <c r="M37" i="79" s="1"/>
  <c r="F36" i="79"/>
  <c r="J36" i="79" s="1"/>
  <c r="M36" i="79" s="1"/>
  <c r="F91" i="84"/>
  <c r="H91" i="84" s="1"/>
  <c r="M91" i="84" s="1"/>
  <c r="F90" i="84"/>
  <c r="H90" i="84" s="1"/>
  <c r="M90" i="84" s="1"/>
  <c r="F89" i="84"/>
  <c r="H89" i="84" s="1"/>
  <c r="M89" i="84" s="1"/>
  <c r="F88" i="84"/>
  <c r="H88" i="84" s="1"/>
  <c r="M88" i="84" s="1"/>
  <c r="F87" i="84"/>
  <c r="H87" i="84" s="1"/>
  <c r="M87" i="84" s="1"/>
  <c r="F86" i="84"/>
  <c r="L86" i="84" s="1"/>
  <c r="M86" i="84" s="1"/>
  <c r="F85" i="84"/>
  <c r="J85" i="84" s="1"/>
  <c r="M85" i="84" s="1"/>
  <c r="F83" i="84"/>
  <c r="H83" i="84" s="1"/>
  <c r="M83" i="84" s="1"/>
  <c r="F82" i="84"/>
  <c r="L82" i="84" s="1"/>
  <c r="M82" i="84" s="1"/>
  <c r="F81" i="84"/>
  <c r="L81" i="84" s="1"/>
  <c r="M81" i="84" s="1"/>
  <c r="F80" i="84"/>
  <c r="J80" i="84" s="1"/>
  <c r="M80" i="84" s="1"/>
  <c r="F78" i="84"/>
  <c r="L78" i="84" s="1"/>
  <c r="M78" i="84" s="1"/>
  <c r="F77" i="84"/>
  <c r="H77" i="84" s="1"/>
  <c r="M77" i="84" s="1"/>
  <c r="F76" i="84"/>
  <c r="L76" i="84" s="1"/>
  <c r="M76" i="84" s="1"/>
  <c r="F75" i="84"/>
  <c r="L75" i="84" s="1"/>
  <c r="M75" i="84" s="1"/>
  <c r="F74" i="84"/>
  <c r="J74" i="84" s="1"/>
  <c r="M74" i="84" s="1"/>
  <c r="F72" i="84"/>
  <c r="H72" i="84" s="1"/>
  <c r="M72" i="84" s="1"/>
  <c r="F71" i="84"/>
  <c r="H71" i="84" s="1"/>
  <c r="M71" i="84" s="1"/>
  <c r="F70" i="84"/>
  <c r="H70" i="84" s="1"/>
  <c r="M70" i="84" s="1"/>
  <c r="F69" i="84"/>
  <c r="H69" i="84" s="1"/>
  <c r="M69" i="84" s="1"/>
  <c r="F68" i="84"/>
  <c r="L68" i="84" s="1"/>
  <c r="M68" i="84" s="1"/>
  <c r="F67" i="84"/>
  <c r="J67" i="84" s="1"/>
  <c r="M67" i="84" s="1"/>
  <c r="F65" i="84"/>
  <c r="H65" i="84" s="1"/>
  <c r="M65" i="84" s="1"/>
  <c r="F64" i="84"/>
  <c r="L64" i="84" s="1"/>
  <c r="M64" i="84" s="1"/>
  <c r="F63" i="84"/>
  <c r="H63" i="84" s="1"/>
  <c r="M63" i="84" s="1"/>
  <c r="F62" i="84"/>
  <c r="H62" i="84" s="1"/>
  <c r="M62" i="84" s="1"/>
  <c r="F61" i="84"/>
  <c r="H61" i="84" s="1"/>
  <c r="M61" i="84" s="1"/>
  <c r="F60" i="84"/>
  <c r="H60" i="84" s="1"/>
  <c r="M60" i="84" s="1"/>
  <c r="F59" i="84"/>
  <c r="H59" i="84" s="1"/>
  <c r="M59" i="84" s="1"/>
  <c r="F58" i="84"/>
  <c r="H58" i="84" s="1"/>
  <c r="M58" i="84" s="1"/>
  <c r="F57" i="84"/>
  <c r="H57" i="84" s="1"/>
  <c r="M57" i="84" s="1"/>
  <c r="F56" i="84"/>
  <c r="L56" i="84" s="1"/>
  <c r="M56" i="84" s="1"/>
  <c r="F55" i="84"/>
  <c r="J55" i="84" s="1"/>
  <c r="M55" i="84" s="1"/>
  <c r="F53" i="84"/>
  <c r="H53" i="84" s="1"/>
  <c r="M53" i="84" s="1"/>
  <c r="F52" i="84"/>
  <c r="L52" i="84" s="1"/>
  <c r="M52" i="84" s="1"/>
  <c r="F51" i="84"/>
  <c r="J51" i="84" s="1"/>
  <c r="M51" i="84" s="1"/>
  <c r="F37" i="84"/>
  <c r="H37" i="84" s="1"/>
  <c r="M37" i="84" s="1"/>
  <c r="F36" i="84"/>
  <c r="J36" i="84" s="1"/>
  <c r="M36" i="84" s="1"/>
  <c r="F34" i="84"/>
  <c r="H34" i="84" s="1"/>
  <c r="M34" i="84" s="1"/>
  <c r="F33" i="84"/>
  <c r="L33" i="84" s="1"/>
  <c r="M33" i="84" s="1"/>
  <c r="F32" i="84"/>
  <c r="L32" i="84" s="1"/>
  <c r="M32" i="84" s="1"/>
  <c r="F31" i="84"/>
  <c r="J31" i="84" s="1"/>
  <c r="M31" i="84" s="1"/>
  <c r="F26" i="84"/>
  <c r="L26" i="84" s="1"/>
  <c r="M26" i="84" s="1"/>
  <c r="F25" i="84"/>
  <c r="J25" i="84" s="1"/>
  <c r="M25" i="84" s="1"/>
  <c r="F23" i="84"/>
  <c r="H23" i="84" s="1"/>
  <c r="M23" i="84" s="1"/>
  <c r="F22" i="84"/>
  <c r="L22" i="84" s="1"/>
  <c r="M22" i="84" s="1"/>
  <c r="F21" i="84"/>
  <c r="L21" i="84" s="1"/>
  <c r="M21" i="84" s="1"/>
  <c r="F20" i="84"/>
  <c r="J20" i="84" s="1"/>
  <c r="M20" i="84" s="1"/>
  <c r="L15" i="84"/>
  <c r="M15" i="84" s="1"/>
  <c r="M93" i="79" l="1"/>
  <c r="M94" i="79" s="1"/>
  <c r="M95" i="79" l="1"/>
  <c r="M96" i="79" s="1"/>
  <c r="D5" i="79" s="1"/>
  <c r="D22" i="45" s="1"/>
  <c r="F26" i="48"/>
  <c r="H26" i="48" s="1"/>
  <c r="M26" i="48" s="1"/>
  <c r="F25" i="48"/>
  <c r="H25" i="48" s="1"/>
  <c r="M25" i="48" s="1"/>
  <c r="F24" i="48"/>
  <c r="L24" i="48" s="1"/>
  <c r="M24" i="48" s="1"/>
  <c r="F23" i="48"/>
  <c r="L23" i="48" s="1"/>
  <c r="M23" i="48" s="1"/>
  <c r="F22" i="48"/>
  <c r="L22" i="48" s="1"/>
  <c r="M22" i="48" s="1"/>
  <c r="F21" i="48"/>
  <c r="L21" i="48" s="1"/>
  <c r="M21" i="48" s="1"/>
  <c r="F20" i="48"/>
  <c r="L20" i="48" s="1"/>
  <c r="M20" i="48" s="1"/>
  <c r="F19" i="48"/>
  <c r="L19" i="48" s="1"/>
  <c r="M19" i="48" s="1"/>
  <c r="F18" i="48"/>
  <c r="M18" i="48" s="1"/>
  <c r="F49" i="84" l="1"/>
  <c r="H49" i="84" s="1"/>
  <c r="M49" i="84" s="1"/>
  <c r="F48" i="84"/>
  <c r="H48" i="84" s="1"/>
  <c r="M48" i="84" s="1"/>
  <c r="F47" i="84"/>
  <c r="H47" i="84" s="1"/>
  <c r="M47" i="84" s="1"/>
  <c r="F46" i="84"/>
  <c r="H46" i="84" s="1"/>
  <c r="M46" i="84" s="1"/>
  <c r="F45" i="84"/>
  <c r="L45" i="84" s="1"/>
  <c r="M45" i="84" s="1"/>
  <c r="F44" i="84"/>
  <c r="J44" i="84" s="1"/>
  <c r="M44" i="84" s="1"/>
  <c r="F42" i="84"/>
  <c r="H42" i="84" s="1"/>
  <c r="M42" i="84" s="1"/>
  <c r="F41" i="84"/>
  <c r="F40" i="84"/>
  <c r="L40" i="84" s="1"/>
  <c r="M40" i="84" s="1"/>
  <c r="F39" i="84"/>
  <c r="J39" i="84" s="1"/>
  <c r="M39" i="84" s="1"/>
  <c r="H41" i="84" l="1"/>
  <c r="M41" i="84" s="1"/>
  <c r="F124" i="85" l="1"/>
  <c r="H124" i="85" s="1"/>
  <c r="M124" i="85" s="1"/>
  <c r="F123" i="85"/>
  <c r="L123" i="85" s="1"/>
  <c r="M123" i="85" s="1"/>
  <c r="F122" i="85"/>
  <c r="L122" i="85" s="1"/>
  <c r="M122" i="85" s="1"/>
  <c r="F121" i="85"/>
  <c r="J121" i="85" s="1"/>
  <c r="M121" i="85" s="1"/>
  <c r="F119" i="85"/>
  <c r="L119" i="85" s="1"/>
  <c r="M119" i="85" s="1"/>
  <c r="F118" i="85"/>
  <c r="H118" i="85" s="1"/>
  <c r="M118" i="85" s="1"/>
  <c r="F117" i="85"/>
  <c r="L117" i="85" s="1"/>
  <c r="M117" i="85" s="1"/>
  <c r="F116" i="85"/>
  <c r="L116" i="85" s="1"/>
  <c r="M116" i="85" s="1"/>
  <c r="F115" i="85"/>
  <c r="J115" i="85" s="1"/>
  <c r="M115" i="85" s="1"/>
  <c r="F25" i="85"/>
  <c r="H25" i="85" s="1"/>
  <c r="M25" i="85" s="1"/>
  <c r="F24" i="85"/>
  <c r="H24" i="85" s="1"/>
  <c r="M24" i="85" s="1"/>
  <c r="F23" i="85"/>
  <c r="L23" i="85" s="1"/>
  <c r="M23" i="85" s="1"/>
  <c r="F22" i="85"/>
  <c r="L22" i="85" s="1"/>
  <c r="M22" i="85" s="1"/>
  <c r="F21" i="85"/>
  <c r="L21" i="85" s="1"/>
  <c r="M21" i="85" s="1"/>
  <c r="F20" i="85"/>
  <c r="J20" i="85" s="1"/>
  <c r="M20" i="85" s="1"/>
  <c r="F113" i="85"/>
  <c r="H113" i="85" s="1"/>
  <c r="M113" i="85" s="1"/>
  <c r="F112" i="85"/>
  <c r="H112" i="85" s="1"/>
  <c r="M112" i="85" s="1"/>
  <c r="F111" i="85"/>
  <c r="H111" i="85" s="1"/>
  <c r="M111" i="85" s="1"/>
  <c r="F110" i="85"/>
  <c r="H110" i="85" s="1"/>
  <c r="M110" i="85" s="1"/>
  <c r="F109" i="85"/>
  <c r="H109" i="85" s="1"/>
  <c r="M109" i="85" s="1"/>
  <c r="F108" i="85"/>
  <c r="H108" i="85" s="1"/>
  <c r="M108" i="85" s="1"/>
  <c r="F107" i="85"/>
  <c r="L107" i="85" s="1"/>
  <c r="M107" i="85" s="1"/>
  <c r="F106" i="85"/>
  <c r="J106" i="85" s="1"/>
  <c r="M106" i="85" s="1"/>
  <c r="F104" i="85"/>
  <c r="H104" i="85" s="1"/>
  <c r="M104" i="85" s="1"/>
  <c r="F103" i="85"/>
  <c r="H103" i="85" s="1"/>
  <c r="M103" i="85" s="1"/>
  <c r="F102" i="85"/>
  <c r="L102" i="85" s="1"/>
  <c r="M102" i="85" s="1"/>
  <c r="F101" i="85"/>
  <c r="J101" i="85" s="1"/>
  <c r="M101" i="85" s="1"/>
  <c r="F99" i="85"/>
  <c r="H99" i="85" s="1"/>
  <c r="M99" i="85" s="1"/>
  <c r="F98" i="85"/>
  <c r="H98" i="85" s="1"/>
  <c r="M98" i="85" s="1"/>
  <c r="F97" i="85"/>
  <c r="H97" i="85" s="1"/>
  <c r="M97" i="85" s="1"/>
  <c r="F96" i="85"/>
  <c r="H96" i="85" s="1"/>
  <c r="M96" i="85" s="1"/>
  <c r="F95" i="85"/>
  <c r="L95" i="85" s="1"/>
  <c r="M95" i="85" s="1"/>
  <c r="F94" i="85"/>
  <c r="J94" i="85" s="1"/>
  <c r="M94" i="85" s="1"/>
  <c r="F92" i="85"/>
  <c r="H92" i="85" s="1"/>
  <c r="M92" i="85" s="1"/>
  <c r="F91" i="85"/>
  <c r="F90" i="85"/>
  <c r="L90" i="85" s="1"/>
  <c r="M90" i="85" s="1"/>
  <c r="F89" i="85"/>
  <c r="J89" i="85" s="1"/>
  <c r="M89" i="85" s="1"/>
  <c r="F87" i="85"/>
  <c r="H87" i="85" s="1"/>
  <c r="M87" i="85" s="1"/>
  <c r="F86" i="85"/>
  <c r="J86" i="85" s="1"/>
  <c r="M86" i="85" s="1"/>
  <c r="H91" i="85" l="1"/>
  <c r="M91" i="85" s="1"/>
  <c r="M128" i="85" s="1"/>
  <c r="M129" i="85" l="1"/>
  <c r="M130" i="85" s="1"/>
  <c r="M131" i="85" l="1"/>
  <c r="M132" i="85" s="1"/>
  <c r="D4" i="85" s="1"/>
  <c r="D27" i="45" s="1"/>
  <c r="D30" i="45" s="1"/>
  <c r="H27" i="45" l="1"/>
  <c r="H30" i="45" s="1"/>
  <c r="E72" i="47" l="1"/>
  <c r="F72" i="47" s="1"/>
  <c r="L72" i="47" s="1"/>
  <c r="M72" i="47" s="1"/>
  <c r="E71" i="47"/>
  <c r="F71" i="47" s="1"/>
  <c r="L71" i="47" s="1"/>
  <c r="M71" i="47" s="1"/>
  <c r="F70" i="47"/>
  <c r="L70" i="47" s="1"/>
  <c r="M70" i="47" s="1"/>
  <c r="F68" i="47"/>
  <c r="H68" i="47" s="1"/>
  <c r="M68" i="47" s="1"/>
  <c r="F67" i="47"/>
  <c r="L67" i="47" s="1"/>
  <c r="M67" i="47" s="1"/>
  <c r="F66" i="47"/>
  <c r="L66" i="47" s="1"/>
  <c r="M66" i="47" s="1"/>
  <c r="F65" i="47"/>
  <c r="M65" i="47" s="1"/>
  <c r="F63" i="47"/>
  <c r="L63" i="47" s="1"/>
  <c r="M63" i="47" s="1"/>
  <c r="F62" i="47"/>
  <c r="H62" i="47" s="1"/>
  <c r="M62" i="47" s="1"/>
  <c r="F61" i="47"/>
  <c r="L61" i="47" s="1"/>
  <c r="M61" i="47" s="1"/>
  <c r="F60" i="47"/>
  <c r="M60" i="47" s="1"/>
  <c r="F59" i="47"/>
  <c r="J59" i="47" s="1"/>
  <c r="M59" i="47" s="1"/>
  <c r="M76" i="47" l="1"/>
  <c r="H24" i="45"/>
  <c r="H22" i="45"/>
  <c r="M93" i="84" l="1"/>
  <c r="M94" i="84" s="1"/>
  <c r="M95" i="84" l="1"/>
  <c r="M96" i="84" s="1"/>
  <c r="D5" i="84" s="1"/>
  <c r="H23" i="45" l="1"/>
  <c r="D21" i="45"/>
  <c r="H21" i="45" s="1"/>
  <c r="F55" i="48" l="1"/>
  <c r="H55" i="48" s="1"/>
  <c r="M55" i="48" s="1"/>
  <c r="F54" i="48"/>
  <c r="H54" i="48" s="1"/>
  <c r="M54" i="48" s="1"/>
  <c r="F53" i="48"/>
  <c r="L53" i="48" s="1"/>
  <c r="M53" i="48" s="1"/>
  <c r="F52" i="48"/>
  <c r="L52" i="48" s="1"/>
  <c r="M52" i="48" s="1"/>
  <c r="F51" i="48"/>
  <c r="L51" i="48" s="1"/>
  <c r="M51" i="48" s="1"/>
  <c r="F50" i="48"/>
  <c r="J50" i="48" s="1"/>
  <c r="M50" i="48" s="1"/>
  <c r="M56" i="48" l="1"/>
  <c r="M57" i="48" s="1"/>
  <c r="M58" i="48" s="1"/>
  <c r="M59" i="48" l="1"/>
  <c r="M60" i="48" s="1"/>
  <c r="D5" i="48" s="1"/>
  <c r="D18" i="45" s="1"/>
  <c r="M77" i="47" l="1"/>
  <c r="M78" i="47" s="1"/>
  <c r="M79" i="47" l="1"/>
  <c r="M80" i="47" s="1"/>
  <c r="D5" i="47" s="1"/>
  <c r="D15" i="45" s="1"/>
  <c r="H34" i="45" l="1"/>
  <c r="H21" i="54" l="1"/>
  <c r="M21" i="54" s="1"/>
  <c r="H20" i="54"/>
  <c r="M20" i="54" s="1"/>
  <c r="H19" i="54"/>
  <c r="M19" i="54" s="1"/>
  <c r="F17" i="54"/>
  <c r="H17" i="54" s="1"/>
  <c r="M17" i="54" s="1"/>
  <c r="F16" i="54"/>
  <c r="J16" i="54" s="1"/>
  <c r="M16" i="54" s="1"/>
  <c r="F14" i="54"/>
  <c r="H14" i="54" s="1"/>
  <c r="M14" i="54" s="1"/>
  <c r="F13" i="54"/>
  <c r="H13" i="54" s="1"/>
  <c r="M13" i="54" s="1"/>
  <c r="F12" i="54"/>
  <c r="H12" i="54" s="1"/>
  <c r="M12" i="54" s="1"/>
  <c r="F11" i="54"/>
  <c r="L11" i="54" s="1"/>
  <c r="M11" i="54" s="1"/>
  <c r="F10" i="54"/>
  <c r="L10" i="54" s="1"/>
  <c r="M10" i="54" s="1"/>
  <c r="F9" i="54"/>
  <c r="J9" i="54" s="1"/>
  <c r="M9" i="54" s="1"/>
  <c r="M22" i="54" l="1"/>
  <c r="M23" i="54" s="1"/>
  <c r="M24" i="54" s="1"/>
  <c r="M25" i="54" l="1"/>
  <c r="M26" i="54" s="1"/>
  <c r="L3" i="54" s="1"/>
  <c r="D25" i="45" l="1"/>
  <c r="D32" i="45" l="1"/>
  <c r="D36" i="45" s="1"/>
  <c r="H33" i="45" l="1"/>
  <c r="G13" i="45" l="1"/>
  <c r="H32" i="45" l="1"/>
  <c r="H36" i="45" s="1"/>
  <c r="D19" i="45" l="1"/>
  <c r="H18" i="45" l="1"/>
  <c r="H19" i="45" s="1"/>
  <c r="H25" i="45" l="1"/>
  <c r="D16" i="45" l="1"/>
  <c r="H15" i="45"/>
  <c r="H16" i="45" s="1"/>
  <c r="D13" i="45" l="1"/>
  <c r="D41" i="45" l="1"/>
  <c r="D39" i="45"/>
  <c r="H13" i="45"/>
  <c r="D43" i="45" l="1"/>
  <c r="D46" i="45" l="1"/>
  <c r="D48" i="45" s="1"/>
  <c r="D50" i="45" s="1"/>
  <c r="G49" i="45" l="1"/>
  <c r="H49" i="45" l="1"/>
  <c r="F2" i="45" s="1"/>
</calcChain>
</file>

<file path=xl/sharedStrings.xml><?xml version="1.0" encoding="utf-8"?>
<sst xmlns="http://schemas.openxmlformats.org/spreadsheetml/2006/main" count="2598" uniqueCount="385">
  <si>
    <t>#</t>
  </si>
  <si>
    <t>sul</t>
  </si>
  <si>
    <t xml:space="preserve">saZiebo samuS.. Kkreb.kap. mSeneblobaze   gv 557 cxr 17 </t>
  </si>
  <si>
    <t>sagzao samosis mowyoba</t>
  </si>
  <si>
    <t>`damtkicebulia~</t>
  </si>
  <si>
    <t>saministro, uwyeba</t>
  </si>
  <si>
    <t>nakrebi xarjTaRricxvis angariSi TanxiT</t>
  </si>
  <si>
    <t>_ aTasi lari</t>
  </si>
  <si>
    <t>mTavari samarTvelo</t>
  </si>
  <si>
    <t>maT Soris dasabrunebeli Tanxa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</si>
  <si>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</si>
  <si>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</si>
  <si>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</si>
  <si>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</si>
  <si>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</si>
  <si>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</si>
  <si>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</si>
  <si>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</si>
  <si>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</si>
  <si>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</si>
  <si>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sul Tavi 1-is mixedviT</t>
  </si>
  <si>
    <t>samuSaoebi da danaxarjebi ar aris</t>
  </si>
  <si>
    <t>Tavi 3 sagzao samosi</t>
  </si>
  <si>
    <t>3-1</t>
  </si>
  <si>
    <t>sul Tavi 3-is mixedviT</t>
  </si>
  <si>
    <t>Tavi 6. gzebis mowyoba da sagzao mowyobiloba</t>
  </si>
  <si>
    <t>sul Tavi 6-is mixedviT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</si>
  <si>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</si>
  <si>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</si>
  <si>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</si>
  <si>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</si>
  <si>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</si>
  <si>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</si>
  <si>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</si>
  <si>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</si>
  <si>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</si>
  <si>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 xml:space="preserve">sul 1_12 Tavebis mixedviT </t>
  </si>
  <si>
    <t>d.R.g. _ 18%</t>
  </si>
  <si>
    <t>sul nakrebi xarjTaRricxvis angariSiT</t>
  </si>
  <si>
    <t>sul Tavi 2-is mixedviT</t>
  </si>
  <si>
    <t>4-1</t>
  </si>
  <si>
    <t>4-2</t>
  </si>
  <si>
    <t>2-1</t>
  </si>
  <si>
    <t>sul Tavi 4-is mixedviT</t>
  </si>
  <si>
    <t>Tavi 2. miwis vakisi</t>
  </si>
  <si>
    <t>Tavi 4. xelovnuri nagebobebi</t>
  </si>
  <si>
    <t>Tavi 5. gadakveTebi da mierTebebi</t>
  </si>
  <si>
    <t>6-1</t>
  </si>
  <si>
    <t>sagzao niSnebi</t>
  </si>
  <si>
    <t>6-2</t>
  </si>
  <si>
    <t>6-3</t>
  </si>
  <si>
    <t>savali nawilis moniSvna</t>
  </si>
  <si>
    <t>miwis vakisis mowyobis samuSaoebi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</si>
  <si>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</si>
  <si>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</si>
  <si>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</si>
  <si>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</si>
  <si>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</si>
  <si>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</si>
  <si>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</si>
  <si>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</si>
  <si>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</si>
  <si>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</si>
  <si>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</si>
  <si>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</si>
  <si>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</si>
  <si>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</si>
  <si>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</si>
  <si>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</si>
  <si>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100 c</t>
  </si>
  <si>
    <t>amwe saburRi mowyobilobiT</t>
  </si>
  <si>
    <t>m/sT</t>
  </si>
  <si>
    <t>amwe saavtomobilo svliT 3 t</t>
  </si>
  <si>
    <t>wyali</t>
  </si>
  <si>
    <t>zednadebi xarjebi</t>
  </si>
  <si>
    <t>%</t>
  </si>
  <si>
    <t>sul xarjTaRricxviT</t>
  </si>
  <si>
    <t>lokaluri xarjTaRricxva # 2-1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</si>
  <si>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</si>
  <si>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</si>
  <si>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</si>
  <si>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</si>
  <si>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</si>
  <si>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r>
      <t>m</t>
    </r>
    <r>
      <rPr>
        <vertAlign val="superscript"/>
        <sz val="10"/>
        <rFont val="AcadNusx"/>
      </rPr>
      <t>3</t>
    </r>
  </si>
  <si>
    <t>1-25-2</t>
  </si>
  <si>
    <t>samuSaoebi nayarSi</t>
  </si>
  <si>
    <t>1000 m3</t>
  </si>
  <si>
    <t>jami:</t>
  </si>
  <si>
    <t>sul:</t>
  </si>
  <si>
    <t>manq/sT</t>
  </si>
  <si>
    <t>sarwyavi manqana</t>
  </si>
  <si>
    <t>100 m3</t>
  </si>
  <si>
    <t>avtogreideri 108 cx. Z.</t>
  </si>
  <si>
    <t>qvis gamanawilebeli</t>
  </si>
  <si>
    <t>bitumi</t>
  </si>
  <si>
    <t>1000 m2</t>
  </si>
  <si>
    <t>sxva masalebi</t>
  </si>
  <si>
    <t xml:space="preserve">   lokaluri xarjTaRricxva # 4-1</t>
  </si>
  <si>
    <r>
      <t>100 m</t>
    </r>
    <r>
      <rPr>
        <vertAlign val="superscript"/>
        <sz val="10"/>
        <rFont val="AcadNusx"/>
      </rPr>
      <t>3</t>
    </r>
  </si>
  <si>
    <t>30-3-2</t>
  </si>
  <si>
    <t>amwe muxluxa svlaze 10 t</t>
  </si>
  <si>
    <t>30-51-3</t>
  </si>
  <si>
    <r>
      <t>100 m</t>
    </r>
    <r>
      <rPr>
        <vertAlign val="superscript"/>
        <sz val="10"/>
        <rFont val="AcadNusx"/>
      </rPr>
      <t>2</t>
    </r>
  </si>
  <si>
    <t>azbesti</t>
  </si>
  <si>
    <t>cementis xsnari m-150</t>
  </si>
  <si>
    <t>30-51-2</t>
  </si>
  <si>
    <t>asakravi hidroizolacia</t>
  </si>
  <si>
    <t>jutis qsovili</t>
  </si>
  <si>
    <t>m2</t>
  </si>
  <si>
    <t>37-64-4</t>
  </si>
  <si>
    <t>fari yalibis</t>
  </si>
  <si>
    <r>
      <t>m</t>
    </r>
    <r>
      <rPr>
        <vertAlign val="superscript"/>
        <sz val="10"/>
        <rFont val="AcadNusx"/>
      </rPr>
      <t>2</t>
    </r>
  </si>
  <si>
    <t>samSeneblo WanWikebi</t>
  </si>
  <si>
    <t>kg</t>
  </si>
  <si>
    <t>Casatanebeli detalebi</t>
  </si>
  <si>
    <t>kavebi</t>
  </si>
  <si>
    <t>saxarjTaRricxvo mogeba</t>
  </si>
  <si>
    <t>c</t>
  </si>
  <si>
    <t>igive, 10 t</t>
  </si>
  <si>
    <r>
      <t>10 m</t>
    </r>
    <r>
      <rPr>
        <vertAlign val="superscript"/>
        <sz val="10"/>
        <rFont val="AcadNusx"/>
      </rPr>
      <t>3</t>
    </r>
  </si>
  <si>
    <t>km</t>
  </si>
  <si>
    <t>m</t>
  </si>
  <si>
    <t>samSeneblo Rirebuleba</t>
  </si>
  <si>
    <t>aT. lari</t>
  </si>
  <si>
    <t>Sifri</t>
  </si>
  <si>
    <t>samuSaos dasaxeleba</t>
  </si>
  <si>
    <t>raod</t>
  </si>
  <si>
    <t>meqanizmi</t>
  </si>
  <si>
    <t>norm. erT.</t>
  </si>
  <si>
    <t>27-46-3</t>
  </si>
  <si>
    <t>27-47</t>
  </si>
  <si>
    <t>arsebul dgarebze farebis dakideba</t>
  </si>
  <si>
    <t>sagz. niSn. Rir. pr.</t>
  </si>
  <si>
    <t>buldozeri 108 cx. Z.</t>
  </si>
  <si>
    <r>
      <t xml:space="preserve"> m</t>
    </r>
    <r>
      <rPr>
        <vertAlign val="superscript"/>
        <sz val="10"/>
        <rFont val="AcadNusx"/>
      </rPr>
      <t>3</t>
    </r>
  </si>
  <si>
    <t xml:space="preserve">satkepni sagzao, TviTmavali, pnevmosvliT, 18 t </t>
  </si>
  <si>
    <t xml:space="preserve">                                        lokaluri xarjTaRricxva # 6-1</t>
  </si>
  <si>
    <t>man/sT</t>
  </si>
  <si>
    <t>amwe muxluxa svliT 10 t</t>
  </si>
  <si>
    <t xml:space="preserve">satkepni sagzao, TviTmavali     5 t </t>
  </si>
  <si>
    <t xml:space="preserve">27-7-2     </t>
  </si>
  <si>
    <t>wasacxebi hidroizolacia cxeli bitumiT (2 fena)</t>
  </si>
  <si>
    <t>avtogreideri</t>
  </si>
  <si>
    <t>Zelebi I-II xar. 130 mm</t>
  </si>
  <si>
    <t xml:space="preserve">zednadebi xarjebi </t>
  </si>
  <si>
    <t>mSen.Semf.kavS.                      2017w ,,meToduri cnobari~</t>
  </si>
  <si>
    <t>23-1-3</t>
  </si>
  <si>
    <r>
      <t>eqskavatori 0,5 m</t>
    </r>
    <r>
      <rPr>
        <vertAlign val="superscript"/>
        <sz val="10"/>
        <rFont val="AcadNusx"/>
      </rPr>
      <t>3</t>
    </r>
  </si>
  <si>
    <t>erT. fasi</t>
  </si>
  <si>
    <t>42-14-2</t>
  </si>
  <si>
    <t xml:space="preserve">specprofilis betonis parapetebis mowyoba </t>
  </si>
  <si>
    <t>specprofilis betonis parapetebi</t>
  </si>
  <si>
    <t>sagzao samosi</t>
  </si>
  <si>
    <t>gegmiuri dagroveba</t>
  </si>
  <si>
    <t xml:space="preserve">gegmiuri dagroveba </t>
  </si>
  <si>
    <t>4-3</t>
  </si>
  <si>
    <t>4-4</t>
  </si>
  <si>
    <t xml:space="preserve">                sagzao niSnebis mowyoba</t>
  </si>
  <si>
    <t>1-118-5</t>
  </si>
  <si>
    <t>Sedgenilia 2018 wlis IV kv. fasebSi</t>
  </si>
  <si>
    <t>Rirebuleba _ 2018 IV kv   fasebSi _</t>
  </si>
  <si>
    <t>2018-IV</t>
  </si>
  <si>
    <t>1-22-14</t>
  </si>
  <si>
    <t>30-5-1</t>
  </si>
  <si>
    <t>amwe pnevmosvliT 25 t</t>
  </si>
  <si>
    <t>Zelebi II xar. 70 mm</t>
  </si>
  <si>
    <t>daxerx. mas. II xar. 40-60 mm</t>
  </si>
  <si>
    <t>morebi</t>
  </si>
  <si>
    <t>daxerx. mas. III xar. 40-60 mm</t>
  </si>
  <si>
    <t>37-66-2</t>
  </si>
  <si>
    <t xml:space="preserve"> 2018-IV     gv.1 p.13</t>
  </si>
  <si>
    <t>А3 kl. armaturis Rirebuleba</t>
  </si>
  <si>
    <t xml:space="preserve">armaturis Reroebis dawyoba  </t>
  </si>
  <si>
    <t>yrilis datkepvna vibrosatkepnebiT, 6-jer gavliT, fenis sisqiT 30 sm</t>
  </si>
  <si>
    <t>satkepni vibraciuli, 6 t</t>
  </si>
  <si>
    <t>traqtori, 108 cx. Z.</t>
  </si>
  <si>
    <t>lokaluri xarjTaRricxva # 3-1</t>
  </si>
  <si>
    <t xml:space="preserve">qviSa-xreSovani nareviT Semasworebeli fenis     mowyoba  </t>
  </si>
  <si>
    <t xml:space="preserve">  Sedgenilia 2018 w. IV kv. fasebSi</t>
  </si>
  <si>
    <r>
      <t xml:space="preserve">sagzao niSnebis mowyoba liTonis dgarze sigrZiT 3,5 m, miwis samuSaoebis, dabetonebisa </t>
    </r>
    <r>
      <rPr>
        <sz val="10"/>
        <rFont val="Arial"/>
        <family val="2"/>
        <charset val="204"/>
      </rPr>
      <t>B</t>
    </r>
    <r>
      <rPr>
        <sz val="10"/>
        <rFont val="Grigolia"/>
      </rPr>
      <t xml:space="preserve">-22,5,           </t>
    </r>
    <r>
      <rPr>
        <sz val="10"/>
        <rFont val="Arial"/>
        <family val="2"/>
        <charset val="204"/>
      </rPr>
      <t>F</t>
    </r>
    <r>
      <rPr>
        <sz val="10"/>
        <rFont val="Grigolia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Grigolia"/>
      </rPr>
      <t>-6  da dgarebis SeRebvis gaTvaliswinebiT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</si>
  <si>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-22,5,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AcadNusx"/>
      </rPr>
      <t>-6</t>
    </r>
  </si>
  <si>
    <t>farebis Rirebuleba</t>
  </si>
  <si>
    <t>Zelebi III xar. 70 mm</t>
  </si>
  <si>
    <t>qviSa-xreSovani sagebi</t>
  </si>
  <si>
    <t>daxerx. mas. III xar. 25-32 mm</t>
  </si>
  <si>
    <t xml:space="preserve">        Sedgenilia samuSaoebis moculobebis uwyisis mixedviT: miwis vakisi</t>
  </si>
  <si>
    <r>
      <t>eqskavatori 1 m</t>
    </r>
    <r>
      <rPr>
        <vertAlign val="superscript"/>
        <sz val="10"/>
        <rFont val="AcadNusx"/>
      </rPr>
      <t>3</t>
    </r>
  </si>
  <si>
    <t>1-22-2</t>
  </si>
  <si>
    <t>1-25-4</t>
  </si>
  <si>
    <t>6b gruntis damuSaveba karierSi da datvirTva eqskavatoriT TviTmclelebze yrilis mosawyobad</t>
  </si>
  <si>
    <t>endag 89 kr.2 gam.1          2-1-54</t>
  </si>
  <si>
    <t>22-5-11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</si>
  <si>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</t>
    </r>
  </si>
  <si>
    <r>
      <t>100m</t>
    </r>
    <r>
      <rPr>
        <vertAlign val="superscript"/>
        <sz val="10"/>
        <rFont val="AcadNusx"/>
      </rPr>
      <t>2</t>
    </r>
  </si>
  <si>
    <t>6-1-1</t>
  </si>
  <si>
    <r>
      <t xml:space="preserve">betoni </t>
    </r>
    <r>
      <rPr>
        <sz val="10"/>
        <rFont val="Arial"/>
        <family val="2"/>
      </rPr>
      <t>B10</t>
    </r>
  </si>
  <si>
    <t>6-11-1</t>
  </si>
  <si>
    <r>
      <t xml:space="preserve">saTavisis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</si>
  <si>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</si>
  <si>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Zelebi III xar. 40-60 mm</t>
  </si>
  <si>
    <r>
      <t xml:space="preserve">qvesagebi fenis monoliTuri betoni </t>
    </r>
    <r>
      <rPr>
        <sz val="10"/>
        <rFont val="Arial"/>
        <family val="2"/>
      </rPr>
      <t>B10</t>
    </r>
  </si>
  <si>
    <t>6b gruntis damuSaveba karierSi da datvirTva eqskavatoriT TviTmclelebze ukuSevsebisTvis</t>
  </si>
  <si>
    <r>
      <t xml:space="preserve">betoni </t>
    </r>
    <r>
      <rPr>
        <sz val="10"/>
        <rFont val="Arial"/>
        <family val="2"/>
      </rPr>
      <t>B10</t>
    </r>
    <r>
      <rPr>
        <sz val="10"/>
        <rFont val="AcadNusx"/>
      </rPr>
      <t xml:space="preserve"> </t>
    </r>
  </si>
  <si>
    <t>А1 kl. armaturis Rirebuleba</t>
  </si>
  <si>
    <t xml:space="preserve"> 2018-IV     gv.1 p.11</t>
  </si>
  <si>
    <t>6b gruntis damuSaveba karierSi da datvirTva eqskavatoriT TviTmclelebze ukuCayrisTvis</t>
  </si>
  <si>
    <t>sangrevi CaquCebi</t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</si>
  <si>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</si>
  <si>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t>xreSovani sagebis mowyoba saTavisebis qveS</t>
  </si>
  <si>
    <t>6b gruntis damuSaveba da datvirTva eqskavatoriT TviTmclelebze</t>
  </si>
  <si>
    <t>bitumis emulsia</t>
  </si>
  <si>
    <t xml:space="preserve">                 lokaluri xarjTaRricxva # 5-1</t>
  </si>
  <si>
    <t>saRebavi</t>
  </si>
  <si>
    <t>15-156-4</t>
  </si>
  <si>
    <t>gamxsneli</t>
  </si>
  <si>
    <t>safiTxi</t>
  </si>
  <si>
    <t>sagrunti</t>
  </si>
  <si>
    <t xml:space="preserve">qviSa-xreSovani nareviT gverdulebis mowyoba  </t>
  </si>
  <si>
    <t>5-1</t>
  </si>
  <si>
    <t>sul Tavi 5-is mixedviT</t>
  </si>
  <si>
    <t>gauTvaliswinebeli samuSaoebi da danaxarjebi _ 3%</t>
  </si>
  <si>
    <t xml:space="preserve">gruntis gadazidva nayarSi TviTmclelebiT 5 km-ze </t>
  </si>
  <si>
    <t xml:space="preserve">gruntis gadazidva nayarSi 5 km-ze TviTmclelebiT  </t>
  </si>
  <si>
    <t>saTavisebze wasacxebi hidroizolacia cxeli bitumiT (2 fena)</t>
  </si>
  <si>
    <t>xreSovani gruntis damuSaveba karierSi da datvirTva eqskavatoriT TviTmclelebze ukuCayrisTvis</t>
  </si>
  <si>
    <t>parapetebis  SeRebva perqlorviniliani saRebaviT</t>
  </si>
  <si>
    <t xml:space="preserve">   lokaluri xarjTaRricxva # 4-2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</si>
  <si>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mm, kedlebis sisqiT 10 mm</t>
    </r>
  </si>
  <si>
    <t>22-5-13</t>
  </si>
  <si>
    <r>
      <t xml:space="preserve">liTonis mili </t>
    </r>
    <r>
      <rPr>
        <sz val="10"/>
        <rFont val="Arial"/>
        <family val="2"/>
      </rPr>
      <t xml:space="preserve">Φ 720 </t>
    </r>
    <r>
      <rPr>
        <sz val="10"/>
        <rFont val="AcadNusx"/>
      </rPr>
      <t>mm, kedlebis sisqiT 10 mm</t>
    </r>
  </si>
  <si>
    <r>
      <t xml:space="preserve">liTonis mili </t>
    </r>
    <r>
      <rPr>
        <sz val="10"/>
        <rFont val="Arial"/>
        <family val="2"/>
      </rPr>
      <t xml:space="preserve">Φ 720 </t>
    </r>
    <r>
      <rPr>
        <sz val="10"/>
        <rFont val="AcadNusx"/>
      </rPr>
      <t>mm</t>
    </r>
  </si>
  <si>
    <t>6b gruntis damuSaveba da datvirTva xeliT TviTmclelebze</t>
  </si>
  <si>
    <t>qviSa-xreSovani sagebi milis qveS</t>
  </si>
  <si>
    <t>37-64-8</t>
  </si>
  <si>
    <t>6-3-1</t>
  </si>
  <si>
    <r>
      <t xml:space="preserve">Semasworebeli fenis  monoliTuri betoni </t>
    </r>
    <r>
      <rPr>
        <sz val="10"/>
        <rFont val="Arial"/>
        <family val="2"/>
      </rPr>
      <t>B10</t>
    </r>
  </si>
  <si>
    <r>
      <t xml:space="preserve">sadrenaJe arxis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</si>
  <si>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</si>
  <si>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 xml:space="preserve">        Sedgenilia samuSaoebis moculobebis uwyisi mixedviT: r/b sworkuTxa kveTis kiuvetebis mowyoba</t>
  </si>
  <si>
    <t>liTonis milebis mowyoba</t>
  </si>
  <si>
    <t>liTonis milebis mowyoba, diam. 0,5 m</t>
  </si>
  <si>
    <t>liTonis milebis mowyoba, diam. 0,7 m</t>
  </si>
  <si>
    <t>r/b sworkuTxa kveTis kiuvetebis mowyoba</t>
  </si>
  <si>
    <t>gamafrTxilebeli</t>
  </si>
  <si>
    <t>amkrZalavi</t>
  </si>
  <si>
    <t xml:space="preserve">sainformacio da servisis </t>
  </si>
  <si>
    <t xml:space="preserve">                                    lokaluri xarjTaRricxva # 6-2</t>
  </si>
  <si>
    <t xml:space="preserve">              savali nawilis moniSvna</t>
  </si>
  <si>
    <t xml:space="preserve">     aT. lari</t>
  </si>
  <si>
    <t>Sedgenilia 2018 w. IV kv. fasebSi</t>
  </si>
  <si>
    <t>ss daw</t>
  </si>
  <si>
    <t>s/gzis dep. Mmonac.D</t>
  </si>
  <si>
    <t>savali nawilis horizontaluri moniSvna erTkomponentiani (TeTri) sagzao niSansadebi saRebaviT damzadebuli meTilmeTakrilatis safuZvelze, gaumjobesebuli Ramis xilvadobis Suqdambrunebeli minis burTulakebiT zomiT 100-600 mkm</t>
  </si>
  <si>
    <t xml:space="preserve">qviSa-xreSovani nareviT Semasworebeli fenis      mowyoba  </t>
  </si>
  <si>
    <t>safuZveli - fr. RorRi               (0-40 mm), sisqiT 10 sm</t>
  </si>
  <si>
    <t xml:space="preserve">27-11-1,4 </t>
  </si>
  <si>
    <t>27-63-1</t>
  </si>
  <si>
    <t>avtogudronatori 3500 l</t>
  </si>
  <si>
    <t>27-39-1,2                27-40-1,2</t>
  </si>
  <si>
    <t>safaris qveda fenis mowyoba msxvilmarcvlovani, forovani, RorRovani asfaltobetonis cxeli nareviT, marka II, sisqiT 6 sm</t>
  </si>
  <si>
    <t>asfaltis damgebi</t>
  </si>
  <si>
    <t>sagzao satkepni 5 t</t>
  </si>
  <si>
    <t>sagzao satkepni 10 t</t>
  </si>
  <si>
    <t>bitumis emulsiis mosxma</t>
  </si>
  <si>
    <t xml:space="preserve">27-39-1      27-40-1     </t>
  </si>
  <si>
    <t>39a gruntis damuSaveba da datvirTva xeliT TviTmclelebze</t>
  </si>
  <si>
    <t>xreSiT sagebis mowyoba</t>
  </si>
  <si>
    <t>1-11-13 tnp.1.14</t>
  </si>
  <si>
    <t>moziduli gruntis ukuCayra eqskavatoriT</t>
  </si>
  <si>
    <t>eqskavatori 0,5 m3</t>
  </si>
  <si>
    <t xml:space="preserve">        Sedgenilia samuSaoebis moculobebis uwyisi mixedviT: r/b gaSlili kveTis kiuvetebis (Rarebis) mowyoba</t>
  </si>
  <si>
    <r>
      <t xml:space="preserve">Rarebis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</si>
  <si>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 xml:space="preserve">                 Sedgenilia samuSaoebis moculobebis uwyisi mixedviT: pk 0+46-sa da pk 5+83-ze liTonis milebis mowyoba, diam. 0,5 m</t>
  </si>
  <si>
    <t>39a gruntis damuSaveba da datvirTva eqskavatoriT TviTmclelebze</t>
  </si>
  <si>
    <t>(38v, 39a, 33v, 6b) gruntebis damuSaveba da datvirTva eqskavatoriT TviTmclelebze</t>
  </si>
  <si>
    <t xml:space="preserve">38v gruntis gadazidva nayarSi TviTmclelebiT 5 km-ze </t>
  </si>
  <si>
    <t xml:space="preserve">39a gruntis gadazidva nayarSi TviTmclelebiT 5 km-ze </t>
  </si>
  <si>
    <t xml:space="preserve">33v gruntis gadazidva nayarSi TviTmclelebiT 5 km-ze </t>
  </si>
  <si>
    <t xml:space="preserve">6b gruntis gadazidva nayarSi TviTmclelebiT 5 km-ze </t>
  </si>
  <si>
    <t>33v gruntis damuSaveba da datvirTva xeliT TviTmclelebze</t>
  </si>
  <si>
    <r>
      <t xml:space="preserve">portaluri kedlebis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(fundamenti, tani, Rari, frTebi da kbili)</t>
    </r>
  </si>
  <si>
    <t>saTavisebsa da kedlis ukana waxnagebze wasacxebi hidroizolacia cxeli bitumiT (2 fena)</t>
  </si>
  <si>
    <t xml:space="preserve">                 Sedgenilia samuSaoebis moculobebis uwyisi mixedviT: pk 11+53-ze, pk 14+80-sa da pk 17+87-ze liTonis milis mowyoba, diam. 0,7 m</t>
  </si>
  <si>
    <t>saTavisebis kedlebis ukan  wasacxebi hidroizolacia cxeli bitumiT (2 fena)</t>
  </si>
  <si>
    <t>1-29-6</t>
  </si>
  <si>
    <t>39a gruntis damuSaveba buldozeriT</t>
  </si>
  <si>
    <t>buldozeri 130 cx. Z.</t>
  </si>
  <si>
    <t>1-22-13 tnp.1.14</t>
  </si>
  <si>
    <t xml:space="preserve">damuSavebuli gruntis datvirTva eqskavatoriT TviTmclelebze </t>
  </si>
  <si>
    <t>1-29-5</t>
  </si>
  <si>
    <t>38v gruntis damuSaveba buldozeriT</t>
  </si>
  <si>
    <t>39a gruntis damuSaveba da datvirTva eqskavatoriT TviTmclelebze kiuvetebSi</t>
  </si>
  <si>
    <t>33v gruntis damuSaveba da datvirTva eqskavatoriT TviTmclelebze kiuvetebSi</t>
  </si>
  <si>
    <t>miwis vakisis zedapiris moSandakeba meqanizebuli wesiT</t>
  </si>
  <si>
    <t>1-116-3</t>
  </si>
  <si>
    <t>safaris zeda fenis mowyoba wvrilmarcvlovani, mkvrivi, RorRovani asfaltobetonis cxeli nareviT, tipi Б, marka II, sisqiT 5 sm</t>
  </si>
  <si>
    <t>safaris zeda fenis mowyoba wvrilmarcvlovani, mkvrivi, RorRovani asfaltobetonis cxeli nareviT, tipi Б, marka II, sisqiT 4 sm</t>
  </si>
  <si>
    <t>38v gruntis damuSaveba da datvirTva eqskavatoriT TviTmclelebze</t>
  </si>
  <si>
    <t>38v gruntis damuSaveba da datvirTva xeliT TviTmclelebze</t>
  </si>
  <si>
    <t xml:space="preserve">xreSovani sagebi liTonis milebis qveS  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</si>
  <si>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mm, kedlebis sisqiT 8 mm</t>
    </r>
  </si>
  <si>
    <t xml:space="preserve">                 lokaluri xarjTaRricxva # 5-2</t>
  </si>
  <si>
    <t xml:space="preserve">                pk 18+43-ze mierTebisa da masze axali r/b marTkuTxa milis mowyoba</t>
  </si>
  <si>
    <t>6b gruntis damuSaveba da datvirTva eqskavatoriT TviTmclelebze kiuvetebSi</t>
  </si>
  <si>
    <t>r/b milis mowyoba</t>
  </si>
  <si>
    <r>
      <t xml:space="preserve">saZirkvlis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</si>
  <si>
    <r>
      <t xml:space="preserve">milis monoliTuri betoni </t>
    </r>
    <r>
      <rPr>
        <sz val="10"/>
        <rFont val="Arial"/>
        <family val="2"/>
      </rPr>
      <t>B30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</si>
  <si>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r>
      <t xml:space="preserve">betoni </t>
    </r>
    <r>
      <rPr>
        <sz val="10"/>
        <rFont val="Arial"/>
        <family val="2"/>
      </rPr>
      <t>B30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</si>
  <si>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r>
      <t xml:space="preserve">saTavisebis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(fundamenti, kedlebi, Rari da kbili)</t>
    </r>
  </si>
  <si>
    <t>qviSa-xreSovani sagebi saTavisebis qveS</t>
  </si>
  <si>
    <t>7-50-2</t>
  </si>
  <si>
    <t>milis seqciebs Soris bitumiT gaJRenTili ZenZis Catenva</t>
  </si>
  <si>
    <t>100 m</t>
  </si>
  <si>
    <t>ZenZi</t>
  </si>
  <si>
    <t>pergamini</t>
  </si>
  <si>
    <t>mrgvali xe</t>
  </si>
  <si>
    <r>
      <t xml:space="preserve">kordonis qvis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</si>
  <si>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</si>
  <si>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1-11-14</t>
  </si>
  <si>
    <t>6b gruntSi kalapotis gaWra eqskavatoriT, gverdze gadayriT</t>
  </si>
  <si>
    <t xml:space="preserve">                 lokaluri xarjTaRricxva # 5-3</t>
  </si>
  <si>
    <t xml:space="preserve">                ezoebSi Sesasvlelebis mowyoba</t>
  </si>
  <si>
    <t xml:space="preserve">qviSa-xreSovani nareviT yrilis mowyoba  </t>
  </si>
  <si>
    <t>qviSa-xreSovani nareviT Semasworebeli fenis mowyoba</t>
  </si>
  <si>
    <t>27-43-1,2</t>
  </si>
  <si>
    <t>fr. RorRis (0-40 mm) safuZvlis mowyoba trotuarebisTvis, sisqiT 10 sm</t>
  </si>
  <si>
    <t>100 m2</t>
  </si>
  <si>
    <t>satkepni sagzao,              TviTmavali, 5 t</t>
  </si>
  <si>
    <t>27-42-5,6</t>
  </si>
  <si>
    <t>safaris mowyoba wvrilmarcvlovani          a/b-iT, sisqiT 4 sm</t>
  </si>
  <si>
    <t xml:space="preserve">         Sedgenilia samuSaoebis moculobebis uwyisi mixedviT: trotuarebis mowyoba</t>
  </si>
  <si>
    <t>lokaluri xarjTaRricxva # 4-3</t>
  </si>
  <si>
    <t>lokaluri xarjTaRricxva # 4-4</t>
  </si>
  <si>
    <t xml:space="preserve">                mierTebebisa da mierTebebze liTonis milebis mowyoba</t>
  </si>
  <si>
    <t xml:space="preserve">27-11-1 </t>
  </si>
  <si>
    <t>safuZveli - fr. RorRi               (0-40 mm), sisqiT 15 sm</t>
  </si>
  <si>
    <t xml:space="preserve">27-39-1,     27-40-1     </t>
  </si>
  <si>
    <t>Rirebuleba _ 2018 IV kv  fasebSi _</t>
  </si>
  <si>
    <t>1-102-12</t>
  </si>
  <si>
    <t>kldovani gruntis damuSaveba eqskavatorze damontaJebuli sangrevi CaquCebiT (19)</t>
  </si>
  <si>
    <t>eqskavatori-`kodala~</t>
  </si>
  <si>
    <t>1-22-18</t>
  </si>
  <si>
    <t>gafxvierebuli gruntis datvirTva eqskavatoriT TviTmclelebze</t>
  </si>
  <si>
    <t>1-84-5</t>
  </si>
  <si>
    <t>VII kategoriis gruntis damuSaveba sangrevi CaquCebiT</t>
  </si>
  <si>
    <t>endag 89 kr.2 gam.1 cxr.                    2-1-54</t>
  </si>
  <si>
    <t>damuSavebuli gruntis xeliT TviTmclelebze datvirTva</t>
  </si>
  <si>
    <t>1-11-18</t>
  </si>
  <si>
    <t>gafxvierebuli 19 gruntis eqskavatoriT gverdze gadayra</t>
  </si>
  <si>
    <t>kldovani gruntis damuSaveba eqskavatorze damontaJebuli sangrevi CaquCebiT (19) kalapotis gasaWrelad</t>
  </si>
  <si>
    <t>Rirebuleba _ 2018 IVkv fasebSi _</t>
  </si>
  <si>
    <t xml:space="preserve">27-39-1,2     27-40-1,2     </t>
  </si>
  <si>
    <t>lokaluri xarjTaRricxva # 6-3</t>
  </si>
  <si>
    <t>gaSlili kveTis kiuvetebis mowyoba</t>
  </si>
  <si>
    <t>5-2</t>
  </si>
  <si>
    <t>5-3</t>
  </si>
  <si>
    <t>mierTebebisa da mierTebebze liTonis milebis mowyoba</t>
  </si>
  <si>
    <t>pk 18+43-ze mierTebisa da r/b milis mowyoba</t>
  </si>
  <si>
    <t>ezoSi Sesasvlelebisa da liTonis milebis mowyoba</t>
  </si>
  <si>
    <t>trotuarebis mowyoba</t>
  </si>
  <si>
    <r>
      <t xml:space="preserve">dgarebi </t>
    </r>
    <r>
      <rPr>
        <sz val="10"/>
        <rFont val="Arial"/>
        <family val="2"/>
        <charset val="204"/>
      </rPr>
      <t>L</t>
    </r>
    <r>
      <rPr>
        <sz val="10"/>
        <rFont val="AcadNusx"/>
      </rPr>
      <t xml:space="preserve">-3,5 m, </t>
    </r>
    <r>
      <rPr>
        <sz val="10"/>
        <rFont val="Symbol"/>
        <family val="2"/>
      </rPr>
      <t xml:space="preserve"> f</t>
    </r>
    <r>
      <rPr>
        <sz val="10"/>
        <rFont val="AcadNusx"/>
      </rPr>
      <t>-89 mm</t>
    </r>
  </si>
  <si>
    <t xml:space="preserve">                         mimmarTveli sasignalo boZkintebis mowyoba</t>
  </si>
  <si>
    <t>plastmasis mimmarTveli boZkintebi</t>
  </si>
  <si>
    <t xml:space="preserve">                  lokaluri xarjTaRricxva # 6-4</t>
  </si>
  <si>
    <t>gverdulebze dasayenebeli plastmasis mimmarTveli boZkintebis mowyoba</t>
  </si>
  <si>
    <t xml:space="preserve">27-50-11 pir. </t>
  </si>
  <si>
    <t>2018-IV Tavi 11.2</t>
  </si>
  <si>
    <t>6-4</t>
  </si>
  <si>
    <t>mimmarTveli sasignalo boZkintebis mowyoba</t>
  </si>
  <si>
    <t>kar.fas.</t>
  </si>
  <si>
    <t>RorRi (zidva 10 km-ze)</t>
  </si>
  <si>
    <t xml:space="preserve">gruntis mozidva TviTmclelebiT 5 km-ze </t>
  </si>
  <si>
    <t>qviSa-xreSi (zidva 5 km-ze)</t>
  </si>
  <si>
    <t>RorRi fr (0-40 mm) (zidva 10 km-ze)</t>
  </si>
  <si>
    <t>a/b qarx.fas.</t>
  </si>
  <si>
    <t>asfaltobetonis msxvilmarcvlovani narevi (zidva 10 km-ze)</t>
  </si>
  <si>
    <t xml:space="preserve">asfaltobetonis wvrilmarcvlovani narevi (zidva 10 km-ze) </t>
  </si>
  <si>
    <t>xreSi (zidva 5 km-ze)</t>
  </si>
  <si>
    <t>a/b qarx.fas</t>
  </si>
  <si>
    <t>asfaltobetonis wvrilmarcvlovani narevi (zidva 10 km-ze)</t>
  </si>
  <si>
    <t>wvrilmarcvlovani a/b (zidva 10 km-ze)</t>
  </si>
  <si>
    <t>Rirebuleba _ 2018 IV kv fasebSi _</t>
  </si>
  <si>
    <t>27-11-1,4</t>
  </si>
  <si>
    <r>
      <t>Sida saavtomobilo gzis bavra-karTikamis (</t>
    </r>
    <r>
      <rPr>
        <b/>
        <i/>
        <sz val="12"/>
        <rFont val="Arial"/>
        <family val="2"/>
        <charset val="204"/>
      </rPr>
      <t>L</t>
    </r>
    <r>
      <rPr>
        <b/>
        <i/>
        <sz val="12"/>
        <rFont val="AcadMtavr"/>
      </rPr>
      <t xml:space="preserve">=0.535 km) reabilitaciisaTvis saWiro detaluri saproeqto – saxarjTaRricxvo dokumentaciis Sedgenis momsaxureba (xelSekruleba #104, 24.10.2018) </t>
    </r>
  </si>
  <si>
    <t>trasis aRdgena da damagreba - 0,535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</si>
</sst>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0.0000"/>
    <numFmt numFmtId="167" formatCode="0;[Red]0"/>
    <numFmt numFmtId="168" formatCode="0.00000"/>
    <numFmt numFmtId="169" formatCode="0.000000"/>
  </numFmts>
  <fonts count="26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0"/>
      <name val="Symbol"/>
      <family val="2"/>
    </font>
    <font>
      <sz val="11"/>
      <name val="AcadNusx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7" fillId="0" borderId="0"/>
  </cellStyleXfs>
  <cellXfs count="291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49" fontId="1" fillId="0" borderId="0" xfId="0" applyNumberFormat="1" applyFont="1" applyFill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2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wrapText="1"/>
    </xf>
    <xf numFmtId="0" fontId="1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7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6" fillId="0" borderId="0" xfId="0" applyFont="1" applyAlignment="1"/>
    <xf numFmtId="49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/>
    <xf numFmtId="0" fontId="1" fillId="0" borderId="10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5" fillId="0" borderId="10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169" fontId="1" fillId="0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166" fontId="1" fillId="3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18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7"/>
  <sheetViews>
    <sheetView tabSelected="1" view="pageBreakPreview" zoomScaleNormal="85" zoomScaleSheetLayoutView="100" workbookViewId="0">
      <selection activeCell="A17" sqref="A17:C17"/>
    </sheetView>
  </sheetViews>
  <sheetFormatPr defaultRowHeight="15" x14ac:dyDescent="0.25"/>
  <cols>
    <col min="1" max="1" width="5.140625" customWidth="1"/>
    <col min="2" max="2" width="10.42578125" customWidth="1"/>
    <col min="3" max="3" width="54.5703125" customWidth="1"/>
    <col min="4" max="4" width="13" customWidth="1"/>
    <col min="5" max="5" width="13.140625" customWidth="1"/>
    <col min="6" max="6" width="17.42578125" customWidth="1"/>
    <col min="7" max="7" width="14.140625" customWidth="1"/>
    <col min="8" max="8" width="13" customWidth="1"/>
  </cols>
  <sheetData>
    <row r="1" spans="1:13" ht="15.75" x14ac:dyDescent="0.3">
      <c r="A1" s="2"/>
      <c r="B1" s="2"/>
      <c r="C1" s="2"/>
      <c r="D1" s="2"/>
      <c r="E1" s="2"/>
      <c r="F1" s="234" t="s">
        <v>4</v>
      </c>
      <c r="G1" s="234"/>
      <c r="H1" s="234"/>
    </row>
    <row r="2" spans="1:13" x14ac:dyDescent="0.25">
      <c r="A2" s="235" t="s">
        <v>5</v>
      </c>
      <c r="B2" s="235"/>
      <c r="C2" s="236" t="s">
        <v>6</v>
      </c>
      <c r="D2" s="236"/>
      <c r="E2" s="236"/>
      <c r="F2" s="13">
        <f>H50</f>
        <v>0</v>
      </c>
      <c r="G2" s="235" t="s">
        <v>7</v>
      </c>
      <c r="H2" s="235"/>
    </row>
    <row r="3" spans="1:13" ht="15" customHeight="1" x14ac:dyDescent="0.25">
      <c r="A3" s="24" t="s">
        <v>8</v>
      </c>
      <c r="B3" s="24"/>
      <c r="C3" s="236" t="s">
        <v>9</v>
      </c>
      <c r="D3" s="236"/>
      <c r="E3" s="236"/>
      <c r="F3" s="14"/>
      <c r="G3" s="235" t="s">
        <v>7</v>
      </c>
      <c r="H3" s="235"/>
    </row>
    <row r="4" spans="1:13" x14ac:dyDescent="0.25">
      <c r="A4" s="2"/>
      <c r="B4" s="2"/>
      <c r="C4" s="2"/>
      <c r="D4" s="2"/>
      <c r="E4" s="2"/>
      <c r="F4" s="2"/>
      <c r="G4" s="2"/>
      <c r="H4" s="2"/>
    </row>
    <row r="5" spans="1:13" s="15" customFormat="1" ht="24.75" customHeight="1" x14ac:dyDescent="0.25">
      <c r="A5" s="237"/>
      <c r="B5" s="237"/>
      <c r="C5" s="237"/>
      <c r="D5" s="237"/>
      <c r="E5" s="237"/>
      <c r="F5" s="237"/>
      <c r="G5" s="237"/>
      <c r="H5" s="237"/>
      <c r="I5" s="16"/>
      <c r="J5" s="16"/>
      <c r="K5" s="16"/>
      <c r="L5" s="16"/>
      <c r="M5" s="16"/>
    </row>
    <row r="6" spans="1:13" ht="56.25" customHeight="1" x14ac:dyDescent="0.25">
      <c r="A6" s="238" t="s">
        <v>383</v>
      </c>
      <c r="B6" s="238"/>
      <c r="C6" s="238"/>
      <c r="D6" s="238"/>
      <c r="E6" s="238"/>
      <c r="F6" s="238"/>
      <c r="G6" s="238"/>
      <c r="H6" s="238"/>
    </row>
    <row r="7" spans="1:13" ht="27.75" customHeight="1" x14ac:dyDescent="0.25">
      <c r="A7" s="7"/>
      <c r="B7" s="8"/>
      <c r="C7" s="7"/>
      <c r="D7" s="7"/>
      <c r="E7" s="240" t="s">
        <v>159</v>
      </c>
      <c r="F7" s="240"/>
      <c r="G7" s="240"/>
      <c r="H7" s="240"/>
    </row>
    <row r="8" spans="1:13" ht="24.75" customHeight="1" x14ac:dyDescent="0.25">
      <c r="A8" s="239" t="s">
        <v>0</v>
      </c>
      <c r="B8" s="239" t="s">
        <v>10</v>
      </c>
      <c r="C8" s="239" t="s">
        <v>11</v>
      </c>
      <c r="D8" s="239" t="s">
        <v>12</v>
      </c>
      <c r="E8" s="239"/>
      <c r="F8" s="239"/>
      <c r="G8" s="239"/>
      <c r="H8" s="239" t="s">
        <v>13</v>
      </c>
    </row>
    <row r="9" spans="1:13" ht="67.5" x14ac:dyDescent="0.25">
      <c r="A9" s="239"/>
      <c r="B9" s="239"/>
      <c r="C9" s="239"/>
      <c r="D9" s="230" t="s">
        <v>14</v>
      </c>
      <c r="E9" s="230" t="s">
        <v>15</v>
      </c>
      <c r="F9" s="230" t="s">
        <v>16</v>
      </c>
      <c r="G9" s="230" t="s">
        <v>17</v>
      </c>
      <c r="H9" s="239"/>
    </row>
    <row r="10" spans="1:13" x14ac:dyDescent="0.25">
      <c r="A10" s="228">
        <v>1</v>
      </c>
      <c r="B10" s="229">
        <v>2</v>
      </c>
      <c r="C10" s="229">
        <v>3</v>
      </c>
      <c r="D10" s="229">
        <v>4</v>
      </c>
      <c r="E10" s="229">
        <v>5</v>
      </c>
      <c r="F10" s="229">
        <v>6</v>
      </c>
      <c r="G10" s="229">
        <v>7</v>
      </c>
      <c r="H10" s="229">
        <v>8</v>
      </c>
    </row>
    <row r="11" spans="1:13" ht="18.75" customHeight="1" x14ac:dyDescent="0.25">
      <c r="A11" s="9"/>
      <c r="B11" s="250" t="s">
        <v>18</v>
      </c>
      <c r="C11" s="250"/>
      <c r="D11" s="244"/>
      <c r="E11" s="245"/>
      <c r="F11" s="245"/>
      <c r="G11" s="245"/>
      <c r="H11" s="246"/>
    </row>
    <row r="12" spans="1:13" ht="94.5" x14ac:dyDescent="0.25">
      <c r="A12" s="17">
        <v>1</v>
      </c>
      <c r="B12" s="18" t="s">
        <v>2</v>
      </c>
      <c r="C12" s="5" t="s">
        <v>384</v>
      </c>
      <c r="D12" s="6" t="s">
        <v>19</v>
      </c>
      <c r="E12" s="6" t="s">
        <v>19</v>
      </c>
      <c r="F12" s="6" t="s">
        <v>19</v>
      </c>
      <c r="G12" s="6"/>
      <c r="H12" s="6">
        <f>G12</f>
        <v>0</v>
      </c>
    </row>
    <row r="13" spans="1:13" ht="17.25" customHeight="1" x14ac:dyDescent="0.25">
      <c r="A13" s="18"/>
      <c r="B13" s="20"/>
      <c r="C13" s="5" t="s">
        <v>20</v>
      </c>
      <c r="D13" s="10">
        <f>SUM(D12:D12)</f>
        <v>0</v>
      </c>
      <c r="E13" s="6" t="s">
        <v>19</v>
      </c>
      <c r="F13" s="6" t="s">
        <v>19</v>
      </c>
      <c r="G13" s="6">
        <f>SUM(G12:G12)</f>
        <v>0</v>
      </c>
      <c r="H13" s="10">
        <f>SUM(H12:H12)</f>
        <v>0</v>
      </c>
    </row>
    <row r="14" spans="1:13" ht="17.25" customHeight="1" x14ac:dyDescent="0.25">
      <c r="A14" s="241" t="s">
        <v>44</v>
      </c>
      <c r="B14" s="242"/>
      <c r="C14" s="243"/>
      <c r="D14" s="244"/>
      <c r="E14" s="245"/>
      <c r="F14" s="245"/>
      <c r="G14" s="245"/>
      <c r="H14" s="246"/>
    </row>
    <row r="15" spans="1:13" s="1" customFormat="1" ht="17.25" customHeight="1" x14ac:dyDescent="0.25">
      <c r="A15" s="18">
        <v>2</v>
      </c>
      <c r="B15" s="19" t="s">
        <v>42</v>
      </c>
      <c r="C15" s="5" t="s">
        <v>52</v>
      </c>
      <c r="D15" s="10">
        <f>'2-1'!D5</f>
        <v>0</v>
      </c>
      <c r="E15" s="6"/>
      <c r="F15" s="6"/>
      <c r="G15" s="6"/>
      <c r="H15" s="10">
        <f t="shared" ref="H15" si="0">D15</f>
        <v>0</v>
      </c>
    </row>
    <row r="16" spans="1:13" s="1" customFormat="1" ht="17.25" customHeight="1" x14ac:dyDescent="0.25">
      <c r="A16" s="18"/>
      <c r="B16" s="19"/>
      <c r="C16" s="5" t="s">
        <v>39</v>
      </c>
      <c r="D16" s="10">
        <f>D15</f>
        <v>0</v>
      </c>
      <c r="E16" s="6"/>
      <c r="F16" s="6"/>
      <c r="G16" s="6"/>
      <c r="H16" s="10">
        <f>SUM(H15:H15)</f>
        <v>0</v>
      </c>
    </row>
    <row r="17" spans="1:8" ht="17.25" customHeight="1" x14ac:dyDescent="0.25">
      <c r="A17" s="241" t="s">
        <v>22</v>
      </c>
      <c r="B17" s="242"/>
      <c r="C17" s="243"/>
      <c r="D17" s="244"/>
      <c r="E17" s="245"/>
      <c r="F17" s="245"/>
      <c r="G17" s="245"/>
      <c r="H17" s="246"/>
    </row>
    <row r="18" spans="1:8" ht="17.25" customHeight="1" x14ac:dyDescent="0.25">
      <c r="A18" s="18">
        <v>3</v>
      </c>
      <c r="B18" s="19" t="s">
        <v>23</v>
      </c>
      <c r="C18" s="5" t="s">
        <v>3</v>
      </c>
      <c r="D18" s="90">
        <f>'3-1'!D5</f>
        <v>0</v>
      </c>
      <c r="E18" s="6" t="s">
        <v>19</v>
      </c>
      <c r="F18" s="6" t="s">
        <v>19</v>
      </c>
      <c r="G18" s="6" t="s">
        <v>19</v>
      </c>
      <c r="H18" s="10">
        <f>D18</f>
        <v>0</v>
      </c>
    </row>
    <row r="19" spans="1:8" ht="17.25" customHeight="1" x14ac:dyDescent="0.25">
      <c r="A19" s="18"/>
      <c r="B19" s="20"/>
      <c r="C19" s="5" t="s">
        <v>24</v>
      </c>
      <c r="D19" s="10">
        <f>D18</f>
        <v>0</v>
      </c>
      <c r="E19" s="6" t="s">
        <v>19</v>
      </c>
      <c r="F19" s="6" t="s">
        <v>19</v>
      </c>
      <c r="G19" s="6" t="s">
        <v>19</v>
      </c>
      <c r="H19" s="10">
        <f>SUM(H18:H18)</f>
        <v>0</v>
      </c>
    </row>
    <row r="20" spans="1:8" ht="17.25" customHeight="1" x14ac:dyDescent="0.25">
      <c r="A20" s="241" t="s">
        <v>45</v>
      </c>
      <c r="B20" s="242"/>
      <c r="C20" s="243"/>
      <c r="D20" s="244"/>
      <c r="E20" s="245"/>
      <c r="F20" s="245"/>
      <c r="G20" s="245"/>
      <c r="H20" s="246"/>
    </row>
    <row r="21" spans="1:8" s="1" customFormat="1" x14ac:dyDescent="0.25">
      <c r="A21" s="18">
        <v>4</v>
      </c>
      <c r="B21" s="19" t="s">
        <v>40</v>
      </c>
      <c r="C21" s="5" t="s">
        <v>240</v>
      </c>
      <c r="D21" s="10">
        <f>'4-1'!D5</f>
        <v>0</v>
      </c>
      <c r="E21" s="6"/>
      <c r="F21" s="6"/>
      <c r="G21" s="6"/>
      <c r="H21" s="10">
        <f t="shared" ref="H21:H24" si="1">D21</f>
        <v>0</v>
      </c>
    </row>
    <row r="22" spans="1:8" s="1" customFormat="1" x14ac:dyDescent="0.25">
      <c r="A22" s="18">
        <v>5</v>
      </c>
      <c r="B22" s="19" t="s">
        <v>41</v>
      </c>
      <c r="C22" s="5" t="s">
        <v>241</v>
      </c>
      <c r="D22" s="10">
        <f>'4-2'!D5</f>
        <v>0</v>
      </c>
      <c r="E22" s="6"/>
      <c r="F22" s="6"/>
      <c r="G22" s="6"/>
      <c r="H22" s="10">
        <f t="shared" si="1"/>
        <v>0</v>
      </c>
    </row>
    <row r="23" spans="1:8" s="1" customFormat="1" x14ac:dyDescent="0.25">
      <c r="A23" s="18">
        <v>6</v>
      </c>
      <c r="B23" s="19" t="s">
        <v>155</v>
      </c>
      <c r="C23" s="5" t="s">
        <v>242</v>
      </c>
      <c r="D23" s="10">
        <f>'4-3'!D5</f>
        <v>0</v>
      </c>
      <c r="E23" s="6"/>
      <c r="F23" s="6"/>
      <c r="G23" s="6"/>
      <c r="H23" s="10">
        <f t="shared" si="1"/>
        <v>0</v>
      </c>
    </row>
    <row r="24" spans="1:8" s="1" customFormat="1" x14ac:dyDescent="0.25">
      <c r="A24" s="18">
        <v>7</v>
      </c>
      <c r="B24" s="19" t="s">
        <v>156</v>
      </c>
      <c r="C24" s="5" t="s">
        <v>353</v>
      </c>
      <c r="D24" s="10">
        <f>'4-4'!D5</f>
        <v>0</v>
      </c>
      <c r="E24" s="6"/>
      <c r="F24" s="6"/>
      <c r="G24" s="6"/>
      <c r="H24" s="10">
        <f t="shared" si="1"/>
        <v>0</v>
      </c>
    </row>
    <row r="25" spans="1:8" ht="17.25" customHeight="1" x14ac:dyDescent="0.25">
      <c r="A25" s="18"/>
      <c r="B25" s="20"/>
      <c r="C25" s="5" t="s">
        <v>43</v>
      </c>
      <c r="D25" s="10">
        <f>SUM(D21:D24)</f>
        <v>0</v>
      </c>
      <c r="E25" s="6" t="s">
        <v>19</v>
      </c>
      <c r="F25" s="6" t="s">
        <v>19</v>
      </c>
      <c r="G25" s="6"/>
      <c r="H25" s="10">
        <f>SUM(H21:H24)</f>
        <v>0</v>
      </c>
    </row>
    <row r="26" spans="1:8" s="1" customFormat="1" ht="17.25" customHeight="1" x14ac:dyDescent="0.25">
      <c r="A26" s="241" t="s">
        <v>46</v>
      </c>
      <c r="B26" s="242"/>
      <c r="C26" s="243"/>
      <c r="D26" s="244"/>
      <c r="E26" s="245"/>
      <c r="F26" s="245"/>
      <c r="G26" s="245"/>
      <c r="H26" s="246"/>
    </row>
    <row r="27" spans="1:8" s="1" customFormat="1" ht="17.25" customHeight="1" x14ac:dyDescent="0.25">
      <c r="A27" s="18">
        <v>8</v>
      </c>
      <c r="B27" s="19" t="s">
        <v>218</v>
      </c>
      <c r="C27" s="5" t="s">
        <v>356</v>
      </c>
      <c r="D27" s="10">
        <f>'5-1'!D4</f>
        <v>0</v>
      </c>
      <c r="E27" s="6"/>
      <c r="F27" s="6"/>
      <c r="G27" s="6"/>
      <c r="H27" s="10">
        <f t="shared" ref="H27" si="2">D27</f>
        <v>0</v>
      </c>
    </row>
    <row r="28" spans="1:8" s="1" customFormat="1" ht="17.25" customHeight="1" x14ac:dyDescent="0.25">
      <c r="A28" s="18">
        <v>9</v>
      </c>
      <c r="B28" s="19" t="s">
        <v>354</v>
      </c>
      <c r="C28" s="5" t="s">
        <v>357</v>
      </c>
      <c r="D28" s="10">
        <f>'5-2'!D4</f>
        <v>0</v>
      </c>
      <c r="E28" s="6"/>
      <c r="F28" s="6"/>
      <c r="G28" s="6"/>
      <c r="H28" s="10">
        <f t="shared" ref="H28:H29" si="3">D28</f>
        <v>0</v>
      </c>
    </row>
    <row r="29" spans="1:8" s="1" customFormat="1" ht="17.25" customHeight="1" x14ac:dyDescent="0.25">
      <c r="A29" s="18">
        <v>10</v>
      </c>
      <c r="B29" s="19" t="s">
        <v>355</v>
      </c>
      <c r="C29" s="5" t="s">
        <v>358</v>
      </c>
      <c r="D29" s="10">
        <f>'5-3'!D4</f>
        <v>0</v>
      </c>
      <c r="E29" s="6"/>
      <c r="F29" s="6"/>
      <c r="G29" s="6"/>
      <c r="H29" s="10">
        <f t="shared" si="3"/>
        <v>0</v>
      </c>
    </row>
    <row r="30" spans="1:8" s="1" customFormat="1" ht="17.25" customHeight="1" x14ac:dyDescent="0.25">
      <c r="A30" s="18"/>
      <c r="B30" s="20"/>
      <c r="C30" s="5" t="s">
        <v>219</v>
      </c>
      <c r="D30" s="10">
        <f>SUM(D27:D29)</f>
        <v>0</v>
      </c>
      <c r="E30" s="6" t="s">
        <v>19</v>
      </c>
      <c r="F30" s="6" t="s">
        <v>19</v>
      </c>
      <c r="G30" s="6"/>
      <c r="H30" s="10">
        <f>SUM(H27:H29)</f>
        <v>0</v>
      </c>
    </row>
    <row r="31" spans="1:8" ht="17.25" customHeight="1" x14ac:dyDescent="0.25">
      <c r="A31" s="241" t="s">
        <v>25</v>
      </c>
      <c r="B31" s="242"/>
      <c r="C31" s="243"/>
      <c r="D31" s="247"/>
      <c r="E31" s="248"/>
      <c r="F31" s="248"/>
      <c r="G31" s="248"/>
      <c r="H31" s="249"/>
    </row>
    <row r="32" spans="1:8" s="1" customFormat="1" ht="17.25" customHeight="1" x14ac:dyDescent="0.25">
      <c r="A32" s="18">
        <v>11</v>
      </c>
      <c r="B32" s="19" t="s">
        <v>47</v>
      </c>
      <c r="C32" s="5" t="s">
        <v>48</v>
      </c>
      <c r="D32" s="10">
        <f>'6-1'!L3</f>
        <v>0</v>
      </c>
      <c r="E32" s="6"/>
      <c r="F32" s="6"/>
      <c r="G32" s="6"/>
      <c r="H32" s="10">
        <f t="shared" ref="H32" si="4">D32</f>
        <v>0</v>
      </c>
    </row>
    <row r="33" spans="1:10" s="1" customFormat="1" ht="16.5" customHeight="1" x14ac:dyDescent="0.25">
      <c r="A33" s="18">
        <v>12</v>
      </c>
      <c r="B33" s="23" t="s">
        <v>49</v>
      </c>
      <c r="C33" s="5" t="s">
        <v>51</v>
      </c>
      <c r="D33" s="10">
        <f>'6-2'!F3</f>
        <v>0</v>
      </c>
      <c r="E33" s="6"/>
      <c r="F33" s="6"/>
      <c r="G33" s="6"/>
      <c r="H33" s="10">
        <f>D33</f>
        <v>0</v>
      </c>
    </row>
    <row r="34" spans="1:10" s="1" customFormat="1" ht="17.25" customHeight="1" x14ac:dyDescent="0.25">
      <c r="A34" s="18">
        <v>13</v>
      </c>
      <c r="B34" s="19" t="s">
        <v>50</v>
      </c>
      <c r="C34" s="5" t="s">
        <v>359</v>
      </c>
      <c r="D34" s="10">
        <f>'6-3'!D5</f>
        <v>0</v>
      </c>
      <c r="E34" s="6"/>
      <c r="F34" s="6"/>
      <c r="G34" s="6"/>
      <c r="H34" s="10">
        <f t="shared" ref="H34" si="5">D34</f>
        <v>0</v>
      </c>
    </row>
    <row r="35" spans="1:10" s="1" customFormat="1" ht="15" customHeight="1" x14ac:dyDescent="0.25">
      <c r="A35" s="18">
        <v>14</v>
      </c>
      <c r="B35" s="19" t="s">
        <v>367</v>
      </c>
      <c r="C35" s="5" t="s">
        <v>368</v>
      </c>
      <c r="D35" s="10">
        <f>'6-4'!L3</f>
        <v>0</v>
      </c>
      <c r="E35" s="6"/>
      <c r="F35" s="6"/>
      <c r="G35" s="6"/>
      <c r="H35" s="10">
        <f t="shared" ref="H35" si="6">D35</f>
        <v>0</v>
      </c>
    </row>
    <row r="36" spans="1:10" s="1" customFormat="1" ht="17.25" customHeight="1" x14ac:dyDescent="0.25">
      <c r="A36" s="18"/>
      <c r="B36" s="20"/>
      <c r="C36" s="5" t="s">
        <v>26</v>
      </c>
      <c r="D36" s="10">
        <f>SUM(D32:D35)</f>
        <v>0</v>
      </c>
      <c r="E36" s="6" t="s">
        <v>19</v>
      </c>
      <c r="F36" s="6" t="s">
        <v>19</v>
      </c>
      <c r="G36" s="6"/>
      <c r="H36" s="10">
        <f>SUM(H32:H35)</f>
        <v>0</v>
      </c>
    </row>
    <row r="37" spans="1:10" ht="17.25" customHeight="1" x14ac:dyDescent="0.25">
      <c r="A37" s="241" t="s">
        <v>27</v>
      </c>
      <c r="B37" s="242"/>
      <c r="C37" s="243"/>
      <c r="D37" s="244" t="s">
        <v>21</v>
      </c>
      <c r="E37" s="245"/>
      <c r="F37" s="245"/>
      <c r="G37" s="245"/>
      <c r="H37" s="246"/>
    </row>
    <row r="38" spans="1:10" ht="17.25" customHeight="1" x14ac:dyDescent="0.25">
      <c r="A38" s="241" t="s">
        <v>28</v>
      </c>
      <c r="B38" s="242"/>
      <c r="C38" s="243"/>
      <c r="D38" s="244" t="s">
        <v>21</v>
      </c>
      <c r="E38" s="245"/>
      <c r="F38" s="245"/>
      <c r="G38" s="245"/>
      <c r="H38" s="246"/>
    </row>
    <row r="39" spans="1:10" ht="17.25" customHeight="1" x14ac:dyDescent="0.25">
      <c r="A39" s="18"/>
      <c r="B39" s="20"/>
      <c r="C39" s="5" t="s">
        <v>29</v>
      </c>
      <c r="D39" s="10">
        <f>D13+D16+D19+D25+D30+D36</f>
        <v>0</v>
      </c>
      <c r="E39" s="6"/>
      <c r="F39" s="6"/>
      <c r="G39" s="6"/>
      <c r="H39" s="10"/>
    </row>
    <row r="40" spans="1:10" ht="17.25" customHeight="1" x14ac:dyDescent="0.25">
      <c r="A40" s="241" t="s">
        <v>30</v>
      </c>
      <c r="B40" s="242"/>
      <c r="C40" s="243"/>
      <c r="D40" s="244" t="s">
        <v>21</v>
      </c>
      <c r="E40" s="245"/>
      <c r="F40" s="245"/>
      <c r="G40" s="245"/>
      <c r="H40" s="246"/>
    </row>
    <row r="41" spans="1:10" ht="17.25" customHeight="1" x14ac:dyDescent="0.25">
      <c r="A41" s="18"/>
      <c r="B41" s="20"/>
      <c r="C41" s="5" t="s">
        <v>31</v>
      </c>
      <c r="D41" s="10">
        <f>D25+D19+D16+D13+D30+D36</f>
        <v>0</v>
      </c>
      <c r="E41" s="6" t="s">
        <v>19</v>
      </c>
      <c r="F41" s="6" t="s">
        <v>19</v>
      </c>
      <c r="G41" s="10"/>
      <c r="H41" s="10"/>
    </row>
    <row r="42" spans="1:10" ht="17.25" customHeight="1" x14ac:dyDescent="0.25">
      <c r="A42" s="241" t="s">
        <v>32</v>
      </c>
      <c r="B42" s="242"/>
      <c r="C42" s="243"/>
      <c r="D42" s="244" t="s">
        <v>21</v>
      </c>
      <c r="E42" s="245"/>
      <c r="F42" s="245"/>
      <c r="G42" s="245"/>
      <c r="H42" s="246"/>
    </row>
    <row r="43" spans="1:10" ht="17.25" customHeight="1" x14ac:dyDescent="0.25">
      <c r="A43" s="18"/>
      <c r="B43" s="20"/>
      <c r="C43" s="5" t="s">
        <v>33</v>
      </c>
      <c r="D43" s="10">
        <f>D41</f>
        <v>0</v>
      </c>
      <c r="E43" s="6" t="s">
        <v>19</v>
      </c>
      <c r="F43" s="6" t="s">
        <v>19</v>
      </c>
      <c r="G43" s="6"/>
      <c r="H43" s="10"/>
    </row>
    <row r="44" spans="1:10" ht="17.25" customHeight="1" x14ac:dyDescent="0.25">
      <c r="A44" s="21"/>
      <c r="B44" s="22"/>
      <c r="C44" s="21" t="s">
        <v>34</v>
      </c>
      <c r="D44" s="244" t="s">
        <v>21</v>
      </c>
      <c r="E44" s="245"/>
      <c r="F44" s="245"/>
      <c r="G44" s="245"/>
      <c r="H44" s="246"/>
    </row>
    <row r="45" spans="1:10" ht="17.25" customHeight="1" x14ac:dyDescent="0.25">
      <c r="A45" s="21"/>
      <c r="B45" s="22"/>
      <c r="C45" s="21" t="s">
        <v>35</v>
      </c>
      <c r="D45" s="244" t="s">
        <v>21</v>
      </c>
      <c r="E45" s="245"/>
      <c r="F45" s="245"/>
      <c r="G45" s="245"/>
      <c r="H45" s="246"/>
      <c r="I45" s="109"/>
      <c r="J45" s="109"/>
    </row>
    <row r="46" spans="1:10" ht="19.5" customHeight="1" x14ac:dyDescent="0.25">
      <c r="A46" s="18"/>
      <c r="B46" s="20"/>
      <c r="C46" s="5" t="s">
        <v>36</v>
      </c>
      <c r="D46" s="10">
        <f>D43</f>
        <v>0</v>
      </c>
      <c r="E46" s="6" t="s">
        <v>19</v>
      </c>
      <c r="F46" s="6" t="s">
        <v>19</v>
      </c>
      <c r="G46" s="6"/>
      <c r="H46" s="10"/>
    </row>
    <row r="47" spans="1:10" ht="96" customHeight="1" x14ac:dyDescent="0.25">
      <c r="A47" s="33">
        <v>15</v>
      </c>
      <c r="B47" s="33" t="s">
        <v>145</v>
      </c>
      <c r="C47" s="225" t="s">
        <v>220</v>
      </c>
      <c r="D47" s="231" t="s">
        <v>19</v>
      </c>
      <c r="E47" s="231" t="s">
        <v>19</v>
      </c>
      <c r="F47" s="231" t="s">
        <v>19</v>
      </c>
      <c r="G47" s="85">
        <f>ROUND(0.03*H43,2)</f>
        <v>0</v>
      </c>
      <c r="H47" s="85"/>
    </row>
    <row r="48" spans="1:10" x14ac:dyDescent="0.25">
      <c r="A48" s="119"/>
      <c r="B48" s="119"/>
      <c r="C48" s="33" t="s">
        <v>1</v>
      </c>
      <c r="D48" s="85">
        <f>D46</f>
        <v>0</v>
      </c>
      <c r="E48" s="231" t="s">
        <v>19</v>
      </c>
      <c r="F48" s="231" t="s">
        <v>19</v>
      </c>
      <c r="G48" s="85"/>
      <c r="H48" s="85"/>
    </row>
    <row r="49" spans="1:8" ht="85.5" customHeight="1" x14ac:dyDescent="0.25">
      <c r="A49" s="33">
        <v>16</v>
      </c>
      <c r="B49" s="33" t="s">
        <v>145</v>
      </c>
      <c r="C49" s="33" t="s">
        <v>37</v>
      </c>
      <c r="D49" s="231" t="s">
        <v>19</v>
      </c>
      <c r="E49" s="231" t="s">
        <v>19</v>
      </c>
      <c r="F49" s="231" t="s">
        <v>19</v>
      </c>
      <c r="G49" s="85">
        <f>ROUND(0.18*H48,2)</f>
        <v>0</v>
      </c>
      <c r="H49" s="85">
        <f>ROUND(H48*0.18,2)</f>
        <v>0</v>
      </c>
    </row>
    <row r="50" spans="1:8" x14ac:dyDescent="0.25">
      <c r="A50" s="230"/>
      <c r="B50" s="232"/>
      <c r="C50" s="230" t="s">
        <v>38</v>
      </c>
      <c r="D50" s="85">
        <f>D48</f>
        <v>0</v>
      </c>
      <c r="E50" s="231" t="s">
        <v>19</v>
      </c>
      <c r="F50" s="231" t="s">
        <v>19</v>
      </c>
      <c r="G50" s="85"/>
      <c r="H50" s="85"/>
    </row>
    <row r="51" spans="1:8" x14ac:dyDescent="0.25">
      <c r="A51" s="11"/>
      <c r="B51" s="11"/>
      <c r="C51" s="11"/>
      <c r="D51" s="12"/>
      <c r="E51" s="12"/>
      <c r="F51" s="12"/>
      <c r="G51" s="12"/>
      <c r="H51" s="12"/>
    </row>
    <row r="52" spans="1:8" x14ac:dyDescent="0.25">
      <c r="A52" s="11"/>
      <c r="B52" s="251"/>
      <c r="C52" s="251"/>
      <c r="D52" s="12"/>
      <c r="E52" s="12"/>
      <c r="F52" s="252"/>
      <c r="G52" s="252"/>
      <c r="H52" s="252"/>
    </row>
    <row r="53" spans="1:8" x14ac:dyDescent="0.25">
      <c r="A53" s="11"/>
      <c r="B53" s="11"/>
      <c r="C53" s="25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251"/>
      <c r="C55" s="251"/>
      <c r="D55" s="11"/>
      <c r="E55" s="11"/>
      <c r="F55" s="251"/>
      <c r="G55" s="251"/>
      <c r="H55" s="251"/>
    </row>
    <row r="56" spans="1:8" x14ac:dyDescent="0.25">
      <c r="C56" s="1"/>
    </row>
    <row r="57" spans="1:8" x14ac:dyDescent="0.25">
      <c r="C57" s="26"/>
    </row>
  </sheetData>
  <mergeCells count="40">
    <mergeCell ref="B55:C55"/>
    <mergeCell ref="F55:H55"/>
    <mergeCell ref="A37:C37"/>
    <mergeCell ref="D37:H37"/>
    <mergeCell ref="A38:C38"/>
    <mergeCell ref="D38:H38"/>
    <mergeCell ref="A40:C40"/>
    <mergeCell ref="D40:H40"/>
    <mergeCell ref="A42:C42"/>
    <mergeCell ref="D42:H42"/>
    <mergeCell ref="D44:H44"/>
    <mergeCell ref="B52:C52"/>
    <mergeCell ref="F52:H52"/>
    <mergeCell ref="D45:H45"/>
    <mergeCell ref="A26:C26"/>
    <mergeCell ref="D26:H26"/>
    <mergeCell ref="A31:C31"/>
    <mergeCell ref="D31:H31"/>
    <mergeCell ref="B11:C11"/>
    <mergeCell ref="D11:H11"/>
    <mergeCell ref="A17:C17"/>
    <mergeCell ref="D17:H17"/>
    <mergeCell ref="A14:C14"/>
    <mergeCell ref="D14:H14"/>
    <mergeCell ref="A20:C20"/>
    <mergeCell ref="D20:H20"/>
    <mergeCell ref="A5:H5"/>
    <mergeCell ref="A6:H6"/>
    <mergeCell ref="A8:A9"/>
    <mergeCell ref="B8:B9"/>
    <mergeCell ref="C8:C9"/>
    <mergeCell ref="D8:G8"/>
    <mergeCell ref="H8:H9"/>
    <mergeCell ref="E7:H7"/>
    <mergeCell ref="F1:H1"/>
    <mergeCell ref="A2:B2"/>
    <mergeCell ref="C2:E2"/>
    <mergeCell ref="G2:H2"/>
    <mergeCell ref="C3:E3"/>
    <mergeCell ref="G3:H3"/>
  </mergeCells>
  <conditionalFormatting sqref="B12">
    <cfRule type="cellIs" dxfId="182" priority="1" stopIfTrue="1" operator="equal">
      <formula>8223.307275</formula>
    </cfRule>
  </conditionalFormatting>
  <printOptions horizontalCentered="1"/>
  <pageMargins left="0.31496062992126" right="0.31496062992126" top="0.35433070866141703" bottom="0" header="0.511811023622047" footer="0"/>
  <pageSetup paperSize="9" orientation="landscape" r:id="rId1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view="pageBreakPreview" zoomScaleSheetLayoutView="100" workbookViewId="0">
      <selection activeCell="J75" sqref="J75"/>
    </sheetView>
  </sheetViews>
  <sheetFormatPr defaultRowHeight="15" x14ac:dyDescent="0.2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 x14ac:dyDescent="0.25">
      <c r="A1" s="279" t="s">
        <v>320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 x14ac:dyDescent="0.25">
      <c r="A2" s="274" t="s">
        <v>321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5" s="27" customFormat="1" ht="16.5" x14ac:dyDescent="0.25">
      <c r="D3" s="210"/>
      <c r="G3" s="157"/>
      <c r="H3" s="262"/>
      <c r="I3" s="262"/>
      <c r="J3" s="262"/>
      <c r="K3" s="262"/>
      <c r="L3" s="28"/>
      <c r="M3" s="210"/>
    </row>
    <row r="4" spans="1:15" s="27" customFormat="1" ht="13.5" x14ac:dyDescent="0.25">
      <c r="B4" s="253" t="s">
        <v>350</v>
      </c>
      <c r="C4" s="253"/>
      <c r="D4" s="158">
        <f>ROUND(M114*0.001,2)</f>
        <v>0</v>
      </c>
      <c r="E4" s="280" t="s">
        <v>53</v>
      </c>
      <c r="F4" s="280"/>
      <c r="I4" s="29"/>
      <c r="J4" s="211"/>
      <c r="K4" s="211"/>
      <c r="L4" s="28"/>
      <c r="M4" s="210"/>
    </row>
    <row r="5" spans="1:15" s="31" customFormat="1" ht="30" customHeight="1" x14ac:dyDescent="0.25">
      <c r="A5" s="255" t="s">
        <v>0</v>
      </c>
      <c r="B5" s="256" t="s">
        <v>54</v>
      </c>
      <c r="C5" s="269" t="s">
        <v>55</v>
      </c>
      <c r="D5" s="255" t="s">
        <v>56</v>
      </c>
      <c r="E5" s="263" t="s">
        <v>57</v>
      </c>
      <c r="F5" s="264"/>
      <c r="G5" s="263" t="s">
        <v>58</v>
      </c>
      <c r="H5" s="264"/>
      <c r="I5" s="263" t="s">
        <v>59</v>
      </c>
      <c r="J5" s="264"/>
      <c r="K5" s="263" t="s">
        <v>60</v>
      </c>
      <c r="L5" s="264"/>
      <c r="M5" s="265" t="s">
        <v>61</v>
      </c>
    </row>
    <row r="6" spans="1:15" s="31" customFormat="1" ht="27" x14ac:dyDescent="0.25">
      <c r="A6" s="255"/>
      <c r="B6" s="257"/>
      <c r="C6" s="270"/>
      <c r="D6" s="255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  <c r="O6" s="208"/>
    </row>
    <row r="7" spans="1:15" s="31" customFormat="1" ht="13.5" x14ac:dyDescent="0.2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 x14ac:dyDescent="0.25">
      <c r="A8" s="3">
        <v>1</v>
      </c>
      <c r="B8" s="82" t="s">
        <v>162</v>
      </c>
      <c r="C8" s="58" t="s">
        <v>273</v>
      </c>
      <c r="D8" s="59" t="s">
        <v>78</v>
      </c>
      <c r="E8" s="59"/>
      <c r="F8" s="125">
        <v>3.2500000000000001E-2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 x14ac:dyDescent="0.2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0.5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 x14ac:dyDescent="0.2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1.1299999999999999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 x14ac:dyDescent="0.2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7.0000000000000007E-2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 x14ac:dyDescent="0.25">
      <c r="A12" s="65"/>
      <c r="B12" s="66" t="s">
        <v>369</v>
      </c>
      <c r="C12" s="117" t="s">
        <v>370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 x14ac:dyDescent="0.25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F8*1.75*1000</f>
        <v>56.875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 x14ac:dyDescent="0.2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3.2500000000000001E-2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 x14ac:dyDescent="0.2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 x14ac:dyDescent="0.2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0.12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256" s="27" customFormat="1" ht="13.5" x14ac:dyDescent="0.2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256" s="27" customFormat="1" ht="13.5" x14ac:dyDescent="0.25">
      <c r="A18" s="3"/>
      <c r="B18" s="48" t="s">
        <v>369</v>
      </c>
      <c r="C18" s="5" t="s">
        <v>370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256" s="92" customFormat="1" ht="27" x14ac:dyDescent="0.2">
      <c r="A19" s="137">
        <v>4</v>
      </c>
      <c r="B19" s="124" t="s">
        <v>140</v>
      </c>
      <c r="C19" s="127" t="s">
        <v>322</v>
      </c>
      <c r="D19" s="73" t="s">
        <v>98</v>
      </c>
      <c r="E19" s="138"/>
      <c r="F19" s="118">
        <v>0.183</v>
      </c>
      <c r="G19" s="73"/>
      <c r="H19" s="73"/>
      <c r="I19" s="73"/>
      <c r="J19" s="73"/>
      <c r="K19" s="73"/>
      <c r="L19" s="73"/>
      <c r="M19" s="73"/>
    </row>
    <row r="20" spans="1:256" s="92" customFormat="1" ht="13.5" x14ac:dyDescent="0.2">
      <c r="A20" s="137"/>
      <c r="B20" s="139"/>
      <c r="C20" s="127" t="s">
        <v>79</v>
      </c>
      <c r="D20" s="73" t="s">
        <v>64</v>
      </c>
      <c r="E20" s="140">
        <v>15</v>
      </c>
      <c r="F20" s="73">
        <f>ROUND(F19*E20,2)</f>
        <v>2.75</v>
      </c>
      <c r="G20" s="73"/>
      <c r="H20" s="73"/>
      <c r="I20" s="73"/>
      <c r="J20" s="73">
        <f>ROUND(F20*I20,2)</f>
        <v>0</v>
      </c>
      <c r="K20" s="73"/>
      <c r="L20" s="73"/>
      <c r="M20" s="73">
        <f t="shared" ref="M20:M25" si="0">L20+J20+H20</f>
        <v>0</v>
      </c>
    </row>
    <row r="21" spans="1:256" s="92" customFormat="1" ht="13.5" x14ac:dyDescent="0.2">
      <c r="A21" s="137"/>
      <c r="B21" s="141"/>
      <c r="C21" s="127" t="s">
        <v>92</v>
      </c>
      <c r="D21" s="140" t="s">
        <v>71</v>
      </c>
      <c r="E21" s="140">
        <v>2.16</v>
      </c>
      <c r="F21" s="73">
        <f>ROUND(F19*E21,2)</f>
        <v>0.4</v>
      </c>
      <c r="G21" s="73"/>
      <c r="H21" s="73"/>
      <c r="I21" s="73"/>
      <c r="J21" s="73"/>
      <c r="K21" s="73"/>
      <c r="L21" s="73">
        <f>ROUND(F21*K21,2)</f>
        <v>0</v>
      </c>
      <c r="M21" s="73">
        <f t="shared" si="0"/>
        <v>0</v>
      </c>
    </row>
    <row r="22" spans="1:256" s="92" customFormat="1" ht="13.5" x14ac:dyDescent="0.2">
      <c r="A22" s="137"/>
      <c r="B22" s="142"/>
      <c r="C22" s="127" t="s">
        <v>90</v>
      </c>
      <c r="D22" s="73" t="s">
        <v>71</v>
      </c>
      <c r="E22" s="140">
        <v>0.97</v>
      </c>
      <c r="F22" s="73">
        <f>ROUND(F19*E22,2)</f>
        <v>0.18</v>
      </c>
      <c r="G22" s="73"/>
      <c r="H22" s="73"/>
      <c r="I22" s="73"/>
      <c r="J22" s="73"/>
      <c r="K22" s="73"/>
      <c r="L22" s="73">
        <f>ROUND(F22*K22,2)</f>
        <v>0</v>
      </c>
      <c r="M22" s="73">
        <f t="shared" si="0"/>
        <v>0</v>
      </c>
    </row>
    <row r="23" spans="1:256" s="92" customFormat="1" ht="27.75" customHeight="1" x14ac:dyDescent="0.2">
      <c r="A23" s="137"/>
      <c r="B23" s="143"/>
      <c r="C23" s="127" t="s">
        <v>135</v>
      </c>
      <c r="D23" s="73" t="s">
        <v>71</v>
      </c>
      <c r="E23" s="140">
        <v>2.73</v>
      </c>
      <c r="F23" s="73">
        <f>ROUND(F19*E23,2)</f>
        <v>0.5</v>
      </c>
      <c r="G23" s="73"/>
      <c r="H23" s="73"/>
      <c r="I23" s="73"/>
      <c r="J23" s="73"/>
      <c r="K23" s="73"/>
      <c r="L23" s="73">
        <f>ROUND(F23*K23,2)</f>
        <v>0</v>
      </c>
      <c r="M23" s="73">
        <f t="shared" si="0"/>
        <v>0</v>
      </c>
    </row>
    <row r="24" spans="1:256" s="92" customFormat="1" ht="15.75" x14ac:dyDescent="0.2">
      <c r="A24" s="137"/>
      <c r="B24" s="141" t="s">
        <v>369</v>
      </c>
      <c r="C24" s="127" t="s">
        <v>372</v>
      </c>
      <c r="D24" s="140" t="s">
        <v>83</v>
      </c>
      <c r="E24" s="140">
        <v>122</v>
      </c>
      <c r="F24" s="73">
        <f>ROUND(F19*E24,2)</f>
        <v>22.33</v>
      </c>
      <c r="G24" s="73"/>
      <c r="H24" s="73">
        <f>ROUND(F24*G24,2)</f>
        <v>0</v>
      </c>
      <c r="I24" s="73"/>
      <c r="J24" s="73"/>
      <c r="K24" s="73"/>
      <c r="L24" s="73"/>
      <c r="M24" s="73">
        <f t="shared" si="0"/>
        <v>0</v>
      </c>
    </row>
    <row r="25" spans="1:256" s="92" customFormat="1" ht="15.75" x14ac:dyDescent="0.2">
      <c r="A25" s="137"/>
      <c r="B25" s="142"/>
      <c r="C25" s="127" t="s">
        <v>73</v>
      </c>
      <c r="D25" s="140" t="s">
        <v>83</v>
      </c>
      <c r="E25" s="140">
        <v>7</v>
      </c>
      <c r="F25" s="73">
        <f>ROUND(F19*E25,2)</f>
        <v>1.28</v>
      </c>
      <c r="G25" s="73"/>
      <c r="H25" s="73">
        <f>ROUND(F25*G25,2)</f>
        <v>0</v>
      </c>
      <c r="I25" s="73"/>
      <c r="J25" s="73"/>
      <c r="K25" s="73"/>
      <c r="L25" s="73"/>
      <c r="M25" s="73">
        <f t="shared" si="0"/>
        <v>0</v>
      </c>
    </row>
    <row r="26" spans="1:256" s="92" customFormat="1" ht="27" x14ac:dyDescent="0.2">
      <c r="A26" s="3">
        <v>5</v>
      </c>
      <c r="B26" s="82" t="s">
        <v>255</v>
      </c>
      <c r="C26" s="91" t="s">
        <v>254</v>
      </c>
      <c r="D26" s="43" t="s">
        <v>95</v>
      </c>
      <c r="E26" s="49"/>
      <c r="F26" s="60">
        <v>0.35199999999999998</v>
      </c>
      <c r="G26" s="43"/>
      <c r="H26" s="43"/>
      <c r="I26" s="43"/>
      <c r="J26" s="43"/>
      <c r="K26" s="43"/>
      <c r="L26" s="43"/>
      <c r="M26" s="4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92" customFormat="1" ht="13.5" x14ac:dyDescent="0.2">
      <c r="A27" s="3"/>
      <c r="B27" s="48"/>
      <c r="C27" s="91" t="s">
        <v>79</v>
      </c>
      <c r="D27" s="43" t="s">
        <v>64</v>
      </c>
      <c r="E27" s="41">
        <v>33</v>
      </c>
      <c r="F27" s="43">
        <f>ROUND(F26*E27,2)</f>
        <v>11.62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5" si="1">L27+J27+H27</f>
        <v>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92" customFormat="1" ht="13.5" x14ac:dyDescent="0.2">
      <c r="A28" s="3"/>
      <c r="B28" s="45"/>
      <c r="C28" s="91" t="s">
        <v>142</v>
      </c>
      <c r="D28" s="41" t="s">
        <v>71</v>
      </c>
      <c r="E28" s="41">
        <v>0.42</v>
      </c>
      <c r="F28" s="43">
        <f>ROUND(F26*E28,2)</f>
        <v>0.15</v>
      </c>
      <c r="G28" s="43"/>
      <c r="H28" s="43"/>
      <c r="I28" s="43"/>
      <c r="J28" s="43"/>
      <c r="K28" s="43"/>
      <c r="L28" s="43">
        <f t="shared" ref="L28:L33" si="2">ROUND(F28*K28,2)</f>
        <v>0</v>
      </c>
      <c r="M28" s="43">
        <f t="shared" si="1"/>
        <v>0</v>
      </c>
      <c r="N28" s="27"/>
      <c r="O28" s="27"/>
      <c r="P28" s="27"/>
      <c r="Q28" s="27"/>
      <c r="R28" s="81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92" customFormat="1" ht="13.5" x14ac:dyDescent="0.2">
      <c r="A29" s="3"/>
      <c r="B29" s="45"/>
      <c r="C29" s="91" t="s">
        <v>133</v>
      </c>
      <c r="D29" s="41" t="s">
        <v>71</v>
      </c>
      <c r="E29" s="41">
        <v>2.58</v>
      </c>
      <c r="F29" s="43">
        <f>ROUND(F26*E29,2)</f>
        <v>0.91</v>
      </c>
      <c r="G29" s="43"/>
      <c r="H29" s="43"/>
      <c r="I29" s="43"/>
      <c r="J29" s="43"/>
      <c r="K29" s="43"/>
      <c r="L29" s="43">
        <f t="shared" si="2"/>
        <v>0</v>
      </c>
      <c r="M29" s="43">
        <f t="shared" si="1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92" customFormat="1" ht="27" x14ac:dyDescent="0.2">
      <c r="A30" s="3"/>
      <c r="B30" s="46"/>
      <c r="C30" s="91" t="s">
        <v>139</v>
      </c>
      <c r="D30" s="43" t="s">
        <v>71</v>
      </c>
      <c r="E30" s="41">
        <v>11.2</v>
      </c>
      <c r="F30" s="43">
        <f>ROUND(F26*E30,2)</f>
        <v>3.94</v>
      </c>
      <c r="G30" s="43"/>
      <c r="H30" s="43"/>
      <c r="I30" s="43"/>
      <c r="J30" s="43"/>
      <c r="K30" s="43"/>
      <c r="L30" s="43">
        <f t="shared" si="2"/>
        <v>0</v>
      </c>
      <c r="M30" s="43">
        <f t="shared" si="1"/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92" customFormat="1" ht="13.5" x14ac:dyDescent="0.2">
      <c r="A31" s="3"/>
      <c r="B31" s="46"/>
      <c r="C31" s="91" t="s">
        <v>118</v>
      </c>
      <c r="D31" s="43" t="s">
        <v>71</v>
      </c>
      <c r="E31" s="41">
        <v>24.8</v>
      </c>
      <c r="F31" s="43">
        <f>ROUND(F26*E31,2)</f>
        <v>8.73</v>
      </c>
      <c r="G31" s="43"/>
      <c r="H31" s="43"/>
      <c r="I31" s="43"/>
      <c r="J31" s="43"/>
      <c r="K31" s="43"/>
      <c r="L31" s="43">
        <f t="shared" si="2"/>
        <v>0</v>
      </c>
      <c r="M31" s="43">
        <f t="shared" si="1"/>
        <v>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92" customFormat="1" ht="13.5" x14ac:dyDescent="0.2">
      <c r="A32" s="3"/>
      <c r="B32" s="46"/>
      <c r="C32" s="91" t="s">
        <v>90</v>
      </c>
      <c r="D32" s="43" t="s">
        <v>71</v>
      </c>
      <c r="E32" s="41">
        <v>4.1399999999999997</v>
      </c>
      <c r="F32" s="43">
        <f>ROUND(F26*E32,2)</f>
        <v>1.46</v>
      </c>
      <c r="G32" s="43"/>
      <c r="H32" s="43"/>
      <c r="I32" s="43"/>
      <c r="J32" s="43"/>
      <c r="K32" s="43"/>
      <c r="L32" s="43">
        <f t="shared" si="2"/>
        <v>0</v>
      </c>
      <c r="M32" s="43">
        <f t="shared" si="1"/>
        <v>0</v>
      </c>
      <c r="N32" s="27"/>
      <c r="O32" s="8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92" customFormat="1" ht="13.5" x14ac:dyDescent="0.2">
      <c r="A33" s="3"/>
      <c r="B33" s="61"/>
      <c r="C33" s="160" t="s">
        <v>93</v>
      </c>
      <c r="D33" s="43" t="s">
        <v>71</v>
      </c>
      <c r="E33" s="41">
        <v>0.53</v>
      </c>
      <c r="F33" s="43">
        <f>ROUND(F26*E33,2)</f>
        <v>0.19</v>
      </c>
      <c r="G33" s="43"/>
      <c r="H33" s="43"/>
      <c r="I33" s="43"/>
      <c r="J33" s="43"/>
      <c r="K33" s="43"/>
      <c r="L33" s="43">
        <f t="shared" si="2"/>
        <v>0</v>
      </c>
      <c r="M33" s="43">
        <f t="shared" si="1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92" customFormat="1" ht="27" x14ac:dyDescent="0.2">
      <c r="A34" s="3"/>
      <c r="B34" s="45" t="s">
        <v>369</v>
      </c>
      <c r="C34" s="91" t="s">
        <v>373</v>
      </c>
      <c r="D34" s="41" t="s">
        <v>83</v>
      </c>
      <c r="E34" s="41">
        <v>141</v>
      </c>
      <c r="F34" s="43">
        <f>ROUND(F26*E34,2)</f>
        <v>49.63</v>
      </c>
      <c r="G34" s="43"/>
      <c r="H34" s="43">
        <f>ROUND(F34*G34,2)</f>
        <v>0</v>
      </c>
      <c r="I34" s="43"/>
      <c r="J34" s="43"/>
      <c r="K34" s="43"/>
      <c r="L34" s="43"/>
      <c r="M34" s="43">
        <f t="shared" si="1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92" customFormat="1" ht="15.75" x14ac:dyDescent="0.2">
      <c r="A35" s="3"/>
      <c r="B35" s="46"/>
      <c r="C35" s="91" t="s">
        <v>73</v>
      </c>
      <c r="D35" s="41" t="s">
        <v>83</v>
      </c>
      <c r="E35" s="41">
        <v>30</v>
      </c>
      <c r="F35" s="43">
        <f>ROUND(F26*E35,2)</f>
        <v>10.56</v>
      </c>
      <c r="G35" s="43"/>
      <c r="H35" s="43">
        <f>ROUND(F35*G35,2)</f>
        <v>0</v>
      </c>
      <c r="I35" s="43"/>
      <c r="J35" s="43"/>
      <c r="K35" s="43"/>
      <c r="L35" s="43"/>
      <c r="M35" s="43">
        <f t="shared" si="1"/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2.75" customHeight="1" x14ac:dyDescent="0.2">
      <c r="A36" s="137">
        <v>6</v>
      </c>
      <c r="B36" s="141" t="s">
        <v>256</v>
      </c>
      <c r="C36" s="127" t="s">
        <v>263</v>
      </c>
      <c r="D36" s="73" t="s">
        <v>65</v>
      </c>
      <c r="E36" s="138"/>
      <c r="F36" s="217">
        <v>0.1968</v>
      </c>
      <c r="G36" s="73"/>
      <c r="H36" s="73"/>
      <c r="I36" s="73"/>
      <c r="J36" s="73"/>
      <c r="K36" s="73"/>
      <c r="L36" s="73"/>
      <c r="M36" s="73"/>
    </row>
    <row r="37" spans="1:256" s="92" customFormat="1" ht="13.5" x14ac:dyDescent="0.2">
      <c r="A37" s="137"/>
      <c r="B37" s="141"/>
      <c r="C37" s="127" t="s">
        <v>257</v>
      </c>
      <c r="D37" s="73" t="s">
        <v>71</v>
      </c>
      <c r="E37" s="140">
        <v>0.3</v>
      </c>
      <c r="F37" s="73">
        <f>ROUND(F36*E37,2)</f>
        <v>0.06</v>
      </c>
      <c r="G37" s="73"/>
      <c r="H37" s="73"/>
      <c r="I37" s="73"/>
      <c r="J37" s="73"/>
      <c r="K37" s="73"/>
      <c r="L37" s="73">
        <f>ROUND(F37*K37,2)</f>
        <v>0</v>
      </c>
      <c r="M37" s="73">
        <f>L37+J37+H37</f>
        <v>0</v>
      </c>
    </row>
    <row r="38" spans="1:256" s="92" customFormat="1" ht="13.5" x14ac:dyDescent="0.25">
      <c r="A38" s="137"/>
      <c r="B38" s="141"/>
      <c r="C38" s="127" t="s">
        <v>210</v>
      </c>
      <c r="D38" s="185" t="s">
        <v>65</v>
      </c>
      <c r="E38" s="140">
        <v>1.03</v>
      </c>
      <c r="F38" s="73">
        <f>ROUND(F36*E38,2)</f>
        <v>0.2</v>
      </c>
      <c r="G38" s="73"/>
      <c r="H38" s="73">
        <f>ROUND(F38*G38,2)</f>
        <v>0</v>
      </c>
      <c r="I38" s="73"/>
      <c r="J38" s="73"/>
      <c r="K38" s="73"/>
      <c r="L38" s="73"/>
      <c r="M38" s="73">
        <f>L38+J38+H38</f>
        <v>0</v>
      </c>
    </row>
    <row r="39" spans="1:256" s="27" customFormat="1" ht="67.5" x14ac:dyDescent="0.25">
      <c r="A39" s="137">
        <v>7</v>
      </c>
      <c r="B39" s="124" t="s">
        <v>351</v>
      </c>
      <c r="C39" s="186" t="s">
        <v>295</v>
      </c>
      <c r="D39" s="187" t="s">
        <v>95</v>
      </c>
      <c r="E39" s="187"/>
      <c r="F39" s="118">
        <v>0.32800000000000001</v>
      </c>
      <c r="G39" s="137"/>
      <c r="H39" s="137"/>
      <c r="I39" s="73"/>
      <c r="J39" s="188"/>
      <c r="K39" s="137"/>
      <c r="L39" s="73"/>
      <c r="M39" s="73"/>
    </row>
    <row r="40" spans="1:256" s="63" customFormat="1" ht="13.5" x14ac:dyDescent="0.25">
      <c r="A40" s="137"/>
      <c r="B40" s="143"/>
      <c r="C40" s="184" t="s">
        <v>79</v>
      </c>
      <c r="D40" s="137" t="s">
        <v>81</v>
      </c>
      <c r="E40" s="144">
        <v>37.65</v>
      </c>
      <c r="F40" s="73">
        <f>ROUND(F39*E40,2)</f>
        <v>12.35</v>
      </c>
      <c r="G40" s="189"/>
      <c r="H40" s="189"/>
      <c r="I40" s="73"/>
      <c r="J40" s="73">
        <f>ROUND(I40*F40,2)</f>
        <v>0</v>
      </c>
      <c r="K40" s="189"/>
      <c r="L40" s="189"/>
      <c r="M40" s="73">
        <f t="shared" ref="M40:M45" si="3">L40+J40+H40</f>
        <v>0</v>
      </c>
    </row>
    <row r="41" spans="1:256" s="63" customFormat="1" ht="13.5" x14ac:dyDescent="0.25">
      <c r="A41" s="137"/>
      <c r="B41" s="143"/>
      <c r="C41" s="184" t="s">
        <v>260</v>
      </c>
      <c r="D41" s="137" t="s">
        <v>89</v>
      </c>
      <c r="E41" s="190">
        <v>3.02</v>
      </c>
      <c r="F41" s="73">
        <f>ROUND(E41*F39,2)</f>
        <v>0.99</v>
      </c>
      <c r="G41" s="189"/>
      <c r="H41" s="189"/>
      <c r="I41" s="73"/>
      <c r="J41" s="188"/>
      <c r="K41" s="137"/>
      <c r="L41" s="73">
        <f>ROUND(F41*K41,2)</f>
        <v>0</v>
      </c>
      <c r="M41" s="73">
        <f t="shared" si="3"/>
        <v>0</v>
      </c>
    </row>
    <row r="42" spans="1:256" s="27" customFormat="1" ht="13.5" x14ac:dyDescent="0.25">
      <c r="A42" s="137"/>
      <c r="B42" s="189"/>
      <c r="C42" s="191" t="s">
        <v>261</v>
      </c>
      <c r="D42" s="192" t="s">
        <v>89</v>
      </c>
      <c r="E42" s="193">
        <v>3.7</v>
      </c>
      <c r="F42" s="73">
        <f>ROUND(E42*F39,2)</f>
        <v>1.21</v>
      </c>
      <c r="G42" s="73"/>
      <c r="H42" s="73"/>
      <c r="I42" s="194"/>
      <c r="J42" s="195"/>
      <c r="K42" s="137"/>
      <c r="L42" s="73">
        <f>ROUND(F42*K42,2)</f>
        <v>0</v>
      </c>
      <c r="M42" s="73">
        <f t="shared" si="3"/>
        <v>0</v>
      </c>
    </row>
    <row r="43" spans="1:256" s="27" customFormat="1" ht="13.5" x14ac:dyDescent="0.25">
      <c r="A43" s="137"/>
      <c r="B43" s="189"/>
      <c r="C43" s="191" t="s">
        <v>262</v>
      </c>
      <c r="D43" s="192" t="s">
        <v>89</v>
      </c>
      <c r="E43" s="144">
        <v>11.1</v>
      </c>
      <c r="F43" s="73">
        <f>ROUND(E43*F39,2)</f>
        <v>3.64</v>
      </c>
      <c r="G43" s="73"/>
      <c r="H43" s="73"/>
      <c r="I43" s="194"/>
      <c r="J43" s="195"/>
      <c r="K43" s="137"/>
      <c r="L43" s="73">
        <f>ROUND(F43*K43,2)</f>
        <v>0</v>
      </c>
      <c r="M43" s="73">
        <f t="shared" si="3"/>
        <v>0</v>
      </c>
    </row>
    <row r="44" spans="1:256" s="27" customFormat="1" ht="13.5" x14ac:dyDescent="0.25">
      <c r="A44" s="137"/>
      <c r="B44" s="189"/>
      <c r="C44" s="184" t="s">
        <v>67</v>
      </c>
      <c r="D44" s="137" t="s">
        <v>82</v>
      </c>
      <c r="E44" s="190">
        <v>2.2999999999999998</v>
      </c>
      <c r="F44" s="73">
        <f>ROUND(E44*F39,2)</f>
        <v>0.75</v>
      </c>
      <c r="G44" s="137"/>
      <c r="H44" s="137"/>
      <c r="I44" s="73"/>
      <c r="J44" s="188"/>
      <c r="K44" s="73"/>
      <c r="L44" s="73">
        <f>ROUND(F44*K44,2)</f>
        <v>0</v>
      </c>
      <c r="M44" s="73">
        <f t="shared" si="3"/>
        <v>0</v>
      </c>
    </row>
    <row r="45" spans="1:256" s="27" customFormat="1" ht="40.5" x14ac:dyDescent="0.25">
      <c r="A45" s="137"/>
      <c r="B45" s="233" t="s">
        <v>374</v>
      </c>
      <c r="C45" s="184" t="s">
        <v>379</v>
      </c>
      <c r="D45" s="137" t="s">
        <v>65</v>
      </c>
      <c r="E45" s="193">
        <v>121.6</v>
      </c>
      <c r="F45" s="73">
        <f>ROUND(E45*F39,2)</f>
        <v>39.880000000000003</v>
      </c>
      <c r="G45" s="73"/>
      <c r="H45" s="73">
        <f>ROUND(F45*G45,2)</f>
        <v>0</v>
      </c>
      <c r="I45" s="73"/>
      <c r="J45" s="188"/>
      <c r="K45" s="73"/>
      <c r="L45" s="73"/>
      <c r="M45" s="73">
        <f t="shared" si="3"/>
        <v>0</v>
      </c>
    </row>
    <row r="46" spans="1:256" s="27" customFormat="1" ht="13.5" x14ac:dyDescent="0.25">
      <c r="A46" s="137"/>
      <c r="B46" s="189"/>
      <c r="C46" s="184" t="s">
        <v>96</v>
      </c>
      <c r="D46" s="137" t="s">
        <v>68</v>
      </c>
      <c r="E46" s="193">
        <v>14.9</v>
      </c>
      <c r="F46" s="73">
        <f>ROUND(F39*E46,2)</f>
        <v>4.8899999999999997</v>
      </c>
      <c r="G46" s="73"/>
      <c r="H46" s="73">
        <f>ROUND(F46*G46,2)</f>
        <v>0</v>
      </c>
      <c r="I46" s="73"/>
      <c r="J46" s="188"/>
      <c r="K46" s="73"/>
      <c r="L46" s="73"/>
      <c r="M46" s="73">
        <f>H46+J46+L46</f>
        <v>0</v>
      </c>
    </row>
    <row r="47" spans="1:256" s="27" customFormat="1" ht="13.5" x14ac:dyDescent="0.25">
      <c r="A47" s="3"/>
      <c r="B47" s="48"/>
      <c r="C47" s="18" t="s">
        <v>239</v>
      </c>
      <c r="D47" s="59"/>
      <c r="E47" s="59"/>
      <c r="F47" s="41"/>
      <c r="G47" s="3"/>
      <c r="H47" s="3"/>
      <c r="I47" s="43"/>
      <c r="J47" s="50"/>
      <c r="K47" s="3"/>
      <c r="L47" s="43"/>
      <c r="M47" s="43"/>
      <c r="N47" s="51"/>
    </row>
    <row r="48" spans="1:256" s="27" customFormat="1" ht="40.5" x14ac:dyDescent="0.25">
      <c r="A48" s="3">
        <v>8</v>
      </c>
      <c r="B48" s="82" t="s">
        <v>162</v>
      </c>
      <c r="C48" s="58" t="s">
        <v>297</v>
      </c>
      <c r="D48" s="59" t="s">
        <v>78</v>
      </c>
      <c r="E48" s="59"/>
      <c r="F48" s="125">
        <v>2.5899999999999999E-2</v>
      </c>
      <c r="G48" s="3"/>
      <c r="H48" s="3"/>
      <c r="I48" s="43"/>
      <c r="J48" s="50"/>
      <c r="K48" s="3"/>
      <c r="L48" s="43"/>
      <c r="M48" s="50"/>
      <c r="N48" s="51"/>
    </row>
    <row r="49" spans="1:14" s="63" customFormat="1" ht="13.5" x14ac:dyDescent="0.25">
      <c r="A49" s="3"/>
      <c r="B49" s="61"/>
      <c r="C49" s="4" t="s">
        <v>80</v>
      </c>
      <c r="D49" s="3" t="s">
        <v>81</v>
      </c>
      <c r="E49" s="43">
        <v>15.5</v>
      </c>
      <c r="F49" s="43">
        <f>ROUND(E49*F48,2)</f>
        <v>0.4</v>
      </c>
      <c r="G49" s="62"/>
      <c r="H49" s="62"/>
      <c r="I49" s="43"/>
      <c r="J49" s="43">
        <f>ROUND(I49*F49,2)</f>
        <v>0</v>
      </c>
      <c r="K49" s="62"/>
      <c r="L49" s="43"/>
      <c r="M49" s="43">
        <f>L49+J49+H49</f>
        <v>0</v>
      </c>
    </row>
    <row r="50" spans="1:14" s="63" customFormat="1" ht="15.75" x14ac:dyDescent="0.25">
      <c r="A50" s="3"/>
      <c r="B50" s="61"/>
      <c r="C50" s="4" t="s">
        <v>147</v>
      </c>
      <c r="D50" s="3" t="s">
        <v>137</v>
      </c>
      <c r="E50" s="43">
        <v>34.700000000000003</v>
      </c>
      <c r="F50" s="43">
        <f>ROUND(E50*F48,2)</f>
        <v>0.9</v>
      </c>
      <c r="G50" s="62"/>
      <c r="H50" s="62"/>
      <c r="I50" s="3"/>
      <c r="J50" s="50"/>
      <c r="K50" s="3"/>
      <c r="L50" s="43">
        <f>ROUND(K50*F50,2)</f>
        <v>0</v>
      </c>
      <c r="M50" s="43">
        <f>L50+J50+H50</f>
        <v>0</v>
      </c>
    </row>
    <row r="51" spans="1:14" s="31" customFormat="1" ht="13.5" x14ac:dyDescent="0.25">
      <c r="A51" s="3"/>
      <c r="B51" s="64"/>
      <c r="C51" s="5" t="s">
        <v>67</v>
      </c>
      <c r="D51" s="3" t="s">
        <v>82</v>
      </c>
      <c r="E51" s="43">
        <v>2.09</v>
      </c>
      <c r="F51" s="43">
        <f>ROUND(E51*F48,2)</f>
        <v>0.05</v>
      </c>
      <c r="G51" s="43"/>
      <c r="H51" s="50"/>
      <c r="I51" s="43"/>
      <c r="J51" s="50"/>
      <c r="K51" s="43"/>
      <c r="L51" s="43">
        <f>ROUND(F51*K51,2)</f>
        <v>0</v>
      </c>
      <c r="M51" s="43">
        <f>L51+J51+H51</f>
        <v>0</v>
      </c>
      <c r="N51" s="27"/>
    </row>
    <row r="52" spans="1:14" s="2" customFormat="1" ht="15.75" x14ac:dyDescent="0.25">
      <c r="A52" s="65"/>
      <c r="B52" s="66" t="s">
        <v>369</v>
      </c>
      <c r="C52" s="117" t="s">
        <v>370</v>
      </c>
      <c r="D52" s="66" t="s">
        <v>83</v>
      </c>
      <c r="E52" s="10">
        <v>0.04</v>
      </c>
      <c r="F52" s="43">
        <f>ROUND(E52*F48,2)</f>
        <v>0</v>
      </c>
      <c r="G52" s="10"/>
      <c r="H52" s="67">
        <f>ROUND(F52*G52,2)</f>
        <v>0</v>
      </c>
      <c r="I52" s="65"/>
      <c r="J52" s="50"/>
      <c r="K52" s="65"/>
      <c r="L52" s="43"/>
      <c r="M52" s="43">
        <f>L52+J52+H52</f>
        <v>0</v>
      </c>
    </row>
    <row r="53" spans="1:14" s="31" customFormat="1" ht="27" x14ac:dyDescent="0.25">
      <c r="A53" s="3">
        <v>9</v>
      </c>
      <c r="B53" s="19" t="s">
        <v>161</v>
      </c>
      <c r="C53" s="40" t="s">
        <v>221</v>
      </c>
      <c r="D53" s="43" t="s">
        <v>65</v>
      </c>
      <c r="E53" s="41"/>
      <c r="F53" s="42">
        <f>F48*1.2*1000</f>
        <v>31.08</v>
      </c>
      <c r="G53" s="43"/>
      <c r="H53" s="43"/>
      <c r="I53" s="43"/>
      <c r="J53" s="43"/>
      <c r="K53" s="43"/>
      <c r="L53" s="43">
        <f>ROUND(F53*K53,2)</f>
        <v>0</v>
      </c>
      <c r="M53" s="43">
        <f>L53+J53+H53</f>
        <v>0</v>
      </c>
    </row>
    <row r="54" spans="1:14" s="27" customFormat="1" ht="13.5" x14ac:dyDescent="0.25">
      <c r="A54" s="3">
        <v>10</v>
      </c>
      <c r="B54" s="82" t="s">
        <v>84</v>
      </c>
      <c r="C54" s="5" t="s">
        <v>85</v>
      </c>
      <c r="D54" s="59" t="s">
        <v>86</v>
      </c>
      <c r="E54" s="59"/>
      <c r="F54" s="136">
        <v>2.5899999999999999E-2</v>
      </c>
      <c r="G54" s="3"/>
      <c r="H54" s="3"/>
      <c r="I54" s="43"/>
      <c r="J54" s="50"/>
      <c r="K54" s="3"/>
      <c r="L54" s="43"/>
      <c r="M54" s="43"/>
      <c r="N54" s="51"/>
    </row>
    <row r="55" spans="1:14" s="27" customFormat="1" ht="13.5" x14ac:dyDescent="0.25">
      <c r="A55" s="3"/>
      <c r="B55" s="48"/>
      <c r="C55" s="5" t="s">
        <v>79</v>
      </c>
      <c r="D55" s="59" t="s">
        <v>81</v>
      </c>
      <c r="E55" s="59">
        <v>3.23</v>
      </c>
      <c r="F55" s="41">
        <f>ROUND(F54*E55,2)</f>
        <v>0.08</v>
      </c>
      <c r="G55" s="3"/>
      <c r="H55" s="3"/>
      <c r="I55" s="43"/>
      <c r="J55" s="43">
        <f>ROUND(F55*I55,2)</f>
        <v>0</v>
      </c>
      <c r="K55" s="3"/>
      <c r="L55" s="43"/>
      <c r="M55" s="43">
        <f>H55+J55+L55</f>
        <v>0</v>
      </c>
      <c r="N55" s="51"/>
    </row>
    <row r="56" spans="1:14" s="27" customFormat="1" ht="13.5" x14ac:dyDescent="0.25">
      <c r="A56" s="3"/>
      <c r="B56" s="48"/>
      <c r="C56" s="5" t="s">
        <v>133</v>
      </c>
      <c r="D56" s="59" t="s">
        <v>71</v>
      </c>
      <c r="E56" s="59">
        <v>3.62</v>
      </c>
      <c r="F56" s="41">
        <f>ROUND(F54*E56,2)</f>
        <v>0.09</v>
      </c>
      <c r="G56" s="3"/>
      <c r="H56" s="3"/>
      <c r="I56" s="43"/>
      <c r="J56" s="50"/>
      <c r="K56" s="3"/>
      <c r="L56" s="43">
        <f>ROUND(F56*K56,2)</f>
        <v>0</v>
      </c>
      <c r="M56" s="43">
        <f>H56+J56+L56</f>
        <v>0</v>
      </c>
      <c r="N56" s="51"/>
    </row>
    <row r="57" spans="1:14" s="27" customFormat="1" ht="13.5" x14ac:dyDescent="0.25">
      <c r="A57" s="3"/>
      <c r="B57" s="48"/>
      <c r="C57" s="5" t="s">
        <v>67</v>
      </c>
      <c r="D57" s="59" t="s">
        <v>68</v>
      </c>
      <c r="E57" s="59">
        <v>0.18</v>
      </c>
      <c r="F57" s="41">
        <f>ROUND(F54*E57,2)</f>
        <v>0</v>
      </c>
      <c r="G57" s="3"/>
      <c r="H57" s="3"/>
      <c r="I57" s="43"/>
      <c r="J57" s="50"/>
      <c r="K57" s="3"/>
      <c r="L57" s="43">
        <f>ROUND(F57*K57,2)</f>
        <v>0</v>
      </c>
      <c r="M57" s="43">
        <f>H57+J57+L57</f>
        <v>0</v>
      </c>
      <c r="N57" s="51"/>
    </row>
    <row r="58" spans="1:14" s="27" customFormat="1" ht="13.5" x14ac:dyDescent="0.25">
      <c r="A58" s="3"/>
      <c r="B58" s="48" t="s">
        <v>369</v>
      </c>
      <c r="C58" s="5" t="s">
        <v>370</v>
      </c>
      <c r="D58" s="59" t="s">
        <v>66</v>
      </c>
      <c r="E58" s="59">
        <v>0.04</v>
      </c>
      <c r="F58" s="41">
        <f>ROUND(F54*E58,2)</f>
        <v>0</v>
      </c>
      <c r="G58" s="3"/>
      <c r="H58" s="3">
        <f>ROUND(F58*G58,2)</f>
        <v>0</v>
      </c>
      <c r="I58" s="43"/>
      <c r="J58" s="50"/>
      <c r="K58" s="3"/>
      <c r="L58" s="43"/>
      <c r="M58" s="43">
        <f>H58+J58+L58</f>
        <v>0</v>
      </c>
      <c r="N58" s="51"/>
    </row>
    <row r="59" spans="1:14" s="27" customFormat="1" ht="40.5" x14ac:dyDescent="0.25">
      <c r="A59" s="3">
        <v>11</v>
      </c>
      <c r="B59" s="82" t="s">
        <v>190</v>
      </c>
      <c r="C59" s="5" t="s">
        <v>298</v>
      </c>
      <c r="D59" s="59" t="s">
        <v>66</v>
      </c>
      <c r="E59" s="59"/>
      <c r="F59" s="60">
        <v>2.5899999999999999E-2</v>
      </c>
      <c r="G59" s="3"/>
      <c r="H59" s="3"/>
      <c r="I59" s="43"/>
      <c r="J59" s="50"/>
      <c r="K59" s="3"/>
      <c r="L59" s="43"/>
      <c r="M59" s="43"/>
      <c r="N59" s="51"/>
    </row>
    <row r="60" spans="1:14" s="27" customFormat="1" ht="13.5" x14ac:dyDescent="0.25">
      <c r="A60" s="3"/>
      <c r="B60" s="48"/>
      <c r="C60" s="5" t="s">
        <v>79</v>
      </c>
      <c r="D60" s="59" t="s">
        <v>81</v>
      </c>
      <c r="E60" s="59">
        <v>2.1</v>
      </c>
      <c r="F60" s="41">
        <f>ROUND(F59*E60,2)</f>
        <v>0.05</v>
      </c>
      <c r="G60" s="3"/>
      <c r="H60" s="3"/>
      <c r="I60" s="43"/>
      <c r="J60" s="43">
        <f>ROUND(F60*I60,2)</f>
        <v>0</v>
      </c>
      <c r="K60" s="3"/>
      <c r="L60" s="43"/>
      <c r="M60" s="43">
        <f>H60+J60+L60</f>
        <v>0</v>
      </c>
      <c r="N60" s="51"/>
    </row>
    <row r="61" spans="1:14" s="31" customFormat="1" ht="27" x14ac:dyDescent="0.25">
      <c r="A61" s="3">
        <v>12</v>
      </c>
      <c r="B61" s="19" t="s">
        <v>161</v>
      </c>
      <c r="C61" s="40" t="s">
        <v>222</v>
      </c>
      <c r="D61" s="43" t="s">
        <v>65</v>
      </c>
      <c r="E61" s="41"/>
      <c r="F61" s="42">
        <f>F59*1.2</f>
        <v>3.1079999999999997E-2</v>
      </c>
      <c r="G61" s="43"/>
      <c r="H61" s="43"/>
      <c r="I61" s="43"/>
      <c r="J61" s="43"/>
      <c r="K61" s="43"/>
      <c r="L61" s="43">
        <f>ROUND(F61*K61,2)</f>
        <v>0</v>
      </c>
      <c r="M61" s="43">
        <f>L61+J61+H61</f>
        <v>0</v>
      </c>
    </row>
    <row r="62" spans="1:14" s="27" customFormat="1" ht="13.5" x14ac:dyDescent="0.25">
      <c r="A62" s="3">
        <v>13</v>
      </c>
      <c r="B62" s="82" t="s">
        <v>84</v>
      </c>
      <c r="C62" s="5" t="s">
        <v>85</v>
      </c>
      <c r="D62" s="59" t="s">
        <v>86</v>
      </c>
      <c r="E62" s="59"/>
      <c r="F62" s="125">
        <v>2.5899999999999999E-2</v>
      </c>
      <c r="G62" s="3"/>
      <c r="H62" s="3"/>
      <c r="I62" s="43"/>
      <c r="J62" s="50"/>
      <c r="K62" s="3"/>
      <c r="L62" s="43"/>
      <c r="M62" s="43"/>
      <c r="N62" s="51"/>
    </row>
    <row r="63" spans="1:14" s="27" customFormat="1" ht="13.5" x14ac:dyDescent="0.25">
      <c r="A63" s="3"/>
      <c r="B63" s="48"/>
      <c r="C63" s="5" t="s">
        <v>79</v>
      </c>
      <c r="D63" s="59" t="s">
        <v>81</v>
      </c>
      <c r="E63" s="59">
        <v>3.23</v>
      </c>
      <c r="F63" s="41">
        <f>ROUND(F62*E63,2)</f>
        <v>0.08</v>
      </c>
      <c r="G63" s="3"/>
      <c r="H63" s="3"/>
      <c r="I63" s="43"/>
      <c r="J63" s="43">
        <f>ROUND(F63*I63,2)</f>
        <v>0</v>
      </c>
      <c r="K63" s="3"/>
      <c r="L63" s="43"/>
      <c r="M63" s="43">
        <f>H63+J63+L63</f>
        <v>0</v>
      </c>
      <c r="N63" s="51"/>
    </row>
    <row r="64" spans="1:14" s="27" customFormat="1" ht="13.5" x14ac:dyDescent="0.25">
      <c r="A64" s="3"/>
      <c r="B64" s="48"/>
      <c r="C64" s="5" t="s">
        <v>133</v>
      </c>
      <c r="D64" s="59" t="s">
        <v>71</v>
      </c>
      <c r="E64" s="59">
        <v>3.62</v>
      </c>
      <c r="F64" s="41">
        <f>ROUND(F62*E64,2)</f>
        <v>0.09</v>
      </c>
      <c r="G64" s="3"/>
      <c r="H64" s="3"/>
      <c r="I64" s="43"/>
      <c r="J64" s="50"/>
      <c r="K64" s="3"/>
      <c r="L64" s="43">
        <f>ROUND(F64*K64,2)</f>
        <v>0</v>
      </c>
      <c r="M64" s="43">
        <f>H64+J64+L64</f>
        <v>0</v>
      </c>
      <c r="N64" s="51"/>
    </row>
    <row r="65" spans="1:17" s="27" customFormat="1" ht="13.5" x14ac:dyDescent="0.25">
      <c r="A65" s="3"/>
      <c r="B65" s="48"/>
      <c r="C65" s="5" t="s">
        <v>67</v>
      </c>
      <c r="D65" s="59" t="s">
        <v>68</v>
      </c>
      <c r="E65" s="59">
        <v>0.18</v>
      </c>
      <c r="F65" s="41">
        <f>ROUND(F62*E65,2)</f>
        <v>0</v>
      </c>
      <c r="G65" s="3"/>
      <c r="H65" s="3"/>
      <c r="I65" s="43"/>
      <c r="J65" s="50"/>
      <c r="K65" s="3"/>
      <c r="L65" s="43">
        <f>ROUND(F65*K65,2)</f>
        <v>0</v>
      </c>
      <c r="M65" s="43">
        <f>H65+J65+L65</f>
        <v>0</v>
      </c>
      <c r="N65" s="51"/>
    </row>
    <row r="66" spans="1:17" s="27" customFormat="1" ht="13.5" x14ac:dyDescent="0.25">
      <c r="A66" s="3"/>
      <c r="B66" s="48" t="s">
        <v>369</v>
      </c>
      <c r="C66" s="5" t="s">
        <v>370</v>
      </c>
      <c r="D66" s="59" t="s">
        <v>66</v>
      </c>
      <c r="E66" s="59">
        <v>0.04</v>
      </c>
      <c r="F66" s="41">
        <f>ROUND(F62*E66,2)</f>
        <v>0</v>
      </c>
      <c r="G66" s="3"/>
      <c r="H66" s="3">
        <f>ROUND(F66*G66,2)</f>
        <v>0</v>
      </c>
      <c r="I66" s="43"/>
      <c r="J66" s="50"/>
      <c r="K66" s="3"/>
      <c r="L66" s="43"/>
      <c r="M66" s="43">
        <f>H66+J66+L66</f>
        <v>0</v>
      </c>
      <c r="N66" s="51"/>
    </row>
    <row r="67" spans="1:17" s="31" customFormat="1" ht="27" x14ac:dyDescent="0.25">
      <c r="A67" s="3">
        <v>14</v>
      </c>
      <c r="B67" s="19" t="s">
        <v>146</v>
      </c>
      <c r="C67" s="44" t="s">
        <v>299</v>
      </c>
      <c r="D67" s="43" t="s">
        <v>119</v>
      </c>
      <c r="E67" s="43"/>
      <c r="F67" s="47">
        <v>0.34100000000000003</v>
      </c>
      <c r="G67" s="43"/>
      <c r="H67" s="43"/>
      <c r="I67" s="43"/>
      <c r="J67" s="43"/>
      <c r="K67" s="43"/>
      <c r="L67" s="43"/>
      <c r="M67" s="43"/>
      <c r="O67" s="79"/>
    </row>
    <row r="68" spans="1:17" s="31" customFormat="1" ht="13.5" x14ac:dyDescent="0.25">
      <c r="A68" s="3"/>
      <c r="B68" s="19"/>
      <c r="C68" s="44" t="s">
        <v>79</v>
      </c>
      <c r="D68" s="43" t="s">
        <v>64</v>
      </c>
      <c r="E68" s="43">
        <v>17.8</v>
      </c>
      <c r="F68" s="43">
        <f>ROUND(F67*E68,2)</f>
        <v>6.07</v>
      </c>
      <c r="G68" s="43"/>
      <c r="H68" s="43"/>
      <c r="I68" s="43"/>
      <c r="J68" s="43">
        <f>ROUND(F68*I68,2)</f>
        <v>0</v>
      </c>
      <c r="K68" s="43"/>
      <c r="L68" s="43"/>
      <c r="M68" s="43">
        <f t="shared" ref="M68:M69" si="4">L68+J68+H68</f>
        <v>0</v>
      </c>
    </row>
    <row r="69" spans="1:17" s="31" customFormat="1" ht="15.75" x14ac:dyDescent="0.25">
      <c r="A69" s="3"/>
      <c r="B69" s="19" t="s">
        <v>369</v>
      </c>
      <c r="C69" s="44" t="s">
        <v>372</v>
      </c>
      <c r="D69" s="41" t="s">
        <v>83</v>
      </c>
      <c r="E69" s="43">
        <v>11</v>
      </c>
      <c r="F69" s="43">
        <f>ROUND(F67*E69,2)</f>
        <v>3.75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4"/>
        <v>0</v>
      </c>
      <c r="O69" s="79"/>
    </row>
    <row r="70" spans="1:17" s="27" customFormat="1" ht="27" x14ac:dyDescent="0.25">
      <c r="A70" s="3">
        <v>15</v>
      </c>
      <c r="B70" s="82" t="s">
        <v>191</v>
      </c>
      <c r="C70" s="44" t="s">
        <v>300</v>
      </c>
      <c r="D70" s="43" t="s">
        <v>120</v>
      </c>
      <c r="E70" s="41"/>
      <c r="F70" s="60">
        <v>8.6099999999999996E-2</v>
      </c>
      <c r="G70" s="43"/>
      <c r="H70" s="43"/>
      <c r="I70" s="43"/>
      <c r="J70" s="43"/>
      <c r="K70" s="43"/>
      <c r="L70" s="43"/>
      <c r="M70" s="43"/>
    </row>
    <row r="71" spans="1:17" s="27" customFormat="1" ht="13.5" x14ac:dyDescent="0.25">
      <c r="A71" s="3"/>
      <c r="B71" s="48"/>
      <c r="C71" s="44" t="s">
        <v>79</v>
      </c>
      <c r="D71" s="43" t="s">
        <v>64</v>
      </c>
      <c r="E71" s="41">
        <v>973</v>
      </c>
      <c r="F71" s="43">
        <f>ROUND(F70*E71,2)</f>
        <v>83.78</v>
      </c>
      <c r="G71" s="43"/>
      <c r="H71" s="43"/>
      <c r="I71" s="43"/>
      <c r="J71" s="43">
        <f>ROUND(F71*I71,2)</f>
        <v>0</v>
      </c>
      <c r="K71" s="43"/>
      <c r="L71" s="43"/>
      <c r="M71" s="43">
        <f t="shared" ref="M71:M74" si="5">L71+J71+H71</f>
        <v>0</v>
      </c>
    </row>
    <row r="72" spans="1:17" s="63" customFormat="1" ht="13.5" x14ac:dyDescent="0.25">
      <c r="A72" s="3"/>
      <c r="B72" s="45"/>
      <c r="C72" s="44" t="s">
        <v>67</v>
      </c>
      <c r="D72" s="41" t="s">
        <v>68</v>
      </c>
      <c r="E72" s="43">
        <v>483</v>
      </c>
      <c r="F72" s="43">
        <f>ROUND(F70*E72,2)</f>
        <v>41.59</v>
      </c>
      <c r="G72" s="43"/>
      <c r="H72" s="43"/>
      <c r="I72" s="43"/>
      <c r="J72" s="43"/>
      <c r="K72" s="43"/>
      <c r="L72" s="43">
        <f>ROUND(F72*K72,2)</f>
        <v>0</v>
      </c>
      <c r="M72" s="43">
        <f t="shared" si="5"/>
        <v>0</v>
      </c>
    </row>
    <row r="73" spans="1:17" s="63" customFormat="1" ht="13.5" x14ac:dyDescent="0.25">
      <c r="A73" s="3"/>
      <c r="B73" s="45"/>
      <c r="C73" s="44" t="s">
        <v>192</v>
      </c>
      <c r="D73" s="41" t="s">
        <v>121</v>
      </c>
      <c r="E73" s="43">
        <v>995</v>
      </c>
      <c r="F73" s="43">
        <f>ROUND(F70*E73,2)</f>
        <v>85.67</v>
      </c>
      <c r="G73" s="43"/>
      <c r="H73" s="43">
        <f>ROUND(F73*G73,2)</f>
        <v>0</v>
      </c>
      <c r="I73" s="43"/>
      <c r="J73" s="43"/>
      <c r="K73" s="43"/>
      <c r="L73" s="43"/>
      <c r="M73" s="43">
        <f t="shared" si="5"/>
        <v>0</v>
      </c>
    </row>
    <row r="74" spans="1:17" s="63" customFormat="1" ht="13.5" x14ac:dyDescent="0.25">
      <c r="A74" s="3"/>
      <c r="B74" s="45"/>
      <c r="C74" s="44" t="s">
        <v>96</v>
      </c>
      <c r="D74" s="41" t="s">
        <v>68</v>
      </c>
      <c r="E74" s="43">
        <v>227</v>
      </c>
      <c r="F74" s="43">
        <f>ROUND(F70*E74,2)</f>
        <v>19.54</v>
      </c>
      <c r="G74" s="43"/>
      <c r="H74" s="43">
        <f>ROUND(F74*G74,2)</f>
        <v>0</v>
      </c>
      <c r="I74" s="43"/>
      <c r="J74" s="43"/>
      <c r="K74" s="43"/>
      <c r="L74" s="43"/>
      <c r="M74" s="43">
        <f t="shared" si="5"/>
        <v>0</v>
      </c>
    </row>
    <row r="75" spans="1:17" s="31" customFormat="1" ht="27" x14ac:dyDescent="0.25">
      <c r="A75" s="3">
        <v>16</v>
      </c>
      <c r="B75" s="45" t="s">
        <v>101</v>
      </c>
      <c r="C75" s="44" t="s">
        <v>141</v>
      </c>
      <c r="D75" s="43" t="s">
        <v>193</v>
      </c>
      <c r="E75" s="43"/>
      <c r="F75" s="161">
        <v>1.4350000000000001</v>
      </c>
      <c r="G75" s="43"/>
      <c r="H75" s="43"/>
      <c r="I75" s="43"/>
      <c r="J75" s="43"/>
      <c r="K75" s="43"/>
      <c r="L75" s="43"/>
      <c r="M75" s="43"/>
      <c r="Q75" s="79"/>
    </row>
    <row r="76" spans="1:17" s="31" customFormat="1" ht="13.5" x14ac:dyDescent="0.25">
      <c r="A76" s="3"/>
      <c r="B76" s="46"/>
      <c r="C76" s="44" t="s">
        <v>79</v>
      </c>
      <c r="D76" s="43" t="s">
        <v>64</v>
      </c>
      <c r="E76" s="43">
        <v>56.4</v>
      </c>
      <c r="F76" s="43">
        <f>ROUND(F75*E76,2)</f>
        <v>80.930000000000007</v>
      </c>
      <c r="G76" s="43"/>
      <c r="H76" s="43"/>
      <c r="I76" s="43"/>
      <c r="J76" s="43">
        <f>ROUND(F76*I76,2)</f>
        <v>0</v>
      </c>
      <c r="K76" s="43"/>
      <c r="L76" s="43"/>
      <c r="M76" s="43">
        <f t="shared" ref="M76:M81" si="6">L76+J76+H76</f>
        <v>0</v>
      </c>
    </row>
    <row r="77" spans="1:17" s="31" customFormat="1" ht="13.5" x14ac:dyDescent="0.25">
      <c r="A77" s="3"/>
      <c r="B77" s="46"/>
      <c r="C77" s="44" t="s">
        <v>67</v>
      </c>
      <c r="D77" s="43" t="s">
        <v>68</v>
      </c>
      <c r="E77" s="43">
        <v>4.09</v>
      </c>
      <c r="F77" s="43">
        <f>ROUND(F75*E77,2)</f>
        <v>5.87</v>
      </c>
      <c r="G77" s="43"/>
      <c r="H77" s="43"/>
      <c r="I77" s="43"/>
      <c r="J77" s="43"/>
      <c r="K77" s="43"/>
      <c r="L77" s="43">
        <f>ROUND(F77*K77,2)</f>
        <v>0</v>
      </c>
      <c r="M77" s="43">
        <f t="shared" si="6"/>
        <v>0</v>
      </c>
    </row>
    <row r="78" spans="1:17" s="27" customFormat="1" ht="13.5" x14ac:dyDescent="0.25">
      <c r="A78" s="3"/>
      <c r="B78" s="48"/>
      <c r="C78" s="44" t="s">
        <v>103</v>
      </c>
      <c r="D78" s="41" t="s">
        <v>65</v>
      </c>
      <c r="E78" s="41">
        <v>0.16</v>
      </c>
      <c r="F78" s="43">
        <f>ROUND(F75*E78,2)</f>
        <v>0.23</v>
      </c>
      <c r="G78" s="43"/>
      <c r="H78" s="43">
        <f>ROUND(F78*G78,2)</f>
        <v>0</v>
      </c>
      <c r="I78" s="43"/>
      <c r="J78" s="43"/>
      <c r="K78" s="43"/>
      <c r="L78" s="43"/>
      <c r="M78" s="43">
        <f t="shared" si="6"/>
        <v>0</v>
      </c>
    </row>
    <row r="79" spans="1:17" s="27" customFormat="1" ht="13.5" x14ac:dyDescent="0.25">
      <c r="A79" s="3"/>
      <c r="B79" s="48"/>
      <c r="C79" s="44" t="s">
        <v>94</v>
      </c>
      <c r="D79" s="41" t="s">
        <v>65</v>
      </c>
      <c r="E79" s="41">
        <v>0.45</v>
      </c>
      <c r="F79" s="43">
        <f>ROUND(F75*E79,2)</f>
        <v>0.65</v>
      </c>
      <c r="G79" s="43"/>
      <c r="H79" s="43">
        <f>ROUND(F79*G79,2)</f>
        <v>0</v>
      </c>
      <c r="I79" s="43"/>
      <c r="J79" s="43"/>
      <c r="K79" s="43"/>
      <c r="L79" s="43"/>
      <c r="M79" s="43">
        <f t="shared" si="6"/>
        <v>0</v>
      </c>
    </row>
    <row r="80" spans="1:17" s="27" customFormat="1" ht="15.75" x14ac:dyDescent="0.25">
      <c r="A80" s="3"/>
      <c r="B80" s="48"/>
      <c r="C80" s="44" t="s">
        <v>104</v>
      </c>
      <c r="D80" s="41" t="s">
        <v>83</v>
      </c>
      <c r="E80" s="41">
        <v>0.75</v>
      </c>
      <c r="F80" s="43">
        <f>ROUND(F75*E80,2)</f>
        <v>1.08</v>
      </c>
      <c r="G80" s="43"/>
      <c r="H80" s="43">
        <f t="shared" ref="H80:H81" si="7">ROUND(F80*G80,2)</f>
        <v>0</v>
      </c>
      <c r="I80" s="43"/>
      <c r="J80" s="43"/>
      <c r="K80" s="43"/>
      <c r="L80" s="43"/>
      <c r="M80" s="43">
        <f t="shared" si="6"/>
        <v>0</v>
      </c>
      <c r="O80" s="81"/>
    </row>
    <row r="81" spans="1:256" s="27" customFormat="1" ht="13.5" x14ac:dyDescent="0.25">
      <c r="A81" s="3"/>
      <c r="B81" s="48"/>
      <c r="C81" s="44" t="s">
        <v>96</v>
      </c>
      <c r="D81" s="41" t="s">
        <v>68</v>
      </c>
      <c r="E81" s="41">
        <v>26.5</v>
      </c>
      <c r="F81" s="43">
        <f>ROUND(F75*E81,2)</f>
        <v>38.03</v>
      </c>
      <c r="G81" s="43"/>
      <c r="H81" s="43">
        <f t="shared" si="7"/>
        <v>0</v>
      </c>
      <c r="I81" s="43"/>
      <c r="J81" s="43"/>
      <c r="K81" s="43"/>
      <c r="L81" s="43"/>
      <c r="M81" s="43">
        <f t="shared" si="6"/>
        <v>0</v>
      </c>
    </row>
    <row r="82" spans="1:256" s="92" customFormat="1" ht="27" x14ac:dyDescent="0.2">
      <c r="A82" s="3">
        <v>17</v>
      </c>
      <c r="B82" s="45" t="s">
        <v>194</v>
      </c>
      <c r="C82" s="94" t="s">
        <v>200</v>
      </c>
      <c r="D82" s="43" t="s">
        <v>91</v>
      </c>
      <c r="E82" s="43"/>
      <c r="F82" s="161">
        <v>1.6799999999999999E-2</v>
      </c>
      <c r="G82" s="43"/>
      <c r="H82" s="43"/>
      <c r="I82" s="43"/>
      <c r="J82" s="43"/>
      <c r="K82" s="43"/>
      <c r="L82" s="43"/>
      <c r="M82" s="43"/>
      <c r="N82" s="31"/>
      <c r="O82" s="79"/>
      <c r="P82" s="31"/>
      <c r="Q82" s="79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s="92" customFormat="1" ht="13.5" x14ac:dyDescent="0.2">
      <c r="A83" s="3"/>
      <c r="B83" s="46"/>
      <c r="C83" s="91" t="s">
        <v>79</v>
      </c>
      <c r="D83" s="43" t="s">
        <v>64</v>
      </c>
      <c r="E83" s="43">
        <v>137</v>
      </c>
      <c r="F83" s="43">
        <f>ROUND(F82*E83,2)</f>
        <v>2.2999999999999998</v>
      </c>
      <c r="G83" s="43"/>
      <c r="H83" s="43"/>
      <c r="I83" s="43"/>
      <c r="J83" s="43">
        <f>ROUND(F83*I83,2)</f>
        <v>0</v>
      </c>
      <c r="K83" s="43"/>
      <c r="L83" s="43"/>
      <c r="M83" s="43">
        <f t="shared" ref="M83:M86" si="8">L83+J83+H83</f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s="92" customFormat="1" ht="13.5" x14ac:dyDescent="0.2">
      <c r="A84" s="3"/>
      <c r="B84" s="46"/>
      <c r="C84" s="91" t="s">
        <v>67</v>
      </c>
      <c r="D84" s="43" t="s">
        <v>68</v>
      </c>
      <c r="E84" s="43">
        <v>28.3</v>
      </c>
      <c r="F84" s="43">
        <f>ROUND(F82*E84,2)</f>
        <v>0.48</v>
      </c>
      <c r="G84" s="43"/>
      <c r="H84" s="43"/>
      <c r="I84" s="43"/>
      <c r="J84" s="43"/>
      <c r="K84" s="43"/>
      <c r="L84" s="43">
        <f>ROUND(F84*K84,2)</f>
        <v>0</v>
      </c>
      <c r="M84" s="43">
        <f t="shared" si="8"/>
        <v>0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s="92" customFormat="1" ht="13.5" x14ac:dyDescent="0.2">
      <c r="A85" s="3"/>
      <c r="B85" s="48"/>
      <c r="C85" s="94" t="s">
        <v>195</v>
      </c>
      <c r="D85" s="41" t="s">
        <v>66</v>
      </c>
      <c r="E85" s="41">
        <v>102</v>
      </c>
      <c r="F85" s="43">
        <f>ROUND(F82*E85,2)</f>
        <v>1.71</v>
      </c>
      <c r="G85" s="43"/>
      <c r="H85" s="43">
        <f>ROUND(F85*G85,2)</f>
        <v>0</v>
      </c>
      <c r="I85" s="43"/>
      <c r="J85" s="43"/>
      <c r="K85" s="43"/>
      <c r="L85" s="43"/>
      <c r="M85" s="43">
        <f t="shared" si="8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92" customFormat="1" ht="13.5" x14ac:dyDescent="0.2">
      <c r="A86" s="3"/>
      <c r="B86" s="48"/>
      <c r="C86" s="91" t="s">
        <v>96</v>
      </c>
      <c r="D86" s="41" t="s">
        <v>68</v>
      </c>
      <c r="E86" s="41">
        <v>62</v>
      </c>
      <c r="F86" s="43">
        <f>ROUND(F82*E86,2)</f>
        <v>1.04</v>
      </c>
      <c r="G86" s="43"/>
      <c r="H86" s="43">
        <f>ROUND(F86*G86,2)</f>
        <v>0</v>
      </c>
      <c r="I86" s="43"/>
      <c r="J86" s="43"/>
      <c r="K86" s="43"/>
      <c r="L86" s="43"/>
      <c r="M86" s="43">
        <f t="shared" si="8"/>
        <v>0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92" customFormat="1" ht="27" x14ac:dyDescent="0.25">
      <c r="A87" s="207">
        <v>18</v>
      </c>
      <c r="B87" s="82" t="s">
        <v>196</v>
      </c>
      <c r="C87" s="94" t="s">
        <v>197</v>
      </c>
      <c r="D87" s="43" t="s">
        <v>98</v>
      </c>
      <c r="E87" s="6"/>
      <c r="F87" s="95">
        <v>0.16800000000000001</v>
      </c>
      <c r="G87" s="6"/>
      <c r="H87" s="6"/>
      <c r="I87" s="6"/>
      <c r="J87" s="6"/>
      <c r="K87" s="6"/>
      <c r="L87" s="6"/>
      <c r="M87" s="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92" customFormat="1" ht="13.5" x14ac:dyDescent="0.25">
      <c r="A88" s="207"/>
      <c r="B88" s="207"/>
      <c r="C88" s="96" t="s">
        <v>79</v>
      </c>
      <c r="D88" s="6" t="s">
        <v>64</v>
      </c>
      <c r="E88" s="6">
        <v>281</v>
      </c>
      <c r="F88" s="43">
        <f>ROUND(F87*E88,2)</f>
        <v>47.21</v>
      </c>
      <c r="G88" s="43"/>
      <c r="H88" s="43"/>
      <c r="I88" s="75"/>
      <c r="J88" s="43">
        <f>ROUND(F88*I88,2)</f>
        <v>0</v>
      </c>
      <c r="K88" s="43"/>
      <c r="L88" s="43"/>
      <c r="M88" s="43">
        <f t="shared" ref="M88:M95" si="9">H88+J88+L88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92" customFormat="1" ht="13.5" x14ac:dyDescent="0.25">
      <c r="A89" s="207"/>
      <c r="B89" s="207"/>
      <c r="C89" s="96" t="s">
        <v>67</v>
      </c>
      <c r="D89" s="6" t="s">
        <v>68</v>
      </c>
      <c r="E89" s="6">
        <v>33</v>
      </c>
      <c r="F89" s="43">
        <f>ROUND(F87*E89,2)</f>
        <v>5.54</v>
      </c>
      <c r="G89" s="43"/>
      <c r="H89" s="43"/>
      <c r="I89" s="43"/>
      <c r="J89" s="43"/>
      <c r="K89" s="43"/>
      <c r="L89" s="43">
        <f>ROUND(F89*K89,2)</f>
        <v>0</v>
      </c>
      <c r="M89" s="43">
        <f t="shared" si="9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92" customFormat="1" ht="15.75" x14ac:dyDescent="0.25">
      <c r="A90" s="74"/>
      <c r="B90" s="66"/>
      <c r="C90" s="94" t="s">
        <v>198</v>
      </c>
      <c r="D90" s="41" t="s">
        <v>83</v>
      </c>
      <c r="E90" s="10">
        <v>102</v>
      </c>
      <c r="F90" s="43">
        <f>ROUND(F87*E90,2)</f>
        <v>17.14</v>
      </c>
      <c r="G90" s="6"/>
      <c r="H90" s="6">
        <f t="shared" ref="H90:H95" si="10">ROUND(F90*G90,2)</f>
        <v>0</v>
      </c>
      <c r="I90" s="43"/>
      <c r="J90" s="43"/>
      <c r="K90" s="43"/>
      <c r="L90" s="43"/>
      <c r="M90" s="43">
        <f t="shared" si="9"/>
        <v>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</row>
    <row r="91" spans="1:256" s="92" customFormat="1" x14ac:dyDescent="0.25">
      <c r="A91" s="74"/>
      <c r="B91" s="66"/>
      <c r="C91" s="94" t="s">
        <v>96</v>
      </c>
      <c r="D91" s="41" t="s">
        <v>68</v>
      </c>
      <c r="E91" s="10">
        <v>16</v>
      </c>
      <c r="F91" s="43">
        <f>ROUND(F87*E91,2)</f>
        <v>2.69</v>
      </c>
      <c r="G91" s="6"/>
      <c r="H91" s="6">
        <f t="shared" si="10"/>
        <v>0</v>
      </c>
      <c r="I91" s="43"/>
      <c r="J91" s="43"/>
      <c r="K91" s="43"/>
      <c r="L91" s="43"/>
      <c r="M91" s="43">
        <f t="shared" si="9"/>
        <v>0</v>
      </c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</row>
    <row r="92" spans="1:256" s="92" customFormat="1" ht="15.75" x14ac:dyDescent="0.25">
      <c r="A92" s="207"/>
      <c r="B92" s="207"/>
      <c r="C92" s="94" t="s">
        <v>110</v>
      </c>
      <c r="D92" s="41" t="s">
        <v>111</v>
      </c>
      <c r="E92" s="6">
        <v>71.7</v>
      </c>
      <c r="F92" s="43">
        <f>ROUND(F87*E92,2)</f>
        <v>12.05</v>
      </c>
      <c r="G92" s="6"/>
      <c r="H92" s="6">
        <f t="shared" si="10"/>
        <v>0</v>
      </c>
      <c r="I92" s="43"/>
      <c r="J92" s="43"/>
      <c r="K92" s="43"/>
      <c r="L92" s="43"/>
      <c r="M92" s="43">
        <f t="shared" si="9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92" customFormat="1" ht="15.75" x14ac:dyDescent="0.2">
      <c r="A93" s="3"/>
      <c r="B93" s="46"/>
      <c r="C93" s="91" t="s">
        <v>199</v>
      </c>
      <c r="D93" s="41" t="s">
        <v>83</v>
      </c>
      <c r="E93" s="43">
        <v>0.13</v>
      </c>
      <c r="F93" s="43">
        <f>ROUND(F87*E93,2)</f>
        <v>0.02</v>
      </c>
      <c r="G93" s="6"/>
      <c r="H93" s="6">
        <f t="shared" si="10"/>
        <v>0</v>
      </c>
      <c r="I93" s="43"/>
      <c r="J93" s="43"/>
      <c r="K93" s="43"/>
      <c r="L93" s="43"/>
      <c r="M93" s="43">
        <f t="shared" si="9"/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92" customFormat="1" ht="15.75" x14ac:dyDescent="0.25">
      <c r="A94" s="65"/>
      <c r="B94" s="66"/>
      <c r="C94" s="96" t="s">
        <v>168</v>
      </c>
      <c r="D94" s="41" t="s">
        <v>83</v>
      </c>
      <c r="E94" s="75">
        <v>1.52</v>
      </c>
      <c r="F94" s="43">
        <f>ROUND(F87*E94,2)</f>
        <v>0.26</v>
      </c>
      <c r="G94" s="6"/>
      <c r="H94" s="6">
        <f t="shared" si="10"/>
        <v>0</v>
      </c>
      <c r="I94" s="43"/>
      <c r="J94" s="43"/>
      <c r="K94" s="43"/>
      <c r="L94" s="43"/>
      <c r="M94" s="43">
        <f t="shared" si="9"/>
        <v>0</v>
      </c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</row>
    <row r="95" spans="1:256" s="92" customFormat="1" ht="13.5" x14ac:dyDescent="0.25">
      <c r="A95" s="207"/>
      <c r="B95" s="207"/>
      <c r="C95" s="94" t="s">
        <v>112</v>
      </c>
      <c r="D95" s="6" t="s">
        <v>65</v>
      </c>
      <c r="E95" s="6">
        <v>0.09</v>
      </c>
      <c r="F95" s="47">
        <f>ROUND(F87*E95,3)</f>
        <v>1.4999999999999999E-2</v>
      </c>
      <c r="G95" s="6"/>
      <c r="H95" s="6">
        <f t="shared" si="10"/>
        <v>0</v>
      </c>
      <c r="I95" s="43"/>
      <c r="J95" s="43"/>
      <c r="K95" s="43"/>
      <c r="L95" s="43"/>
      <c r="M95" s="43">
        <f t="shared" si="9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7" customFormat="1" ht="54" x14ac:dyDescent="0.25">
      <c r="A96" s="3">
        <v>19</v>
      </c>
      <c r="B96" s="82" t="s">
        <v>187</v>
      </c>
      <c r="C96" s="58" t="s">
        <v>201</v>
      </c>
      <c r="D96" s="59" t="s">
        <v>78</v>
      </c>
      <c r="E96" s="59"/>
      <c r="F96" s="125">
        <v>5.1999999999999998E-3</v>
      </c>
      <c r="G96" s="3"/>
      <c r="H96" s="3"/>
      <c r="I96" s="43"/>
      <c r="J96" s="50"/>
      <c r="K96" s="3"/>
      <c r="L96" s="43"/>
      <c r="M96" s="50"/>
      <c r="N96" s="51"/>
    </row>
    <row r="97" spans="1:14" s="63" customFormat="1" ht="13.5" x14ac:dyDescent="0.25">
      <c r="A97" s="3"/>
      <c r="B97" s="61"/>
      <c r="C97" s="4" t="s">
        <v>80</v>
      </c>
      <c r="D97" s="3" t="s">
        <v>81</v>
      </c>
      <c r="E97" s="43">
        <v>7.25</v>
      </c>
      <c r="F97" s="43">
        <f>ROUND(E97*F96,2)</f>
        <v>0.04</v>
      </c>
      <c r="G97" s="62"/>
      <c r="H97" s="62"/>
      <c r="I97" s="43"/>
      <c r="J97" s="43">
        <f>ROUND(I97*F97,2)</f>
        <v>0</v>
      </c>
      <c r="K97" s="62"/>
      <c r="L97" s="43"/>
      <c r="M97" s="43">
        <f>L97+J97+H97</f>
        <v>0</v>
      </c>
    </row>
    <row r="98" spans="1:14" s="63" customFormat="1" ht="15.75" x14ac:dyDescent="0.25">
      <c r="A98" s="3"/>
      <c r="B98" s="61"/>
      <c r="C98" s="4" t="s">
        <v>186</v>
      </c>
      <c r="D98" s="3" t="s">
        <v>137</v>
      </c>
      <c r="E98" s="43">
        <v>16.2</v>
      </c>
      <c r="F98" s="43">
        <f>ROUND(E98*F96,2)</f>
        <v>0.08</v>
      </c>
      <c r="G98" s="62"/>
      <c r="H98" s="62"/>
      <c r="I98" s="3"/>
      <c r="J98" s="50"/>
      <c r="K98" s="3"/>
      <c r="L98" s="43">
        <f>ROUND(K98*F98,2)</f>
        <v>0</v>
      </c>
      <c r="M98" s="43">
        <f>L98+J98+H98</f>
        <v>0</v>
      </c>
    </row>
    <row r="99" spans="1:14" s="31" customFormat="1" ht="13.5" x14ac:dyDescent="0.25">
      <c r="A99" s="3"/>
      <c r="B99" s="64"/>
      <c r="C99" s="5" t="s">
        <v>67</v>
      </c>
      <c r="D99" s="3" t="s">
        <v>82</v>
      </c>
      <c r="E99" s="43">
        <v>1.35</v>
      </c>
      <c r="F99" s="43">
        <f>ROUND(E99*F96,2)</f>
        <v>0.01</v>
      </c>
      <c r="G99" s="43"/>
      <c r="H99" s="50"/>
      <c r="I99" s="43"/>
      <c r="J99" s="50"/>
      <c r="K99" s="43"/>
      <c r="L99" s="43">
        <f>ROUND(F99*K99,2)</f>
        <v>0</v>
      </c>
      <c r="M99" s="43">
        <f>L99+J99+H99</f>
        <v>0</v>
      </c>
      <c r="N99" s="27"/>
    </row>
    <row r="100" spans="1:14" s="2" customFormat="1" ht="15.75" x14ac:dyDescent="0.25">
      <c r="A100" s="65"/>
      <c r="B100" s="66" t="s">
        <v>369</v>
      </c>
      <c r="C100" s="117" t="s">
        <v>370</v>
      </c>
      <c r="D100" s="66" t="s">
        <v>83</v>
      </c>
      <c r="E100" s="10">
        <v>0.04</v>
      </c>
      <c r="F100" s="43">
        <f>ROUND(E100*F96,2)</f>
        <v>0</v>
      </c>
      <c r="G100" s="10"/>
      <c r="H100" s="67">
        <f>ROUND(F100*G100,2)</f>
        <v>0</v>
      </c>
      <c r="I100" s="65"/>
      <c r="J100" s="50"/>
      <c r="K100" s="65"/>
      <c r="L100" s="43"/>
      <c r="M100" s="43">
        <f>L100+J100+H100</f>
        <v>0</v>
      </c>
    </row>
    <row r="101" spans="1:14" s="31" customFormat="1" ht="27" x14ac:dyDescent="0.25">
      <c r="A101" s="3">
        <v>20</v>
      </c>
      <c r="B101" s="19" t="s">
        <v>161</v>
      </c>
      <c r="C101" s="40" t="s">
        <v>371</v>
      </c>
      <c r="D101" s="43" t="s">
        <v>65</v>
      </c>
      <c r="E101" s="41"/>
      <c r="F101" s="42">
        <f>F96*1.95*1000</f>
        <v>10.14</v>
      </c>
      <c r="G101" s="43"/>
      <c r="H101" s="43"/>
      <c r="I101" s="43"/>
      <c r="J101" s="43"/>
      <c r="K101" s="43"/>
      <c r="L101" s="43">
        <f>ROUND(F101*K101,2)</f>
        <v>0</v>
      </c>
      <c r="M101" s="43">
        <f>L101+J101+H101</f>
        <v>0</v>
      </c>
    </row>
    <row r="102" spans="1:14" s="27" customFormat="1" ht="13.5" x14ac:dyDescent="0.25">
      <c r="A102" s="3">
        <v>21</v>
      </c>
      <c r="B102" s="82" t="s">
        <v>84</v>
      </c>
      <c r="C102" s="5" t="s">
        <v>85</v>
      </c>
      <c r="D102" s="59" t="s">
        <v>86</v>
      </c>
      <c r="E102" s="59"/>
      <c r="F102" s="136">
        <v>5.1999999999999998E-3</v>
      </c>
      <c r="G102" s="3"/>
      <c r="H102" s="3"/>
      <c r="I102" s="43"/>
      <c r="J102" s="50"/>
      <c r="K102" s="3"/>
      <c r="L102" s="43"/>
      <c r="M102" s="43"/>
      <c r="N102" s="51"/>
    </row>
    <row r="103" spans="1:14" s="27" customFormat="1" ht="13.5" x14ac:dyDescent="0.25">
      <c r="A103" s="3"/>
      <c r="B103" s="48"/>
      <c r="C103" s="5" t="s">
        <v>79</v>
      </c>
      <c r="D103" s="59" t="s">
        <v>81</v>
      </c>
      <c r="E103" s="59">
        <v>3.23</v>
      </c>
      <c r="F103" s="41">
        <f>ROUND(F102*E103,2)</f>
        <v>0.02</v>
      </c>
      <c r="G103" s="3"/>
      <c r="H103" s="3"/>
      <c r="I103" s="43"/>
      <c r="J103" s="43">
        <f>ROUND(F103*I103,2)</f>
        <v>0</v>
      </c>
      <c r="K103" s="3"/>
      <c r="L103" s="43"/>
      <c r="M103" s="43">
        <f>H103+J103+L103</f>
        <v>0</v>
      </c>
      <c r="N103" s="51"/>
    </row>
    <row r="104" spans="1:14" s="27" customFormat="1" ht="13.5" x14ac:dyDescent="0.25">
      <c r="A104" s="3"/>
      <c r="B104" s="48"/>
      <c r="C104" s="5" t="s">
        <v>133</v>
      </c>
      <c r="D104" s="59" t="s">
        <v>71</v>
      </c>
      <c r="E104" s="59">
        <v>3.62</v>
      </c>
      <c r="F104" s="41">
        <f>ROUND(F102*E104,2)</f>
        <v>0.02</v>
      </c>
      <c r="G104" s="3"/>
      <c r="H104" s="3"/>
      <c r="I104" s="43"/>
      <c r="J104" s="50"/>
      <c r="K104" s="3"/>
      <c r="L104" s="43">
        <f>ROUND(F104*K104,2)</f>
        <v>0</v>
      </c>
      <c r="M104" s="43">
        <f>H104+J104+L104</f>
        <v>0</v>
      </c>
      <c r="N104" s="51"/>
    </row>
    <row r="105" spans="1:14" s="27" customFormat="1" ht="13.5" x14ac:dyDescent="0.25">
      <c r="A105" s="3"/>
      <c r="B105" s="48"/>
      <c r="C105" s="5" t="s">
        <v>67</v>
      </c>
      <c r="D105" s="59" t="s">
        <v>68</v>
      </c>
      <c r="E105" s="59">
        <v>0.18</v>
      </c>
      <c r="F105" s="41">
        <f>ROUND(F102*E105,2)</f>
        <v>0</v>
      </c>
      <c r="G105" s="3"/>
      <c r="H105" s="3"/>
      <c r="I105" s="43"/>
      <c r="J105" s="50"/>
      <c r="K105" s="3"/>
      <c r="L105" s="43">
        <f>ROUND(F105*K105,2)</f>
        <v>0</v>
      </c>
      <c r="M105" s="43">
        <f>H105+J105+L105</f>
        <v>0</v>
      </c>
      <c r="N105" s="51"/>
    </row>
    <row r="106" spans="1:14" s="27" customFormat="1" ht="13.5" x14ac:dyDescent="0.25">
      <c r="A106" s="3"/>
      <c r="B106" s="48" t="s">
        <v>369</v>
      </c>
      <c r="C106" s="5" t="s">
        <v>370</v>
      </c>
      <c r="D106" s="59" t="s">
        <v>66</v>
      </c>
      <c r="E106" s="59">
        <v>0.04</v>
      </c>
      <c r="F106" s="41">
        <f>ROUND(F102*E106,2)</f>
        <v>0</v>
      </c>
      <c r="G106" s="3"/>
      <c r="H106" s="3">
        <f>ROUND(F106*G106,2)</f>
        <v>0</v>
      </c>
      <c r="I106" s="43"/>
      <c r="J106" s="50"/>
      <c r="K106" s="3"/>
      <c r="L106" s="43"/>
      <c r="M106" s="43">
        <f>H106+J106+L106</f>
        <v>0</v>
      </c>
      <c r="N106" s="51"/>
    </row>
    <row r="107" spans="1:14" s="27" customFormat="1" ht="27" x14ac:dyDescent="0.25">
      <c r="A107" s="3">
        <v>22</v>
      </c>
      <c r="B107" s="82" t="s">
        <v>267</v>
      </c>
      <c r="C107" s="5" t="s">
        <v>268</v>
      </c>
      <c r="D107" s="59" t="s">
        <v>86</v>
      </c>
      <c r="E107" s="59"/>
      <c r="F107" s="136">
        <v>5.1999999999999998E-3</v>
      </c>
      <c r="G107" s="3"/>
      <c r="H107" s="3"/>
      <c r="I107" s="43"/>
      <c r="J107" s="50"/>
      <c r="K107" s="3"/>
      <c r="L107" s="43"/>
      <c r="M107" s="43"/>
      <c r="N107" s="51"/>
    </row>
    <row r="108" spans="1:14" s="27" customFormat="1" ht="13.5" x14ac:dyDescent="0.25">
      <c r="A108" s="3"/>
      <c r="B108" s="48"/>
      <c r="C108" s="5" t="s">
        <v>79</v>
      </c>
      <c r="D108" s="59" t="s">
        <v>81</v>
      </c>
      <c r="E108" s="59">
        <v>9.75</v>
      </c>
      <c r="F108" s="41">
        <f>ROUND(F107*E108,2)</f>
        <v>0.05</v>
      </c>
      <c r="G108" s="3"/>
      <c r="H108" s="3"/>
      <c r="I108" s="43"/>
      <c r="J108" s="43">
        <f>ROUND(F108*I108,2)</f>
        <v>0</v>
      </c>
      <c r="K108" s="3"/>
      <c r="L108" s="43"/>
      <c r="M108" s="43">
        <f t="shared" ref="M108:M109" si="11">H108+J108+L108</f>
        <v>0</v>
      </c>
      <c r="N108" s="51"/>
    </row>
    <row r="109" spans="1:14" s="27" customFormat="1" ht="13.5" x14ac:dyDescent="0.25">
      <c r="A109" s="3"/>
      <c r="B109" s="48"/>
      <c r="C109" s="5" t="s">
        <v>269</v>
      </c>
      <c r="D109" s="59" t="s">
        <v>71</v>
      </c>
      <c r="E109" s="59">
        <v>21.8</v>
      </c>
      <c r="F109" s="41">
        <f>ROUND(F107*E109,2)</f>
        <v>0.11</v>
      </c>
      <c r="G109" s="3"/>
      <c r="H109" s="3"/>
      <c r="I109" s="43"/>
      <c r="J109" s="50"/>
      <c r="K109" s="3"/>
      <c r="L109" s="43">
        <f>ROUND(F109*K109,2)</f>
        <v>0</v>
      </c>
      <c r="M109" s="43">
        <f t="shared" si="11"/>
        <v>0</v>
      </c>
      <c r="N109" s="51"/>
    </row>
    <row r="110" spans="1:14" x14ac:dyDescent="0.25">
      <c r="A110" s="65"/>
      <c r="B110" s="65"/>
      <c r="C110" s="119" t="s">
        <v>61</v>
      </c>
      <c r="D110" s="209" t="s">
        <v>68</v>
      </c>
      <c r="E110" s="10"/>
      <c r="F110" s="65"/>
      <c r="G110" s="65"/>
      <c r="H110" s="68"/>
      <c r="I110" s="68"/>
      <c r="J110" s="68"/>
      <c r="K110" s="68"/>
      <c r="L110" s="68"/>
      <c r="M110" s="162">
        <f>SUM(M9:M109)</f>
        <v>0</v>
      </c>
    </row>
    <row r="111" spans="1:14" x14ac:dyDescent="0.25">
      <c r="A111" s="65"/>
      <c r="B111" s="65"/>
      <c r="C111" s="120" t="s">
        <v>144</v>
      </c>
      <c r="D111" s="209" t="s">
        <v>75</v>
      </c>
      <c r="E111" s="84"/>
      <c r="F111" s="65"/>
      <c r="G111" s="65"/>
      <c r="H111" s="65"/>
      <c r="I111" s="65"/>
      <c r="J111" s="65"/>
      <c r="K111" s="65"/>
      <c r="L111" s="65"/>
      <c r="M111" s="162">
        <f>ROUND(0.1*M110,2)</f>
        <v>0</v>
      </c>
    </row>
    <row r="112" spans="1:14" x14ac:dyDescent="0.25">
      <c r="A112" s="65"/>
      <c r="B112" s="65"/>
      <c r="C112" s="120" t="s">
        <v>87</v>
      </c>
      <c r="D112" s="209" t="s">
        <v>68</v>
      </c>
      <c r="E112" s="84"/>
      <c r="F112" s="65"/>
      <c r="G112" s="65"/>
      <c r="H112" s="65"/>
      <c r="I112" s="65"/>
      <c r="J112" s="65"/>
      <c r="K112" s="65"/>
      <c r="L112" s="65"/>
      <c r="M112" s="162">
        <f>SUM(M110:M111)</f>
        <v>0</v>
      </c>
    </row>
    <row r="113" spans="1:13" x14ac:dyDescent="0.25">
      <c r="A113" s="65"/>
      <c r="B113" s="65"/>
      <c r="C113" s="120" t="s">
        <v>153</v>
      </c>
      <c r="D113" s="209" t="s">
        <v>75</v>
      </c>
      <c r="E113" s="84"/>
      <c r="F113" s="65"/>
      <c r="G113" s="65"/>
      <c r="H113" s="65"/>
      <c r="I113" s="65"/>
      <c r="J113" s="65"/>
      <c r="K113" s="65"/>
      <c r="L113" s="65"/>
      <c r="M113" s="162">
        <f>ROUND(0.08*M112,2)</f>
        <v>0</v>
      </c>
    </row>
    <row r="114" spans="1:13" x14ac:dyDescent="0.25">
      <c r="A114" s="65"/>
      <c r="B114" s="65"/>
      <c r="C114" s="119" t="s">
        <v>88</v>
      </c>
      <c r="D114" s="209" t="s">
        <v>68</v>
      </c>
      <c r="E114" s="85"/>
      <c r="F114" s="65"/>
      <c r="G114" s="65"/>
      <c r="H114" s="65"/>
      <c r="I114" s="65"/>
      <c r="J114" s="65"/>
      <c r="K114" s="65"/>
      <c r="L114" s="65"/>
      <c r="M114" s="162">
        <f>SUM(M112:M113)</f>
        <v>0</v>
      </c>
    </row>
    <row r="116" spans="1:13" x14ac:dyDescent="0.25">
      <c r="C116" s="1"/>
    </row>
    <row r="117" spans="1:13" x14ac:dyDescent="0.25">
      <c r="C117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47:HM126 HN47:IU113 A8:IU46">
    <cfRule type="cellIs" dxfId="86" priority="15" stopIfTrue="1" operator="equal">
      <formula>8223.307275</formula>
    </cfRule>
  </conditionalFormatting>
  <conditionalFormatting sqref="HN119:IO126 IP121:IQ122 IP120 IP123:IP126 IQ124:IQ126">
    <cfRule type="cellIs" dxfId="85" priority="14" stopIfTrue="1" operator="equal">
      <formula>8223.307275</formula>
    </cfRule>
  </conditionalFormatting>
  <conditionalFormatting sqref="A127:IU130">
    <cfRule type="cellIs" dxfId="84" priority="13" stopIfTrue="1" operator="equal">
      <formula>8223.307275</formula>
    </cfRule>
  </conditionalFormatting>
  <conditionalFormatting sqref="IS114:IU127">
    <cfRule type="cellIs" dxfId="83" priority="12" stopIfTrue="1" operator="equal">
      <formula>8223.307275</formula>
    </cfRule>
  </conditionalFormatting>
  <conditionalFormatting sqref="A134:IU134 IS139:IU150 A154:IU158 A174:IU201 A132:IU132 A112:IR131 A133:IR133 A135:IR153 A159:IR173 A202:IR202">
    <cfRule type="cellIs" dxfId="82" priority="11" stopIfTrue="1" operator="equal">
      <formula>8223.307275</formula>
    </cfRule>
  </conditionalFormatting>
  <conditionalFormatting sqref="HN113:IQ154">
    <cfRule type="cellIs" dxfId="81" priority="10" stopIfTrue="1" operator="equal">
      <formula>8223.307275</formula>
    </cfRule>
  </conditionalFormatting>
  <conditionalFormatting sqref="A134:IO140 HN113:IO126">
    <cfRule type="cellIs" dxfId="80" priority="9" stopIfTrue="1" operator="equal">
      <formula>8223.307275</formula>
    </cfRule>
  </conditionalFormatting>
  <conditionalFormatting sqref="A161:IO167 HN129:IR139 HN112:IO128 HN140:IO153">
    <cfRule type="cellIs" dxfId="79" priority="8" stopIfTrue="1" operator="equal">
      <formula>8223.307275</formula>
    </cfRule>
  </conditionalFormatting>
  <conditionalFormatting sqref="D110:E113">
    <cfRule type="cellIs" dxfId="78" priority="7" stopIfTrue="1" operator="equal">
      <formula>8223.307275</formula>
    </cfRule>
  </conditionalFormatting>
  <conditionalFormatting sqref="D112:E114">
    <cfRule type="cellIs" dxfId="77" priority="6" stopIfTrue="1" operator="equal">
      <formula>8223.307275</formula>
    </cfRule>
  </conditionalFormatting>
  <conditionalFormatting sqref="D110:E114">
    <cfRule type="cellIs" dxfId="76" priority="5" stopIfTrue="1" operator="equal">
      <formula>8223.307275</formula>
    </cfRule>
  </conditionalFormatting>
  <conditionalFormatting sqref="D111:E114">
    <cfRule type="cellIs" dxfId="75" priority="4" stopIfTrue="1" operator="equal">
      <formula>8223.307275</formula>
    </cfRule>
  </conditionalFormatting>
  <conditionalFormatting sqref="D110:E114">
    <cfRule type="cellIs" dxfId="74" priority="3" stopIfTrue="1" operator="equal">
      <formula>8223.307275</formula>
    </cfRule>
  </conditionalFormatting>
  <conditionalFormatting sqref="D110:D114">
    <cfRule type="cellIs" dxfId="73" priority="2" stopIfTrue="1" operator="equal">
      <formula>8223.307275</formula>
    </cfRule>
  </conditionalFormatting>
  <conditionalFormatting sqref="A107:IU109">
    <cfRule type="cellIs" dxfId="72" priority="1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SheetLayoutView="100" workbookViewId="0">
      <selection activeCell="E25" sqref="E25"/>
    </sheetView>
  </sheetViews>
  <sheetFormatPr defaultRowHeight="15" x14ac:dyDescent="0.25"/>
  <cols>
    <col min="1" max="1" width="3.42578125" style="1" customWidth="1"/>
    <col min="2" max="2" width="8.5703125" style="1" customWidth="1"/>
    <col min="3" max="3" width="31.85546875" style="1" customWidth="1"/>
    <col min="4" max="4" width="7.85546875" style="1" customWidth="1"/>
    <col min="5" max="7" width="9.140625" style="1"/>
    <col min="8" max="8" width="8" style="1" customWidth="1"/>
    <col min="9" max="9" width="9.140625" style="1"/>
    <col min="10" max="10" width="7.5703125" style="1" customWidth="1"/>
    <col min="11" max="11" width="8.140625" style="1" customWidth="1"/>
    <col min="12" max="12" width="7.7109375" style="1" customWidth="1"/>
    <col min="13" max="16384" width="9.140625" style="1"/>
  </cols>
  <sheetData>
    <row r="1" spans="1:13" s="27" customFormat="1" ht="15.75" x14ac:dyDescent="0.25">
      <c r="A1" s="283" t="s">
        <v>136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3" s="27" customFormat="1" ht="15.75" customHeight="1" x14ac:dyDescent="0.25">
      <c r="A2" s="284" t="s">
        <v>157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114"/>
    </row>
    <row r="3" spans="1:13" s="27" customFormat="1" ht="14.25" x14ac:dyDescent="0.25">
      <c r="A3" s="112"/>
      <c r="B3" s="88"/>
      <c r="C3" s="285"/>
      <c r="D3" s="285"/>
      <c r="E3" s="285"/>
      <c r="F3" s="285"/>
      <c r="G3" s="115"/>
      <c r="I3" s="29" t="s">
        <v>122</v>
      </c>
      <c r="J3" s="113"/>
      <c r="K3" s="113"/>
      <c r="L3" s="28">
        <f>ROUND(0.001*M26,2)</f>
        <v>0</v>
      </c>
      <c r="M3" s="112" t="s">
        <v>123</v>
      </c>
    </row>
    <row r="4" spans="1:13" s="27" customFormat="1" ht="13.5" x14ac:dyDescent="0.25">
      <c r="A4" s="288" t="s">
        <v>178</v>
      </c>
      <c r="B4" s="288"/>
      <c r="C4" s="288"/>
      <c r="D4" s="31"/>
      <c r="E4" s="31"/>
      <c r="F4" s="28"/>
      <c r="G4" s="32"/>
      <c r="H4" s="254"/>
      <c r="I4" s="254"/>
      <c r="J4" s="254"/>
      <c r="K4" s="254"/>
      <c r="L4" s="28"/>
      <c r="M4" s="112"/>
    </row>
    <row r="5" spans="1:13" s="31" customFormat="1" ht="20.25" customHeight="1" x14ac:dyDescent="0.25">
      <c r="A5" s="255" t="s">
        <v>0</v>
      </c>
      <c r="B5" s="256" t="s">
        <v>124</v>
      </c>
      <c r="C5" s="255" t="s">
        <v>125</v>
      </c>
      <c r="D5" s="255" t="s">
        <v>56</v>
      </c>
      <c r="E5" s="286" t="s">
        <v>126</v>
      </c>
      <c r="F5" s="287"/>
      <c r="G5" s="255" t="s">
        <v>58</v>
      </c>
      <c r="H5" s="255"/>
      <c r="I5" s="255" t="s">
        <v>59</v>
      </c>
      <c r="J5" s="255"/>
      <c r="K5" s="255" t="s">
        <v>127</v>
      </c>
      <c r="L5" s="255"/>
      <c r="M5" s="265" t="s">
        <v>61</v>
      </c>
    </row>
    <row r="6" spans="1:13" s="31" customFormat="1" ht="27" x14ac:dyDescent="0.25">
      <c r="A6" s="255"/>
      <c r="B6" s="257"/>
      <c r="C6" s="255"/>
      <c r="D6" s="255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</row>
    <row r="7" spans="1:13" s="31" customFormat="1" ht="13.5" x14ac:dyDescent="0.25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71.25" customHeight="1" x14ac:dyDescent="0.25">
      <c r="A8" s="3">
        <v>1</v>
      </c>
      <c r="B8" s="19" t="s">
        <v>129</v>
      </c>
      <c r="C8" s="116" t="s">
        <v>179</v>
      </c>
      <c r="D8" s="59" t="s">
        <v>69</v>
      </c>
      <c r="E8" s="59"/>
      <c r="F8" s="41">
        <v>0.21</v>
      </c>
      <c r="G8" s="3"/>
      <c r="H8" s="43"/>
      <c r="I8" s="43"/>
      <c r="J8" s="50"/>
      <c r="K8" s="3"/>
      <c r="L8" s="43"/>
      <c r="M8" s="43"/>
    </row>
    <row r="9" spans="1:13" s="63" customFormat="1" ht="13.5" x14ac:dyDescent="0.25">
      <c r="A9" s="3"/>
      <c r="B9" s="61"/>
      <c r="C9" s="69" t="s">
        <v>79</v>
      </c>
      <c r="D9" s="3" t="s">
        <v>81</v>
      </c>
      <c r="E9" s="43">
        <v>323</v>
      </c>
      <c r="F9" s="43">
        <f>ROUND(F8*E9,2)</f>
        <v>67.83</v>
      </c>
      <c r="G9" s="62"/>
      <c r="H9" s="43"/>
      <c r="I9" s="43"/>
      <c r="J9" s="43">
        <f>ROUND(I9*F9,2)</f>
        <v>0</v>
      </c>
      <c r="K9" s="62"/>
      <c r="L9" s="62"/>
      <c r="M9" s="43">
        <f t="shared" ref="M9:M14" si="0">L9+J9+H9</f>
        <v>0</v>
      </c>
    </row>
    <row r="10" spans="1:13" s="63" customFormat="1" ht="13.5" x14ac:dyDescent="0.25">
      <c r="A10" s="3"/>
      <c r="B10" s="61"/>
      <c r="C10" s="69" t="s">
        <v>70</v>
      </c>
      <c r="D10" s="3" t="s">
        <v>89</v>
      </c>
      <c r="E10" s="43">
        <v>15</v>
      </c>
      <c r="F10" s="73">
        <f>ROUND(E10*F8,2)</f>
        <v>3.15</v>
      </c>
      <c r="G10" s="62"/>
      <c r="H10" s="43"/>
      <c r="I10" s="66"/>
      <c r="J10" s="6"/>
      <c r="K10" s="66"/>
      <c r="L10" s="73">
        <f t="shared" ref="L10:L11" si="1">ROUND(F10*K10,2)</f>
        <v>0</v>
      </c>
      <c r="M10" s="73">
        <f t="shared" si="0"/>
        <v>0</v>
      </c>
    </row>
    <row r="11" spans="1:13" s="31" customFormat="1" ht="13.5" x14ac:dyDescent="0.25">
      <c r="A11" s="3"/>
      <c r="B11" s="64"/>
      <c r="C11" s="104" t="s">
        <v>72</v>
      </c>
      <c r="D11" s="3" t="s">
        <v>89</v>
      </c>
      <c r="E11" s="43">
        <v>28.6</v>
      </c>
      <c r="F11" s="43">
        <f>ROUND(E11*F8,2)</f>
        <v>6.01</v>
      </c>
      <c r="G11" s="43"/>
      <c r="H11" s="43"/>
      <c r="I11" s="43"/>
      <c r="J11" s="50"/>
      <c r="K11" s="43"/>
      <c r="L11" s="43">
        <f t="shared" si="1"/>
        <v>0</v>
      </c>
      <c r="M11" s="43">
        <f t="shared" si="0"/>
        <v>0</v>
      </c>
    </row>
    <row r="12" spans="1:13" s="27" customFormat="1" ht="15.75" x14ac:dyDescent="0.25">
      <c r="A12" s="3"/>
      <c r="B12" s="62"/>
      <c r="C12" s="104" t="s">
        <v>180</v>
      </c>
      <c r="D12" s="3" t="s">
        <v>83</v>
      </c>
      <c r="E12" s="43">
        <v>25.24</v>
      </c>
      <c r="F12" s="43">
        <f>ROUND(E12*F8,2)</f>
        <v>5.3</v>
      </c>
      <c r="G12" s="43"/>
      <c r="H12" s="43">
        <f>ROUND(F12*G12,2)</f>
        <v>0</v>
      </c>
      <c r="I12" s="65"/>
      <c r="J12" s="72"/>
      <c r="K12" s="74"/>
      <c r="L12" s="43"/>
      <c r="M12" s="43">
        <f t="shared" si="0"/>
        <v>0</v>
      </c>
    </row>
    <row r="13" spans="1:13" s="27" customFormat="1" ht="13.5" x14ac:dyDescent="0.25">
      <c r="A13" s="3"/>
      <c r="B13" s="62"/>
      <c r="C13" s="104" t="s">
        <v>360</v>
      </c>
      <c r="D13" s="71" t="s">
        <v>117</v>
      </c>
      <c r="E13" s="43">
        <v>100</v>
      </c>
      <c r="F13" s="43">
        <f>ROUND(E13*F8,2)</f>
        <v>21</v>
      </c>
      <c r="G13" s="43"/>
      <c r="H13" s="43">
        <f>ROUND(F13*G13,2)</f>
        <v>0</v>
      </c>
      <c r="I13" s="65"/>
      <c r="J13" s="72"/>
      <c r="K13" s="66"/>
      <c r="L13" s="43"/>
      <c r="M13" s="43">
        <f t="shared" si="0"/>
        <v>0</v>
      </c>
    </row>
    <row r="14" spans="1:13" s="27" customFormat="1" ht="13.5" x14ac:dyDescent="0.25">
      <c r="A14" s="3"/>
      <c r="B14" s="62"/>
      <c r="C14" s="105" t="s">
        <v>96</v>
      </c>
      <c r="D14" s="3" t="s">
        <v>82</v>
      </c>
      <c r="E14" s="43">
        <v>64.900000000000006</v>
      </c>
      <c r="F14" s="43">
        <f>ROUND(E14*F8,2)</f>
        <v>13.63</v>
      </c>
      <c r="G14" s="43"/>
      <c r="H14" s="43">
        <f>ROUND(F14*G14,2)</f>
        <v>0</v>
      </c>
      <c r="I14" s="43"/>
      <c r="J14" s="50"/>
      <c r="K14" s="43"/>
      <c r="L14" s="43"/>
      <c r="M14" s="43">
        <f t="shared" si="0"/>
        <v>0</v>
      </c>
    </row>
    <row r="15" spans="1:13" s="27" customFormat="1" ht="27" x14ac:dyDescent="0.25">
      <c r="A15" s="3">
        <v>2</v>
      </c>
      <c r="B15" s="19" t="s">
        <v>130</v>
      </c>
      <c r="C15" s="111" t="s">
        <v>131</v>
      </c>
      <c r="D15" s="59" t="s">
        <v>69</v>
      </c>
      <c r="E15" s="59"/>
      <c r="F15" s="41">
        <v>0.12</v>
      </c>
      <c r="G15" s="3"/>
      <c r="H15" s="43"/>
      <c r="I15" s="43"/>
      <c r="J15" s="50"/>
      <c r="K15" s="3"/>
      <c r="L15" s="43"/>
      <c r="M15" s="43"/>
    </row>
    <row r="16" spans="1:13" s="63" customFormat="1" ht="13.5" x14ac:dyDescent="0.25">
      <c r="A16" s="3"/>
      <c r="B16" s="61"/>
      <c r="C16" s="4" t="s">
        <v>79</v>
      </c>
      <c r="D16" s="3" t="s">
        <v>81</v>
      </c>
      <c r="E16" s="43">
        <v>49.4</v>
      </c>
      <c r="F16" s="43">
        <f>ROUND(F15*E16,2)</f>
        <v>5.93</v>
      </c>
      <c r="G16" s="62"/>
      <c r="H16" s="43"/>
      <c r="I16" s="43"/>
      <c r="J16" s="43">
        <f>ROUND(I16*F16,2)</f>
        <v>0</v>
      </c>
      <c r="K16" s="62"/>
      <c r="L16" s="62"/>
      <c r="M16" s="43">
        <f t="shared" ref="M16:M21" si="2">L16+J16+H16</f>
        <v>0</v>
      </c>
    </row>
    <row r="17" spans="1:14" s="27" customFormat="1" ht="13.5" x14ac:dyDescent="0.25">
      <c r="A17" s="3"/>
      <c r="B17" s="62"/>
      <c r="C17" s="70" t="s">
        <v>115</v>
      </c>
      <c r="D17" s="3" t="s">
        <v>113</v>
      </c>
      <c r="E17" s="43">
        <v>51</v>
      </c>
      <c r="F17" s="43">
        <f>ROUND(E17*F15,2)</f>
        <v>6.12</v>
      </c>
      <c r="G17" s="43"/>
      <c r="H17" s="43">
        <f t="shared" ref="H17:H21" si="3">ROUND(F17*G17,2)</f>
        <v>0</v>
      </c>
      <c r="I17" s="65"/>
      <c r="J17" s="72"/>
      <c r="K17" s="74"/>
      <c r="L17" s="43"/>
      <c r="M17" s="43">
        <f t="shared" si="2"/>
        <v>0</v>
      </c>
    </row>
    <row r="18" spans="1:14" s="27" customFormat="1" ht="40.5" x14ac:dyDescent="0.25">
      <c r="A18" s="3">
        <v>3</v>
      </c>
      <c r="B18" s="18" t="s">
        <v>132</v>
      </c>
      <c r="C18" s="70" t="s">
        <v>181</v>
      </c>
      <c r="D18" s="3"/>
      <c r="E18" s="43"/>
      <c r="F18" s="43"/>
      <c r="G18" s="43"/>
      <c r="H18" s="43"/>
      <c r="I18" s="65"/>
      <c r="J18" s="72"/>
      <c r="K18" s="74"/>
      <c r="L18" s="43"/>
      <c r="M18" s="43"/>
    </row>
    <row r="19" spans="1:14" s="63" customFormat="1" ht="16.5" customHeight="1" x14ac:dyDescent="0.25">
      <c r="A19" s="3"/>
      <c r="B19" s="61"/>
      <c r="C19" s="89" t="s">
        <v>243</v>
      </c>
      <c r="D19" s="3" t="s">
        <v>117</v>
      </c>
      <c r="E19" s="43"/>
      <c r="F19" s="10">
        <v>29</v>
      </c>
      <c r="G19" s="43"/>
      <c r="H19" s="43">
        <f t="shared" si="3"/>
        <v>0</v>
      </c>
      <c r="I19" s="43"/>
      <c r="J19" s="43"/>
      <c r="K19" s="43"/>
      <c r="L19" s="43"/>
      <c r="M19" s="43">
        <f t="shared" si="2"/>
        <v>0</v>
      </c>
    </row>
    <row r="20" spans="1:14" s="27" customFormat="1" ht="14.25" customHeight="1" x14ac:dyDescent="0.25">
      <c r="A20" s="3"/>
      <c r="B20" s="48"/>
      <c r="C20" s="89" t="s">
        <v>244</v>
      </c>
      <c r="D20" s="3" t="s">
        <v>117</v>
      </c>
      <c r="E20" s="43"/>
      <c r="F20" s="10">
        <v>2</v>
      </c>
      <c r="G20" s="43"/>
      <c r="H20" s="43">
        <f t="shared" si="3"/>
        <v>0</v>
      </c>
      <c r="I20" s="43"/>
      <c r="J20" s="43"/>
      <c r="K20" s="43"/>
      <c r="L20" s="43"/>
      <c r="M20" s="43">
        <f t="shared" si="2"/>
        <v>0</v>
      </c>
      <c r="N20" s="51"/>
    </row>
    <row r="21" spans="1:14" s="27" customFormat="1" ht="13.5" customHeight="1" x14ac:dyDescent="0.25">
      <c r="A21" s="3"/>
      <c r="B21" s="48"/>
      <c r="C21" s="89" t="s">
        <v>245</v>
      </c>
      <c r="D21" s="3" t="s">
        <v>117</v>
      </c>
      <c r="E21" s="43"/>
      <c r="F21" s="10">
        <v>2</v>
      </c>
      <c r="G21" s="43"/>
      <c r="H21" s="43">
        <f t="shared" si="3"/>
        <v>0</v>
      </c>
      <c r="I21" s="43"/>
      <c r="J21" s="43"/>
      <c r="K21" s="43"/>
      <c r="L21" s="43"/>
      <c r="M21" s="43">
        <f t="shared" si="2"/>
        <v>0</v>
      </c>
      <c r="N21" s="51"/>
    </row>
    <row r="22" spans="1:14" x14ac:dyDescent="0.25">
      <c r="A22" s="65"/>
      <c r="B22" s="65"/>
      <c r="C22" s="119" t="s">
        <v>61</v>
      </c>
      <c r="D22" s="123" t="s">
        <v>68</v>
      </c>
      <c r="E22" s="10"/>
      <c r="F22" s="65"/>
      <c r="G22" s="65"/>
      <c r="H22" s="68"/>
      <c r="I22" s="68"/>
      <c r="J22" s="68"/>
      <c r="K22" s="68"/>
      <c r="L22" s="68"/>
      <c r="M22" s="68">
        <f>SUM(M8:M21)</f>
        <v>0</v>
      </c>
    </row>
    <row r="23" spans="1:14" x14ac:dyDescent="0.25">
      <c r="A23" s="65"/>
      <c r="B23" s="65"/>
      <c r="C23" s="120" t="s">
        <v>144</v>
      </c>
      <c r="D23" s="123" t="s">
        <v>75</v>
      </c>
      <c r="E23" s="84"/>
      <c r="F23" s="65"/>
      <c r="G23" s="65"/>
      <c r="H23" s="65"/>
      <c r="I23" s="65"/>
      <c r="J23" s="65"/>
      <c r="K23" s="65"/>
      <c r="L23" s="65"/>
      <c r="M23" s="68">
        <f>ROUND(0.1*M22,2)</f>
        <v>0</v>
      </c>
    </row>
    <row r="24" spans="1:14" x14ac:dyDescent="0.25">
      <c r="A24" s="65"/>
      <c r="B24" s="65"/>
      <c r="C24" s="120" t="s">
        <v>87</v>
      </c>
      <c r="D24" s="123" t="s">
        <v>68</v>
      </c>
      <c r="E24" s="84"/>
      <c r="F24" s="65"/>
      <c r="G24" s="65"/>
      <c r="H24" s="65"/>
      <c r="I24" s="65"/>
      <c r="J24" s="65"/>
      <c r="K24" s="65"/>
      <c r="L24" s="65"/>
      <c r="M24" s="68">
        <f>SUM(M22:M23)</f>
        <v>0</v>
      </c>
    </row>
    <row r="25" spans="1:14" x14ac:dyDescent="0.25">
      <c r="A25" s="65"/>
      <c r="B25" s="65"/>
      <c r="C25" s="120" t="s">
        <v>154</v>
      </c>
      <c r="D25" s="123" t="s">
        <v>75</v>
      </c>
      <c r="E25" s="84"/>
      <c r="F25" s="65"/>
      <c r="G25" s="65"/>
      <c r="H25" s="65"/>
      <c r="I25" s="65"/>
      <c r="J25" s="65"/>
      <c r="K25" s="65"/>
      <c r="L25" s="65"/>
      <c r="M25" s="68">
        <f>ROUND(0.08*M24,2)</f>
        <v>0</v>
      </c>
    </row>
    <row r="26" spans="1:14" x14ac:dyDescent="0.25">
      <c r="A26" s="65"/>
      <c r="B26" s="65"/>
      <c r="C26" s="121" t="s">
        <v>88</v>
      </c>
      <c r="D26" s="123" t="s">
        <v>68</v>
      </c>
      <c r="E26" s="85"/>
      <c r="F26" s="65"/>
      <c r="G26" s="65"/>
      <c r="H26" s="65"/>
      <c r="I26" s="65"/>
      <c r="J26" s="65"/>
      <c r="K26" s="65"/>
      <c r="L26" s="65"/>
      <c r="M26" s="68">
        <f>SUM(M24:M25)</f>
        <v>0</v>
      </c>
    </row>
    <row r="28" spans="1:14" ht="15.75" x14ac:dyDescent="0.25">
      <c r="A28" s="281"/>
      <c r="B28" s="281"/>
      <c r="C28" s="281"/>
      <c r="D28" s="281"/>
      <c r="E28" s="281"/>
      <c r="F28" s="281"/>
      <c r="G28" s="282"/>
      <c r="H28" s="282"/>
      <c r="I28" s="282"/>
      <c r="J28" s="282"/>
      <c r="K28" s="282"/>
      <c r="L28" s="282"/>
      <c r="M28" s="282"/>
    </row>
    <row r="31" spans="1:14" ht="15.75" x14ac:dyDescent="0.25">
      <c r="A31" s="281"/>
      <c r="B31" s="281"/>
      <c r="C31" s="281"/>
      <c r="D31" s="281"/>
      <c r="E31" s="281"/>
      <c r="F31" s="281"/>
      <c r="G31" s="282"/>
      <c r="H31" s="282"/>
      <c r="I31" s="282"/>
      <c r="J31" s="282"/>
      <c r="K31" s="282"/>
      <c r="L31" s="282"/>
      <c r="M31" s="282"/>
    </row>
  </sheetData>
  <mergeCells count="18">
    <mergeCell ref="A1:L1"/>
    <mergeCell ref="A2:K2"/>
    <mergeCell ref="C3:F3"/>
    <mergeCell ref="H4:K4"/>
    <mergeCell ref="A5:A6"/>
    <mergeCell ref="B5:B6"/>
    <mergeCell ref="C5:C6"/>
    <mergeCell ref="D5:D6"/>
    <mergeCell ref="E5:F5"/>
    <mergeCell ref="G5:H5"/>
    <mergeCell ref="I5:J5"/>
    <mergeCell ref="K5:L5"/>
    <mergeCell ref="A4:C4"/>
    <mergeCell ref="A28:F28"/>
    <mergeCell ref="G28:M28"/>
    <mergeCell ref="A31:F31"/>
    <mergeCell ref="G31:M31"/>
    <mergeCell ref="M5:M6"/>
  </mergeCells>
  <conditionalFormatting sqref="A19:IU19 A20:IQ21 A8:HM18">
    <cfRule type="cellIs" dxfId="71" priority="22" stopIfTrue="1" operator="equal">
      <formula>8223.307275</formula>
    </cfRule>
  </conditionalFormatting>
  <conditionalFormatting sqref="D22:E26">
    <cfRule type="cellIs" dxfId="70" priority="15" stopIfTrue="1" operator="equal">
      <formula>8223.307275</formula>
    </cfRule>
  </conditionalFormatting>
  <conditionalFormatting sqref="D22:E25">
    <cfRule type="cellIs" dxfId="69" priority="14" stopIfTrue="1" operator="equal">
      <formula>8223.307275</formula>
    </cfRule>
  </conditionalFormatting>
  <conditionalFormatting sqref="D24:E26">
    <cfRule type="cellIs" dxfId="68" priority="13" stopIfTrue="1" operator="equal">
      <formula>8223.307275</formula>
    </cfRule>
  </conditionalFormatting>
  <conditionalFormatting sqref="D22:E25">
    <cfRule type="cellIs" dxfId="67" priority="12" stopIfTrue="1" operator="equal">
      <formula>8223.307275</formula>
    </cfRule>
  </conditionalFormatting>
  <conditionalFormatting sqref="D24:E26">
    <cfRule type="cellIs" dxfId="66" priority="11" stopIfTrue="1" operator="equal">
      <formula>8223.307275</formula>
    </cfRule>
  </conditionalFormatting>
  <conditionalFormatting sqref="D22:E26">
    <cfRule type="cellIs" dxfId="65" priority="10" stopIfTrue="1" operator="equal">
      <formula>8223.307275</formula>
    </cfRule>
  </conditionalFormatting>
  <conditionalFormatting sqref="D23:E26">
    <cfRule type="cellIs" dxfId="64" priority="9" stopIfTrue="1" operator="equal">
      <formula>8223.307275</formula>
    </cfRule>
  </conditionalFormatting>
  <conditionalFormatting sqref="D22:E26">
    <cfRule type="cellIs" dxfId="63" priority="8" stopIfTrue="1" operator="equal">
      <formula>8223.307275</formula>
    </cfRule>
  </conditionalFormatting>
  <conditionalFormatting sqref="D22:D26">
    <cfRule type="cellIs" dxfId="62" priority="7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SheetLayoutView="100" workbookViewId="0">
      <selection activeCell="G14" sqref="G14"/>
    </sheetView>
  </sheetViews>
  <sheetFormatPr defaultRowHeight="15" x14ac:dyDescent="0.25"/>
  <cols>
    <col min="1" max="1" width="4.140625" style="1" customWidth="1"/>
    <col min="2" max="2" width="7.28515625" style="1" customWidth="1"/>
    <col min="3" max="3" width="31.85546875" style="1" customWidth="1"/>
    <col min="4" max="4" width="7.140625" style="1" customWidth="1"/>
    <col min="5" max="5" width="7.5703125" style="1" customWidth="1"/>
    <col min="6" max="6" width="9" style="1" customWidth="1"/>
    <col min="7" max="7" width="6.85546875" style="1" customWidth="1"/>
    <col min="8" max="8" width="9.140625" style="1"/>
    <col min="9" max="9" width="7.7109375" style="1" customWidth="1"/>
    <col min="10" max="10" width="6.42578125" style="1" customWidth="1"/>
    <col min="11" max="11" width="7.5703125" style="1" customWidth="1"/>
    <col min="12" max="12" width="6.85546875" style="1" customWidth="1"/>
    <col min="13" max="16384" width="9.140625" style="1"/>
  </cols>
  <sheetData>
    <row r="1" spans="1:13" s="27" customFormat="1" ht="15.75" x14ac:dyDescent="0.25">
      <c r="A1" s="283" t="s">
        <v>246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3" s="27" customFormat="1" ht="18.75" customHeight="1" x14ac:dyDescent="0.25">
      <c r="A2" s="284" t="s">
        <v>247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183"/>
    </row>
    <row r="3" spans="1:13" s="27" customFormat="1" ht="13.5" x14ac:dyDescent="0.25">
      <c r="A3" s="181"/>
      <c r="B3" s="88"/>
      <c r="C3" s="29" t="s">
        <v>122</v>
      </c>
      <c r="D3" s="182"/>
      <c r="E3" s="182"/>
      <c r="F3" s="28">
        <f>ROUND(0.001*M13,2)</f>
        <v>0</v>
      </c>
      <c r="G3" s="181" t="s">
        <v>248</v>
      </c>
      <c r="I3" s="29"/>
      <c r="J3" s="182"/>
      <c r="K3" s="182"/>
      <c r="L3" s="28"/>
      <c r="M3" s="181"/>
    </row>
    <row r="4" spans="1:13" s="27" customFormat="1" ht="13.5" x14ac:dyDescent="0.25">
      <c r="A4" s="288" t="s">
        <v>249</v>
      </c>
      <c r="B4" s="288"/>
      <c r="C4" s="288"/>
      <c r="D4" s="31"/>
      <c r="E4" s="31"/>
      <c r="F4" s="28"/>
      <c r="G4" s="179"/>
      <c r="H4" s="254"/>
      <c r="I4" s="254"/>
      <c r="J4" s="254"/>
      <c r="K4" s="254"/>
      <c r="L4" s="28"/>
      <c r="M4" s="181"/>
    </row>
    <row r="5" spans="1:13" s="31" customFormat="1" ht="13.5" x14ac:dyDescent="0.25">
      <c r="A5" s="255" t="s">
        <v>0</v>
      </c>
      <c r="B5" s="256" t="s">
        <v>250</v>
      </c>
      <c r="C5" s="255" t="s">
        <v>125</v>
      </c>
      <c r="D5" s="255" t="s">
        <v>56</v>
      </c>
      <c r="E5" s="286" t="s">
        <v>126</v>
      </c>
      <c r="F5" s="287"/>
      <c r="G5" s="255" t="s">
        <v>58</v>
      </c>
      <c r="H5" s="255"/>
      <c r="I5" s="255" t="s">
        <v>59</v>
      </c>
      <c r="J5" s="255"/>
      <c r="K5" s="255" t="s">
        <v>127</v>
      </c>
      <c r="L5" s="255"/>
      <c r="M5" s="265" t="s">
        <v>61</v>
      </c>
    </row>
    <row r="6" spans="1:13" s="31" customFormat="1" ht="27" x14ac:dyDescent="0.25">
      <c r="A6" s="255"/>
      <c r="B6" s="257"/>
      <c r="C6" s="255"/>
      <c r="D6" s="255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</row>
    <row r="7" spans="1:13" s="31" customFormat="1" ht="13.5" x14ac:dyDescent="0.25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138" customHeight="1" x14ac:dyDescent="0.25">
      <c r="A8" s="3">
        <v>1</v>
      </c>
      <c r="B8" s="19" t="s">
        <v>251</v>
      </c>
      <c r="C8" s="111" t="s">
        <v>252</v>
      </c>
      <c r="D8" s="59" t="s">
        <v>111</v>
      </c>
      <c r="E8" s="59"/>
      <c r="F8" s="42">
        <v>195</v>
      </c>
      <c r="G8" s="3"/>
      <c r="H8" s="43">
        <f>ROUND(F8*G8,2)</f>
        <v>0</v>
      </c>
      <c r="I8" s="43"/>
      <c r="J8" s="50"/>
      <c r="K8" s="3"/>
      <c r="L8" s="43"/>
      <c r="M8" s="43">
        <f>H8+J8+L8</f>
        <v>0</v>
      </c>
    </row>
    <row r="9" spans="1:13" x14ac:dyDescent="0.25">
      <c r="A9" s="65"/>
      <c r="B9" s="65"/>
      <c r="C9" s="119" t="s">
        <v>61</v>
      </c>
      <c r="D9" s="180" t="s">
        <v>68</v>
      </c>
      <c r="E9" s="10"/>
      <c r="F9" s="65"/>
      <c r="G9" s="65"/>
      <c r="H9" s="68"/>
      <c r="I9" s="68"/>
      <c r="J9" s="68"/>
      <c r="K9" s="68"/>
      <c r="L9" s="68"/>
      <c r="M9" s="68">
        <f>SUM(M8:M8)</f>
        <v>0</v>
      </c>
    </row>
    <row r="10" spans="1:13" x14ac:dyDescent="0.25">
      <c r="A10" s="65"/>
      <c r="B10" s="65"/>
      <c r="C10" s="120" t="s">
        <v>144</v>
      </c>
      <c r="D10" s="180" t="s">
        <v>75</v>
      </c>
      <c r="E10" s="84"/>
      <c r="F10" s="65"/>
      <c r="G10" s="65"/>
      <c r="H10" s="65"/>
      <c r="I10" s="65"/>
      <c r="J10" s="65"/>
      <c r="K10" s="65"/>
      <c r="L10" s="65"/>
      <c r="M10" s="68">
        <f>ROUND(0.1*M9,2)</f>
        <v>0</v>
      </c>
    </row>
    <row r="11" spans="1:13" x14ac:dyDescent="0.25">
      <c r="A11" s="65"/>
      <c r="B11" s="65"/>
      <c r="C11" s="120" t="s">
        <v>87</v>
      </c>
      <c r="D11" s="180" t="s">
        <v>68</v>
      </c>
      <c r="E11" s="84"/>
      <c r="F11" s="65"/>
      <c r="G11" s="65"/>
      <c r="H11" s="65"/>
      <c r="I11" s="65"/>
      <c r="J11" s="65"/>
      <c r="K11" s="65"/>
      <c r="L11" s="65"/>
      <c r="M11" s="68">
        <f>SUM(M9:M10)</f>
        <v>0</v>
      </c>
    </row>
    <row r="12" spans="1:13" x14ac:dyDescent="0.25">
      <c r="A12" s="65"/>
      <c r="B12" s="65"/>
      <c r="C12" s="120" t="s">
        <v>154</v>
      </c>
      <c r="D12" s="180" t="s">
        <v>75</v>
      </c>
      <c r="E12" s="84"/>
      <c r="F12" s="65"/>
      <c r="G12" s="65"/>
      <c r="H12" s="65"/>
      <c r="I12" s="65"/>
      <c r="J12" s="65"/>
      <c r="K12" s="65"/>
      <c r="L12" s="65"/>
      <c r="M12" s="68">
        <f>ROUND(0.08*M11,2)</f>
        <v>0</v>
      </c>
    </row>
    <row r="13" spans="1:13" x14ac:dyDescent="0.25">
      <c r="A13" s="65"/>
      <c r="B13" s="65"/>
      <c r="C13" s="121" t="s">
        <v>88</v>
      </c>
      <c r="D13" s="180" t="s">
        <v>68</v>
      </c>
      <c r="E13" s="85"/>
      <c r="F13" s="65"/>
      <c r="G13" s="65"/>
      <c r="H13" s="65"/>
      <c r="I13" s="65"/>
      <c r="J13" s="65"/>
      <c r="K13" s="65"/>
      <c r="L13" s="65"/>
      <c r="M13" s="68">
        <f>SUM(M11:M12)</f>
        <v>0</v>
      </c>
    </row>
    <row r="14" spans="1:13" ht="34.5" customHeight="1" x14ac:dyDescent="0.25"/>
    <row r="15" spans="1:13" ht="15" customHeight="1" x14ac:dyDescent="0.25">
      <c r="A15" s="281"/>
      <c r="B15" s="281"/>
      <c r="C15" s="281"/>
      <c r="D15" s="281"/>
      <c r="E15" s="281"/>
      <c r="F15" s="281"/>
      <c r="G15" s="282"/>
      <c r="H15" s="282"/>
      <c r="I15" s="282"/>
      <c r="J15" s="282"/>
      <c r="K15" s="282"/>
      <c r="L15" s="282"/>
      <c r="M15" s="282"/>
    </row>
    <row r="16" spans="1:13" ht="9" customHeight="1" x14ac:dyDescent="0.25"/>
    <row r="17" spans="1:13" ht="9" customHeight="1" x14ac:dyDescent="0.25"/>
    <row r="18" spans="1:13" ht="15" customHeight="1" x14ac:dyDescent="0.25">
      <c r="A18" s="281"/>
      <c r="B18" s="281"/>
      <c r="C18" s="281"/>
      <c r="D18" s="281"/>
      <c r="E18" s="281"/>
      <c r="F18" s="281"/>
      <c r="G18" s="282"/>
      <c r="H18" s="282"/>
      <c r="I18" s="282"/>
      <c r="J18" s="282"/>
      <c r="K18" s="282"/>
      <c r="L18" s="282"/>
      <c r="M18" s="282"/>
    </row>
  </sheetData>
  <mergeCells count="17">
    <mergeCell ref="M5:M6"/>
    <mergeCell ref="A15:F15"/>
    <mergeCell ref="G15:M15"/>
    <mergeCell ref="A18:F18"/>
    <mergeCell ref="G18:M18"/>
    <mergeCell ref="A1:L1"/>
    <mergeCell ref="A2:K2"/>
    <mergeCell ref="A4:C4"/>
    <mergeCell ref="H4:K4"/>
    <mergeCell ref="A5:A6"/>
    <mergeCell ref="B5:B6"/>
    <mergeCell ref="C5:C6"/>
    <mergeCell ref="D5:D6"/>
    <mergeCell ref="E5:F5"/>
    <mergeCell ref="G5:H5"/>
    <mergeCell ref="I5:J5"/>
    <mergeCell ref="K5:L5"/>
  </mergeCells>
  <conditionalFormatting sqref="A8:HM8">
    <cfRule type="cellIs" dxfId="61" priority="10" stopIfTrue="1" operator="equal">
      <formula>8223.307275</formula>
    </cfRule>
  </conditionalFormatting>
  <conditionalFormatting sqref="D9:E13">
    <cfRule type="cellIs" dxfId="60" priority="9" stopIfTrue="1" operator="equal">
      <formula>8223.307275</formula>
    </cfRule>
  </conditionalFormatting>
  <conditionalFormatting sqref="D9:E12">
    <cfRule type="cellIs" dxfId="59" priority="8" stopIfTrue="1" operator="equal">
      <formula>8223.307275</formula>
    </cfRule>
  </conditionalFormatting>
  <conditionalFormatting sqref="D11:E13">
    <cfRule type="cellIs" dxfId="58" priority="7" stopIfTrue="1" operator="equal">
      <formula>8223.307275</formula>
    </cfRule>
  </conditionalFormatting>
  <conditionalFormatting sqref="D9:E12">
    <cfRule type="cellIs" dxfId="57" priority="6" stopIfTrue="1" operator="equal">
      <formula>8223.307275</formula>
    </cfRule>
  </conditionalFormatting>
  <conditionalFormatting sqref="D11:E13">
    <cfRule type="cellIs" dxfId="56" priority="5" stopIfTrue="1" operator="equal">
      <formula>8223.307275</formula>
    </cfRule>
  </conditionalFormatting>
  <conditionalFormatting sqref="D9:E13">
    <cfRule type="cellIs" dxfId="55" priority="4" stopIfTrue="1" operator="equal">
      <formula>8223.307275</formula>
    </cfRule>
  </conditionalFormatting>
  <conditionalFormatting sqref="D10:E13">
    <cfRule type="cellIs" dxfId="54" priority="3" stopIfTrue="1" operator="equal">
      <formula>8223.307275</formula>
    </cfRule>
  </conditionalFormatting>
  <conditionalFormatting sqref="D9:E13">
    <cfRule type="cellIs" dxfId="53" priority="2" stopIfTrue="1" operator="equal">
      <formula>8223.307275</formula>
    </cfRule>
  </conditionalFormatting>
  <conditionalFormatting sqref="D9:D13">
    <cfRule type="cellIs" dxfId="52" priority="1" stopIfTrue="1" operator="equal">
      <formula>8223.307275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view="pageBreakPreview" zoomScaleSheetLayoutView="100" workbookViewId="0">
      <selection activeCell="G34" sqref="G34"/>
    </sheetView>
  </sheetViews>
  <sheetFormatPr defaultRowHeight="12.75" x14ac:dyDescent="0.2"/>
  <cols>
    <col min="1" max="1" width="2.7109375" style="92" customWidth="1"/>
    <col min="2" max="2" width="10.42578125" style="92" customWidth="1"/>
    <col min="3" max="3" width="26.5703125" style="103" customWidth="1"/>
    <col min="4" max="4" width="7.140625" style="92" customWidth="1"/>
    <col min="5" max="5" width="10.42578125" style="92" customWidth="1"/>
    <col min="6" max="9" width="9.140625" style="92"/>
    <col min="10" max="10" width="8" style="92" customWidth="1"/>
    <col min="11" max="16384" width="9.140625" style="92"/>
  </cols>
  <sheetData>
    <row r="1" spans="1:256" ht="14.25" x14ac:dyDescent="0.25">
      <c r="A1" s="258" t="s">
        <v>352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x14ac:dyDescent="0.2">
      <c r="A3" s="260" t="s">
        <v>330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214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 x14ac:dyDescent="0.2">
      <c r="A5" s="27"/>
      <c r="B5" s="253" t="s">
        <v>160</v>
      </c>
      <c r="C5" s="253"/>
      <c r="D5" s="28">
        <f>ROUND(M35*0.001,2)</f>
        <v>0</v>
      </c>
      <c r="E5" s="27" t="s">
        <v>53</v>
      </c>
      <c r="F5" s="27"/>
      <c r="G5" s="27"/>
      <c r="H5" s="27"/>
      <c r="I5" s="29"/>
      <c r="J5" s="216"/>
      <c r="K5" s="216"/>
      <c r="L5" s="28"/>
      <c r="M5" s="21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 x14ac:dyDescent="0.2">
      <c r="A6" s="30"/>
      <c r="B6" s="30"/>
      <c r="C6" s="99"/>
      <c r="D6" s="31"/>
      <c r="E6" s="31"/>
      <c r="F6" s="28"/>
      <c r="G6" s="212"/>
      <c r="H6" s="254"/>
      <c r="I6" s="254"/>
      <c r="J6" s="254"/>
      <c r="K6" s="254"/>
      <c r="L6" s="28"/>
      <c r="M6" s="214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4.5" customHeight="1" x14ac:dyDescent="0.2">
      <c r="A7" s="255" t="s">
        <v>0</v>
      </c>
      <c r="B7" s="256" t="s">
        <v>54</v>
      </c>
      <c r="C7" s="269" t="s">
        <v>55</v>
      </c>
      <c r="D7" s="255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65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2">
      <c r="A8" s="255"/>
      <c r="B8" s="257"/>
      <c r="C8" s="270"/>
      <c r="D8" s="255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65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 x14ac:dyDescent="0.2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40.5" x14ac:dyDescent="0.2">
      <c r="A10" s="3">
        <v>1</v>
      </c>
      <c r="B10" s="19" t="s">
        <v>140</v>
      </c>
      <c r="C10" s="91" t="s">
        <v>323</v>
      </c>
      <c r="D10" s="43" t="s">
        <v>98</v>
      </c>
      <c r="E10" s="49"/>
      <c r="F10" s="42">
        <v>0.215</v>
      </c>
      <c r="G10" s="43"/>
      <c r="H10" s="43"/>
      <c r="I10" s="43"/>
      <c r="J10" s="43"/>
      <c r="K10" s="43"/>
      <c r="L10" s="43"/>
      <c r="M10" s="4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3.5" x14ac:dyDescent="0.2">
      <c r="A11" s="3"/>
      <c r="B11" s="48"/>
      <c r="C11" s="91" t="s">
        <v>79</v>
      </c>
      <c r="D11" s="43" t="s">
        <v>64</v>
      </c>
      <c r="E11" s="41">
        <v>15</v>
      </c>
      <c r="F11" s="43">
        <f>ROUND(F10*E11,2)</f>
        <v>3.23</v>
      </c>
      <c r="G11" s="43"/>
      <c r="H11" s="43"/>
      <c r="I11" s="43"/>
      <c r="J11" s="43">
        <f>ROUND(F11*I11,2)</f>
        <v>0</v>
      </c>
      <c r="K11" s="43"/>
      <c r="L11" s="43"/>
      <c r="M11" s="43">
        <f t="shared" ref="M11:M16" si="0">L11+J11+H11</f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3.5" x14ac:dyDescent="0.2">
      <c r="A12" s="3"/>
      <c r="B12" s="45"/>
      <c r="C12" s="91" t="s">
        <v>92</v>
      </c>
      <c r="D12" s="41" t="s">
        <v>71</v>
      </c>
      <c r="E12" s="41">
        <v>2.16</v>
      </c>
      <c r="F12" s="43">
        <f>ROUND(F10*E12,2)</f>
        <v>0.46</v>
      </c>
      <c r="G12" s="43"/>
      <c r="H12" s="43"/>
      <c r="I12" s="43"/>
      <c r="J12" s="43"/>
      <c r="K12" s="43"/>
      <c r="L12" s="43">
        <f>ROUND(F12*K12,2)</f>
        <v>0</v>
      </c>
      <c r="M12" s="43">
        <f t="shared" si="0"/>
        <v>0</v>
      </c>
      <c r="N12" s="27"/>
      <c r="O12" s="27"/>
      <c r="P12" s="27"/>
      <c r="Q12" s="27"/>
      <c r="R12" s="81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3.5" x14ac:dyDescent="0.2">
      <c r="A13" s="3"/>
      <c r="B13" s="46"/>
      <c r="C13" s="91" t="s">
        <v>90</v>
      </c>
      <c r="D13" s="43" t="s">
        <v>71</v>
      </c>
      <c r="E13" s="41">
        <v>0.97</v>
      </c>
      <c r="F13" s="43">
        <f>ROUND(F10*E13,2)</f>
        <v>0.21</v>
      </c>
      <c r="G13" s="43"/>
      <c r="H13" s="43"/>
      <c r="I13" s="43"/>
      <c r="J13" s="43"/>
      <c r="K13" s="43"/>
      <c r="L13" s="43">
        <f>ROUND(F13*K13,2)</f>
        <v>0</v>
      </c>
      <c r="M13" s="43">
        <f t="shared" si="0"/>
        <v>0</v>
      </c>
      <c r="N13" s="27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40.5" x14ac:dyDescent="0.2">
      <c r="A14" s="3"/>
      <c r="B14" s="61"/>
      <c r="C14" s="91" t="s">
        <v>135</v>
      </c>
      <c r="D14" s="43" t="s">
        <v>71</v>
      </c>
      <c r="E14" s="41">
        <v>2.73</v>
      </c>
      <c r="F14" s="43">
        <f>ROUND(F10*E14,2)</f>
        <v>0.59</v>
      </c>
      <c r="G14" s="43"/>
      <c r="H14" s="43"/>
      <c r="I14" s="43"/>
      <c r="J14" s="43"/>
      <c r="K14" s="43"/>
      <c r="L14" s="43">
        <f>ROUND(F14*K14,2)</f>
        <v>0</v>
      </c>
      <c r="M14" s="43">
        <f t="shared" si="0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5.75" customHeight="1" x14ac:dyDescent="0.2">
      <c r="A15" s="3"/>
      <c r="B15" s="45" t="s">
        <v>369</v>
      </c>
      <c r="C15" s="91" t="s">
        <v>372</v>
      </c>
      <c r="D15" s="41" t="s">
        <v>83</v>
      </c>
      <c r="E15" s="41">
        <v>122</v>
      </c>
      <c r="F15" s="43">
        <f>ROUND(F10*E15,2)</f>
        <v>26.23</v>
      </c>
      <c r="G15" s="43"/>
      <c r="H15" s="43">
        <f>ROUND(F15*G15,2)</f>
        <v>0</v>
      </c>
      <c r="I15" s="43"/>
      <c r="J15" s="43"/>
      <c r="K15" s="43"/>
      <c r="L15" s="43"/>
      <c r="M15" s="43">
        <f t="shared" si="0"/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75" x14ac:dyDescent="0.2">
      <c r="A16" s="3"/>
      <c r="B16" s="46"/>
      <c r="C16" s="91" t="s">
        <v>73</v>
      </c>
      <c r="D16" s="41" t="s">
        <v>83</v>
      </c>
      <c r="E16" s="41">
        <v>7</v>
      </c>
      <c r="F16" s="43">
        <f>ROUND(F10*E16,2)</f>
        <v>1.51</v>
      </c>
      <c r="G16" s="43"/>
      <c r="H16" s="43">
        <f>ROUND(F16*G16,2)</f>
        <v>0</v>
      </c>
      <c r="I16" s="43"/>
      <c r="J16" s="43"/>
      <c r="K16" s="43"/>
      <c r="L16" s="43"/>
      <c r="M16" s="43">
        <f t="shared" si="0"/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7" customFormat="1" ht="54" x14ac:dyDescent="0.25">
      <c r="A17" s="3">
        <v>2</v>
      </c>
      <c r="B17" s="19" t="s">
        <v>324</v>
      </c>
      <c r="C17" s="44" t="s">
        <v>325</v>
      </c>
      <c r="D17" s="43" t="s">
        <v>326</v>
      </c>
      <c r="E17" s="49"/>
      <c r="F17" s="60">
        <v>4.3</v>
      </c>
      <c r="G17" s="43"/>
      <c r="H17" s="43"/>
      <c r="I17" s="43"/>
      <c r="J17" s="43"/>
      <c r="K17" s="43"/>
      <c r="L17" s="43"/>
      <c r="M17" s="43"/>
    </row>
    <row r="18" spans="1:256" s="27" customFormat="1" ht="13.5" x14ac:dyDescent="0.25">
      <c r="A18" s="3"/>
      <c r="B18" s="19"/>
      <c r="C18" s="44" t="s">
        <v>79</v>
      </c>
      <c r="D18" s="43" t="s">
        <v>64</v>
      </c>
      <c r="E18" s="41">
        <v>24.46</v>
      </c>
      <c r="F18" s="43">
        <f>ROUND(F17*E18,2)</f>
        <v>105.18</v>
      </c>
      <c r="G18" s="43"/>
      <c r="H18" s="43"/>
      <c r="I18" s="43"/>
      <c r="J18" s="43">
        <f>ROUND(F18*I18,2)</f>
        <v>0</v>
      </c>
      <c r="K18" s="43"/>
      <c r="L18" s="43"/>
      <c r="M18" s="43">
        <f t="shared" ref="M18:M22" si="1">L18+J18+H18</f>
        <v>0</v>
      </c>
    </row>
    <row r="19" spans="1:256" s="27" customFormat="1" ht="27" x14ac:dyDescent="0.25">
      <c r="A19" s="3"/>
      <c r="B19" s="19"/>
      <c r="C19" s="44" t="s">
        <v>327</v>
      </c>
      <c r="D19" s="43" t="s">
        <v>71</v>
      </c>
      <c r="E19" s="42">
        <v>1.46</v>
      </c>
      <c r="F19" s="43">
        <f>ROUND(F17*E19,2)</f>
        <v>6.28</v>
      </c>
      <c r="G19" s="43"/>
      <c r="H19" s="43"/>
      <c r="I19" s="43"/>
      <c r="J19" s="43"/>
      <c r="K19" s="43"/>
      <c r="L19" s="43">
        <f>ROUND(F19*K19,2)</f>
        <v>0</v>
      </c>
      <c r="M19" s="43">
        <f t="shared" si="1"/>
        <v>0</v>
      </c>
    </row>
    <row r="20" spans="1:256" s="27" customFormat="1" ht="13.5" x14ac:dyDescent="0.25">
      <c r="A20" s="3"/>
      <c r="B20" s="19"/>
      <c r="C20" s="44" t="s">
        <v>90</v>
      </c>
      <c r="D20" s="43" t="s">
        <v>71</v>
      </c>
      <c r="E20" s="42">
        <v>0.55000000000000004</v>
      </c>
      <c r="F20" s="43">
        <f>ROUND(F17*E20,2)</f>
        <v>2.37</v>
      </c>
      <c r="G20" s="43"/>
      <c r="H20" s="43"/>
      <c r="I20" s="43"/>
      <c r="J20" s="43"/>
      <c r="K20" s="43"/>
      <c r="L20" s="43">
        <f t="shared" ref="L20" si="2">ROUND(F20*K20,2)</f>
        <v>0</v>
      </c>
      <c r="M20" s="43">
        <f t="shared" si="1"/>
        <v>0</v>
      </c>
    </row>
    <row r="21" spans="1:256" s="27" customFormat="1" ht="13.5" x14ac:dyDescent="0.25">
      <c r="A21" s="3"/>
      <c r="B21" s="19"/>
      <c r="C21" s="44" t="s">
        <v>73</v>
      </c>
      <c r="D21" s="41" t="s">
        <v>66</v>
      </c>
      <c r="E21" s="42">
        <v>2</v>
      </c>
      <c r="F21" s="43">
        <f>ROUND(F17*E21,2)</f>
        <v>8.6</v>
      </c>
      <c r="G21" s="43"/>
      <c r="H21" s="43">
        <f>ROUND(F21*G21,2)</f>
        <v>0</v>
      </c>
      <c r="I21" s="43"/>
      <c r="J21" s="43"/>
      <c r="K21" s="43"/>
      <c r="L21" s="43"/>
      <c r="M21" s="43">
        <f t="shared" si="1"/>
        <v>0</v>
      </c>
    </row>
    <row r="22" spans="1:256" s="27" customFormat="1" ht="13.5" x14ac:dyDescent="0.25">
      <c r="A22" s="3"/>
      <c r="B22" s="19" t="s">
        <v>369</v>
      </c>
      <c r="C22" s="44" t="s">
        <v>370</v>
      </c>
      <c r="D22" s="41" t="s">
        <v>66</v>
      </c>
      <c r="E22" s="41">
        <v>14.7</v>
      </c>
      <c r="F22" s="43">
        <f>ROUND(F17*E22,2)</f>
        <v>63.21</v>
      </c>
      <c r="G22" s="43"/>
      <c r="H22" s="43">
        <f>ROUND(F22*G22,2)</f>
        <v>0</v>
      </c>
      <c r="I22" s="43"/>
      <c r="J22" s="43"/>
      <c r="K22" s="43"/>
      <c r="L22" s="43"/>
      <c r="M22" s="43">
        <f t="shared" si="1"/>
        <v>0</v>
      </c>
    </row>
    <row r="23" spans="1:256" ht="13.5" x14ac:dyDescent="0.2">
      <c r="A23" s="3">
        <v>3</v>
      </c>
      <c r="B23" s="45" t="s">
        <v>256</v>
      </c>
      <c r="C23" s="91" t="s">
        <v>263</v>
      </c>
      <c r="D23" s="43" t="s">
        <v>65</v>
      </c>
      <c r="E23" s="49"/>
      <c r="F23" s="42">
        <v>0.25800000000000001</v>
      </c>
      <c r="G23" s="43"/>
      <c r="H23" s="43"/>
      <c r="I23" s="43"/>
      <c r="J23" s="43"/>
      <c r="K23" s="43"/>
      <c r="L23" s="43"/>
      <c r="M23" s="4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3.5" x14ac:dyDescent="0.2">
      <c r="A24" s="3"/>
      <c r="B24" s="45"/>
      <c r="C24" s="94" t="s">
        <v>257</v>
      </c>
      <c r="D24" s="43" t="s">
        <v>71</v>
      </c>
      <c r="E24" s="41">
        <v>0.3</v>
      </c>
      <c r="F24" s="43">
        <f>ROUND(F23*E24,2)</f>
        <v>0.08</v>
      </c>
      <c r="G24" s="43"/>
      <c r="H24" s="43"/>
      <c r="I24" s="43"/>
      <c r="J24" s="43"/>
      <c r="K24" s="43"/>
      <c r="L24" s="43">
        <f>ROUND(F24*K24,2)</f>
        <v>0</v>
      </c>
      <c r="M24" s="43">
        <f>L24+J24+H24</f>
        <v>0</v>
      </c>
      <c r="N24" s="27"/>
      <c r="O24" s="8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3.5" x14ac:dyDescent="0.25">
      <c r="A25" s="3"/>
      <c r="B25" s="77"/>
      <c r="C25" s="94" t="s">
        <v>210</v>
      </c>
      <c r="D25" s="75" t="s">
        <v>65</v>
      </c>
      <c r="E25" s="41">
        <v>1.03</v>
      </c>
      <c r="F25" s="43">
        <f>ROUND(F23*E25,2)</f>
        <v>0.27</v>
      </c>
      <c r="G25" s="43"/>
      <c r="H25" s="43">
        <f>ROUND(F25*G25,2)</f>
        <v>0</v>
      </c>
      <c r="I25" s="43"/>
      <c r="J25" s="43"/>
      <c r="K25" s="43"/>
      <c r="L25" s="43"/>
      <c r="M25" s="43">
        <f>L25+J25+H25</f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7" customFormat="1" ht="45" customHeight="1" x14ac:dyDescent="0.25">
      <c r="A26" s="3">
        <v>4</v>
      </c>
      <c r="B26" s="19" t="s">
        <v>328</v>
      </c>
      <c r="C26" s="44" t="s">
        <v>329</v>
      </c>
      <c r="D26" s="43" t="s">
        <v>326</v>
      </c>
      <c r="E26" s="49"/>
      <c r="F26" s="60">
        <v>4.3</v>
      </c>
      <c r="G26" s="43"/>
      <c r="H26" s="43"/>
      <c r="I26" s="43"/>
      <c r="J26" s="43"/>
      <c r="K26" s="43"/>
      <c r="L26" s="43"/>
      <c r="M26" s="43"/>
    </row>
    <row r="27" spans="1:256" s="27" customFormat="1" ht="13.5" x14ac:dyDescent="0.25">
      <c r="A27" s="3"/>
      <c r="B27" s="19"/>
      <c r="C27" s="44" t="s">
        <v>79</v>
      </c>
      <c r="D27" s="43" t="s">
        <v>64</v>
      </c>
      <c r="E27" s="41">
        <v>9.3699999999999992</v>
      </c>
      <c r="F27" s="43">
        <f>ROUND(F26*E27,2)</f>
        <v>40.29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0" si="3">L27+J27+H27</f>
        <v>0</v>
      </c>
    </row>
    <row r="28" spans="1:256" s="27" customFormat="1" ht="27" x14ac:dyDescent="0.25">
      <c r="A28" s="3"/>
      <c r="B28" s="19"/>
      <c r="C28" s="44" t="s">
        <v>327</v>
      </c>
      <c r="D28" s="43" t="s">
        <v>71</v>
      </c>
      <c r="E28" s="42">
        <v>0.74</v>
      </c>
      <c r="F28" s="43">
        <f>ROUND(F26*E28,2)</f>
        <v>3.18</v>
      </c>
      <c r="G28" s="43"/>
      <c r="H28" s="43"/>
      <c r="I28" s="43"/>
      <c r="J28" s="43"/>
      <c r="K28" s="43"/>
      <c r="L28" s="43">
        <f>ROUND(F28*K28,2)</f>
        <v>0</v>
      </c>
      <c r="M28" s="43">
        <f t="shared" si="3"/>
        <v>0</v>
      </c>
    </row>
    <row r="29" spans="1:256" s="27" customFormat="1" ht="27" x14ac:dyDescent="0.25">
      <c r="A29" s="3"/>
      <c r="B29" s="19" t="s">
        <v>374</v>
      </c>
      <c r="C29" s="44" t="s">
        <v>380</v>
      </c>
      <c r="D29" s="41" t="s">
        <v>65</v>
      </c>
      <c r="E29" s="42">
        <v>9.5399999999999991</v>
      </c>
      <c r="F29" s="43">
        <f>ROUND(F26*E29,2)</f>
        <v>41.02</v>
      </c>
      <c r="G29" s="43"/>
      <c r="H29" s="43">
        <f>ROUND(F29*G29,2)</f>
        <v>0</v>
      </c>
      <c r="I29" s="43"/>
      <c r="J29" s="43"/>
      <c r="K29" s="43"/>
      <c r="L29" s="43"/>
      <c r="M29" s="43">
        <f t="shared" si="3"/>
        <v>0</v>
      </c>
    </row>
    <row r="30" spans="1:256" s="27" customFormat="1" ht="13.5" x14ac:dyDescent="0.25">
      <c r="A30" s="3"/>
      <c r="B30" s="19"/>
      <c r="C30" s="44" t="s">
        <v>94</v>
      </c>
      <c r="D30" s="41" t="s">
        <v>65</v>
      </c>
      <c r="E30" s="41">
        <v>0.06</v>
      </c>
      <c r="F30" s="43">
        <f>ROUND(F26*E30,2)</f>
        <v>0.26</v>
      </c>
      <c r="G30" s="43"/>
      <c r="H30" s="43">
        <f>ROUND(F30*G30,2)</f>
        <v>0</v>
      </c>
      <c r="I30" s="43"/>
      <c r="J30" s="43"/>
      <c r="K30" s="43"/>
      <c r="L30" s="43"/>
      <c r="M30" s="43">
        <f t="shared" si="3"/>
        <v>0</v>
      </c>
    </row>
    <row r="31" spans="1:256" ht="13.5" x14ac:dyDescent="0.25">
      <c r="A31" s="271" t="s">
        <v>1</v>
      </c>
      <c r="B31" s="272"/>
      <c r="C31" s="273"/>
      <c r="D31" s="213" t="s">
        <v>68</v>
      </c>
      <c r="E31" s="10"/>
      <c r="F31" s="43"/>
      <c r="G31" s="43"/>
      <c r="H31" s="43"/>
      <c r="I31" s="43"/>
      <c r="J31" s="43"/>
      <c r="K31" s="43"/>
      <c r="L31" s="43"/>
      <c r="M31" s="110">
        <f>SUM(M10:M30)</f>
        <v>0</v>
      </c>
    </row>
    <row r="32" spans="1:256" ht="13.5" x14ac:dyDescent="0.25">
      <c r="A32" s="271" t="s">
        <v>74</v>
      </c>
      <c r="B32" s="272"/>
      <c r="C32" s="273"/>
      <c r="D32" s="213" t="s">
        <v>75</v>
      </c>
      <c r="E32" s="84"/>
      <c r="F32" s="43"/>
      <c r="G32" s="43"/>
      <c r="H32" s="43"/>
      <c r="I32" s="43"/>
      <c r="J32" s="43"/>
      <c r="K32" s="43"/>
      <c r="L32" s="43"/>
      <c r="M32" s="68">
        <f>ROUND(0.1*M31,2)</f>
        <v>0</v>
      </c>
    </row>
    <row r="33" spans="1:13" ht="13.5" x14ac:dyDescent="0.25">
      <c r="A33" s="271" t="s">
        <v>1</v>
      </c>
      <c r="B33" s="272"/>
      <c r="C33" s="273"/>
      <c r="D33" s="213" t="s">
        <v>68</v>
      </c>
      <c r="E33" s="84"/>
      <c r="F33" s="43"/>
      <c r="G33" s="43"/>
      <c r="H33" s="43"/>
      <c r="I33" s="43"/>
      <c r="J33" s="43"/>
      <c r="K33" s="43"/>
      <c r="L33" s="43"/>
      <c r="M33" s="68">
        <f>SUM(M31:M32)</f>
        <v>0</v>
      </c>
    </row>
    <row r="34" spans="1:13" ht="13.5" x14ac:dyDescent="0.25">
      <c r="A34" s="271" t="s">
        <v>116</v>
      </c>
      <c r="B34" s="272"/>
      <c r="C34" s="273"/>
      <c r="D34" s="213" t="s">
        <v>75</v>
      </c>
      <c r="E34" s="84"/>
      <c r="F34" s="43"/>
      <c r="G34" s="43"/>
      <c r="H34" s="43"/>
      <c r="I34" s="43"/>
      <c r="J34" s="43"/>
      <c r="K34" s="43"/>
      <c r="L34" s="43"/>
      <c r="M34" s="68">
        <f>ROUND(0.08*M33,2)</f>
        <v>0</v>
      </c>
    </row>
    <row r="35" spans="1:13" ht="13.5" x14ac:dyDescent="0.25">
      <c r="A35" s="271" t="s">
        <v>76</v>
      </c>
      <c r="B35" s="272"/>
      <c r="C35" s="273"/>
      <c r="D35" s="213" t="s">
        <v>68</v>
      </c>
      <c r="E35" s="85"/>
      <c r="F35" s="43"/>
      <c r="G35" s="43"/>
      <c r="H35" s="43"/>
      <c r="I35" s="43"/>
      <c r="J35" s="43"/>
      <c r="K35" s="43"/>
      <c r="L35" s="43"/>
      <c r="M35" s="68">
        <f>SUM(M33:M34)</f>
        <v>0</v>
      </c>
    </row>
    <row r="36" spans="1:13" ht="13.5" x14ac:dyDescent="0.25">
      <c r="A36" s="54"/>
      <c r="B36" s="54"/>
      <c r="C36" s="102"/>
      <c r="D36" s="215"/>
      <c r="E36" s="54"/>
      <c r="F36" s="215"/>
      <c r="G36" s="215"/>
      <c r="H36" s="55"/>
      <c r="I36" s="54"/>
      <c r="J36" s="54"/>
      <c r="K36" s="54"/>
      <c r="L36" s="215"/>
      <c r="M36" s="86"/>
    </row>
    <row r="37" spans="1:13" ht="13.5" x14ac:dyDescent="0.25">
      <c r="A37" s="54"/>
      <c r="B37" s="54"/>
      <c r="C37" s="266"/>
      <c r="D37" s="266"/>
      <c r="E37" s="52"/>
      <c r="F37" s="52"/>
      <c r="G37" s="267"/>
      <c r="H37" s="267"/>
      <c r="I37" s="267"/>
      <c r="J37" s="54"/>
      <c r="K37" s="54"/>
      <c r="L37" s="215"/>
      <c r="M37" s="86"/>
    </row>
    <row r="38" spans="1:13" ht="13.5" x14ac:dyDescent="0.25">
      <c r="A38" s="54"/>
      <c r="B38" s="54"/>
      <c r="C38" s="102"/>
      <c r="D38" s="215"/>
      <c r="E38" s="54"/>
      <c r="F38" s="215"/>
      <c r="G38" s="215"/>
      <c r="H38" s="55"/>
      <c r="I38" s="54"/>
      <c r="J38" s="54"/>
      <c r="K38" s="54"/>
      <c r="L38" s="215"/>
      <c r="M38" s="87"/>
    </row>
    <row r="39" spans="1:13" ht="13.5" x14ac:dyDescent="0.25">
      <c r="A39" s="54"/>
      <c r="B39" s="54"/>
      <c r="C39" s="268"/>
      <c r="D39" s="268"/>
      <c r="E39" s="56"/>
      <c r="F39" s="56"/>
      <c r="G39" s="268"/>
      <c r="H39" s="268"/>
      <c r="I39" s="268"/>
      <c r="J39" s="54"/>
      <c r="K39" s="54"/>
      <c r="L39" s="215"/>
      <c r="M39" s="86"/>
    </row>
  </sheetData>
  <mergeCells count="25">
    <mergeCell ref="C37:D37"/>
    <mergeCell ref="G37:I37"/>
    <mergeCell ref="C39:D39"/>
    <mergeCell ref="G39:I39"/>
    <mergeCell ref="M7:M8"/>
    <mergeCell ref="A31:C31"/>
    <mergeCell ref="A32:C32"/>
    <mergeCell ref="A33:C33"/>
    <mergeCell ref="A34:C34"/>
    <mergeCell ref="A35:C35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B5:C5"/>
    <mergeCell ref="A1:M1"/>
    <mergeCell ref="A2:M2"/>
    <mergeCell ref="A3:L3"/>
    <mergeCell ref="A4:F4"/>
    <mergeCell ref="H4:K4"/>
  </mergeCells>
  <conditionalFormatting sqref="A8:IU58">
    <cfRule type="cellIs" dxfId="51" priority="24" stopIfTrue="1" operator="equal">
      <formula>8223.307275</formula>
    </cfRule>
  </conditionalFormatting>
  <conditionalFormatting sqref="A59:IQ63 A64:IO66 HN67:IO68 IP68:IQ68 IP67 HN69:IP70 A67:HM142 IQ69:IQ71">
    <cfRule type="cellIs" dxfId="50" priority="23" stopIfTrue="1" operator="equal">
      <formula>8223.307275</formula>
    </cfRule>
  </conditionalFormatting>
  <conditionalFormatting sqref="HN76:IR81 HN82:IQ123 IQ73:IQ75 HN71:IP75">
    <cfRule type="cellIs" dxfId="49" priority="22" stopIfTrue="1" operator="equal">
      <formula>8223.307275</formula>
    </cfRule>
  </conditionalFormatting>
  <conditionalFormatting sqref="A103:IO109 HN82:IO95">
    <cfRule type="cellIs" dxfId="48" priority="21" stopIfTrue="1" operator="equal">
      <formula>8223.307275</formula>
    </cfRule>
  </conditionalFormatting>
  <conditionalFormatting sqref="A77:IQ150 IP76:IQ76 IR76:IU78">
    <cfRule type="cellIs" dxfId="47" priority="20" stopIfTrue="1" operator="equal">
      <formula>8223.307275</formula>
    </cfRule>
  </conditionalFormatting>
  <conditionalFormatting sqref="A130:IO136 A80:HM129 HN98:IR108 HN81:IO97 HN109:IO122">
    <cfRule type="cellIs" dxfId="46" priority="19" stopIfTrue="1" operator="equal">
      <formula>8223.307275</formula>
    </cfRule>
  </conditionalFormatting>
  <conditionalFormatting sqref="HN71:IR73 HN74:IQ142">
    <cfRule type="cellIs" dxfId="45" priority="18" stopIfTrue="1" operator="equal">
      <formula>8223.307275</formula>
    </cfRule>
  </conditionalFormatting>
  <conditionalFormatting sqref="A95:IO101 HN74:IO87">
    <cfRule type="cellIs" dxfId="44" priority="17" stopIfTrue="1" operator="equal">
      <formula>8223.307275</formula>
    </cfRule>
  </conditionalFormatting>
  <conditionalFormatting sqref="A122:IO128 A72:HM121 HN90:IR100 HN73:IO89 HN101:IO114">
    <cfRule type="cellIs" dxfId="43" priority="16" stopIfTrue="1" operator="equal">
      <formula>8223.307275</formula>
    </cfRule>
  </conditionalFormatting>
  <conditionalFormatting sqref="A31:IR62">
    <cfRule type="cellIs" dxfId="42" priority="15" stopIfTrue="1" operator="equal">
      <formula>8223.307275</formula>
    </cfRule>
  </conditionalFormatting>
  <conditionalFormatting sqref="A104:IU104 A102:IR103 A105:IR112 A113:IQ149 A150:IU171 A71:IU71 A72:IR73 A89:IU89 A87:IR88 A90:IR91 A74:IQ86 A92:IQ101 A59:IU59 A60:IR70">
    <cfRule type="cellIs" dxfId="41" priority="14" stopIfTrue="1" operator="equal">
      <formula>8223.307275</formula>
    </cfRule>
  </conditionalFormatting>
  <conditionalFormatting sqref="F66:M66 F67:L70 D66:D70">
    <cfRule type="cellIs" dxfId="40" priority="13" stopIfTrue="1" operator="equal">
      <formula>8223.307275</formula>
    </cfRule>
  </conditionalFormatting>
  <conditionalFormatting sqref="F43:M43 F44:L47 D43:D47">
    <cfRule type="cellIs" dxfId="39" priority="12" stopIfTrue="1" operator="equal">
      <formula>8223.307275</formula>
    </cfRule>
  </conditionalFormatting>
  <conditionalFormatting sqref="A108:IU108 A106:IR107 A109:IR116 A117:IQ153 A154:IU175 A75:IU75 A76:IR77 A93:IU93 A91:IR92 A94:IR95 A78:IQ90 A96:IQ105 A63:IU63 A64:IR74">
    <cfRule type="cellIs" dxfId="38" priority="11" stopIfTrue="1" operator="equal">
      <formula>8223.307275</formula>
    </cfRule>
  </conditionalFormatting>
  <conditionalFormatting sqref="F70:M70 F71:L74 D70:D74">
    <cfRule type="cellIs" dxfId="37" priority="10" stopIfTrue="1" operator="equal">
      <formula>8223.307275</formula>
    </cfRule>
  </conditionalFormatting>
  <conditionalFormatting sqref="F47:M47 F48:L51 D47:D51">
    <cfRule type="cellIs" dxfId="36" priority="9" stopIfTrue="1" operator="equal">
      <formula>8223.307275</formula>
    </cfRule>
  </conditionalFormatting>
  <conditionalFormatting sqref="F33:M33 F34:L37 D33:D37">
    <cfRule type="cellIs" dxfId="35" priority="8" stopIfTrue="1" operator="equal">
      <formula>8223.307275</formula>
    </cfRule>
  </conditionalFormatting>
  <conditionalFormatting sqref="A32:IQ32">
    <cfRule type="cellIs" dxfId="34" priority="7" stopIfTrue="1" operator="equal">
      <formula>8223.307275</formula>
    </cfRule>
  </conditionalFormatting>
  <conditionalFormatting sqref="A32:IQ32">
    <cfRule type="cellIs" dxfId="33" priority="6" stopIfTrue="1" operator="equal">
      <formula>8223.307275</formula>
    </cfRule>
  </conditionalFormatting>
  <conditionalFormatting sqref="A106:IU106 A104:IR105 A107:IR114 A115:IQ151 A152:IU173 A73:IU73 A74:IR75 A91:IU91 A89:IR90 A92:IR93 A76:IQ88 A94:IQ103 A61:IU61 A62:IR72">
    <cfRule type="cellIs" dxfId="32" priority="5" stopIfTrue="1" operator="equal">
      <formula>8223.307275</formula>
    </cfRule>
  </conditionalFormatting>
  <conditionalFormatting sqref="F68:M68 F69:L72 D68:D72">
    <cfRule type="cellIs" dxfId="31" priority="4" stopIfTrue="1" operator="equal">
      <formula>8223.307275</formula>
    </cfRule>
  </conditionalFormatting>
  <conditionalFormatting sqref="F45:M45 F46:L49 D45:D49">
    <cfRule type="cellIs" dxfId="30" priority="3" stopIfTrue="1" operator="equal">
      <formula>8223.307275</formula>
    </cfRule>
  </conditionalFormatting>
  <conditionalFormatting sqref="F31:M31 F32:L35 D31:D35">
    <cfRule type="cellIs" dxfId="29" priority="2" stopIfTrue="1" operator="equal">
      <formula>8223.307275</formula>
    </cfRule>
  </conditionalFormatting>
  <conditionalFormatting sqref="A23:IU25">
    <cfRule type="cellIs" dxfId="28" priority="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SheetLayoutView="100" workbookViewId="0">
      <selection activeCell="H15" sqref="H15"/>
    </sheetView>
  </sheetViews>
  <sheetFormatPr defaultRowHeight="15" x14ac:dyDescent="0.25"/>
  <cols>
    <col min="1" max="1" width="5.140625" style="57" customWidth="1"/>
    <col min="2" max="2" width="9" style="57" customWidth="1"/>
    <col min="3" max="3" width="28.42578125" style="57" customWidth="1"/>
    <col min="4" max="4" width="7.85546875" style="57" customWidth="1"/>
    <col min="5" max="5" width="7.140625" style="57" customWidth="1"/>
    <col min="6" max="6" width="9.140625" style="57"/>
    <col min="7" max="7" width="7.42578125" style="57" customWidth="1"/>
    <col min="8" max="8" width="9.140625" style="57"/>
    <col min="9" max="9" width="7.85546875" style="57" customWidth="1"/>
    <col min="10" max="10" width="7.5703125" style="57" customWidth="1"/>
    <col min="11" max="11" width="7.42578125" style="57" customWidth="1"/>
    <col min="12" max="12" width="7" style="57" customWidth="1"/>
    <col min="13" max="16384" width="9.140625" style="57"/>
  </cols>
  <sheetData>
    <row r="1" spans="1:13" s="27" customFormat="1" ht="14.25" customHeight="1" x14ac:dyDescent="0.25">
      <c r="A1" s="290" t="s">
        <v>363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 s="27" customFormat="1" ht="16.5" customHeight="1" x14ac:dyDescent="0.25">
      <c r="A2" s="284" t="s">
        <v>361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22"/>
    </row>
    <row r="3" spans="1:13" s="27" customFormat="1" ht="15.75" customHeight="1" x14ac:dyDescent="0.25">
      <c r="A3" s="220"/>
      <c r="B3" s="88"/>
      <c r="C3" s="285"/>
      <c r="D3" s="285"/>
      <c r="E3" s="285"/>
      <c r="F3" s="285"/>
      <c r="G3" s="223"/>
      <c r="I3" s="29" t="s">
        <v>122</v>
      </c>
      <c r="J3" s="221"/>
      <c r="K3" s="221"/>
      <c r="L3" s="28">
        <f>ROUND(0.001*M16,2)</f>
        <v>0</v>
      </c>
      <c r="M3" s="220" t="s">
        <v>123</v>
      </c>
    </row>
    <row r="4" spans="1:13" s="27" customFormat="1" ht="13.5" x14ac:dyDescent="0.25">
      <c r="A4" s="288" t="s">
        <v>249</v>
      </c>
      <c r="B4" s="288"/>
      <c r="C4" s="288"/>
      <c r="D4" s="31"/>
      <c r="E4" s="31"/>
      <c r="F4" s="28"/>
      <c r="G4" s="218"/>
      <c r="H4" s="254"/>
      <c r="I4" s="254"/>
      <c r="J4" s="254"/>
      <c r="K4" s="254"/>
      <c r="L4" s="28"/>
      <c r="M4" s="220"/>
    </row>
    <row r="5" spans="1:13" s="31" customFormat="1" ht="13.5" x14ac:dyDescent="0.25">
      <c r="A5" s="255" t="s">
        <v>0</v>
      </c>
      <c r="B5" s="256" t="s">
        <v>250</v>
      </c>
      <c r="C5" s="255" t="s">
        <v>125</v>
      </c>
      <c r="D5" s="255" t="s">
        <v>56</v>
      </c>
      <c r="E5" s="286" t="s">
        <v>126</v>
      </c>
      <c r="F5" s="287"/>
      <c r="G5" s="255" t="s">
        <v>58</v>
      </c>
      <c r="H5" s="255"/>
      <c r="I5" s="255" t="s">
        <v>59</v>
      </c>
      <c r="J5" s="255"/>
      <c r="K5" s="255" t="s">
        <v>127</v>
      </c>
      <c r="L5" s="255"/>
      <c r="M5" s="265" t="s">
        <v>61</v>
      </c>
    </row>
    <row r="6" spans="1:13" s="31" customFormat="1" ht="31.5" customHeight="1" x14ac:dyDescent="0.25">
      <c r="A6" s="255"/>
      <c r="B6" s="257"/>
      <c r="C6" s="255"/>
      <c r="D6" s="255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</row>
    <row r="7" spans="1:13" s="31" customFormat="1" ht="19.5" customHeight="1" x14ac:dyDescent="0.25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40.5" x14ac:dyDescent="0.25">
      <c r="A8" s="3">
        <v>1</v>
      </c>
      <c r="B8" s="19" t="s">
        <v>365</v>
      </c>
      <c r="C8" s="224" t="s">
        <v>364</v>
      </c>
      <c r="D8" s="59" t="s">
        <v>117</v>
      </c>
      <c r="E8" s="59"/>
      <c r="F8" s="41">
        <v>50</v>
      </c>
      <c r="G8" s="3"/>
      <c r="H8" s="43"/>
      <c r="I8" s="43"/>
      <c r="J8" s="50"/>
      <c r="K8" s="3"/>
      <c r="L8" s="43"/>
      <c r="M8" s="43"/>
    </row>
    <row r="9" spans="1:13" s="63" customFormat="1" ht="13.5" x14ac:dyDescent="0.25">
      <c r="A9" s="3"/>
      <c r="B9" s="61"/>
      <c r="C9" s="4" t="s">
        <v>79</v>
      </c>
      <c r="D9" s="3" t="s">
        <v>81</v>
      </c>
      <c r="E9" s="43">
        <v>0.66</v>
      </c>
      <c r="F9" s="43">
        <f>ROUND(F8*E9,2)</f>
        <v>33</v>
      </c>
      <c r="G9" s="62"/>
      <c r="H9" s="43"/>
      <c r="I9" s="43"/>
      <c r="J9" s="43">
        <f>ROUND(I9*F9,2)</f>
        <v>0</v>
      </c>
      <c r="K9" s="62"/>
      <c r="L9" s="62"/>
      <c r="M9" s="43">
        <f t="shared" ref="M9:M11" si="0">L9+J9+H9</f>
        <v>0</v>
      </c>
    </row>
    <row r="10" spans="1:13" s="27" customFormat="1" ht="13.5" x14ac:dyDescent="0.25">
      <c r="A10" s="3"/>
      <c r="B10" s="62"/>
      <c r="C10" s="70" t="s">
        <v>96</v>
      </c>
      <c r="D10" s="71" t="s">
        <v>82</v>
      </c>
      <c r="E10" s="47">
        <v>0.13</v>
      </c>
      <c r="F10" s="43">
        <f>ROUND(E10*F8,2)</f>
        <v>6.5</v>
      </c>
      <c r="G10" s="43"/>
      <c r="H10" s="43">
        <f>ROUND(F10*G10,2)</f>
        <v>0</v>
      </c>
      <c r="I10" s="65"/>
      <c r="J10" s="72"/>
      <c r="K10" s="66"/>
      <c r="L10" s="43"/>
      <c r="M10" s="43">
        <f t="shared" si="0"/>
        <v>0</v>
      </c>
    </row>
    <row r="11" spans="1:13" s="27" customFormat="1" ht="27" x14ac:dyDescent="0.25">
      <c r="A11" s="3"/>
      <c r="B11" s="18" t="s">
        <v>366</v>
      </c>
      <c r="C11" s="70" t="s">
        <v>362</v>
      </c>
      <c r="D11" s="59" t="s">
        <v>117</v>
      </c>
      <c r="E11" s="43">
        <v>1</v>
      </c>
      <c r="F11" s="43">
        <f>ROUND(E11*F8,2)</f>
        <v>50</v>
      </c>
      <c r="G11" s="43"/>
      <c r="H11" s="43">
        <f>ROUND(F11*G11,2)</f>
        <v>0</v>
      </c>
      <c r="I11" s="65"/>
      <c r="J11" s="72"/>
      <c r="K11" s="66"/>
      <c r="L11" s="43"/>
      <c r="M11" s="43">
        <f t="shared" si="0"/>
        <v>0</v>
      </c>
    </row>
    <row r="12" spans="1:13" x14ac:dyDescent="0.25">
      <c r="A12" s="65"/>
      <c r="B12" s="65"/>
      <c r="C12" s="225" t="s">
        <v>61</v>
      </c>
      <c r="D12" s="219" t="s">
        <v>68</v>
      </c>
      <c r="E12" s="10"/>
      <c r="F12" s="65"/>
      <c r="G12" s="65"/>
      <c r="H12" s="68"/>
      <c r="I12" s="68"/>
      <c r="J12" s="68"/>
      <c r="K12" s="68"/>
      <c r="L12" s="68"/>
      <c r="M12" s="68">
        <f>SUM(M8:M11)</f>
        <v>0</v>
      </c>
    </row>
    <row r="13" spans="1:13" x14ac:dyDescent="0.25">
      <c r="A13" s="65"/>
      <c r="B13" s="65"/>
      <c r="C13" s="226" t="s">
        <v>144</v>
      </c>
      <c r="D13" s="219" t="s">
        <v>75</v>
      </c>
      <c r="E13" s="84"/>
      <c r="F13" s="65"/>
      <c r="G13" s="65"/>
      <c r="H13" s="65"/>
      <c r="I13" s="65"/>
      <c r="J13" s="65"/>
      <c r="K13" s="65"/>
      <c r="L13" s="65"/>
      <c r="M13" s="68">
        <f>ROUND(0.1*M12,2)</f>
        <v>0</v>
      </c>
    </row>
    <row r="14" spans="1:13" x14ac:dyDescent="0.25">
      <c r="A14" s="65"/>
      <c r="B14" s="65"/>
      <c r="C14" s="226" t="s">
        <v>87</v>
      </c>
      <c r="D14" s="219" t="s">
        <v>68</v>
      </c>
      <c r="E14" s="84"/>
      <c r="F14" s="65"/>
      <c r="G14" s="65"/>
      <c r="H14" s="65"/>
      <c r="I14" s="65"/>
      <c r="J14" s="65"/>
      <c r="K14" s="65"/>
      <c r="L14" s="65"/>
      <c r="M14" s="68">
        <f>SUM(M12:M13)</f>
        <v>0</v>
      </c>
    </row>
    <row r="15" spans="1:13" x14ac:dyDescent="0.25">
      <c r="A15" s="65"/>
      <c r="B15" s="65"/>
      <c r="C15" s="226" t="s">
        <v>153</v>
      </c>
      <c r="D15" s="219" t="s">
        <v>75</v>
      </c>
      <c r="E15" s="84"/>
      <c r="F15" s="65"/>
      <c r="G15" s="65"/>
      <c r="H15" s="65"/>
      <c r="I15" s="65"/>
      <c r="J15" s="65"/>
      <c r="K15" s="65"/>
      <c r="L15" s="65"/>
      <c r="M15" s="68">
        <f>ROUND(0.08*M14,2)</f>
        <v>0</v>
      </c>
    </row>
    <row r="16" spans="1:13" x14ac:dyDescent="0.25">
      <c r="A16" s="65"/>
      <c r="B16" s="65"/>
      <c r="C16" s="227" t="s">
        <v>76</v>
      </c>
      <c r="D16" s="219" t="s">
        <v>68</v>
      </c>
      <c r="E16" s="85"/>
      <c r="F16" s="65"/>
      <c r="G16" s="65"/>
      <c r="H16" s="65"/>
      <c r="I16" s="65"/>
      <c r="J16" s="65"/>
      <c r="K16" s="65"/>
      <c r="L16" s="65"/>
      <c r="M16" s="68">
        <f>SUM(M14:M15)</f>
        <v>0</v>
      </c>
    </row>
    <row r="18" spans="1:13" ht="15.75" x14ac:dyDescent="0.25">
      <c r="A18" s="251"/>
      <c r="B18" s="251"/>
      <c r="C18" s="251"/>
      <c r="D18" s="251"/>
      <c r="E18" s="251"/>
      <c r="F18" s="251"/>
      <c r="G18" s="289"/>
      <c r="H18" s="289"/>
      <c r="I18" s="289"/>
      <c r="J18" s="289"/>
      <c r="K18" s="289"/>
      <c r="L18" s="289"/>
      <c r="M18" s="289"/>
    </row>
    <row r="21" spans="1:13" ht="15.75" x14ac:dyDescent="0.25">
      <c r="A21" s="251"/>
      <c r="B21" s="251"/>
      <c r="C21" s="251"/>
      <c r="D21" s="251"/>
      <c r="E21" s="251"/>
      <c r="F21" s="251"/>
      <c r="G21" s="282"/>
      <c r="H21" s="282"/>
      <c r="I21" s="282"/>
      <c r="J21" s="282"/>
      <c r="K21" s="282"/>
      <c r="L21" s="282"/>
      <c r="M21" s="282"/>
    </row>
  </sheetData>
  <mergeCells count="18">
    <mergeCell ref="A1:L1"/>
    <mergeCell ref="A2:K2"/>
    <mergeCell ref="C3:F3"/>
    <mergeCell ref="A4:C4"/>
    <mergeCell ref="H4:K4"/>
    <mergeCell ref="A21:F21"/>
    <mergeCell ref="G21:M21"/>
    <mergeCell ref="G5:H5"/>
    <mergeCell ref="I5:J5"/>
    <mergeCell ref="K5:L5"/>
    <mergeCell ref="M5:M6"/>
    <mergeCell ref="A18:F18"/>
    <mergeCell ref="G18:M18"/>
    <mergeCell ref="A5:A6"/>
    <mergeCell ref="B5:B6"/>
    <mergeCell ref="C5:C6"/>
    <mergeCell ref="D5:D6"/>
    <mergeCell ref="E5:F5"/>
  </mergeCells>
  <conditionalFormatting sqref="A13:IU13 A9:IQ12 A8:HM8 IR11:IR12 A14:IR18 IP22:IR73 IS34:IU34 A19:IO73 IS55:IU55 A74:IU86 A87:IO114 IP87:IR95">
    <cfRule type="cellIs" dxfId="27" priority="28" stopIfTrue="1" operator="equal">
      <formula>8223.307275</formula>
    </cfRule>
  </conditionalFormatting>
  <conditionalFormatting sqref="IR98:IU98 IP101:IR104 IP98:IQ100">
    <cfRule type="cellIs" dxfId="26" priority="27" stopIfTrue="1" operator="equal">
      <formula>8223.307275</formula>
    </cfRule>
  </conditionalFormatting>
  <conditionalFormatting sqref="F115:M115 F116:L119 D115:D119">
    <cfRule type="cellIs" dxfId="25" priority="26" stopIfTrue="1" operator="equal">
      <formula>8223.307275</formula>
    </cfRule>
  </conditionalFormatting>
  <conditionalFormatting sqref="A114:IR114">
    <cfRule type="cellIs" dxfId="24" priority="25" stopIfTrue="1" operator="equal">
      <formula>8223.307275</formula>
    </cfRule>
  </conditionalFormatting>
  <conditionalFormatting sqref="F96:M96 F97:L100 D96:D100">
    <cfRule type="cellIs" dxfId="23" priority="24" stopIfTrue="1" operator="equal">
      <formula>8223.307275</formula>
    </cfRule>
  </conditionalFormatting>
  <conditionalFormatting sqref="A92:IO94">
    <cfRule type="cellIs" dxfId="22" priority="23" stopIfTrue="1" operator="equal">
      <formula>8223.307275</formula>
    </cfRule>
  </conditionalFormatting>
  <conditionalFormatting sqref="A92:IR94">
    <cfRule type="cellIs" dxfId="21" priority="22" stopIfTrue="1" operator="equal">
      <formula>8223.307275</formula>
    </cfRule>
  </conditionalFormatting>
  <conditionalFormatting sqref="A95:IO95">
    <cfRule type="cellIs" dxfId="20" priority="21" stopIfTrue="1" operator="equal">
      <formula>8223.307275</formula>
    </cfRule>
  </conditionalFormatting>
  <conditionalFormatting sqref="A95:IR95">
    <cfRule type="cellIs" dxfId="19" priority="20" stopIfTrue="1" operator="equal">
      <formula>8223.307275</formula>
    </cfRule>
  </conditionalFormatting>
  <conditionalFormatting sqref="A93:IO94">
    <cfRule type="cellIs" dxfId="18" priority="19" stopIfTrue="1" operator="equal">
      <formula>8223.307275</formula>
    </cfRule>
  </conditionalFormatting>
  <conditionalFormatting sqref="A93:IR94">
    <cfRule type="cellIs" dxfId="17" priority="18" stopIfTrue="1" operator="equal">
      <formula>8223.307275</formula>
    </cfRule>
  </conditionalFormatting>
  <conditionalFormatting sqref="A94:IO94">
    <cfRule type="cellIs" dxfId="16" priority="17" stopIfTrue="1" operator="equal">
      <formula>8223.307275</formula>
    </cfRule>
  </conditionalFormatting>
  <conditionalFormatting sqref="A94:IR94">
    <cfRule type="cellIs" dxfId="15" priority="16" stopIfTrue="1" operator="equal">
      <formula>8223.307275</formula>
    </cfRule>
  </conditionalFormatting>
  <conditionalFormatting sqref="IP298:IU298 A9:IQ10 A11:IR11 A12:IQ14 A15:IO310 IR12 IR13:IU14 IP44:IU50 IP61:IU67 IP98:IU140 IP142:IU153 IP158:IU182 IP225:IU239 IP265:IU271 IP15:IR43 IP51:IR60 IP80:IU81 IP68:IR79 IP82:IR97 IP141:IR141 IP154:IR157 IP186:IU187 IP183:IR185 IP188:IR224 IP243:IU244 IP240:IR242 IP245:IR264 IP272:IR297 IS208:IU214 IS282:IU297">
    <cfRule type="cellIs" dxfId="14" priority="15" stopIfTrue="1" operator="equal">
      <formula>8223.307275</formula>
    </cfRule>
  </conditionalFormatting>
  <conditionalFormatting sqref="F311:M311 F312:L315 D311:D315">
    <cfRule type="cellIs" dxfId="13" priority="14" stopIfTrue="1" operator="equal">
      <formula>8223.307275</formula>
    </cfRule>
  </conditionalFormatting>
  <conditionalFormatting sqref="F299:M299 F300:L303 D299:D303">
    <cfRule type="cellIs" dxfId="12" priority="13" stopIfTrue="1" operator="equal">
      <formula>8223.307275</formula>
    </cfRule>
  </conditionalFormatting>
  <conditionalFormatting sqref="A298:IU298">
    <cfRule type="cellIs" dxfId="11" priority="12" stopIfTrue="1" operator="equal">
      <formula>8223.307275</formula>
    </cfRule>
  </conditionalFormatting>
  <conditionalFormatting sqref="A297:IU297">
    <cfRule type="cellIs" dxfId="10" priority="11" stopIfTrue="1" operator="equal">
      <formula>8223.307275</formula>
    </cfRule>
  </conditionalFormatting>
  <conditionalFormatting sqref="A8:HM11">
    <cfRule type="cellIs" dxfId="9" priority="10" stopIfTrue="1" operator="equal">
      <formula>8223.307275</formula>
    </cfRule>
  </conditionalFormatting>
  <conditionalFormatting sqref="D12:E16">
    <cfRule type="cellIs" dxfId="8" priority="9" stopIfTrue="1" operator="equal">
      <formula>8223.307275</formula>
    </cfRule>
  </conditionalFormatting>
  <conditionalFormatting sqref="D12:E15">
    <cfRule type="cellIs" dxfId="7" priority="8" stopIfTrue="1" operator="equal">
      <formula>8223.307275</formula>
    </cfRule>
  </conditionalFormatting>
  <conditionalFormatting sqref="D14:E16">
    <cfRule type="cellIs" dxfId="6" priority="7" stopIfTrue="1" operator="equal">
      <formula>8223.307275</formula>
    </cfRule>
  </conditionalFormatting>
  <conditionalFormatting sqref="D12:E15">
    <cfRule type="cellIs" dxfId="5" priority="6" stopIfTrue="1" operator="equal">
      <formula>8223.307275</formula>
    </cfRule>
  </conditionalFormatting>
  <conditionalFormatting sqref="D14:E16">
    <cfRule type="cellIs" dxfId="4" priority="5" stopIfTrue="1" operator="equal">
      <formula>8223.307275</formula>
    </cfRule>
  </conditionalFormatting>
  <conditionalFormatting sqref="D12:E16">
    <cfRule type="cellIs" dxfId="3" priority="4" stopIfTrue="1" operator="equal">
      <formula>8223.307275</formula>
    </cfRule>
  </conditionalFormatting>
  <conditionalFormatting sqref="D13:E16">
    <cfRule type="cellIs" dxfId="2" priority="3" stopIfTrue="1" operator="equal">
      <formula>8223.307275</formula>
    </cfRule>
  </conditionalFormatting>
  <conditionalFormatting sqref="D12:E16">
    <cfRule type="cellIs" dxfId="1" priority="2" stopIfTrue="1" operator="equal">
      <formula>8223.307275</formula>
    </cfRule>
  </conditionalFormatting>
  <conditionalFormatting sqref="D12:D16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view="pageBreakPreview" zoomScaleSheetLayoutView="100" workbookViewId="0">
      <selection activeCell="G77" sqref="G77"/>
    </sheetView>
  </sheetViews>
  <sheetFormatPr defaultRowHeight="12.75" x14ac:dyDescent="0.2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9.85546875" style="92" customWidth="1"/>
    <col min="6" max="6" width="10.140625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 x14ac:dyDescent="0.25">
      <c r="A1" s="258" t="s">
        <v>77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 x14ac:dyDescent="0.2">
      <c r="A3" s="260" t="s">
        <v>185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12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7.25" customHeight="1" x14ac:dyDescent="0.2">
      <c r="A5" s="27"/>
      <c r="B5" s="253" t="s">
        <v>381</v>
      </c>
      <c r="C5" s="253"/>
      <c r="D5" s="28">
        <f>ROUND(M80*0.001,2)</f>
        <v>0</v>
      </c>
      <c r="E5" s="27" t="s">
        <v>53</v>
      </c>
      <c r="F5" s="27"/>
      <c r="G5" s="27"/>
      <c r="H5" s="27"/>
      <c r="I5" s="29"/>
      <c r="J5" s="130"/>
      <c r="K5" s="130"/>
      <c r="L5" s="28"/>
      <c r="M5" s="12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 x14ac:dyDescent="0.2">
      <c r="A6" s="30"/>
      <c r="B6" s="30"/>
      <c r="C6" s="99"/>
      <c r="D6" s="31"/>
      <c r="E6" s="31"/>
      <c r="F6" s="28"/>
      <c r="G6" s="32"/>
      <c r="H6" s="254"/>
      <c r="I6" s="254"/>
      <c r="J6" s="254"/>
      <c r="K6" s="254"/>
      <c r="L6" s="28"/>
      <c r="M6" s="12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2.25" customHeight="1" x14ac:dyDescent="0.2">
      <c r="A7" s="255" t="s">
        <v>0</v>
      </c>
      <c r="B7" s="256" t="s">
        <v>54</v>
      </c>
      <c r="C7" s="269" t="s">
        <v>55</v>
      </c>
      <c r="D7" s="255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65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2">
      <c r="A8" s="255"/>
      <c r="B8" s="257"/>
      <c r="C8" s="270"/>
      <c r="D8" s="255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65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 x14ac:dyDescent="0.2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27" x14ac:dyDescent="0.25">
      <c r="A10" s="3">
        <v>1</v>
      </c>
      <c r="B10" s="82" t="s">
        <v>284</v>
      </c>
      <c r="C10" s="58" t="s">
        <v>285</v>
      </c>
      <c r="D10" s="59" t="s">
        <v>78</v>
      </c>
      <c r="E10" s="59"/>
      <c r="F10" s="125">
        <v>0.215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 x14ac:dyDescent="0.25">
      <c r="A11" s="3"/>
      <c r="B11" s="61"/>
      <c r="C11" s="4" t="s">
        <v>286</v>
      </c>
      <c r="D11" s="3" t="s">
        <v>137</v>
      </c>
      <c r="E11" s="43">
        <v>8.9</v>
      </c>
      <c r="F11" s="43">
        <f>ROUND(E11*F10,2)</f>
        <v>1.91</v>
      </c>
      <c r="G11" s="62"/>
      <c r="H11" s="62"/>
      <c r="I11" s="3"/>
      <c r="J11" s="50"/>
      <c r="K11" s="3"/>
      <c r="L11" s="43">
        <f>ROUND(K11*F11,2)</f>
        <v>0</v>
      </c>
      <c r="M11" s="43">
        <f>L11+J11+H11</f>
        <v>0</v>
      </c>
    </row>
    <row r="12" spans="1:256" s="27" customFormat="1" ht="40.5" x14ac:dyDescent="0.25">
      <c r="A12" s="3">
        <v>2</v>
      </c>
      <c r="B12" s="82" t="s">
        <v>287</v>
      </c>
      <c r="C12" s="58" t="s">
        <v>288</v>
      </c>
      <c r="D12" s="59" t="s">
        <v>78</v>
      </c>
      <c r="E12" s="59"/>
      <c r="F12" s="125">
        <v>0.215</v>
      </c>
      <c r="G12" s="3"/>
      <c r="H12" s="3"/>
      <c r="I12" s="43"/>
      <c r="J12" s="50"/>
      <c r="K12" s="3"/>
      <c r="L12" s="43"/>
      <c r="M12" s="50"/>
      <c r="N12" s="51"/>
    </row>
    <row r="13" spans="1:256" s="63" customFormat="1" ht="13.5" x14ac:dyDescent="0.25">
      <c r="A13" s="3"/>
      <c r="B13" s="61"/>
      <c r="C13" s="4" t="s">
        <v>80</v>
      </c>
      <c r="D13" s="3" t="s">
        <v>81</v>
      </c>
      <c r="E13" s="43">
        <v>13</v>
      </c>
      <c r="F13" s="43">
        <f>ROUND(E13*F12,2)</f>
        <v>2.8</v>
      </c>
      <c r="G13" s="62"/>
      <c r="H13" s="62"/>
      <c r="I13" s="43"/>
      <c r="J13" s="43">
        <f>ROUND(I13*F13,2)</f>
        <v>0</v>
      </c>
      <c r="K13" s="62"/>
      <c r="L13" s="43"/>
      <c r="M13" s="43">
        <f>L13+J13+H13</f>
        <v>0</v>
      </c>
    </row>
    <row r="14" spans="1:256" s="63" customFormat="1" ht="15.75" x14ac:dyDescent="0.25">
      <c r="A14" s="3"/>
      <c r="B14" s="61"/>
      <c r="C14" s="4" t="s">
        <v>147</v>
      </c>
      <c r="D14" s="3" t="s">
        <v>137</v>
      </c>
      <c r="E14" s="43">
        <v>29.1</v>
      </c>
      <c r="F14" s="43">
        <f>ROUND(E14*F12,2)</f>
        <v>6.26</v>
      </c>
      <c r="G14" s="62"/>
      <c r="H14" s="62"/>
      <c r="I14" s="3"/>
      <c r="J14" s="50"/>
      <c r="K14" s="3"/>
      <c r="L14" s="43">
        <f>ROUND(K14*F14,2)</f>
        <v>0</v>
      </c>
      <c r="M14" s="43">
        <f>L14+J14+H14</f>
        <v>0</v>
      </c>
    </row>
    <row r="15" spans="1:256" s="31" customFormat="1" ht="13.5" x14ac:dyDescent="0.25">
      <c r="A15" s="3"/>
      <c r="B15" s="64"/>
      <c r="C15" s="5" t="s">
        <v>67</v>
      </c>
      <c r="D15" s="3" t="s">
        <v>82</v>
      </c>
      <c r="E15" s="43">
        <v>1.82</v>
      </c>
      <c r="F15" s="43">
        <f>ROUND(E15*F12,2)</f>
        <v>0.39</v>
      </c>
      <c r="G15" s="43"/>
      <c r="H15" s="50"/>
      <c r="I15" s="43"/>
      <c r="J15" s="50"/>
      <c r="K15" s="43"/>
      <c r="L15" s="43">
        <f>ROUND(F15*K15,2)</f>
        <v>0</v>
      </c>
      <c r="M15" s="43">
        <f>L15+J15+H15</f>
        <v>0</v>
      </c>
      <c r="N15" s="27"/>
    </row>
    <row r="16" spans="1:256" s="2" customFormat="1" ht="15.75" x14ac:dyDescent="0.25">
      <c r="A16" s="65"/>
      <c r="B16" s="66" t="s">
        <v>369</v>
      </c>
      <c r="C16" s="117" t="s">
        <v>370</v>
      </c>
      <c r="D16" s="66" t="s">
        <v>83</v>
      </c>
      <c r="E16" s="10">
        <v>0.03</v>
      </c>
      <c r="F16" s="43">
        <f>ROUND(E16*F12,2)</f>
        <v>0.01</v>
      </c>
      <c r="G16" s="10"/>
      <c r="H16" s="67">
        <f>ROUND(F16*G16,2)</f>
        <v>0</v>
      </c>
      <c r="I16" s="65"/>
      <c r="J16" s="50"/>
      <c r="K16" s="65"/>
      <c r="L16" s="43"/>
      <c r="M16" s="43">
        <f>L16+J16+H16</f>
        <v>0</v>
      </c>
    </row>
    <row r="17" spans="1:14" s="31" customFormat="1" ht="27" x14ac:dyDescent="0.25">
      <c r="A17" s="3">
        <v>3</v>
      </c>
      <c r="B17" s="19" t="s">
        <v>161</v>
      </c>
      <c r="C17" s="40" t="s">
        <v>221</v>
      </c>
      <c r="D17" s="43" t="s">
        <v>65</v>
      </c>
      <c r="E17" s="41"/>
      <c r="F17" s="42">
        <f>F12*1.75*1000</f>
        <v>376.25</v>
      </c>
      <c r="G17" s="43"/>
      <c r="H17" s="43"/>
      <c r="I17" s="43"/>
      <c r="J17" s="43"/>
      <c r="K17" s="43"/>
      <c r="L17" s="43">
        <f>ROUND(F17*K17,2)</f>
        <v>0</v>
      </c>
      <c r="M17" s="43">
        <f>L17+J17+H17</f>
        <v>0</v>
      </c>
    </row>
    <row r="18" spans="1:14" s="27" customFormat="1" ht="13.5" x14ac:dyDescent="0.25">
      <c r="A18" s="3">
        <v>4</v>
      </c>
      <c r="B18" s="82" t="s">
        <v>84</v>
      </c>
      <c r="C18" s="5" t="s">
        <v>85</v>
      </c>
      <c r="D18" s="59" t="s">
        <v>86</v>
      </c>
      <c r="E18" s="59"/>
      <c r="F18" s="136">
        <v>0.215</v>
      </c>
      <c r="G18" s="3"/>
      <c r="H18" s="3"/>
      <c r="I18" s="43"/>
      <c r="J18" s="50"/>
      <c r="K18" s="3"/>
      <c r="L18" s="43"/>
      <c r="M18" s="43"/>
      <c r="N18" s="51"/>
    </row>
    <row r="19" spans="1:14" s="27" customFormat="1" ht="13.5" x14ac:dyDescent="0.25">
      <c r="A19" s="3"/>
      <c r="B19" s="48"/>
      <c r="C19" s="5" t="s">
        <v>79</v>
      </c>
      <c r="D19" s="59" t="s">
        <v>81</v>
      </c>
      <c r="E19" s="59">
        <v>3.23</v>
      </c>
      <c r="F19" s="41">
        <f>ROUND(F18*E19,2)</f>
        <v>0.69</v>
      </c>
      <c r="G19" s="3"/>
      <c r="H19" s="3"/>
      <c r="I19" s="43"/>
      <c r="J19" s="43">
        <f>ROUND(F19*I19,2)</f>
        <v>0</v>
      </c>
      <c r="K19" s="3"/>
      <c r="L19" s="43"/>
      <c r="M19" s="43">
        <f>H19+J19+L19</f>
        <v>0</v>
      </c>
      <c r="N19" s="51"/>
    </row>
    <row r="20" spans="1:14" s="27" customFormat="1" ht="13.5" x14ac:dyDescent="0.25">
      <c r="A20" s="3"/>
      <c r="B20" s="48"/>
      <c r="C20" s="5" t="s">
        <v>133</v>
      </c>
      <c r="D20" s="59" t="s">
        <v>71</v>
      </c>
      <c r="E20" s="59">
        <v>3.62</v>
      </c>
      <c r="F20" s="41">
        <f>ROUND(F18*E20,2)</f>
        <v>0.78</v>
      </c>
      <c r="G20" s="3"/>
      <c r="H20" s="3"/>
      <c r="I20" s="43"/>
      <c r="J20" s="50"/>
      <c r="K20" s="3"/>
      <c r="L20" s="43">
        <f>ROUND(F20*K20,2)</f>
        <v>0</v>
      </c>
      <c r="M20" s="43">
        <f>H20+J20+L20</f>
        <v>0</v>
      </c>
      <c r="N20" s="51"/>
    </row>
    <row r="21" spans="1:14" s="27" customFormat="1" ht="13.5" x14ac:dyDescent="0.25">
      <c r="A21" s="3"/>
      <c r="B21" s="48"/>
      <c r="C21" s="5" t="s">
        <v>67</v>
      </c>
      <c r="D21" s="59" t="s">
        <v>68</v>
      </c>
      <c r="E21" s="59">
        <v>0.18</v>
      </c>
      <c r="F21" s="41">
        <f>ROUND(F18*E21,2)</f>
        <v>0.04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 x14ac:dyDescent="0.25">
      <c r="A22" s="3"/>
      <c r="B22" s="48" t="s">
        <v>369</v>
      </c>
      <c r="C22" s="5" t="s">
        <v>370</v>
      </c>
      <c r="D22" s="59" t="s">
        <v>66</v>
      </c>
      <c r="E22" s="59">
        <v>0.04</v>
      </c>
      <c r="F22" s="41">
        <f>ROUND(F18*E22,2)</f>
        <v>0.01</v>
      </c>
      <c r="G22" s="3"/>
      <c r="H22" s="3">
        <f>ROUND(F22*G22,2)</f>
        <v>0</v>
      </c>
      <c r="I22" s="43"/>
      <c r="J22" s="50"/>
      <c r="K22" s="3"/>
      <c r="L22" s="43"/>
      <c r="M22" s="43">
        <f>H22+J22+L22</f>
        <v>0</v>
      </c>
      <c r="N22" s="51"/>
    </row>
    <row r="23" spans="1:14" s="27" customFormat="1" ht="27" x14ac:dyDescent="0.25">
      <c r="A23" s="3">
        <v>5</v>
      </c>
      <c r="B23" s="82" t="s">
        <v>289</v>
      </c>
      <c r="C23" s="58" t="s">
        <v>290</v>
      </c>
      <c r="D23" s="59" t="s">
        <v>78</v>
      </c>
      <c r="E23" s="59"/>
      <c r="F23" s="125">
        <v>7.5999999999999998E-2</v>
      </c>
      <c r="G23" s="3"/>
      <c r="H23" s="3"/>
      <c r="I23" s="43"/>
      <c r="J23" s="50"/>
      <c r="K23" s="3"/>
      <c r="L23" s="43"/>
      <c r="M23" s="50"/>
      <c r="N23" s="51"/>
    </row>
    <row r="24" spans="1:14" s="63" customFormat="1" ht="13.5" x14ac:dyDescent="0.25">
      <c r="A24" s="3"/>
      <c r="B24" s="61"/>
      <c r="C24" s="4" t="s">
        <v>286</v>
      </c>
      <c r="D24" s="3" t="s">
        <v>137</v>
      </c>
      <c r="E24" s="43">
        <v>7.75</v>
      </c>
      <c r="F24" s="43">
        <f>ROUND(E24*F23,2)</f>
        <v>0.59</v>
      </c>
      <c r="G24" s="62"/>
      <c r="H24" s="62"/>
      <c r="I24" s="3"/>
      <c r="J24" s="50"/>
      <c r="K24" s="3"/>
      <c r="L24" s="43">
        <f>ROUND(K24*F24,2)</f>
        <v>0</v>
      </c>
      <c r="M24" s="43">
        <f>L24+J24+H24</f>
        <v>0</v>
      </c>
    </row>
    <row r="25" spans="1:14" s="27" customFormat="1" ht="40.5" x14ac:dyDescent="0.25">
      <c r="A25" s="3">
        <v>6</v>
      </c>
      <c r="B25" s="82" t="s">
        <v>287</v>
      </c>
      <c r="C25" s="58" t="s">
        <v>288</v>
      </c>
      <c r="D25" s="59" t="s">
        <v>78</v>
      </c>
      <c r="E25" s="59"/>
      <c r="F25" s="125">
        <v>7.5999999999999998E-2</v>
      </c>
      <c r="G25" s="3"/>
      <c r="H25" s="3"/>
      <c r="I25" s="43"/>
      <c r="J25" s="50"/>
      <c r="K25" s="3"/>
      <c r="L25" s="43"/>
      <c r="M25" s="50"/>
      <c r="N25" s="51"/>
    </row>
    <row r="26" spans="1:14" s="63" customFormat="1" ht="13.5" x14ac:dyDescent="0.25">
      <c r="A26" s="3"/>
      <c r="B26" s="61"/>
      <c r="C26" s="4" t="s">
        <v>80</v>
      </c>
      <c r="D26" s="3" t="s">
        <v>81</v>
      </c>
      <c r="E26" s="43">
        <v>13</v>
      </c>
      <c r="F26" s="43">
        <f>ROUND(E26*F25,2)</f>
        <v>0.99</v>
      </c>
      <c r="G26" s="62"/>
      <c r="H26" s="62"/>
      <c r="I26" s="43"/>
      <c r="J26" s="43">
        <f>ROUND(I26*F26,2)</f>
        <v>0</v>
      </c>
      <c r="K26" s="62"/>
      <c r="L26" s="43"/>
      <c r="M26" s="43">
        <f>L26+J26+H26</f>
        <v>0</v>
      </c>
    </row>
    <row r="27" spans="1:14" s="63" customFormat="1" ht="15.75" x14ac:dyDescent="0.25">
      <c r="A27" s="3"/>
      <c r="B27" s="61"/>
      <c r="C27" s="4" t="s">
        <v>147</v>
      </c>
      <c r="D27" s="3" t="s">
        <v>137</v>
      </c>
      <c r="E27" s="43">
        <v>29.1</v>
      </c>
      <c r="F27" s="43">
        <f>ROUND(E27*F25,2)</f>
        <v>2.21</v>
      </c>
      <c r="G27" s="62"/>
      <c r="H27" s="62"/>
      <c r="I27" s="3"/>
      <c r="J27" s="50"/>
      <c r="K27" s="3"/>
      <c r="L27" s="43">
        <f>ROUND(K27*F27,2)</f>
        <v>0</v>
      </c>
      <c r="M27" s="43">
        <f>L27+J27+H27</f>
        <v>0</v>
      </c>
    </row>
    <row r="28" spans="1:14" s="31" customFormat="1" ht="13.5" x14ac:dyDescent="0.25">
      <c r="A28" s="3"/>
      <c r="B28" s="64"/>
      <c r="C28" s="5" t="s">
        <v>67</v>
      </c>
      <c r="D28" s="3" t="s">
        <v>82</v>
      </c>
      <c r="E28" s="43">
        <v>1.82</v>
      </c>
      <c r="F28" s="43">
        <f>ROUND(E28*F25,2)</f>
        <v>0.14000000000000001</v>
      </c>
      <c r="G28" s="43"/>
      <c r="H28" s="50"/>
      <c r="I28" s="43"/>
      <c r="J28" s="50"/>
      <c r="K28" s="43"/>
      <c r="L28" s="43">
        <f>ROUND(F28*K28,2)</f>
        <v>0</v>
      </c>
      <c r="M28" s="43">
        <f>L28+J28+H28</f>
        <v>0</v>
      </c>
      <c r="N28" s="27"/>
    </row>
    <row r="29" spans="1:14" s="2" customFormat="1" ht="15.75" x14ac:dyDescent="0.25">
      <c r="A29" s="65"/>
      <c r="B29" s="66" t="s">
        <v>369</v>
      </c>
      <c r="C29" s="117" t="s">
        <v>370</v>
      </c>
      <c r="D29" s="66" t="s">
        <v>83</v>
      </c>
      <c r="E29" s="10">
        <v>0.03</v>
      </c>
      <c r="F29" s="43">
        <f>ROUND(E29*F25,2)</f>
        <v>0</v>
      </c>
      <c r="G29" s="10"/>
      <c r="H29" s="67">
        <f>ROUND(F29*G29,2)</f>
        <v>0</v>
      </c>
      <c r="I29" s="65"/>
      <c r="J29" s="50"/>
      <c r="K29" s="65"/>
      <c r="L29" s="43"/>
      <c r="M29" s="43">
        <f>L29+J29+H29</f>
        <v>0</v>
      </c>
    </row>
    <row r="30" spans="1:14" s="31" customFormat="1" ht="27" x14ac:dyDescent="0.25">
      <c r="A30" s="3">
        <v>7</v>
      </c>
      <c r="B30" s="19" t="s">
        <v>161</v>
      </c>
      <c r="C30" s="40" t="s">
        <v>221</v>
      </c>
      <c r="D30" s="43" t="s">
        <v>65</v>
      </c>
      <c r="E30" s="41"/>
      <c r="F30" s="42">
        <f>F25*1.2*1000</f>
        <v>91.199999999999989</v>
      </c>
      <c r="G30" s="43"/>
      <c r="H30" s="43"/>
      <c r="I30" s="43"/>
      <c r="J30" s="43"/>
      <c r="K30" s="43"/>
      <c r="L30" s="43">
        <f>ROUND(F30*K30,2)</f>
        <v>0</v>
      </c>
      <c r="M30" s="43">
        <f>L30+J30+H30</f>
        <v>0</v>
      </c>
    </row>
    <row r="31" spans="1:14" s="27" customFormat="1" ht="13.5" x14ac:dyDescent="0.25">
      <c r="A31" s="3">
        <v>8</v>
      </c>
      <c r="B31" s="82" t="s">
        <v>84</v>
      </c>
      <c r="C31" s="5" t="s">
        <v>85</v>
      </c>
      <c r="D31" s="59" t="s">
        <v>86</v>
      </c>
      <c r="E31" s="59"/>
      <c r="F31" s="136">
        <v>7.5999999999999998E-2</v>
      </c>
      <c r="G31" s="3"/>
      <c r="H31" s="3"/>
      <c r="I31" s="43"/>
      <c r="J31" s="50"/>
      <c r="K31" s="3"/>
      <c r="L31" s="43"/>
      <c r="M31" s="43"/>
      <c r="N31" s="51"/>
    </row>
    <row r="32" spans="1:14" s="27" customFormat="1" ht="13.5" x14ac:dyDescent="0.25">
      <c r="A32" s="3"/>
      <c r="B32" s="48"/>
      <c r="C32" s="5" t="s">
        <v>79</v>
      </c>
      <c r="D32" s="59" t="s">
        <v>81</v>
      </c>
      <c r="E32" s="59">
        <v>3.23</v>
      </c>
      <c r="F32" s="41">
        <f>ROUND(F31*E32,2)</f>
        <v>0.25</v>
      </c>
      <c r="G32" s="3"/>
      <c r="H32" s="3"/>
      <c r="I32" s="43"/>
      <c r="J32" s="43">
        <f>ROUND(F32*I32,2)</f>
        <v>0</v>
      </c>
      <c r="K32" s="3"/>
      <c r="L32" s="43"/>
      <c r="M32" s="43">
        <f>H32+J32+L32</f>
        <v>0</v>
      </c>
      <c r="N32" s="51"/>
    </row>
    <row r="33" spans="1:14" s="27" customFormat="1" ht="13.5" x14ac:dyDescent="0.25">
      <c r="A33" s="3"/>
      <c r="B33" s="48"/>
      <c r="C33" s="5" t="s">
        <v>133</v>
      </c>
      <c r="D33" s="59" t="s">
        <v>71</v>
      </c>
      <c r="E33" s="59">
        <v>3.62</v>
      </c>
      <c r="F33" s="41">
        <f>ROUND(F31*E33,2)</f>
        <v>0.28000000000000003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14" s="27" customFormat="1" ht="13.5" x14ac:dyDescent="0.25">
      <c r="A34" s="3"/>
      <c r="B34" s="48"/>
      <c r="C34" s="5" t="s">
        <v>67</v>
      </c>
      <c r="D34" s="59" t="s">
        <v>68</v>
      </c>
      <c r="E34" s="59">
        <v>0.18</v>
      </c>
      <c r="F34" s="41">
        <f>ROUND(F31*E34,2)</f>
        <v>0.01</v>
      </c>
      <c r="G34" s="3"/>
      <c r="H34" s="3"/>
      <c r="I34" s="43"/>
      <c r="J34" s="50"/>
      <c r="K34" s="3"/>
      <c r="L34" s="43">
        <f>ROUND(F34*K34,2)</f>
        <v>0</v>
      </c>
      <c r="M34" s="43">
        <f>H34+J34+L34</f>
        <v>0</v>
      </c>
      <c r="N34" s="51"/>
    </row>
    <row r="35" spans="1:14" s="27" customFormat="1" ht="13.5" x14ac:dyDescent="0.25">
      <c r="A35" s="3"/>
      <c r="B35" s="48" t="s">
        <v>369</v>
      </c>
      <c r="C35" s="5" t="s">
        <v>370</v>
      </c>
      <c r="D35" s="59" t="s">
        <v>66</v>
      </c>
      <c r="E35" s="59">
        <v>0.04</v>
      </c>
      <c r="F35" s="41">
        <f>ROUND(F31*E35,2)</f>
        <v>0</v>
      </c>
      <c r="G35" s="3"/>
      <c r="H35" s="3">
        <f>ROUND(F35*G35,2)</f>
        <v>0</v>
      </c>
      <c r="I35" s="43"/>
      <c r="J35" s="50"/>
      <c r="K35" s="3"/>
      <c r="L35" s="43"/>
      <c r="M35" s="43">
        <f>H35+J35+L35</f>
        <v>0</v>
      </c>
      <c r="N35" s="51"/>
    </row>
    <row r="36" spans="1:14" s="27" customFormat="1" ht="40.5" x14ac:dyDescent="0.25">
      <c r="A36" s="3">
        <v>9</v>
      </c>
      <c r="B36" s="82" t="s">
        <v>162</v>
      </c>
      <c r="C36" s="58" t="s">
        <v>291</v>
      </c>
      <c r="D36" s="59" t="s">
        <v>78</v>
      </c>
      <c r="E36" s="59"/>
      <c r="F36" s="125">
        <v>0.106</v>
      </c>
      <c r="G36" s="3"/>
      <c r="H36" s="3"/>
      <c r="I36" s="43"/>
      <c r="J36" s="50"/>
      <c r="K36" s="3"/>
      <c r="L36" s="43"/>
      <c r="M36" s="50"/>
      <c r="N36" s="51"/>
    </row>
    <row r="37" spans="1:14" s="63" customFormat="1" ht="13.5" x14ac:dyDescent="0.25">
      <c r="A37" s="3"/>
      <c r="B37" s="61"/>
      <c r="C37" s="4" t="s">
        <v>80</v>
      </c>
      <c r="D37" s="3" t="s">
        <v>81</v>
      </c>
      <c r="E37" s="43">
        <v>15.5</v>
      </c>
      <c r="F37" s="43">
        <f>ROUND(E37*F36,2)</f>
        <v>1.64</v>
      </c>
      <c r="G37" s="62"/>
      <c r="H37" s="62"/>
      <c r="I37" s="43"/>
      <c r="J37" s="43">
        <f>ROUND(I37*F37,2)</f>
        <v>0</v>
      </c>
      <c r="K37" s="62"/>
      <c r="L37" s="43"/>
      <c r="M37" s="43">
        <f>L37+J37+H37</f>
        <v>0</v>
      </c>
    </row>
    <row r="38" spans="1:14" s="63" customFormat="1" ht="15.75" x14ac:dyDescent="0.25">
      <c r="A38" s="3"/>
      <c r="B38" s="61"/>
      <c r="C38" s="4" t="s">
        <v>147</v>
      </c>
      <c r="D38" s="3" t="s">
        <v>137</v>
      </c>
      <c r="E38" s="43">
        <v>34.700000000000003</v>
      </c>
      <c r="F38" s="43">
        <f>ROUND(E38*F36,2)</f>
        <v>3.68</v>
      </c>
      <c r="G38" s="62"/>
      <c r="H38" s="62"/>
      <c r="I38" s="3"/>
      <c r="J38" s="50"/>
      <c r="K38" s="3"/>
      <c r="L38" s="43">
        <f>ROUND(K38*F38,2)</f>
        <v>0</v>
      </c>
      <c r="M38" s="43">
        <f>L38+J38+H38</f>
        <v>0</v>
      </c>
    </row>
    <row r="39" spans="1:14" s="31" customFormat="1" ht="13.5" x14ac:dyDescent="0.25">
      <c r="A39" s="3"/>
      <c r="B39" s="64"/>
      <c r="C39" s="5" t="s">
        <v>67</v>
      </c>
      <c r="D39" s="3" t="s">
        <v>82</v>
      </c>
      <c r="E39" s="43">
        <v>2.09</v>
      </c>
      <c r="F39" s="43">
        <f>ROUND(E39*F36,2)</f>
        <v>0.22</v>
      </c>
      <c r="G39" s="43"/>
      <c r="H39" s="50"/>
      <c r="I39" s="43"/>
      <c r="J39" s="50"/>
      <c r="K39" s="43"/>
      <c r="L39" s="43">
        <f>ROUND(F39*K39,2)</f>
        <v>0</v>
      </c>
      <c r="M39" s="43">
        <f>L39+J39+H39</f>
        <v>0</v>
      </c>
      <c r="N39" s="27"/>
    </row>
    <row r="40" spans="1:14" s="2" customFormat="1" ht="15.75" x14ac:dyDescent="0.25">
      <c r="A40" s="65"/>
      <c r="B40" s="66" t="s">
        <v>369</v>
      </c>
      <c r="C40" s="117" t="s">
        <v>370</v>
      </c>
      <c r="D40" s="66" t="s">
        <v>83</v>
      </c>
      <c r="E40" s="10">
        <v>0.04</v>
      </c>
      <c r="F40" s="43">
        <f>ROUND(E40*F36,2)</f>
        <v>0</v>
      </c>
      <c r="G40" s="10"/>
      <c r="H40" s="67">
        <f>ROUND(F40*G40,2)</f>
        <v>0</v>
      </c>
      <c r="I40" s="65"/>
      <c r="J40" s="50"/>
      <c r="K40" s="65"/>
      <c r="L40" s="43"/>
      <c r="M40" s="43">
        <f>L40+J40+H40</f>
        <v>0</v>
      </c>
    </row>
    <row r="41" spans="1:14" s="31" customFormat="1" ht="27" x14ac:dyDescent="0.25">
      <c r="A41" s="3">
        <v>10</v>
      </c>
      <c r="B41" s="19" t="s">
        <v>161</v>
      </c>
      <c r="C41" s="40" t="s">
        <v>221</v>
      </c>
      <c r="D41" s="43" t="s">
        <v>65</v>
      </c>
      <c r="E41" s="41"/>
      <c r="F41" s="42">
        <f>F36*1.75*1000</f>
        <v>185.5</v>
      </c>
      <c r="G41" s="43"/>
      <c r="H41" s="43"/>
      <c r="I41" s="43"/>
      <c r="J41" s="43"/>
      <c r="K41" s="43"/>
      <c r="L41" s="43">
        <f>ROUND(F41*K41,2)</f>
        <v>0</v>
      </c>
      <c r="M41" s="43">
        <f>L41+J41+H41</f>
        <v>0</v>
      </c>
    </row>
    <row r="42" spans="1:14" s="27" customFormat="1" ht="13.5" x14ac:dyDescent="0.25">
      <c r="A42" s="3">
        <v>11</v>
      </c>
      <c r="B42" s="82" t="s">
        <v>84</v>
      </c>
      <c r="C42" s="5" t="s">
        <v>85</v>
      </c>
      <c r="D42" s="59" t="s">
        <v>86</v>
      </c>
      <c r="E42" s="59"/>
      <c r="F42" s="136">
        <v>0.106</v>
      </c>
      <c r="G42" s="3"/>
      <c r="H42" s="3"/>
      <c r="I42" s="43"/>
      <c r="J42" s="50"/>
      <c r="K42" s="3"/>
      <c r="L42" s="43"/>
      <c r="M42" s="43"/>
      <c r="N42" s="51"/>
    </row>
    <row r="43" spans="1:14" s="27" customFormat="1" ht="13.5" x14ac:dyDescent="0.25">
      <c r="A43" s="3"/>
      <c r="B43" s="48"/>
      <c r="C43" s="5" t="s">
        <v>79</v>
      </c>
      <c r="D43" s="59" t="s">
        <v>81</v>
      </c>
      <c r="E43" s="59">
        <v>3.23</v>
      </c>
      <c r="F43" s="41">
        <f>ROUND(F42*E43,2)</f>
        <v>0.34</v>
      </c>
      <c r="G43" s="3"/>
      <c r="H43" s="3"/>
      <c r="I43" s="43"/>
      <c r="J43" s="43">
        <f>ROUND(F43*I43,2)</f>
        <v>0</v>
      </c>
      <c r="K43" s="3"/>
      <c r="L43" s="43"/>
      <c r="M43" s="43">
        <f>H43+J43+L43</f>
        <v>0</v>
      </c>
      <c r="N43" s="51"/>
    </row>
    <row r="44" spans="1:14" s="27" customFormat="1" ht="13.5" x14ac:dyDescent="0.25">
      <c r="A44" s="3"/>
      <c r="B44" s="48"/>
      <c r="C44" s="5" t="s">
        <v>133</v>
      </c>
      <c r="D44" s="59" t="s">
        <v>71</v>
      </c>
      <c r="E44" s="59">
        <v>3.62</v>
      </c>
      <c r="F44" s="41">
        <f>ROUND(F42*E44,2)</f>
        <v>0.38</v>
      </c>
      <c r="G44" s="3"/>
      <c r="H44" s="3"/>
      <c r="I44" s="43"/>
      <c r="J44" s="50"/>
      <c r="K44" s="3"/>
      <c r="L44" s="43">
        <f>ROUND(F44*K44,2)</f>
        <v>0</v>
      </c>
      <c r="M44" s="43">
        <f>H44+J44+L44</f>
        <v>0</v>
      </c>
      <c r="N44" s="51"/>
    </row>
    <row r="45" spans="1:14" s="27" customFormat="1" ht="13.5" x14ac:dyDescent="0.25">
      <c r="A45" s="3"/>
      <c r="B45" s="48"/>
      <c r="C45" s="5" t="s">
        <v>67</v>
      </c>
      <c r="D45" s="59" t="s">
        <v>68</v>
      </c>
      <c r="E45" s="59">
        <v>0.18</v>
      </c>
      <c r="F45" s="41">
        <f>ROUND(F42*E45,2)</f>
        <v>0.02</v>
      </c>
      <c r="G45" s="3"/>
      <c r="H45" s="3"/>
      <c r="I45" s="43"/>
      <c r="J45" s="50"/>
      <c r="K45" s="3"/>
      <c r="L45" s="43">
        <f>ROUND(F45*K45,2)</f>
        <v>0</v>
      </c>
      <c r="M45" s="43">
        <f>H45+J45+L45</f>
        <v>0</v>
      </c>
      <c r="N45" s="51"/>
    </row>
    <row r="46" spans="1:14" s="27" customFormat="1" ht="13.5" x14ac:dyDescent="0.25">
      <c r="A46" s="3"/>
      <c r="B46" s="48" t="s">
        <v>369</v>
      </c>
      <c r="C46" s="5" t="s">
        <v>370</v>
      </c>
      <c r="D46" s="59" t="s">
        <v>66</v>
      </c>
      <c r="E46" s="59">
        <v>0.04</v>
      </c>
      <c r="F46" s="41">
        <f>ROUND(F42*E46,2)</f>
        <v>0</v>
      </c>
      <c r="G46" s="3"/>
      <c r="H46" s="3">
        <f>ROUND(F46*G46,2)</f>
        <v>0</v>
      </c>
      <c r="I46" s="43"/>
      <c r="J46" s="50"/>
      <c r="K46" s="3"/>
      <c r="L46" s="43"/>
      <c r="M46" s="43">
        <f>H46+J46+L46</f>
        <v>0</v>
      </c>
      <c r="N46" s="51"/>
    </row>
    <row r="47" spans="1:14" s="27" customFormat="1" ht="40.5" x14ac:dyDescent="0.25">
      <c r="A47" s="3">
        <v>12</v>
      </c>
      <c r="B47" s="82" t="s">
        <v>162</v>
      </c>
      <c r="C47" s="58" t="s">
        <v>292</v>
      </c>
      <c r="D47" s="59" t="s">
        <v>78</v>
      </c>
      <c r="E47" s="59"/>
      <c r="F47" s="125">
        <v>1.9E-2</v>
      </c>
      <c r="G47" s="3"/>
      <c r="H47" s="3"/>
      <c r="I47" s="43"/>
      <c r="J47" s="50"/>
      <c r="K47" s="3"/>
      <c r="L47" s="43"/>
      <c r="M47" s="50"/>
      <c r="N47" s="51"/>
    </row>
    <row r="48" spans="1:14" s="63" customFormat="1" ht="13.5" x14ac:dyDescent="0.25">
      <c r="A48" s="3"/>
      <c r="B48" s="61"/>
      <c r="C48" s="4" t="s">
        <v>80</v>
      </c>
      <c r="D48" s="3" t="s">
        <v>81</v>
      </c>
      <c r="E48" s="43">
        <v>15.5</v>
      </c>
      <c r="F48" s="43">
        <f>ROUND(E48*F47,2)</f>
        <v>0.28999999999999998</v>
      </c>
      <c r="G48" s="62"/>
      <c r="H48" s="62"/>
      <c r="I48" s="43"/>
      <c r="J48" s="43"/>
      <c r="K48" s="62"/>
      <c r="L48" s="43"/>
      <c r="M48" s="43">
        <f>L48+J48+H48</f>
        <v>0</v>
      </c>
    </row>
    <row r="49" spans="1:14" s="63" customFormat="1" ht="15.75" x14ac:dyDescent="0.25">
      <c r="A49" s="3"/>
      <c r="B49" s="61"/>
      <c r="C49" s="4" t="s">
        <v>147</v>
      </c>
      <c r="D49" s="3" t="s">
        <v>137</v>
      </c>
      <c r="E49" s="43">
        <v>34.700000000000003</v>
      </c>
      <c r="F49" s="43">
        <f>ROUND(E49*F47,2)</f>
        <v>0.66</v>
      </c>
      <c r="G49" s="62"/>
      <c r="H49" s="62"/>
      <c r="I49" s="3"/>
      <c r="J49" s="50"/>
      <c r="K49" s="3"/>
      <c r="L49" s="43">
        <f>ROUND(K49*F49,2)</f>
        <v>0</v>
      </c>
      <c r="M49" s="43">
        <f>L49+J49+H49</f>
        <v>0</v>
      </c>
    </row>
    <row r="50" spans="1:14" s="31" customFormat="1" ht="13.5" x14ac:dyDescent="0.25">
      <c r="A50" s="3"/>
      <c r="B50" s="64"/>
      <c r="C50" s="5" t="s">
        <v>67</v>
      </c>
      <c r="D50" s="3" t="s">
        <v>82</v>
      </c>
      <c r="E50" s="43">
        <v>2.09</v>
      </c>
      <c r="F50" s="43">
        <f>ROUND(E50*F47,2)</f>
        <v>0.04</v>
      </c>
      <c r="G50" s="43"/>
      <c r="H50" s="50"/>
      <c r="I50" s="43"/>
      <c r="J50" s="50"/>
      <c r="K50" s="43"/>
      <c r="L50" s="43">
        <f>ROUND(F50*K50,2)</f>
        <v>0</v>
      </c>
      <c r="M50" s="43">
        <f>L50+J50+H50</f>
        <v>0</v>
      </c>
      <c r="N50" s="27"/>
    </row>
    <row r="51" spans="1:14" s="2" customFormat="1" ht="15.75" x14ac:dyDescent="0.25">
      <c r="A51" s="65"/>
      <c r="B51" s="66" t="s">
        <v>369</v>
      </c>
      <c r="C51" s="117" t="s">
        <v>370</v>
      </c>
      <c r="D51" s="66" t="s">
        <v>83</v>
      </c>
      <c r="E51" s="10">
        <v>0.04</v>
      </c>
      <c r="F51" s="43">
        <f>ROUND(E51*F47,2)</f>
        <v>0</v>
      </c>
      <c r="G51" s="10"/>
      <c r="H51" s="67">
        <f>ROUND(F51*G51,2)</f>
        <v>0</v>
      </c>
      <c r="I51" s="65"/>
      <c r="J51" s="50"/>
      <c r="K51" s="65"/>
      <c r="L51" s="43"/>
      <c r="M51" s="43">
        <f>L51+J51+H51</f>
        <v>0</v>
      </c>
    </row>
    <row r="52" spans="1:14" s="31" customFormat="1" ht="27" x14ac:dyDescent="0.25">
      <c r="A52" s="3">
        <v>13</v>
      </c>
      <c r="B52" s="19" t="s">
        <v>161</v>
      </c>
      <c r="C52" s="40" t="s">
        <v>221</v>
      </c>
      <c r="D52" s="43" t="s">
        <v>65</v>
      </c>
      <c r="E52" s="41"/>
      <c r="F52" s="42">
        <f>F47*1.75*1000</f>
        <v>33.25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</row>
    <row r="53" spans="1:14" s="27" customFormat="1" ht="13.5" x14ac:dyDescent="0.25">
      <c r="A53" s="3">
        <v>14</v>
      </c>
      <c r="B53" s="82" t="s">
        <v>84</v>
      </c>
      <c r="C53" s="5" t="s">
        <v>85</v>
      </c>
      <c r="D53" s="59" t="s">
        <v>86</v>
      </c>
      <c r="E53" s="59"/>
      <c r="F53" s="136">
        <v>1.9E-2</v>
      </c>
      <c r="G53" s="3"/>
      <c r="H53" s="3"/>
      <c r="I53" s="43"/>
      <c r="J53" s="50"/>
      <c r="K53" s="3"/>
      <c r="L53" s="43"/>
      <c r="M53" s="43"/>
      <c r="N53" s="51"/>
    </row>
    <row r="54" spans="1:14" s="27" customFormat="1" ht="13.5" x14ac:dyDescent="0.25">
      <c r="A54" s="3"/>
      <c r="B54" s="48"/>
      <c r="C54" s="5" t="s">
        <v>79</v>
      </c>
      <c r="D54" s="59" t="s">
        <v>81</v>
      </c>
      <c r="E54" s="59">
        <v>3.23</v>
      </c>
      <c r="F54" s="41">
        <f>ROUND(F53*E54,2)</f>
        <v>0.06</v>
      </c>
      <c r="G54" s="3"/>
      <c r="H54" s="3"/>
      <c r="I54" s="43"/>
      <c r="J54" s="43"/>
      <c r="K54" s="3"/>
      <c r="L54" s="43"/>
      <c r="M54" s="43">
        <f>H54+J54+L54</f>
        <v>0</v>
      </c>
      <c r="N54" s="51"/>
    </row>
    <row r="55" spans="1:14" s="27" customFormat="1" ht="13.5" x14ac:dyDescent="0.25">
      <c r="A55" s="3"/>
      <c r="B55" s="48"/>
      <c r="C55" s="5" t="s">
        <v>133</v>
      </c>
      <c r="D55" s="59" t="s">
        <v>71</v>
      </c>
      <c r="E55" s="59">
        <v>3.62</v>
      </c>
      <c r="F55" s="41">
        <f>ROUND(F53*E55,2)</f>
        <v>7.0000000000000007E-2</v>
      </c>
      <c r="G55" s="3"/>
      <c r="H55" s="3"/>
      <c r="I55" s="43"/>
      <c r="J55" s="50"/>
      <c r="K55" s="3"/>
      <c r="L55" s="43">
        <f>ROUND(F55*K55,2)</f>
        <v>0</v>
      </c>
      <c r="M55" s="43">
        <f>H55+J55+L55</f>
        <v>0</v>
      </c>
      <c r="N55" s="51"/>
    </row>
    <row r="56" spans="1:14" s="27" customFormat="1" ht="13.5" x14ac:dyDescent="0.25">
      <c r="A56" s="3"/>
      <c r="B56" s="48"/>
      <c r="C56" s="5" t="s">
        <v>67</v>
      </c>
      <c r="D56" s="59" t="s">
        <v>68</v>
      </c>
      <c r="E56" s="59">
        <v>0.18</v>
      </c>
      <c r="F56" s="41">
        <f>ROUND(F53*E56,2)</f>
        <v>0</v>
      </c>
      <c r="G56" s="3"/>
      <c r="H56" s="3"/>
      <c r="I56" s="43"/>
      <c r="J56" s="50"/>
      <c r="K56" s="3"/>
      <c r="L56" s="43">
        <f>ROUND(F56*K56,2)</f>
        <v>0</v>
      </c>
      <c r="M56" s="43">
        <f>H56+J56+L56</f>
        <v>0</v>
      </c>
      <c r="N56" s="51"/>
    </row>
    <row r="57" spans="1:14" s="27" customFormat="1" ht="13.5" x14ac:dyDescent="0.25">
      <c r="A57" s="3"/>
      <c r="B57" s="48" t="s">
        <v>369</v>
      </c>
      <c r="C57" s="5" t="s">
        <v>370</v>
      </c>
      <c r="D57" s="59" t="s">
        <v>66</v>
      </c>
      <c r="E57" s="59">
        <v>0.04</v>
      </c>
      <c r="F57" s="41">
        <f>ROUND(F53*E57,2)</f>
        <v>0</v>
      </c>
      <c r="G57" s="3"/>
      <c r="H57" s="3">
        <f>ROUND(F57*G57,2)</f>
        <v>0</v>
      </c>
      <c r="I57" s="43"/>
      <c r="J57" s="50"/>
      <c r="K57" s="3"/>
      <c r="L57" s="43"/>
      <c r="M57" s="43">
        <f>H57+J57+L57</f>
        <v>0</v>
      </c>
      <c r="N57" s="51"/>
    </row>
    <row r="58" spans="1:14" s="27" customFormat="1" ht="67.5" x14ac:dyDescent="0.25">
      <c r="A58" s="3">
        <v>15</v>
      </c>
      <c r="B58" s="82" t="s">
        <v>187</v>
      </c>
      <c r="C58" s="58" t="s">
        <v>189</v>
      </c>
      <c r="D58" s="59" t="s">
        <v>78</v>
      </c>
      <c r="E58" s="59"/>
      <c r="F58" s="125">
        <v>0.315</v>
      </c>
      <c r="G58" s="3"/>
      <c r="H58" s="3"/>
      <c r="I58" s="43"/>
      <c r="J58" s="50"/>
      <c r="K58" s="3"/>
      <c r="L58" s="43"/>
      <c r="M58" s="50"/>
      <c r="N58" s="51"/>
    </row>
    <row r="59" spans="1:14" s="63" customFormat="1" ht="13.5" x14ac:dyDescent="0.25">
      <c r="A59" s="3"/>
      <c r="B59" s="61"/>
      <c r="C59" s="4" t="s">
        <v>80</v>
      </c>
      <c r="D59" s="3" t="s">
        <v>81</v>
      </c>
      <c r="E59" s="43">
        <v>7.25</v>
      </c>
      <c r="F59" s="43">
        <f>ROUND(E59*F58,2)</f>
        <v>2.2799999999999998</v>
      </c>
      <c r="G59" s="62"/>
      <c r="H59" s="62"/>
      <c r="I59" s="43"/>
      <c r="J59" s="43">
        <f>ROUND(I59*F59,2)</f>
        <v>0</v>
      </c>
      <c r="K59" s="62"/>
      <c r="L59" s="43"/>
      <c r="M59" s="43">
        <f>L59+J59+H59</f>
        <v>0</v>
      </c>
    </row>
    <row r="60" spans="1:14" s="63" customFormat="1" ht="15.75" x14ac:dyDescent="0.25">
      <c r="A60" s="3"/>
      <c r="B60" s="61"/>
      <c r="C60" s="4" t="s">
        <v>186</v>
      </c>
      <c r="D60" s="3" t="s">
        <v>137</v>
      </c>
      <c r="E60" s="43">
        <v>16.2</v>
      </c>
      <c r="F60" s="43">
        <f>ROUND(E60*F58,2)</f>
        <v>5.0999999999999996</v>
      </c>
      <c r="G60" s="62"/>
      <c r="H60" s="62"/>
      <c r="I60" s="3"/>
      <c r="J60" s="50"/>
      <c r="K60" s="3"/>
      <c r="L60" s="43"/>
      <c r="M60" s="43">
        <f>L60+J60+H60</f>
        <v>0</v>
      </c>
    </row>
    <row r="61" spans="1:14" s="31" customFormat="1" ht="13.5" x14ac:dyDescent="0.25">
      <c r="A61" s="3"/>
      <c r="B61" s="64"/>
      <c r="C61" s="5" t="s">
        <v>67</v>
      </c>
      <c r="D61" s="3" t="s">
        <v>82</v>
      </c>
      <c r="E61" s="43">
        <v>1.35</v>
      </c>
      <c r="F61" s="43">
        <f>ROUND(E61*F58,2)</f>
        <v>0.43</v>
      </c>
      <c r="G61" s="43"/>
      <c r="H61" s="50"/>
      <c r="I61" s="43"/>
      <c r="J61" s="50"/>
      <c r="K61" s="43"/>
      <c r="L61" s="43">
        <f>ROUND(F61*K61,2)</f>
        <v>0</v>
      </c>
      <c r="M61" s="43">
        <f>L61+J61+H61</f>
        <v>0</v>
      </c>
      <c r="N61" s="27"/>
    </row>
    <row r="62" spans="1:14" s="2" customFormat="1" ht="15.75" x14ac:dyDescent="0.25">
      <c r="A62" s="65"/>
      <c r="B62" s="66" t="s">
        <v>369</v>
      </c>
      <c r="C62" s="117" t="s">
        <v>370</v>
      </c>
      <c r="D62" s="66" t="s">
        <v>83</v>
      </c>
      <c r="E62" s="10">
        <v>0.04</v>
      </c>
      <c r="F62" s="43">
        <f>ROUND(E62*F58,2)</f>
        <v>0.01</v>
      </c>
      <c r="G62" s="10"/>
      <c r="H62" s="67">
        <f>ROUND(F62*G62,2)</f>
        <v>0</v>
      </c>
      <c r="I62" s="65"/>
      <c r="J62" s="50"/>
      <c r="K62" s="65"/>
      <c r="L62" s="43"/>
      <c r="M62" s="43">
        <f>L62+J62+H62</f>
        <v>0</v>
      </c>
    </row>
    <row r="63" spans="1:14" s="31" customFormat="1" ht="27" x14ac:dyDescent="0.25">
      <c r="A63" s="3">
        <v>16</v>
      </c>
      <c r="B63" s="19" t="s">
        <v>161</v>
      </c>
      <c r="C63" s="40" t="s">
        <v>371</v>
      </c>
      <c r="D63" s="43" t="s">
        <v>65</v>
      </c>
      <c r="E63" s="41"/>
      <c r="F63" s="42">
        <f>F58*1.95*1000</f>
        <v>614.25</v>
      </c>
      <c r="G63" s="43"/>
      <c r="H63" s="43"/>
      <c r="I63" s="43"/>
      <c r="J63" s="43"/>
      <c r="K63" s="43"/>
      <c r="L63" s="43">
        <f>ROUND(F63*K63,2)</f>
        <v>0</v>
      </c>
      <c r="M63" s="43">
        <f>L63+J63+H63</f>
        <v>0</v>
      </c>
    </row>
    <row r="64" spans="1:14" s="27" customFormat="1" ht="13.5" x14ac:dyDescent="0.25">
      <c r="A64" s="3">
        <v>17</v>
      </c>
      <c r="B64" s="82" t="s">
        <v>84</v>
      </c>
      <c r="C64" s="5" t="s">
        <v>85</v>
      </c>
      <c r="D64" s="59" t="s">
        <v>86</v>
      </c>
      <c r="E64" s="59"/>
      <c r="F64" s="136">
        <v>0.315</v>
      </c>
      <c r="G64" s="3"/>
      <c r="H64" s="3"/>
      <c r="I64" s="43"/>
      <c r="J64" s="50"/>
      <c r="K64" s="3"/>
      <c r="L64" s="43"/>
      <c r="M64" s="43"/>
      <c r="N64" s="51"/>
    </row>
    <row r="65" spans="1:256" s="27" customFormat="1" ht="13.5" x14ac:dyDescent="0.25">
      <c r="A65" s="3"/>
      <c r="B65" s="48"/>
      <c r="C65" s="5" t="s">
        <v>79</v>
      </c>
      <c r="D65" s="59" t="s">
        <v>81</v>
      </c>
      <c r="E65" s="59">
        <v>3.23</v>
      </c>
      <c r="F65" s="41">
        <f>ROUND(F64*E65,2)</f>
        <v>1.02</v>
      </c>
      <c r="G65" s="3"/>
      <c r="H65" s="3"/>
      <c r="I65" s="43"/>
      <c r="J65" s="43"/>
      <c r="K65" s="3"/>
      <c r="L65" s="43"/>
      <c r="M65" s="43">
        <f>H65+J65+L65</f>
        <v>0</v>
      </c>
      <c r="N65" s="51"/>
    </row>
    <row r="66" spans="1:256" s="27" customFormat="1" ht="13.5" x14ac:dyDescent="0.25">
      <c r="A66" s="3"/>
      <c r="B66" s="48"/>
      <c r="C66" s="5" t="s">
        <v>133</v>
      </c>
      <c r="D66" s="59" t="s">
        <v>71</v>
      </c>
      <c r="E66" s="59">
        <v>3.62</v>
      </c>
      <c r="F66" s="41">
        <f>ROUND(F64*E66,2)</f>
        <v>1.1399999999999999</v>
      </c>
      <c r="G66" s="3"/>
      <c r="H66" s="3"/>
      <c r="I66" s="43"/>
      <c r="J66" s="50"/>
      <c r="K66" s="3"/>
      <c r="L66" s="43">
        <f>ROUND(F66*K66,2)</f>
        <v>0</v>
      </c>
      <c r="M66" s="43">
        <f>H66+J66+L66</f>
        <v>0</v>
      </c>
      <c r="N66" s="51"/>
    </row>
    <row r="67" spans="1:256" s="27" customFormat="1" ht="13.5" x14ac:dyDescent="0.25">
      <c r="A67" s="3"/>
      <c r="B67" s="48"/>
      <c r="C67" s="5" t="s">
        <v>67</v>
      </c>
      <c r="D67" s="59" t="s">
        <v>68</v>
      </c>
      <c r="E67" s="59">
        <v>0.18</v>
      </c>
      <c r="F67" s="41">
        <f>ROUND(F64*E67,2)</f>
        <v>0.06</v>
      </c>
      <c r="G67" s="3"/>
      <c r="H67" s="3"/>
      <c r="I67" s="43"/>
      <c r="J67" s="50"/>
      <c r="K67" s="3"/>
      <c r="L67" s="43">
        <f>ROUND(F67*K67,2)</f>
        <v>0</v>
      </c>
      <c r="M67" s="43">
        <f>H67+J67+L67</f>
        <v>0</v>
      </c>
      <c r="N67" s="51"/>
    </row>
    <row r="68" spans="1:256" s="27" customFormat="1" ht="13.5" x14ac:dyDescent="0.25">
      <c r="A68" s="3"/>
      <c r="B68" s="48" t="s">
        <v>369</v>
      </c>
      <c r="C68" s="5" t="s">
        <v>370</v>
      </c>
      <c r="D68" s="59" t="s">
        <v>66</v>
      </c>
      <c r="E68" s="59">
        <v>0.04</v>
      </c>
      <c r="F68" s="41">
        <f>ROUND(F64*E68,2)</f>
        <v>0.01</v>
      </c>
      <c r="G68" s="3"/>
      <c r="H68" s="3">
        <f>ROUND(F68*G68,2)</f>
        <v>0</v>
      </c>
      <c r="I68" s="43"/>
      <c r="J68" s="50"/>
      <c r="K68" s="3"/>
      <c r="L68" s="43"/>
      <c r="M68" s="43">
        <f>H68+J68+L68</f>
        <v>0</v>
      </c>
      <c r="N68" s="51"/>
    </row>
    <row r="69" spans="1:256" ht="40.5" x14ac:dyDescent="0.2">
      <c r="A69" s="3">
        <v>18</v>
      </c>
      <c r="B69" s="19" t="s">
        <v>158</v>
      </c>
      <c r="C69" s="91" t="s">
        <v>173</v>
      </c>
      <c r="D69" s="43" t="s">
        <v>78</v>
      </c>
      <c r="E69" s="49"/>
      <c r="F69" s="42">
        <v>0.315</v>
      </c>
      <c r="G69" s="43"/>
      <c r="H69" s="43"/>
      <c r="I69" s="43"/>
      <c r="J69" s="43"/>
      <c r="K69" s="43"/>
      <c r="L69" s="43"/>
      <c r="M69" s="43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3.5" x14ac:dyDescent="0.2">
      <c r="A70" s="3"/>
      <c r="B70" s="45"/>
      <c r="C70" s="91" t="s">
        <v>133</v>
      </c>
      <c r="D70" s="41" t="s">
        <v>71</v>
      </c>
      <c r="E70" s="41">
        <v>10.5</v>
      </c>
      <c r="F70" s="43">
        <f>ROUND(F69*E70,2)</f>
        <v>3.31</v>
      </c>
      <c r="G70" s="43"/>
      <c r="H70" s="43"/>
      <c r="I70" s="43"/>
      <c r="J70" s="43"/>
      <c r="K70" s="43"/>
      <c r="L70" s="43">
        <f>ROUND(F70*K70,2)</f>
        <v>0</v>
      </c>
      <c r="M70" s="43">
        <f t="shared" ref="M70:M72" si="0">L70+J70+H70</f>
        <v>0</v>
      </c>
      <c r="N70" s="27"/>
      <c r="O70" s="27"/>
      <c r="P70" s="27"/>
      <c r="Q70" s="27"/>
      <c r="R70" s="81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3.5" x14ac:dyDescent="0.2">
      <c r="A71" s="3"/>
      <c r="B71" s="46"/>
      <c r="C71" s="91" t="s">
        <v>174</v>
      </c>
      <c r="D71" s="43" t="s">
        <v>71</v>
      </c>
      <c r="E71" s="41">
        <f>1.85*6</f>
        <v>11.100000000000001</v>
      </c>
      <c r="F71" s="43">
        <f>ROUND(F69*E71,2)</f>
        <v>3.5</v>
      </c>
      <c r="G71" s="43"/>
      <c r="H71" s="43"/>
      <c r="I71" s="43"/>
      <c r="J71" s="43"/>
      <c r="K71" s="43"/>
      <c r="L71" s="43">
        <f>ROUND(F71*K71,2)</f>
        <v>0</v>
      </c>
      <c r="M71" s="43">
        <f t="shared" si="0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3.5" x14ac:dyDescent="0.2">
      <c r="A72" s="3"/>
      <c r="B72" s="61"/>
      <c r="C72" s="91" t="s">
        <v>175</v>
      </c>
      <c r="D72" s="43" t="s">
        <v>71</v>
      </c>
      <c r="E72" s="41">
        <f>1.85*6</f>
        <v>11.100000000000001</v>
      </c>
      <c r="F72" s="43">
        <f>ROUND(F69*E72,2)</f>
        <v>3.5</v>
      </c>
      <c r="G72" s="43"/>
      <c r="H72" s="43"/>
      <c r="I72" s="43"/>
      <c r="J72" s="43"/>
      <c r="K72" s="43"/>
      <c r="L72" s="43">
        <f>ROUND(F72*K72,2)</f>
        <v>0</v>
      </c>
      <c r="M72" s="43">
        <f t="shared" si="0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40.5" x14ac:dyDescent="0.25">
      <c r="A73" s="3">
        <v>19</v>
      </c>
      <c r="B73" s="82" t="s">
        <v>294</v>
      </c>
      <c r="C73" s="5" t="s">
        <v>293</v>
      </c>
      <c r="D73" s="59" t="s">
        <v>95</v>
      </c>
      <c r="E73" s="59"/>
      <c r="F73" s="136">
        <v>3.5867</v>
      </c>
      <c r="G73" s="3"/>
      <c r="H73" s="3"/>
      <c r="I73" s="43"/>
      <c r="J73" s="50"/>
      <c r="K73" s="3"/>
      <c r="L73" s="43"/>
      <c r="M73" s="43"/>
      <c r="N73" s="51"/>
    </row>
    <row r="74" spans="1:256" s="27" customFormat="1" ht="13.5" x14ac:dyDescent="0.25">
      <c r="A74" s="3"/>
      <c r="B74" s="48"/>
      <c r="C74" s="5" t="s">
        <v>133</v>
      </c>
      <c r="D74" s="59" t="s">
        <v>71</v>
      </c>
      <c r="E74" s="59">
        <v>0.9</v>
      </c>
      <c r="F74" s="41">
        <f>ROUND(F73*E74,2)</f>
        <v>3.23</v>
      </c>
      <c r="G74" s="3"/>
      <c r="H74" s="3"/>
      <c r="I74" s="43"/>
      <c r="J74" s="50"/>
      <c r="K74" s="3"/>
      <c r="L74" s="43">
        <f>ROUND(F74*K74,2)</f>
        <v>0</v>
      </c>
      <c r="M74" s="43">
        <f>H74+J74+L74</f>
        <v>0</v>
      </c>
      <c r="N74" s="51"/>
    </row>
    <row r="75" spans="1:256" s="27" customFormat="1" ht="13.5" x14ac:dyDescent="0.25">
      <c r="A75" s="3"/>
      <c r="B75" s="48"/>
      <c r="C75" s="5" t="s">
        <v>92</v>
      </c>
      <c r="D75" s="59" t="s">
        <v>71</v>
      </c>
      <c r="E75" s="59">
        <v>0.45</v>
      </c>
      <c r="F75" s="41">
        <f>ROUND(F73*E75,2)</f>
        <v>1.61</v>
      </c>
      <c r="G75" s="3"/>
      <c r="H75" s="3"/>
      <c r="I75" s="43"/>
      <c r="J75" s="50"/>
      <c r="K75" s="3"/>
      <c r="L75" s="43">
        <f>ROUND(F75*K75,2)</f>
        <v>0</v>
      </c>
      <c r="M75" s="43">
        <f>H75+J75+L75</f>
        <v>0</v>
      </c>
      <c r="N75" s="51"/>
    </row>
    <row r="76" spans="1:256" ht="13.5" customHeight="1" x14ac:dyDescent="0.25">
      <c r="A76" s="122"/>
      <c r="B76" s="122"/>
      <c r="C76" s="122" t="s">
        <v>1</v>
      </c>
      <c r="D76" s="131" t="s">
        <v>68</v>
      </c>
      <c r="E76" s="10"/>
      <c r="F76" s="43"/>
      <c r="G76" s="43"/>
      <c r="H76" s="43"/>
      <c r="I76" s="43"/>
      <c r="J76" s="43"/>
      <c r="K76" s="43"/>
      <c r="L76" s="43"/>
      <c r="M76" s="110">
        <f>SUM(M11:M75)</f>
        <v>0</v>
      </c>
    </row>
    <row r="77" spans="1:256" ht="13.5" customHeight="1" x14ac:dyDescent="0.25">
      <c r="A77" s="122"/>
      <c r="B77" s="122"/>
      <c r="C77" s="122" t="s">
        <v>74</v>
      </c>
      <c r="D77" s="131" t="s">
        <v>75</v>
      </c>
      <c r="E77" s="84"/>
      <c r="F77" s="43"/>
      <c r="G77" s="43"/>
      <c r="H77" s="43"/>
      <c r="I77" s="43"/>
      <c r="J77" s="43"/>
      <c r="K77" s="43"/>
      <c r="L77" s="43"/>
      <c r="M77" s="68">
        <f>ROUND(0.1*M76,2)</f>
        <v>0</v>
      </c>
    </row>
    <row r="78" spans="1:256" ht="13.5" customHeight="1" x14ac:dyDescent="0.25">
      <c r="A78" s="122"/>
      <c r="B78" s="122"/>
      <c r="C78" s="122" t="s">
        <v>1</v>
      </c>
      <c r="D78" s="131" t="s">
        <v>68</v>
      </c>
      <c r="E78" s="84"/>
      <c r="F78" s="43"/>
      <c r="G78" s="43"/>
      <c r="H78" s="43"/>
      <c r="I78" s="43"/>
      <c r="J78" s="43"/>
      <c r="K78" s="43"/>
      <c r="L78" s="43"/>
      <c r="M78" s="68">
        <f>SUM(M76:M77)</f>
        <v>0</v>
      </c>
    </row>
    <row r="79" spans="1:256" ht="13.5" x14ac:dyDescent="0.25">
      <c r="A79" s="122"/>
      <c r="B79" s="122"/>
      <c r="C79" s="122" t="s">
        <v>116</v>
      </c>
      <c r="D79" s="131" t="s">
        <v>75</v>
      </c>
      <c r="E79" s="84"/>
      <c r="F79" s="43"/>
      <c r="G79" s="43"/>
      <c r="H79" s="43"/>
      <c r="I79" s="43"/>
      <c r="J79" s="43"/>
      <c r="K79" s="43"/>
      <c r="L79" s="43"/>
      <c r="M79" s="68">
        <f>ROUND(0.08*M78,2)</f>
        <v>0</v>
      </c>
    </row>
    <row r="80" spans="1:256" ht="15.75" customHeight="1" x14ac:dyDescent="0.25">
      <c r="A80" s="122"/>
      <c r="B80" s="122"/>
      <c r="C80" s="122" t="s">
        <v>76</v>
      </c>
      <c r="D80" s="131" t="s">
        <v>68</v>
      </c>
      <c r="E80" s="85"/>
      <c r="F80" s="43"/>
      <c r="G80" s="43"/>
      <c r="H80" s="43"/>
      <c r="I80" s="43"/>
      <c r="J80" s="43"/>
      <c r="K80" s="43"/>
      <c r="L80" s="43"/>
      <c r="M80" s="68">
        <f>SUM(M78:M79)</f>
        <v>0</v>
      </c>
    </row>
    <row r="81" spans="1:13" ht="13.5" x14ac:dyDescent="0.25">
      <c r="A81" s="54"/>
      <c r="B81" s="54"/>
      <c r="C81" s="102"/>
      <c r="D81" s="128"/>
      <c r="E81" s="54"/>
      <c r="F81" s="128"/>
      <c r="G81" s="128"/>
      <c r="H81" s="55"/>
      <c r="I81" s="54"/>
      <c r="J81" s="54"/>
      <c r="K81" s="54"/>
      <c r="L81" s="128"/>
      <c r="M81" s="86"/>
    </row>
    <row r="82" spans="1:13" ht="13.5" x14ac:dyDescent="0.25">
      <c r="A82" s="54"/>
      <c r="B82" s="54"/>
      <c r="C82" s="266"/>
      <c r="D82" s="266"/>
      <c r="E82" s="52"/>
      <c r="F82" s="52"/>
      <c r="G82" s="267"/>
      <c r="H82" s="267"/>
      <c r="I82" s="267"/>
      <c r="J82" s="54"/>
      <c r="K82" s="54"/>
      <c r="L82" s="128"/>
      <c r="M82" s="86"/>
    </row>
    <row r="83" spans="1:13" ht="13.5" x14ac:dyDescent="0.25">
      <c r="A83" s="54"/>
      <c r="B83" s="54"/>
      <c r="C83" s="102"/>
      <c r="D83" s="128"/>
      <c r="E83" s="54"/>
      <c r="F83" s="128"/>
      <c r="G83" s="128"/>
      <c r="H83" s="55"/>
      <c r="I83" s="54"/>
      <c r="J83" s="54"/>
      <c r="K83" s="54"/>
      <c r="L83" s="128"/>
      <c r="M83" s="87"/>
    </row>
    <row r="84" spans="1:13" ht="13.5" x14ac:dyDescent="0.25">
      <c r="A84" s="54"/>
      <c r="B84" s="54"/>
      <c r="C84" s="268"/>
      <c r="D84" s="268"/>
      <c r="E84" s="56"/>
      <c r="F84" s="56"/>
      <c r="G84" s="268"/>
      <c r="H84" s="268"/>
      <c r="I84" s="268"/>
      <c r="J84" s="54"/>
      <c r="K84" s="54"/>
      <c r="L84" s="128"/>
      <c r="M84" s="86"/>
    </row>
    <row r="87" spans="1:13" ht="15" customHeight="1" x14ac:dyDescent="0.2"/>
    <row r="88" spans="1:13" ht="15" customHeight="1" x14ac:dyDescent="0.2"/>
    <row r="89" spans="1:13" ht="15" customHeight="1" x14ac:dyDescent="0.2"/>
    <row r="90" spans="1:13" ht="15" customHeight="1" x14ac:dyDescent="0.2"/>
  </sheetData>
  <mergeCells count="20">
    <mergeCell ref="C82:D82"/>
    <mergeCell ref="G82:I82"/>
    <mergeCell ref="C84:D84"/>
    <mergeCell ref="G84:I84"/>
    <mergeCell ref="C7:C8"/>
    <mergeCell ref="D7:D8"/>
    <mergeCell ref="E7:F7"/>
    <mergeCell ref="G7:H7"/>
    <mergeCell ref="I7:J7"/>
    <mergeCell ref="B5:C5"/>
    <mergeCell ref="H6:K6"/>
    <mergeCell ref="A7:A8"/>
    <mergeCell ref="B7:B8"/>
    <mergeCell ref="A1:M1"/>
    <mergeCell ref="A2:M2"/>
    <mergeCell ref="A3:M3"/>
    <mergeCell ref="A4:F4"/>
    <mergeCell ref="H4:K4"/>
    <mergeCell ref="K7:L7"/>
    <mergeCell ref="M7:M8"/>
  </mergeCells>
  <conditionalFormatting sqref="A9:IU552">
    <cfRule type="cellIs" dxfId="181" priority="56" stopIfTrue="1" operator="equal">
      <formula>8223.307275</formula>
    </cfRule>
  </conditionalFormatting>
  <conditionalFormatting sqref="D84:E88">
    <cfRule type="cellIs" dxfId="180" priority="39" stopIfTrue="1" operator="equal">
      <formula>8223.307275</formula>
    </cfRule>
  </conditionalFormatting>
  <conditionalFormatting sqref="D84:D88">
    <cfRule type="cellIs" dxfId="179" priority="38" stopIfTrue="1" operator="equal">
      <formula>8223.307275</formula>
    </cfRule>
  </conditionalFormatting>
  <conditionalFormatting sqref="A81:IR83">
    <cfRule type="cellIs" dxfId="178" priority="29" stopIfTrue="1" operator="equal">
      <formula>8223.307275</formula>
    </cfRule>
  </conditionalFormatting>
  <conditionalFormatting sqref="A87:E91">
    <cfRule type="cellIs" dxfId="177" priority="26" stopIfTrue="1" operator="equal">
      <formula>8223.307275</formula>
    </cfRule>
  </conditionalFormatting>
  <conditionalFormatting sqref="A91:E91">
    <cfRule type="cellIs" dxfId="176" priority="25" stopIfTrue="1" operator="equal">
      <formula>8223.307275</formula>
    </cfRule>
  </conditionalFormatting>
  <conditionalFormatting sqref="A87:E91">
    <cfRule type="cellIs" dxfId="175" priority="24" stopIfTrue="1" operator="equal">
      <formula>8223.307275</formula>
    </cfRule>
  </conditionalFormatting>
  <conditionalFormatting sqref="A87:E91">
    <cfRule type="cellIs" dxfId="174" priority="23" stopIfTrue="1" operator="equal">
      <formula>8223.307275</formula>
    </cfRule>
  </conditionalFormatting>
  <conditionalFormatting sqref="D87:E91">
    <cfRule type="cellIs" dxfId="173" priority="22" stopIfTrue="1" operator="equal">
      <formula>8223.307275</formula>
    </cfRule>
  </conditionalFormatting>
  <conditionalFormatting sqref="D87:E91">
    <cfRule type="cellIs" dxfId="172" priority="21" stopIfTrue="1" operator="equal">
      <formula>8223.307275</formula>
    </cfRule>
  </conditionalFormatting>
  <conditionalFormatting sqref="D87:E91">
    <cfRule type="cellIs" dxfId="171" priority="20" stopIfTrue="1" operator="equal">
      <formula>8223.307275</formula>
    </cfRule>
  </conditionalFormatting>
  <conditionalFormatting sqref="D89:D91">
    <cfRule type="cellIs" dxfId="170" priority="19" stopIfTrue="1" operator="equal">
      <formula>8223.307275</formula>
    </cfRule>
  </conditionalFormatting>
  <conditionalFormatting sqref="D88:E88">
    <cfRule type="cellIs" dxfId="169" priority="18" stopIfTrue="1" operator="equal">
      <formula>8223.307275</formula>
    </cfRule>
  </conditionalFormatting>
  <conditionalFormatting sqref="D88:E88">
    <cfRule type="cellIs" dxfId="168" priority="17" stopIfTrue="1" operator="equal">
      <formula>8223.307275</formula>
    </cfRule>
  </conditionalFormatting>
  <conditionalFormatting sqref="D87:D91">
    <cfRule type="cellIs" dxfId="167" priority="16" stopIfTrue="1" operator="equal">
      <formula>8223.307275</formula>
    </cfRule>
  </conditionalFormatting>
  <conditionalFormatting sqref="F553:M553 F554:L557 D553:D557">
    <cfRule type="cellIs" dxfId="166" priority="15" stopIfTrue="1" operator="equal">
      <formula>8223.307275</formula>
    </cfRule>
  </conditionalFormatting>
  <conditionalFormatting sqref="F553:M553 F554:L557 D553:D557">
    <cfRule type="cellIs" dxfId="165" priority="14" stopIfTrue="1" operator="equal">
      <formula>8223.307275</formula>
    </cfRule>
  </conditionalFormatting>
  <conditionalFormatting sqref="F77:L80">
    <cfRule type="cellIs" dxfId="164" priority="13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"/>
  <sheetViews>
    <sheetView view="pageBreakPreview" topLeftCell="A54" zoomScaleSheetLayoutView="100" workbookViewId="0">
      <selection activeCell="E59" sqref="E59"/>
    </sheetView>
  </sheetViews>
  <sheetFormatPr defaultRowHeight="12.75" x14ac:dyDescent="0.2"/>
  <cols>
    <col min="1" max="1" width="2.85546875" style="92" customWidth="1"/>
    <col min="2" max="2" width="11.42578125" style="92" customWidth="1"/>
    <col min="3" max="3" width="29" style="145" customWidth="1"/>
    <col min="4" max="4" width="7" style="92" customWidth="1"/>
    <col min="5" max="5" width="11.140625" style="92" customWidth="1"/>
    <col min="6" max="6" width="8" style="92" customWidth="1"/>
    <col min="7" max="7" width="9.140625" style="92"/>
    <col min="8" max="8" width="8.7109375" style="92" customWidth="1"/>
    <col min="9" max="9" width="8" style="92" customWidth="1"/>
    <col min="10" max="10" width="8.42578125" style="92" customWidth="1"/>
    <col min="11" max="11" width="7.85546875" style="92" customWidth="1"/>
    <col min="12" max="12" width="8.28515625" style="92" customWidth="1"/>
    <col min="13" max="16384" width="9.140625" style="92"/>
  </cols>
  <sheetData>
    <row r="1" spans="1:13" ht="20.25" customHeight="1" x14ac:dyDescent="0.2">
      <c r="A1" s="258" t="s">
        <v>176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4.25" customHeight="1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4.25" customHeight="1" x14ac:dyDescent="0.2">
      <c r="A3" s="274" t="s">
        <v>152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4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4.25" customHeight="1" x14ac:dyDescent="0.2">
      <c r="A5" s="27"/>
      <c r="B5" s="253" t="s">
        <v>381</v>
      </c>
      <c r="C5" s="253"/>
      <c r="D5" s="28">
        <f>ROUND(M60*0.001,2)</f>
        <v>0</v>
      </c>
      <c r="E5" s="27" t="s">
        <v>53</v>
      </c>
      <c r="F5" s="27"/>
      <c r="G5" s="27"/>
      <c r="H5" s="27"/>
      <c r="I5" s="29"/>
      <c r="J5" s="135"/>
      <c r="K5" s="135"/>
      <c r="L5" s="28"/>
      <c r="M5" s="133"/>
    </row>
    <row r="6" spans="1:13" ht="30.75" customHeight="1" x14ac:dyDescent="0.2">
      <c r="A6" s="30"/>
      <c r="B6" s="30"/>
      <c r="C6" s="134"/>
      <c r="D6" s="31"/>
      <c r="E6" s="31"/>
      <c r="F6" s="28"/>
      <c r="G6" s="32"/>
      <c r="H6" s="254"/>
      <c r="I6" s="254"/>
      <c r="J6" s="254"/>
      <c r="K6" s="254"/>
      <c r="L6" s="28"/>
      <c r="M6" s="133"/>
    </row>
    <row r="7" spans="1:13" ht="31.5" customHeight="1" x14ac:dyDescent="0.2">
      <c r="A7" s="255" t="s">
        <v>0</v>
      </c>
      <c r="B7" s="256" t="s">
        <v>54</v>
      </c>
      <c r="C7" s="269" t="s">
        <v>55</v>
      </c>
      <c r="D7" s="255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65" t="s">
        <v>61</v>
      </c>
    </row>
    <row r="8" spans="1:13" ht="27" x14ac:dyDescent="0.2">
      <c r="A8" s="255"/>
      <c r="B8" s="257"/>
      <c r="C8" s="270"/>
      <c r="D8" s="255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65"/>
    </row>
    <row r="9" spans="1:13" ht="15" customHeight="1" x14ac:dyDescent="0.2">
      <c r="A9" s="37">
        <v>1</v>
      </c>
      <c r="B9" s="38">
        <v>2</v>
      </c>
      <c r="C9" s="3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3" ht="40.5" x14ac:dyDescent="0.2">
      <c r="A10" s="137">
        <v>1</v>
      </c>
      <c r="B10" s="124" t="s">
        <v>140</v>
      </c>
      <c r="C10" s="127" t="s">
        <v>253</v>
      </c>
      <c r="D10" s="73" t="s">
        <v>98</v>
      </c>
      <c r="E10" s="138"/>
      <c r="F10" s="118">
        <v>0.39500000000000002</v>
      </c>
      <c r="G10" s="73"/>
      <c r="H10" s="73"/>
      <c r="I10" s="73"/>
      <c r="J10" s="73"/>
      <c r="K10" s="73"/>
      <c r="L10" s="73"/>
      <c r="M10" s="73"/>
    </row>
    <row r="11" spans="1:13" ht="13.5" x14ac:dyDescent="0.2">
      <c r="A11" s="137"/>
      <c r="B11" s="139"/>
      <c r="C11" s="127" t="s">
        <v>79</v>
      </c>
      <c r="D11" s="73" t="s">
        <v>64</v>
      </c>
      <c r="E11" s="140">
        <v>15</v>
      </c>
      <c r="F11" s="73">
        <f>ROUND(F10*E11,2)</f>
        <v>5.93</v>
      </c>
      <c r="G11" s="73"/>
      <c r="H11" s="73"/>
      <c r="I11" s="73"/>
      <c r="J11" s="73">
        <f>ROUND(F11*I11,2)</f>
        <v>0</v>
      </c>
      <c r="K11" s="73"/>
      <c r="L11" s="73"/>
      <c r="M11" s="73">
        <f t="shared" ref="M11:M16" si="0">L11+J11+H11</f>
        <v>0</v>
      </c>
    </row>
    <row r="12" spans="1:13" ht="13.5" x14ac:dyDescent="0.2">
      <c r="A12" s="137"/>
      <c r="B12" s="141"/>
      <c r="C12" s="127" t="s">
        <v>92</v>
      </c>
      <c r="D12" s="140" t="s">
        <v>71</v>
      </c>
      <c r="E12" s="140">
        <v>2.16</v>
      </c>
      <c r="F12" s="73">
        <f>ROUND(F10*E12,2)</f>
        <v>0.85</v>
      </c>
      <c r="G12" s="73"/>
      <c r="H12" s="73"/>
      <c r="I12" s="73"/>
      <c r="J12" s="73"/>
      <c r="K12" s="73"/>
      <c r="L12" s="73">
        <f>ROUND(F12*K12,2)</f>
        <v>0</v>
      </c>
      <c r="M12" s="73">
        <f t="shared" si="0"/>
        <v>0</v>
      </c>
    </row>
    <row r="13" spans="1:13" ht="13.5" x14ac:dyDescent="0.2">
      <c r="A13" s="137"/>
      <c r="B13" s="142"/>
      <c r="C13" s="127" t="s">
        <v>90</v>
      </c>
      <c r="D13" s="73" t="s">
        <v>71</v>
      </c>
      <c r="E13" s="140">
        <v>0.97</v>
      </c>
      <c r="F13" s="73">
        <f>ROUND(F10*E13,2)</f>
        <v>0.38</v>
      </c>
      <c r="G13" s="73"/>
      <c r="H13" s="73"/>
      <c r="I13" s="73"/>
      <c r="J13" s="73"/>
      <c r="K13" s="73"/>
      <c r="L13" s="73">
        <f>ROUND(F13*K13,2)</f>
        <v>0</v>
      </c>
      <c r="M13" s="73">
        <f t="shared" si="0"/>
        <v>0</v>
      </c>
    </row>
    <row r="14" spans="1:13" ht="27.75" customHeight="1" x14ac:dyDescent="0.2">
      <c r="A14" s="137"/>
      <c r="B14" s="143"/>
      <c r="C14" s="127" t="s">
        <v>135</v>
      </c>
      <c r="D14" s="73" t="s">
        <v>71</v>
      </c>
      <c r="E14" s="140">
        <v>2.73</v>
      </c>
      <c r="F14" s="73">
        <f>ROUND(F10*E14,2)</f>
        <v>1.08</v>
      </c>
      <c r="G14" s="73"/>
      <c r="H14" s="73"/>
      <c r="I14" s="73"/>
      <c r="J14" s="73"/>
      <c r="K14" s="73"/>
      <c r="L14" s="73">
        <f>ROUND(F14*K14,2)</f>
        <v>0</v>
      </c>
      <c r="M14" s="73">
        <f t="shared" si="0"/>
        <v>0</v>
      </c>
    </row>
    <row r="15" spans="1:13" ht="15.75" x14ac:dyDescent="0.2">
      <c r="A15" s="137"/>
      <c r="B15" s="141" t="s">
        <v>369</v>
      </c>
      <c r="C15" s="127" t="s">
        <v>372</v>
      </c>
      <c r="D15" s="140" t="s">
        <v>83</v>
      </c>
      <c r="E15" s="140">
        <v>122</v>
      </c>
      <c r="F15" s="73">
        <f>ROUND(F10*E15,2)</f>
        <v>48.19</v>
      </c>
      <c r="G15" s="73"/>
      <c r="H15" s="73">
        <f>ROUND(F15*G15,2)</f>
        <v>0</v>
      </c>
      <c r="I15" s="73"/>
      <c r="J15" s="73"/>
      <c r="K15" s="73"/>
      <c r="L15" s="73"/>
      <c r="M15" s="73">
        <f t="shared" si="0"/>
        <v>0</v>
      </c>
    </row>
    <row r="16" spans="1:13" ht="15.75" x14ac:dyDescent="0.2">
      <c r="A16" s="137"/>
      <c r="B16" s="142"/>
      <c r="C16" s="127" t="s">
        <v>73</v>
      </c>
      <c r="D16" s="140" t="s">
        <v>83</v>
      </c>
      <c r="E16" s="140">
        <v>7</v>
      </c>
      <c r="F16" s="73">
        <f>ROUND(F10*E16,2)</f>
        <v>2.77</v>
      </c>
      <c r="G16" s="73"/>
      <c r="H16" s="73">
        <f>ROUND(F16*G16,2)</f>
        <v>0</v>
      </c>
      <c r="I16" s="73"/>
      <c r="J16" s="73"/>
      <c r="K16" s="73"/>
      <c r="L16" s="73"/>
      <c r="M16" s="73">
        <f t="shared" si="0"/>
        <v>0</v>
      </c>
    </row>
    <row r="17" spans="1:256" ht="27" x14ac:dyDescent="0.2">
      <c r="A17" s="3">
        <v>2</v>
      </c>
      <c r="B17" s="82" t="s">
        <v>255</v>
      </c>
      <c r="C17" s="91" t="s">
        <v>254</v>
      </c>
      <c r="D17" s="43" t="s">
        <v>95</v>
      </c>
      <c r="E17" s="49"/>
      <c r="F17" s="60">
        <v>3.5867</v>
      </c>
      <c r="G17" s="43"/>
      <c r="H17" s="43"/>
      <c r="I17" s="43"/>
      <c r="J17" s="43"/>
      <c r="K17" s="43"/>
      <c r="L17" s="43"/>
      <c r="M17" s="4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3.5" x14ac:dyDescent="0.2">
      <c r="A18" s="3"/>
      <c r="B18" s="48"/>
      <c r="C18" s="91" t="s">
        <v>79</v>
      </c>
      <c r="D18" s="43" t="s">
        <v>64</v>
      </c>
      <c r="E18" s="41">
        <v>33</v>
      </c>
      <c r="F18" s="43">
        <f>ROUND(F17*E18,2)</f>
        <v>118.36</v>
      </c>
      <c r="G18" s="43"/>
      <c r="H18" s="43"/>
      <c r="I18" s="43"/>
      <c r="J18" s="43"/>
      <c r="K18" s="43"/>
      <c r="L18" s="43"/>
      <c r="M18" s="43">
        <f t="shared" ref="M18:M26" si="1">L18+J18+H18</f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3.5" x14ac:dyDescent="0.2">
      <c r="A19" s="3"/>
      <c r="B19" s="45"/>
      <c r="C19" s="91" t="s">
        <v>142</v>
      </c>
      <c r="D19" s="41" t="s">
        <v>71</v>
      </c>
      <c r="E19" s="41">
        <v>0.42</v>
      </c>
      <c r="F19" s="43">
        <f>ROUND(F17*E19,2)</f>
        <v>1.51</v>
      </c>
      <c r="G19" s="43"/>
      <c r="H19" s="43"/>
      <c r="I19" s="43"/>
      <c r="J19" s="43"/>
      <c r="K19" s="43"/>
      <c r="L19" s="43">
        <f t="shared" ref="L19:L24" si="2">ROUND(F19*K19,2)</f>
        <v>0</v>
      </c>
      <c r="M19" s="43">
        <f t="shared" si="1"/>
        <v>0</v>
      </c>
      <c r="N19" s="27"/>
      <c r="O19" s="27"/>
      <c r="P19" s="27"/>
      <c r="Q19" s="27"/>
      <c r="R19" s="81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3.5" x14ac:dyDescent="0.2">
      <c r="A20" s="3"/>
      <c r="B20" s="45"/>
      <c r="C20" s="91" t="s">
        <v>133</v>
      </c>
      <c r="D20" s="41" t="s">
        <v>71</v>
      </c>
      <c r="E20" s="41">
        <v>2.58</v>
      </c>
      <c r="F20" s="43">
        <f>ROUND(F17*E20,2)</f>
        <v>9.25</v>
      </c>
      <c r="G20" s="43"/>
      <c r="H20" s="43"/>
      <c r="I20" s="43"/>
      <c r="J20" s="43"/>
      <c r="K20" s="43"/>
      <c r="L20" s="43">
        <f t="shared" si="2"/>
        <v>0</v>
      </c>
      <c r="M20" s="43">
        <f t="shared" si="1"/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7" x14ac:dyDescent="0.2">
      <c r="A21" s="3"/>
      <c r="B21" s="46"/>
      <c r="C21" s="91" t="s">
        <v>139</v>
      </c>
      <c r="D21" s="43" t="s">
        <v>71</v>
      </c>
      <c r="E21" s="41">
        <v>11.2</v>
      </c>
      <c r="F21" s="43">
        <f>ROUND(F17*E21,2)</f>
        <v>40.17</v>
      </c>
      <c r="G21" s="43"/>
      <c r="H21" s="43"/>
      <c r="I21" s="43"/>
      <c r="J21" s="43"/>
      <c r="K21" s="43"/>
      <c r="L21" s="43">
        <f t="shared" si="2"/>
        <v>0</v>
      </c>
      <c r="M21" s="43">
        <f t="shared" si="1"/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3.5" x14ac:dyDescent="0.2">
      <c r="A22" s="3"/>
      <c r="B22" s="46"/>
      <c r="C22" s="91" t="s">
        <v>118</v>
      </c>
      <c r="D22" s="43" t="s">
        <v>71</v>
      </c>
      <c r="E22" s="41">
        <v>24.8</v>
      </c>
      <c r="F22" s="43">
        <f>ROUND(F17*E22,2)</f>
        <v>88.95</v>
      </c>
      <c r="G22" s="43"/>
      <c r="H22" s="43"/>
      <c r="I22" s="43"/>
      <c r="J22" s="43"/>
      <c r="K22" s="43"/>
      <c r="L22" s="43">
        <f t="shared" si="2"/>
        <v>0</v>
      </c>
      <c r="M22" s="43">
        <f t="shared" si="1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3.5" x14ac:dyDescent="0.2">
      <c r="A23" s="3"/>
      <c r="B23" s="46"/>
      <c r="C23" s="91" t="s">
        <v>90</v>
      </c>
      <c r="D23" s="43" t="s">
        <v>71</v>
      </c>
      <c r="E23" s="41">
        <v>4.1399999999999997</v>
      </c>
      <c r="F23" s="43">
        <f>ROUND(F17*E23,2)</f>
        <v>14.85</v>
      </c>
      <c r="G23" s="43"/>
      <c r="H23" s="43"/>
      <c r="I23" s="43"/>
      <c r="J23" s="43"/>
      <c r="K23" s="43"/>
      <c r="L23" s="43">
        <f t="shared" si="2"/>
        <v>0</v>
      </c>
      <c r="M23" s="43">
        <f t="shared" si="1"/>
        <v>0</v>
      </c>
      <c r="N23" s="27"/>
      <c r="O23" s="8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3.5" x14ac:dyDescent="0.2">
      <c r="A24" s="3"/>
      <c r="B24" s="61"/>
      <c r="C24" s="160" t="s">
        <v>93</v>
      </c>
      <c r="D24" s="43" t="s">
        <v>71</v>
      </c>
      <c r="E24" s="41">
        <v>0.53</v>
      </c>
      <c r="F24" s="43">
        <f>ROUND(F17*E24,2)</f>
        <v>1.9</v>
      </c>
      <c r="G24" s="43"/>
      <c r="H24" s="43"/>
      <c r="I24" s="43"/>
      <c r="J24" s="43"/>
      <c r="K24" s="43"/>
      <c r="L24" s="43">
        <f t="shared" si="2"/>
        <v>0</v>
      </c>
      <c r="M24" s="43">
        <f t="shared" si="1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7" x14ac:dyDescent="0.2">
      <c r="A25" s="3"/>
      <c r="B25" s="141" t="s">
        <v>369</v>
      </c>
      <c r="C25" s="91" t="s">
        <v>373</v>
      </c>
      <c r="D25" s="41" t="s">
        <v>83</v>
      </c>
      <c r="E25" s="41">
        <v>141</v>
      </c>
      <c r="F25" s="43">
        <f>ROUND(F17*E25,2)</f>
        <v>505.72</v>
      </c>
      <c r="G25" s="43"/>
      <c r="H25" s="43">
        <f>ROUND(F25*G25,2)</f>
        <v>0</v>
      </c>
      <c r="I25" s="43"/>
      <c r="J25" s="43"/>
      <c r="K25" s="43"/>
      <c r="L25" s="43"/>
      <c r="M25" s="43">
        <f t="shared" si="1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75" x14ac:dyDescent="0.2">
      <c r="A26" s="3"/>
      <c r="B26" s="46"/>
      <c r="C26" s="91" t="s">
        <v>73</v>
      </c>
      <c r="D26" s="41" t="s">
        <v>83</v>
      </c>
      <c r="E26" s="41">
        <v>30</v>
      </c>
      <c r="F26" s="43">
        <f>ROUND(F17*E26,2)</f>
        <v>107.6</v>
      </c>
      <c r="G26" s="43"/>
      <c r="H26" s="43">
        <f>ROUND(F26*G26,2)</f>
        <v>0</v>
      </c>
      <c r="I26" s="43"/>
      <c r="J26" s="43"/>
      <c r="K26" s="43"/>
      <c r="L26" s="43"/>
      <c r="M26" s="43">
        <f t="shared" si="1"/>
        <v>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2.75" customHeight="1" x14ac:dyDescent="0.2">
      <c r="A27" s="137">
        <v>3</v>
      </c>
      <c r="B27" s="141" t="s">
        <v>256</v>
      </c>
      <c r="C27" s="127" t="s">
        <v>263</v>
      </c>
      <c r="D27" s="73" t="s">
        <v>65</v>
      </c>
      <c r="E27" s="138"/>
      <c r="F27" s="118">
        <v>2.694</v>
      </c>
      <c r="G27" s="73"/>
      <c r="H27" s="73"/>
      <c r="I27" s="73"/>
      <c r="J27" s="73"/>
      <c r="K27" s="73"/>
      <c r="L27" s="73"/>
      <c r="M27" s="73"/>
    </row>
    <row r="28" spans="1:256" ht="13.5" x14ac:dyDescent="0.2">
      <c r="A28" s="137"/>
      <c r="B28" s="141"/>
      <c r="C28" s="127" t="s">
        <v>257</v>
      </c>
      <c r="D28" s="73" t="s">
        <v>71</v>
      </c>
      <c r="E28" s="140">
        <v>0.3</v>
      </c>
      <c r="F28" s="73">
        <f>ROUND(F27*E28,2)</f>
        <v>0.81</v>
      </c>
      <c r="G28" s="73"/>
      <c r="H28" s="73"/>
      <c r="I28" s="73"/>
      <c r="J28" s="73"/>
      <c r="K28" s="73"/>
      <c r="L28" s="73">
        <f>ROUND(F28*K28,2)</f>
        <v>0</v>
      </c>
      <c r="M28" s="73">
        <f>L28+J28+H28</f>
        <v>0</v>
      </c>
    </row>
    <row r="29" spans="1:256" ht="13.5" x14ac:dyDescent="0.25">
      <c r="A29" s="137"/>
      <c r="B29" s="141"/>
      <c r="C29" s="127" t="s">
        <v>210</v>
      </c>
      <c r="D29" s="185" t="s">
        <v>65</v>
      </c>
      <c r="E29" s="140">
        <v>1.03</v>
      </c>
      <c r="F29" s="73">
        <f>ROUND(F27*E29,2)</f>
        <v>2.77</v>
      </c>
      <c r="G29" s="73"/>
      <c r="H29" s="73">
        <f>ROUND(F29*G29,2)</f>
        <v>0</v>
      </c>
      <c r="I29" s="73"/>
      <c r="J29" s="73"/>
      <c r="K29" s="73"/>
      <c r="L29" s="73"/>
      <c r="M29" s="73">
        <f>L29+J29+H29</f>
        <v>0</v>
      </c>
    </row>
    <row r="30" spans="1:256" s="27" customFormat="1" ht="67.5" customHeight="1" x14ac:dyDescent="0.25">
      <c r="A30" s="137">
        <v>4</v>
      </c>
      <c r="B30" s="124" t="s">
        <v>258</v>
      </c>
      <c r="C30" s="186" t="s">
        <v>259</v>
      </c>
      <c r="D30" s="187" t="s">
        <v>95</v>
      </c>
      <c r="E30" s="187"/>
      <c r="F30" s="118">
        <v>4.4886999999999997</v>
      </c>
      <c r="G30" s="137"/>
      <c r="H30" s="137"/>
      <c r="I30" s="73"/>
      <c r="J30" s="188"/>
      <c r="K30" s="137"/>
      <c r="L30" s="73"/>
      <c r="M30" s="73"/>
    </row>
    <row r="31" spans="1:256" s="63" customFormat="1" ht="13.5" x14ac:dyDescent="0.25">
      <c r="A31" s="137"/>
      <c r="B31" s="143"/>
      <c r="C31" s="184" t="s">
        <v>79</v>
      </c>
      <c r="D31" s="137" t="s">
        <v>81</v>
      </c>
      <c r="E31" s="144">
        <v>37.78</v>
      </c>
      <c r="F31" s="73">
        <f>ROUND(F30*E31,2)</f>
        <v>169.58</v>
      </c>
      <c r="G31" s="189"/>
      <c r="H31" s="189"/>
      <c r="I31" s="73"/>
      <c r="J31" s="73">
        <f>ROUND(I31*F31,2)</f>
        <v>0</v>
      </c>
      <c r="K31" s="189"/>
      <c r="L31" s="189"/>
      <c r="M31" s="73">
        <f t="shared" ref="M31:M37" si="3">L31+J31+H31</f>
        <v>0</v>
      </c>
    </row>
    <row r="32" spans="1:256" s="63" customFormat="1" ht="13.5" x14ac:dyDescent="0.25">
      <c r="A32" s="137"/>
      <c r="B32" s="143"/>
      <c r="C32" s="184" t="s">
        <v>260</v>
      </c>
      <c r="D32" s="137" t="s">
        <v>89</v>
      </c>
      <c r="E32" s="190">
        <v>3.02</v>
      </c>
      <c r="F32" s="73">
        <f>ROUND(E32*F30,2)</f>
        <v>13.56</v>
      </c>
      <c r="G32" s="189"/>
      <c r="H32" s="189"/>
      <c r="I32" s="73"/>
      <c r="J32" s="188"/>
      <c r="K32" s="137"/>
      <c r="L32" s="73">
        <f>ROUND(F32*K32,2)</f>
        <v>0</v>
      </c>
      <c r="M32" s="73">
        <f t="shared" si="3"/>
        <v>0</v>
      </c>
    </row>
    <row r="33" spans="1:13" s="27" customFormat="1" ht="13.5" x14ac:dyDescent="0.25">
      <c r="A33" s="137"/>
      <c r="B33" s="189"/>
      <c r="C33" s="191" t="s">
        <v>261</v>
      </c>
      <c r="D33" s="192" t="s">
        <v>89</v>
      </c>
      <c r="E33" s="193">
        <v>3.7</v>
      </c>
      <c r="F33" s="73">
        <f>ROUND(E33*F30,2)</f>
        <v>16.61</v>
      </c>
      <c r="G33" s="73"/>
      <c r="H33" s="73"/>
      <c r="I33" s="194"/>
      <c r="J33" s="195"/>
      <c r="K33" s="137"/>
      <c r="L33" s="73">
        <f>ROUND(F33*K33,2)</f>
        <v>0</v>
      </c>
      <c r="M33" s="73">
        <f t="shared" si="3"/>
        <v>0</v>
      </c>
    </row>
    <row r="34" spans="1:13" s="27" customFormat="1" ht="13.5" x14ac:dyDescent="0.25">
      <c r="A34" s="137"/>
      <c r="B34" s="189"/>
      <c r="C34" s="191" t="s">
        <v>262</v>
      </c>
      <c r="D34" s="192" t="s">
        <v>89</v>
      </c>
      <c r="E34" s="144">
        <v>11.1</v>
      </c>
      <c r="F34" s="73">
        <f>ROUND(E34*F30,2)</f>
        <v>49.82</v>
      </c>
      <c r="G34" s="73"/>
      <c r="H34" s="73"/>
      <c r="I34" s="194"/>
      <c r="J34" s="195"/>
      <c r="K34" s="137"/>
      <c r="L34" s="73">
        <f>ROUND(F34*K34,2)</f>
        <v>0</v>
      </c>
      <c r="M34" s="73">
        <f t="shared" si="3"/>
        <v>0</v>
      </c>
    </row>
    <row r="35" spans="1:13" s="27" customFormat="1" ht="13.5" x14ac:dyDescent="0.25">
      <c r="A35" s="137"/>
      <c r="B35" s="189"/>
      <c r="C35" s="184" t="s">
        <v>67</v>
      </c>
      <c r="D35" s="137" t="s">
        <v>68</v>
      </c>
      <c r="E35" s="190">
        <v>2.2999999999999998</v>
      </c>
      <c r="F35" s="73">
        <f>ROUND(E35*F30,2)</f>
        <v>10.32</v>
      </c>
      <c r="G35" s="137"/>
      <c r="H35" s="137"/>
      <c r="I35" s="73"/>
      <c r="J35" s="188"/>
      <c r="K35" s="73"/>
      <c r="L35" s="73">
        <f>ROUND(F35*K35,2)</f>
        <v>0</v>
      </c>
      <c r="M35" s="73">
        <f t="shared" si="3"/>
        <v>0</v>
      </c>
    </row>
    <row r="36" spans="1:13" s="27" customFormat="1" ht="40.5" x14ac:dyDescent="0.25">
      <c r="A36" s="137"/>
      <c r="B36" s="233" t="s">
        <v>374</v>
      </c>
      <c r="C36" s="184" t="s">
        <v>375</v>
      </c>
      <c r="D36" s="137" t="s">
        <v>65</v>
      </c>
      <c r="E36" s="193">
        <v>139.5</v>
      </c>
      <c r="F36" s="73">
        <f>ROUND(E36*F30,2)</f>
        <v>626.16999999999996</v>
      </c>
      <c r="G36" s="73"/>
      <c r="H36" s="73">
        <f>ROUND(F36*G36,2)</f>
        <v>0</v>
      </c>
      <c r="I36" s="73"/>
      <c r="J36" s="188"/>
      <c r="K36" s="73"/>
      <c r="L36" s="73"/>
      <c r="M36" s="73">
        <f t="shared" si="3"/>
        <v>0</v>
      </c>
    </row>
    <row r="37" spans="1:13" s="27" customFormat="1" ht="13.5" x14ac:dyDescent="0.25">
      <c r="A37" s="137"/>
      <c r="B37" s="189"/>
      <c r="C37" s="184" t="s">
        <v>96</v>
      </c>
      <c r="D37" s="137" t="s">
        <v>68</v>
      </c>
      <c r="E37" s="193">
        <v>15.3</v>
      </c>
      <c r="F37" s="73">
        <f>ROUND(E37*F30,2)</f>
        <v>68.680000000000007</v>
      </c>
      <c r="G37" s="73"/>
      <c r="H37" s="73">
        <f>ROUND(F37*G37,2)</f>
        <v>0</v>
      </c>
      <c r="I37" s="73"/>
      <c r="J37" s="188"/>
      <c r="K37" s="73"/>
      <c r="L37" s="73"/>
      <c r="M37" s="73">
        <f t="shared" si="3"/>
        <v>0</v>
      </c>
    </row>
    <row r="38" spans="1:13" ht="12.75" customHeight="1" x14ac:dyDescent="0.2">
      <c r="A38" s="137">
        <v>5</v>
      </c>
      <c r="B38" s="141" t="s">
        <v>256</v>
      </c>
      <c r="C38" s="127" t="s">
        <v>263</v>
      </c>
      <c r="D38" s="73" t="s">
        <v>65</v>
      </c>
      <c r="E38" s="138"/>
      <c r="F38" s="118">
        <v>4.673</v>
      </c>
      <c r="G38" s="73"/>
      <c r="H38" s="73"/>
      <c r="I38" s="73"/>
      <c r="J38" s="73"/>
      <c r="K38" s="73"/>
      <c r="L38" s="73"/>
      <c r="M38" s="73"/>
    </row>
    <row r="39" spans="1:13" ht="13.5" x14ac:dyDescent="0.2">
      <c r="A39" s="137"/>
      <c r="B39" s="141"/>
      <c r="C39" s="127" t="s">
        <v>257</v>
      </c>
      <c r="D39" s="73" t="s">
        <v>71</v>
      </c>
      <c r="E39" s="140">
        <v>0.3</v>
      </c>
      <c r="F39" s="73">
        <f>ROUND(F38*E39,2)</f>
        <v>1.4</v>
      </c>
      <c r="G39" s="73"/>
      <c r="H39" s="73"/>
      <c r="I39" s="73"/>
      <c r="J39" s="73"/>
      <c r="K39" s="73"/>
      <c r="L39" s="73">
        <f>ROUND(F39*K39,2)</f>
        <v>0</v>
      </c>
      <c r="M39" s="73">
        <f>L39+J39+H39</f>
        <v>0</v>
      </c>
    </row>
    <row r="40" spans="1:13" ht="13.5" x14ac:dyDescent="0.25">
      <c r="A40" s="137"/>
      <c r="B40" s="141"/>
      <c r="C40" s="127" t="s">
        <v>210</v>
      </c>
      <c r="D40" s="185" t="s">
        <v>65</v>
      </c>
      <c r="E40" s="140">
        <v>1.03</v>
      </c>
      <c r="F40" s="73">
        <v>1.3460000000000001</v>
      </c>
      <c r="G40" s="73"/>
      <c r="H40" s="73">
        <f>ROUND(F40*G40,2)</f>
        <v>0</v>
      </c>
      <c r="I40" s="73"/>
      <c r="J40" s="73"/>
      <c r="K40" s="73"/>
      <c r="L40" s="73"/>
      <c r="M40" s="73">
        <f>L40+J40+H40</f>
        <v>0</v>
      </c>
    </row>
    <row r="41" spans="1:13" s="27" customFormat="1" ht="67.5" x14ac:dyDescent="0.25">
      <c r="A41" s="137">
        <v>6</v>
      </c>
      <c r="B41" s="124" t="s">
        <v>264</v>
      </c>
      <c r="C41" s="186" t="s">
        <v>296</v>
      </c>
      <c r="D41" s="187" t="s">
        <v>95</v>
      </c>
      <c r="E41" s="187"/>
      <c r="F41" s="118">
        <v>4.4886999999999997</v>
      </c>
      <c r="G41" s="137"/>
      <c r="H41" s="137"/>
      <c r="I41" s="73"/>
      <c r="J41" s="188"/>
      <c r="K41" s="137"/>
      <c r="L41" s="73"/>
      <c r="M41" s="73"/>
    </row>
    <row r="42" spans="1:13" s="63" customFormat="1" ht="13.5" x14ac:dyDescent="0.25">
      <c r="A42" s="137"/>
      <c r="B42" s="143"/>
      <c r="C42" s="184" t="s">
        <v>79</v>
      </c>
      <c r="D42" s="137" t="s">
        <v>81</v>
      </c>
      <c r="E42" s="144">
        <v>37.5</v>
      </c>
      <c r="F42" s="73">
        <f>ROUND(F41*E42,2)</f>
        <v>168.33</v>
      </c>
      <c r="G42" s="189"/>
      <c r="H42" s="189"/>
      <c r="I42" s="73"/>
      <c r="J42" s="73">
        <f>ROUND(I42*F42,2)</f>
        <v>0</v>
      </c>
      <c r="K42" s="189"/>
      <c r="L42" s="189"/>
      <c r="M42" s="73">
        <f t="shared" ref="M42:M47" si="4">L42+J42+H42</f>
        <v>0</v>
      </c>
    </row>
    <row r="43" spans="1:13" s="63" customFormat="1" ht="13.5" x14ac:dyDescent="0.25">
      <c r="A43" s="137"/>
      <c r="B43" s="143"/>
      <c r="C43" s="184" t="s">
        <v>260</v>
      </c>
      <c r="D43" s="137" t="s">
        <v>89</v>
      </c>
      <c r="E43" s="190">
        <v>3.02</v>
      </c>
      <c r="F43" s="73">
        <f>ROUND(E43*F41,2)</f>
        <v>13.56</v>
      </c>
      <c r="G43" s="189"/>
      <c r="H43" s="189"/>
      <c r="I43" s="73"/>
      <c r="J43" s="188"/>
      <c r="K43" s="137"/>
      <c r="L43" s="73">
        <f>ROUND(F43*K43,2)</f>
        <v>0</v>
      </c>
      <c r="M43" s="73">
        <f t="shared" si="4"/>
        <v>0</v>
      </c>
    </row>
    <row r="44" spans="1:13" s="27" customFormat="1" ht="13.5" x14ac:dyDescent="0.25">
      <c r="A44" s="137"/>
      <c r="B44" s="189"/>
      <c r="C44" s="191" t="s">
        <v>261</v>
      </c>
      <c r="D44" s="192" t="s">
        <v>89</v>
      </c>
      <c r="E44" s="193">
        <v>3.7</v>
      </c>
      <c r="F44" s="73">
        <f>ROUND(E44*F41,2)</f>
        <v>16.61</v>
      </c>
      <c r="G44" s="73"/>
      <c r="H44" s="73"/>
      <c r="I44" s="194"/>
      <c r="J44" s="195"/>
      <c r="K44" s="137"/>
      <c r="L44" s="73">
        <f>ROUND(F44*K44,2)</f>
        <v>0</v>
      </c>
      <c r="M44" s="73">
        <f t="shared" si="4"/>
        <v>0</v>
      </c>
    </row>
    <row r="45" spans="1:13" s="27" customFormat="1" ht="13.5" x14ac:dyDescent="0.25">
      <c r="A45" s="137"/>
      <c r="B45" s="189"/>
      <c r="C45" s="191" t="s">
        <v>262</v>
      </c>
      <c r="D45" s="192" t="s">
        <v>89</v>
      </c>
      <c r="E45" s="144">
        <v>11.1</v>
      </c>
      <c r="F45" s="73">
        <f>ROUND(E45*F41,2)</f>
        <v>49.82</v>
      </c>
      <c r="G45" s="73"/>
      <c r="H45" s="73"/>
      <c r="I45" s="194"/>
      <c r="J45" s="195"/>
      <c r="K45" s="137"/>
      <c r="L45" s="73">
        <f>ROUND(F45*K45,2)</f>
        <v>0</v>
      </c>
      <c r="M45" s="73">
        <f t="shared" si="4"/>
        <v>0</v>
      </c>
    </row>
    <row r="46" spans="1:13" s="27" customFormat="1" ht="13.5" x14ac:dyDescent="0.25">
      <c r="A46" s="137"/>
      <c r="B46" s="189"/>
      <c r="C46" s="184" t="s">
        <v>67</v>
      </c>
      <c r="D46" s="137" t="s">
        <v>82</v>
      </c>
      <c r="E46" s="190">
        <v>2.2999999999999998</v>
      </c>
      <c r="F46" s="73">
        <f>ROUND(E46*F41,2)</f>
        <v>10.32</v>
      </c>
      <c r="G46" s="137"/>
      <c r="H46" s="137"/>
      <c r="I46" s="73"/>
      <c r="J46" s="188"/>
      <c r="K46" s="73"/>
      <c r="L46" s="73">
        <f>ROUND(F46*K46,2)</f>
        <v>0</v>
      </c>
      <c r="M46" s="73">
        <f t="shared" si="4"/>
        <v>0</v>
      </c>
    </row>
    <row r="47" spans="1:13" s="27" customFormat="1" ht="40.5" x14ac:dyDescent="0.25">
      <c r="A47" s="137"/>
      <c r="B47" s="233" t="s">
        <v>374</v>
      </c>
      <c r="C47" s="184" t="s">
        <v>376</v>
      </c>
      <c r="D47" s="137" t="s">
        <v>65</v>
      </c>
      <c r="E47" s="193">
        <v>97.4</v>
      </c>
      <c r="F47" s="73">
        <f>ROUND(E47*F41,2)</f>
        <v>437.2</v>
      </c>
      <c r="G47" s="73"/>
      <c r="H47" s="73">
        <f>ROUND(F47*G47,2)</f>
        <v>0</v>
      </c>
      <c r="I47" s="73"/>
      <c r="J47" s="188"/>
      <c r="K47" s="73"/>
      <c r="L47" s="73"/>
      <c r="M47" s="73">
        <f t="shared" si="4"/>
        <v>0</v>
      </c>
    </row>
    <row r="48" spans="1:13" s="27" customFormat="1" ht="13.5" x14ac:dyDescent="0.25">
      <c r="A48" s="137"/>
      <c r="B48" s="189"/>
      <c r="C48" s="184" t="s">
        <v>96</v>
      </c>
      <c r="D48" s="137" t="s">
        <v>68</v>
      </c>
      <c r="E48" s="193">
        <v>14.5</v>
      </c>
      <c r="F48" s="73">
        <f>ROUND(F41*E48,2)</f>
        <v>65.09</v>
      </c>
      <c r="G48" s="73"/>
      <c r="H48" s="73">
        <f>ROUND(F48*G48,2)</f>
        <v>0</v>
      </c>
      <c r="I48" s="73"/>
      <c r="J48" s="188"/>
      <c r="K48" s="73"/>
      <c r="L48" s="73"/>
      <c r="M48" s="73">
        <f>H48+J48+L48</f>
        <v>0</v>
      </c>
    </row>
    <row r="49" spans="1:13" ht="27" x14ac:dyDescent="0.2">
      <c r="A49" s="137">
        <v>7</v>
      </c>
      <c r="B49" s="124" t="s">
        <v>140</v>
      </c>
      <c r="C49" s="127" t="s">
        <v>217</v>
      </c>
      <c r="D49" s="73" t="s">
        <v>98</v>
      </c>
      <c r="E49" s="138"/>
      <c r="F49" s="118">
        <v>0.93500000000000005</v>
      </c>
      <c r="G49" s="73"/>
      <c r="H49" s="73"/>
      <c r="I49" s="73"/>
      <c r="J49" s="73"/>
      <c r="K49" s="73"/>
      <c r="L49" s="73"/>
      <c r="M49" s="73"/>
    </row>
    <row r="50" spans="1:13" ht="13.5" x14ac:dyDescent="0.2">
      <c r="A50" s="137"/>
      <c r="B50" s="139"/>
      <c r="C50" s="127" t="s">
        <v>79</v>
      </c>
      <c r="D50" s="73" t="s">
        <v>64</v>
      </c>
      <c r="E50" s="140">
        <v>15</v>
      </c>
      <c r="F50" s="73">
        <f>ROUND(F49*E50,2)</f>
        <v>14.03</v>
      </c>
      <c r="G50" s="73"/>
      <c r="H50" s="73"/>
      <c r="I50" s="73"/>
      <c r="J50" s="73">
        <f>ROUND(F50*I50,2)</f>
        <v>0</v>
      </c>
      <c r="K50" s="73"/>
      <c r="L50" s="73"/>
      <c r="M50" s="73">
        <f t="shared" ref="M50:M55" si="5">L50+J50+H50</f>
        <v>0</v>
      </c>
    </row>
    <row r="51" spans="1:13" ht="13.5" x14ac:dyDescent="0.2">
      <c r="A51" s="137"/>
      <c r="B51" s="141"/>
      <c r="C51" s="127" t="s">
        <v>92</v>
      </c>
      <c r="D51" s="140" t="s">
        <v>71</v>
      </c>
      <c r="E51" s="140">
        <v>2.16</v>
      </c>
      <c r="F51" s="73">
        <f>ROUND(F49*E51,2)</f>
        <v>2.02</v>
      </c>
      <c r="G51" s="73"/>
      <c r="H51" s="73"/>
      <c r="I51" s="73"/>
      <c r="J51" s="73"/>
      <c r="K51" s="73"/>
      <c r="L51" s="73">
        <f>ROUND(F51*K51,2)</f>
        <v>0</v>
      </c>
      <c r="M51" s="73">
        <f t="shared" si="5"/>
        <v>0</v>
      </c>
    </row>
    <row r="52" spans="1:13" ht="13.5" x14ac:dyDescent="0.2">
      <c r="A52" s="137"/>
      <c r="B52" s="142"/>
      <c r="C52" s="127" t="s">
        <v>90</v>
      </c>
      <c r="D52" s="73" t="s">
        <v>71</v>
      </c>
      <c r="E52" s="140">
        <v>0.97</v>
      </c>
      <c r="F52" s="73">
        <f>ROUND(F49*E52,2)</f>
        <v>0.91</v>
      </c>
      <c r="G52" s="73"/>
      <c r="H52" s="73"/>
      <c r="I52" s="73"/>
      <c r="J52" s="73"/>
      <c r="K52" s="73"/>
      <c r="L52" s="73">
        <f>ROUND(F52*K52,2)</f>
        <v>0</v>
      </c>
      <c r="M52" s="73">
        <f t="shared" si="5"/>
        <v>0</v>
      </c>
    </row>
    <row r="53" spans="1:13" ht="27.75" customHeight="1" x14ac:dyDescent="0.2">
      <c r="A53" s="137"/>
      <c r="B53" s="143"/>
      <c r="C53" s="127" t="s">
        <v>135</v>
      </c>
      <c r="D53" s="73" t="s">
        <v>71</v>
      </c>
      <c r="E53" s="140">
        <v>2.73</v>
      </c>
      <c r="F53" s="73">
        <f>ROUND(F49*E53,2)</f>
        <v>2.5499999999999998</v>
      </c>
      <c r="G53" s="73"/>
      <c r="H53" s="73"/>
      <c r="I53" s="73"/>
      <c r="J53" s="73"/>
      <c r="K53" s="73"/>
      <c r="L53" s="73">
        <f>ROUND(F53*K53,2)</f>
        <v>0</v>
      </c>
      <c r="M53" s="73">
        <f t="shared" si="5"/>
        <v>0</v>
      </c>
    </row>
    <row r="54" spans="1:13" ht="15.75" x14ac:dyDescent="0.2">
      <c r="A54" s="137"/>
      <c r="B54" s="141" t="s">
        <v>369</v>
      </c>
      <c r="C54" s="127" t="s">
        <v>372</v>
      </c>
      <c r="D54" s="140" t="s">
        <v>83</v>
      </c>
      <c r="E54" s="140">
        <v>122</v>
      </c>
      <c r="F54" s="73">
        <f>ROUND(F49*E54,2)</f>
        <v>114.07</v>
      </c>
      <c r="G54" s="73"/>
      <c r="H54" s="73">
        <f>ROUND(F54*G54,2)</f>
        <v>0</v>
      </c>
      <c r="I54" s="73"/>
      <c r="J54" s="73"/>
      <c r="K54" s="73"/>
      <c r="L54" s="73"/>
      <c r="M54" s="73">
        <f t="shared" si="5"/>
        <v>0</v>
      </c>
    </row>
    <row r="55" spans="1:13" ht="15.75" x14ac:dyDescent="0.2">
      <c r="A55" s="137"/>
      <c r="B55" s="142"/>
      <c r="C55" s="127" t="s">
        <v>73</v>
      </c>
      <c r="D55" s="140" t="s">
        <v>83</v>
      </c>
      <c r="E55" s="140">
        <v>7</v>
      </c>
      <c r="F55" s="73">
        <f>ROUND(F49*E55,2)</f>
        <v>6.55</v>
      </c>
      <c r="G55" s="73"/>
      <c r="H55" s="73">
        <f>ROUND(F55*G55,2)</f>
        <v>0</v>
      </c>
      <c r="I55" s="73"/>
      <c r="J55" s="73"/>
      <c r="K55" s="73"/>
      <c r="L55" s="73"/>
      <c r="M55" s="73">
        <f t="shared" si="5"/>
        <v>0</v>
      </c>
    </row>
    <row r="56" spans="1:13" ht="13.5" x14ac:dyDescent="0.25">
      <c r="A56" s="271" t="s">
        <v>1</v>
      </c>
      <c r="B56" s="272"/>
      <c r="C56" s="273"/>
      <c r="D56" s="132" t="s">
        <v>68</v>
      </c>
      <c r="E56" s="10"/>
      <c r="F56" s="43"/>
      <c r="G56" s="43"/>
      <c r="H56" s="43"/>
      <c r="I56" s="43"/>
      <c r="J56" s="43"/>
      <c r="K56" s="43"/>
      <c r="L56" s="43"/>
      <c r="M56" s="110">
        <f>SUM(M11:M55)</f>
        <v>0</v>
      </c>
    </row>
    <row r="57" spans="1:13" ht="13.5" x14ac:dyDescent="0.25">
      <c r="A57" s="271" t="s">
        <v>74</v>
      </c>
      <c r="B57" s="272"/>
      <c r="C57" s="273"/>
      <c r="D57" s="132" t="s">
        <v>75</v>
      </c>
      <c r="E57" s="84"/>
      <c r="F57" s="43"/>
      <c r="G57" s="43"/>
      <c r="H57" s="43"/>
      <c r="I57" s="43"/>
      <c r="J57" s="43"/>
      <c r="K57" s="43"/>
      <c r="L57" s="43"/>
      <c r="M57" s="68">
        <f>ROUND(0.1*M56,2)</f>
        <v>0</v>
      </c>
    </row>
    <row r="58" spans="1:13" ht="13.5" x14ac:dyDescent="0.25">
      <c r="A58" s="271" t="s">
        <v>1</v>
      </c>
      <c r="B58" s="272"/>
      <c r="C58" s="273"/>
      <c r="D58" s="132" t="s">
        <v>68</v>
      </c>
      <c r="E58" s="84"/>
      <c r="F58" s="43"/>
      <c r="G58" s="43"/>
      <c r="H58" s="43"/>
      <c r="I58" s="43"/>
      <c r="J58" s="43"/>
      <c r="K58" s="43"/>
      <c r="L58" s="43"/>
      <c r="M58" s="68">
        <f>SUM(M56:M57)</f>
        <v>0</v>
      </c>
    </row>
    <row r="59" spans="1:13" ht="13.5" x14ac:dyDescent="0.25">
      <c r="A59" s="271" t="s">
        <v>116</v>
      </c>
      <c r="B59" s="272"/>
      <c r="C59" s="273"/>
      <c r="D59" s="132" t="s">
        <v>75</v>
      </c>
      <c r="E59" s="84"/>
      <c r="F59" s="43"/>
      <c r="G59" s="43"/>
      <c r="H59" s="43"/>
      <c r="I59" s="43"/>
      <c r="J59" s="43"/>
      <c r="K59" s="43"/>
      <c r="L59" s="43"/>
      <c r="M59" s="68">
        <f>ROUND(0.08*M58,2)</f>
        <v>0</v>
      </c>
    </row>
    <row r="60" spans="1:13" ht="13.5" x14ac:dyDescent="0.25">
      <c r="A60" s="271" t="s">
        <v>76</v>
      </c>
      <c r="B60" s="272"/>
      <c r="C60" s="273"/>
      <c r="D60" s="132" t="s">
        <v>68</v>
      </c>
      <c r="E60" s="85"/>
      <c r="F60" s="43"/>
      <c r="G60" s="43"/>
      <c r="H60" s="43"/>
      <c r="I60" s="43"/>
      <c r="J60" s="43"/>
      <c r="K60" s="43"/>
      <c r="L60" s="43"/>
      <c r="M60" s="68">
        <f>SUM(M58:M59)</f>
        <v>0</v>
      </c>
    </row>
    <row r="93" ht="110.25" customHeight="1" x14ac:dyDescent="0.2"/>
    <row r="119" ht="99.75" customHeight="1" x14ac:dyDescent="0.2"/>
  </sheetData>
  <mergeCells count="19">
    <mergeCell ref="A1:M1"/>
    <mergeCell ref="A2:M2"/>
    <mergeCell ref="A3:M3"/>
    <mergeCell ref="B5:C5"/>
    <mergeCell ref="M7:M8"/>
    <mergeCell ref="H6:K6"/>
    <mergeCell ref="A7:A8"/>
    <mergeCell ref="B7:B8"/>
    <mergeCell ref="C7:C8"/>
    <mergeCell ref="D7:D8"/>
    <mergeCell ref="E7:F7"/>
    <mergeCell ref="G7:H7"/>
    <mergeCell ref="A58:C58"/>
    <mergeCell ref="A59:C59"/>
    <mergeCell ref="A60:C60"/>
    <mergeCell ref="I7:J7"/>
    <mergeCell ref="K7:L7"/>
    <mergeCell ref="A56:C56"/>
    <mergeCell ref="A57:C57"/>
  </mergeCells>
  <conditionalFormatting sqref="A62:IQ133 IR61:IU61 A56:IR61 A9:IU55">
    <cfRule type="cellIs" dxfId="163" priority="55" stopIfTrue="1" operator="equal">
      <formula>8223.307275</formula>
    </cfRule>
  </conditionalFormatting>
  <conditionalFormatting sqref="A113:IO119 A63:HM112 HN81:IR91 HN64:IO80 HN92:IO105">
    <cfRule type="cellIs" dxfId="162" priority="53" stopIfTrue="1" operator="equal">
      <formula>8223.307275</formula>
    </cfRule>
  </conditionalFormatting>
  <conditionalFormatting sqref="D62:E66">
    <cfRule type="cellIs" dxfId="161" priority="31" stopIfTrue="1" operator="equal">
      <formula>8223.307275</formula>
    </cfRule>
  </conditionalFormatting>
  <conditionalFormatting sqref="D62:D66">
    <cfRule type="cellIs" dxfId="160" priority="30" stopIfTrue="1" operator="equal">
      <formula>8223.307275</formula>
    </cfRule>
  </conditionalFormatting>
  <conditionalFormatting sqref="A56:A60 D56:M60">
    <cfRule type="cellIs" dxfId="159" priority="18" stopIfTrue="1" operator="equal">
      <formula>8223.307275</formula>
    </cfRule>
  </conditionalFormatting>
  <pageMargins left="0.7" right="0.7" top="0.75" bottom="0.75" header="0.3" footer="0.3"/>
  <pageSetup scale="94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view="pageBreakPreview" zoomScaleSheetLayoutView="100" workbookViewId="0">
      <selection activeCell="H93" sqref="H93"/>
    </sheetView>
  </sheetViews>
  <sheetFormatPr defaultRowHeight="15" x14ac:dyDescent="0.25"/>
  <cols>
    <col min="1" max="1" width="3" style="57" customWidth="1"/>
    <col min="2" max="2" width="8.7109375" style="57" customWidth="1"/>
    <col min="3" max="3" width="30.140625" style="108" customWidth="1"/>
    <col min="4" max="4" width="7.42578125" style="57" customWidth="1"/>
    <col min="5" max="5" width="10.7109375" style="57" customWidth="1"/>
    <col min="6" max="7" width="8.7109375" style="57" customWidth="1"/>
    <col min="8" max="8" width="9.140625" style="57"/>
    <col min="9" max="9" width="8.5703125" style="57" customWidth="1"/>
    <col min="10" max="10" width="8.28515625" style="57" customWidth="1"/>
    <col min="11" max="11" width="9.140625" style="57" customWidth="1"/>
    <col min="12" max="12" width="8.28515625" style="57" customWidth="1"/>
    <col min="13" max="13" width="9.28515625" style="57" customWidth="1"/>
    <col min="14" max="256" width="9.140625" style="57"/>
    <col min="257" max="257" width="3.7109375" style="57" customWidth="1"/>
    <col min="258" max="258" width="8.7109375" style="57" customWidth="1"/>
    <col min="259" max="259" width="30.28515625" style="57" customWidth="1"/>
    <col min="260" max="260" width="8.42578125" style="57" customWidth="1"/>
    <col min="261" max="261" width="12" style="57" customWidth="1"/>
    <col min="262" max="262" width="11" style="57" customWidth="1"/>
    <col min="263" max="265" width="9.140625" style="57"/>
    <col min="266" max="266" width="8.28515625" style="57" customWidth="1"/>
    <col min="267" max="267" width="10.140625" style="57" customWidth="1"/>
    <col min="268" max="268" width="10.5703125" style="57" customWidth="1"/>
    <col min="269" max="269" width="8.140625" style="57" customWidth="1"/>
    <col min="270" max="512" width="9.140625" style="57"/>
    <col min="513" max="513" width="3.7109375" style="57" customWidth="1"/>
    <col min="514" max="514" width="8.7109375" style="57" customWidth="1"/>
    <col min="515" max="515" width="30.28515625" style="57" customWidth="1"/>
    <col min="516" max="516" width="8.42578125" style="57" customWidth="1"/>
    <col min="517" max="517" width="12" style="57" customWidth="1"/>
    <col min="518" max="518" width="11" style="57" customWidth="1"/>
    <col min="519" max="521" width="9.140625" style="57"/>
    <col min="522" max="522" width="8.28515625" style="57" customWidth="1"/>
    <col min="523" max="523" width="10.140625" style="57" customWidth="1"/>
    <col min="524" max="524" width="10.5703125" style="57" customWidth="1"/>
    <col min="525" max="525" width="8.140625" style="57" customWidth="1"/>
    <col min="526" max="768" width="9.140625" style="57"/>
    <col min="769" max="769" width="3.7109375" style="57" customWidth="1"/>
    <col min="770" max="770" width="8.7109375" style="57" customWidth="1"/>
    <col min="771" max="771" width="30.28515625" style="57" customWidth="1"/>
    <col min="772" max="772" width="8.42578125" style="57" customWidth="1"/>
    <col min="773" max="773" width="12" style="57" customWidth="1"/>
    <col min="774" max="774" width="11" style="57" customWidth="1"/>
    <col min="775" max="777" width="9.140625" style="57"/>
    <col min="778" max="778" width="8.28515625" style="57" customWidth="1"/>
    <col min="779" max="779" width="10.140625" style="57" customWidth="1"/>
    <col min="780" max="780" width="10.5703125" style="57" customWidth="1"/>
    <col min="781" max="781" width="8.140625" style="57" customWidth="1"/>
    <col min="782" max="1024" width="9.140625" style="57"/>
    <col min="1025" max="1025" width="3.7109375" style="57" customWidth="1"/>
    <col min="1026" max="1026" width="8.7109375" style="57" customWidth="1"/>
    <col min="1027" max="1027" width="30.28515625" style="57" customWidth="1"/>
    <col min="1028" max="1028" width="8.42578125" style="57" customWidth="1"/>
    <col min="1029" max="1029" width="12" style="57" customWidth="1"/>
    <col min="1030" max="1030" width="11" style="57" customWidth="1"/>
    <col min="1031" max="1033" width="9.140625" style="57"/>
    <col min="1034" max="1034" width="8.28515625" style="57" customWidth="1"/>
    <col min="1035" max="1035" width="10.140625" style="57" customWidth="1"/>
    <col min="1036" max="1036" width="10.5703125" style="57" customWidth="1"/>
    <col min="1037" max="1037" width="8.140625" style="57" customWidth="1"/>
    <col min="1038" max="1280" width="9.140625" style="57"/>
    <col min="1281" max="1281" width="3.7109375" style="57" customWidth="1"/>
    <col min="1282" max="1282" width="8.7109375" style="57" customWidth="1"/>
    <col min="1283" max="1283" width="30.28515625" style="57" customWidth="1"/>
    <col min="1284" max="1284" width="8.42578125" style="57" customWidth="1"/>
    <col min="1285" max="1285" width="12" style="57" customWidth="1"/>
    <col min="1286" max="1286" width="11" style="57" customWidth="1"/>
    <col min="1287" max="1289" width="9.140625" style="57"/>
    <col min="1290" max="1290" width="8.28515625" style="57" customWidth="1"/>
    <col min="1291" max="1291" width="10.140625" style="57" customWidth="1"/>
    <col min="1292" max="1292" width="10.5703125" style="57" customWidth="1"/>
    <col min="1293" max="1293" width="8.140625" style="57" customWidth="1"/>
    <col min="1294" max="1536" width="9.140625" style="57"/>
    <col min="1537" max="1537" width="3.7109375" style="57" customWidth="1"/>
    <col min="1538" max="1538" width="8.7109375" style="57" customWidth="1"/>
    <col min="1539" max="1539" width="30.28515625" style="57" customWidth="1"/>
    <col min="1540" max="1540" width="8.42578125" style="57" customWidth="1"/>
    <col min="1541" max="1541" width="12" style="57" customWidth="1"/>
    <col min="1542" max="1542" width="11" style="57" customWidth="1"/>
    <col min="1543" max="1545" width="9.140625" style="57"/>
    <col min="1546" max="1546" width="8.28515625" style="57" customWidth="1"/>
    <col min="1547" max="1547" width="10.140625" style="57" customWidth="1"/>
    <col min="1548" max="1548" width="10.5703125" style="57" customWidth="1"/>
    <col min="1549" max="1549" width="8.140625" style="57" customWidth="1"/>
    <col min="1550" max="1792" width="9.140625" style="57"/>
    <col min="1793" max="1793" width="3.7109375" style="57" customWidth="1"/>
    <col min="1794" max="1794" width="8.7109375" style="57" customWidth="1"/>
    <col min="1795" max="1795" width="30.28515625" style="57" customWidth="1"/>
    <col min="1796" max="1796" width="8.42578125" style="57" customWidth="1"/>
    <col min="1797" max="1797" width="12" style="57" customWidth="1"/>
    <col min="1798" max="1798" width="11" style="57" customWidth="1"/>
    <col min="1799" max="1801" width="9.140625" style="57"/>
    <col min="1802" max="1802" width="8.28515625" style="57" customWidth="1"/>
    <col min="1803" max="1803" width="10.140625" style="57" customWidth="1"/>
    <col min="1804" max="1804" width="10.5703125" style="57" customWidth="1"/>
    <col min="1805" max="1805" width="8.140625" style="57" customWidth="1"/>
    <col min="1806" max="2048" width="9.140625" style="57"/>
    <col min="2049" max="2049" width="3.7109375" style="57" customWidth="1"/>
    <col min="2050" max="2050" width="8.7109375" style="57" customWidth="1"/>
    <col min="2051" max="2051" width="30.28515625" style="57" customWidth="1"/>
    <col min="2052" max="2052" width="8.42578125" style="57" customWidth="1"/>
    <col min="2053" max="2053" width="12" style="57" customWidth="1"/>
    <col min="2054" max="2054" width="11" style="57" customWidth="1"/>
    <col min="2055" max="2057" width="9.140625" style="57"/>
    <col min="2058" max="2058" width="8.28515625" style="57" customWidth="1"/>
    <col min="2059" max="2059" width="10.140625" style="57" customWidth="1"/>
    <col min="2060" max="2060" width="10.5703125" style="57" customWidth="1"/>
    <col min="2061" max="2061" width="8.140625" style="57" customWidth="1"/>
    <col min="2062" max="2304" width="9.140625" style="57"/>
    <col min="2305" max="2305" width="3.7109375" style="57" customWidth="1"/>
    <col min="2306" max="2306" width="8.7109375" style="57" customWidth="1"/>
    <col min="2307" max="2307" width="30.28515625" style="57" customWidth="1"/>
    <col min="2308" max="2308" width="8.42578125" style="57" customWidth="1"/>
    <col min="2309" max="2309" width="12" style="57" customWidth="1"/>
    <col min="2310" max="2310" width="11" style="57" customWidth="1"/>
    <col min="2311" max="2313" width="9.140625" style="57"/>
    <col min="2314" max="2314" width="8.28515625" style="57" customWidth="1"/>
    <col min="2315" max="2315" width="10.140625" style="57" customWidth="1"/>
    <col min="2316" max="2316" width="10.5703125" style="57" customWidth="1"/>
    <col min="2317" max="2317" width="8.140625" style="57" customWidth="1"/>
    <col min="2318" max="2560" width="9.140625" style="57"/>
    <col min="2561" max="2561" width="3.7109375" style="57" customWidth="1"/>
    <col min="2562" max="2562" width="8.7109375" style="57" customWidth="1"/>
    <col min="2563" max="2563" width="30.28515625" style="57" customWidth="1"/>
    <col min="2564" max="2564" width="8.42578125" style="57" customWidth="1"/>
    <col min="2565" max="2565" width="12" style="57" customWidth="1"/>
    <col min="2566" max="2566" width="11" style="57" customWidth="1"/>
    <col min="2567" max="2569" width="9.140625" style="57"/>
    <col min="2570" max="2570" width="8.28515625" style="57" customWidth="1"/>
    <col min="2571" max="2571" width="10.140625" style="57" customWidth="1"/>
    <col min="2572" max="2572" width="10.5703125" style="57" customWidth="1"/>
    <col min="2573" max="2573" width="8.140625" style="57" customWidth="1"/>
    <col min="2574" max="2816" width="9.140625" style="57"/>
    <col min="2817" max="2817" width="3.7109375" style="57" customWidth="1"/>
    <col min="2818" max="2818" width="8.7109375" style="57" customWidth="1"/>
    <col min="2819" max="2819" width="30.28515625" style="57" customWidth="1"/>
    <col min="2820" max="2820" width="8.42578125" style="57" customWidth="1"/>
    <col min="2821" max="2821" width="12" style="57" customWidth="1"/>
    <col min="2822" max="2822" width="11" style="57" customWidth="1"/>
    <col min="2823" max="2825" width="9.140625" style="57"/>
    <col min="2826" max="2826" width="8.28515625" style="57" customWidth="1"/>
    <col min="2827" max="2827" width="10.140625" style="57" customWidth="1"/>
    <col min="2828" max="2828" width="10.5703125" style="57" customWidth="1"/>
    <col min="2829" max="2829" width="8.140625" style="57" customWidth="1"/>
    <col min="2830" max="3072" width="9.140625" style="57"/>
    <col min="3073" max="3073" width="3.7109375" style="57" customWidth="1"/>
    <col min="3074" max="3074" width="8.7109375" style="57" customWidth="1"/>
    <col min="3075" max="3075" width="30.28515625" style="57" customWidth="1"/>
    <col min="3076" max="3076" width="8.42578125" style="57" customWidth="1"/>
    <col min="3077" max="3077" width="12" style="57" customWidth="1"/>
    <col min="3078" max="3078" width="11" style="57" customWidth="1"/>
    <col min="3079" max="3081" width="9.140625" style="57"/>
    <col min="3082" max="3082" width="8.28515625" style="57" customWidth="1"/>
    <col min="3083" max="3083" width="10.140625" style="57" customWidth="1"/>
    <col min="3084" max="3084" width="10.5703125" style="57" customWidth="1"/>
    <col min="3085" max="3085" width="8.140625" style="57" customWidth="1"/>
    <col min="3086" max="3328" width="9.140625" style="57"/>
    <col min="3329" max="3329" width="3.7109375" style="57" customWidth="1"/>
    <col min="3330" max="3330" width="8.7109375" style="57" customWidth="1"/>
    <col min="3331" max="3331" width="30.28515625" style="57" customWidth="1"/>
    <col min="3332" max="3332" width="8.42578125" style="57" customWidth="1"/>
    <col min="3333" max="3333" width="12" style="57" customWidth="1"/>
    <col min="3334" max="3334" width="11" style="57" customWidth="1"/>
    <col min="3335" max="3337" width="9.140625" style="57"/>
    <col min="3338" max="3338" width="8.28515625" style="57" customWidth="1"/>
    <col min="3339" max="3339" width="10.140625" style="57" customWidth="1"/>
    <col min="3340" max="3340" width="10.5703125" style="57" customWidth="1"/>
    <col min="3341" max="3341" width="8.140625" style="57" customWidth="1"/>
    <col min="3342" max="3584" width="9.140625" style="57"/>
    <col min="3585" max="3585" width="3.7109375" style="57" customWidth="1"/>
    <col min="3586" max="3586" width="8.7109375" style="57" customWidth="1"/>
    <col min="3587" max="3587" width="30.28515625" style="57" customWidth="1"/>
    <col min="3588" max="3588" width="8.42578125" style="57" customWidth="1"/>
    <col min="3589" max="3589" width="12" style="57" customWidth="1"/>
    <col min="3590" max="3590" width="11" style="57" customWidth="1"/>
    <col min="3591" max="3593" width="9.140625" style="57"/>
    <col min="3594" max="3594" width="8.28515625" style="57" customWidth="1"/>
    <col min="3595" max="3595" width="10.140625" style="57" customWidth="1"/>
    <col min="3596" max="3596" width="10.5703125" style="57" customWidth="1"/>
    <col min="3597" max="3597" width="8.140625" style="57" customWidth="1"/>
    <col min="3598" max="3840" width="9.140625" style="57"/>
    <col min="3841" max="3841" width="3.7109375" style="57" customWidth="1"/>
    <col min="3842" max="3842" width="8.7109375" style="57" customWidth="1"/>
    <col min="3843" max="3843" width="30.28515625" style="57" customWidth="1"/>
    <col min="3844" max="3844" width="8.42578125" style="57" customWidth="1"/>
    <col min="3845" max="3845" width="12" style="57" customWidth="1"/>
    <col min="3846" max="3846" width="11" style="57" customWidth="1"/>
    <col min="3847" max="3849" width="9.140625" style="57"/>
    <col min="3850" max="3850" width="8.28515625" style="57" customWidth="1"/>
    <col min="3851" max="3851" width="10.140625" style="57" customWidth="1"/>
    <col min="3852" max="3852" width="10.5703125" style="57" customWidth="1"/>
    <col min="3853" max="3853" width="8.140625" style="57" customWidth="1"/>
    <col min="3854" max="4096" width="9.140625" style="57"/>
    <col min="4097" max="4097" width="3.7109375" style="57" customWidth="1"/>
    <col min="4098" max="4098" width="8.7109375" style="57" customWidth="1"/>
    <col min="4099" max="4099" width="30.28515625" style="57" customWidth="1"/>
    <col min="4100" max="4100" width="8.42578125" style="57" customWidth="1"/>
    <col min="4101" max="4101" width="12" style="57" customWidth="1"/>
    <col min="4102" max="4102" width="11" style="57" customWidth="1"/>
    <col min="4103" max="4105" width="9.140625" style="57"/>
    <col min="4106" max="4106" width="8.28515625" style="57" customWidth="1"/>
    <col min="4107" max="4107" width="10.140625" style="57" customWidth="1"/>
    <col min="4108" max="4108" width="10.5703125" style="57" customWidth="1"/>
    <col min="4109" max="4109" width="8.140625" style="57" customWidth="1"/>
    <col min="4110" max="4352" width="9.140625" style="57"/>
    <col min="4353" max="4353" width="3.7109375" style="57" customWidth="1"/>
    <col min="4354" max="4354" width="8.7109375" style="57" customWidth="1"/>
    <col min="4355" max="4355" width="30.28515625" style="57" customWidth="1"/>
    <col min="4356" max="4356" width="8.42578125" style="57" customWidth="1"/>
    <col min="4357" max="4357" width="12" style="57" customWidth="1"/>
    <col min="4358" max="4358" width="11" style="57" customWidth="1"/>
    <col min="4359" max="4361" width="9.140625" style="57"/>
    <col min="4362" max="4362" width="8.28515625" style="57" customWidth="1"/>
    <col min="4363" max="4363" width="10.140625" style="57" customWidth="1"/>
    <col min="4364" max="4364" width="10.5703125" style="57" customWidth="1"/>
    <col min="4365" max="4365" width="8.140625" style="57" customWidth="1"/>
    <col min="4366" max="4608" width="9.140625" style="57"/>
    <col min="4609" max="4609" width="3.7109375" style="57" customWidth="1"/>
    <col min="4610" max="4610" width="8.7109375" style="57" customWidth="1"/>
    <col min="4611" max="4611" width="30.28515625" style="57" customWidth="1"/>
    <col min="4612" max="4612" width="8.42578125" style="57" customWidth="1"/>
    <col min="4613" max="4613" width="12" style="57" customWidth="1"/>
    <col min="4614" max="4614" width="11" style="57" customWidth="1"/>
    <col min="4615" max="4617" width="9.140625" style="57"/>
    <col min="4618" max="4618" width="8.28515625" style="57" customWidth="1"/>
    <col min="4619" max="4619" width="10.140625" style="57" customWidth="1"/>
    <col min="4620" max="4620" width="10.5703125" style="57" customWidth="1"/>
    <col min="4621" max="4621" width="8.140625" style="57" customWidth="1"/>
    <col min="4622" max="4864" width="9.140625" style="57"/>
    <col min="4865" max="4865" width="3.7109375" style="57" customWidth="1"/>
    <col min="4866" max="4866" width="8.7109375" style="57" customWidth="1"/>
    <col min="4867" max="4867" width="30.28515625" style="57" customWidth="1"/>
    <col min="4868" max="4868" width="8.42578125" style="57" customWidth="1"/>
    <col min="4869" max="4869" width="12" style="57" customWidth="1"/>
    <col min="4870" max="4870" width="11" style="57" customWidth="1"/>
    <col min="4871" max="4873" width="9.140625" style="57"/>
    <col min="4874" max="4874" width="8.28515625" style="57" customWidth="1"/>
    <col min="4875" max="4875" width="10.140625" style="57" customWidth="1"/>
    <col min="4876" max="4876" width="10.5703125" style="57" customWidth="1"/>
    <col min="4877" max="4877" width="8.140625" style="57" customWidth="1"/>
    <col min="4878" max="5120" width="9.140625" style="57"/>
    <col min="5121" max="5121" width="3.7109375" style="57" customWidth="1"/>
    <col min="5122" max="5122" width="8.7109375" style="57" customWidth="1"/>
    <col min="5123" max="5123" width="30.28515625" style="57" customWidth="1"/>
    <col min="5124" max="5124" width="8.42578125" style="57" customWidth="1"/>
    <col min="5125" max="5125" width="12" style="57" customWidth="1"/>
    <col min="5126" max="5126" width="11" style="57" customWidth="1"/>
    <col min="5127" max="5129" width="9.140625" style="57"/>
    <col min="5130" max="5130" width="8.28515625" style="57" customWidth="1"/>
    <col min="5131" max="5131" width="10.140625" style="57" customWidth="1"/>
    <col min="5132" max="5132" width="10.5703125" style="57" customWidth="1"/>
    <col min="5133" max="5133" width="8.140625" style="57" customWidth="1"/>
    <col min="5134" max="5376" width="9.140625" style="57"/>
    <col min="5377" max="5377" width="3.7109375" style="57" customWidth="1"/>
    <col min="5378" max="5378" width="8.7109375" style="57" customWidth="1"/>
    <col min="5379" max="5379" width="30.28515625" style="57" customWidth="1"/>
    <col min="5380" max="5380" width="8.42578125" style="57" customWidth="1"/>
    <col min="5381" max="5381" width="12" style="57" customWidth="1"/>
    <col min="5382" max="5382" width="11" style="57" customWidth="1"/>
    <col min="5383" max="5385" width="9.140625" style="57"/>
    <col min="5386" max="5386" width="8.28515625" style="57" customWidth="1"/>
    <col min="5387" max="5387" width="10.140625" style="57" customWidth="1"/>
    <col min="5388" max="5388" width="10.5703125" style="57" customWidth="1"/>
    <col min="5389" max="5389" width="8.140625" style="57" customWidth="1"/>
    <col min="5390" max="5632" width="9.140625" style="57"/>
    <col min="5633" max="5633" width="3.7109375" style="57" customWidth="1"/>
    <col min="5634" max="5634" width="8.7109375" style="57" customWidth="1"/>
    <col min="5635" max="5635" width="30.28515625" style="57" customWidth="1"/>
    <col min="5636" max="5636" width="8.42578125" style="57" customWidth="1"/>
    <col min="5637" max="5637" width="12" style="57" customWidth="1"/>
    <col min="5638" max="5638" width="11" style="57" customWidth="1"/>
    <col min="5639" max="5641" width="9.140625" style="57"/>
    <col min="5642" max="5642" width="8.28515625" style="57" customWidth="1"/>
    <col min="5643" max="5643" width="10.140625" style="57" customWidth="1"/>
    <col min="5644" max="5644" width="10.5703125" style="57" customWidth="1"/>
    <col min="5645" max="5645" width="8.140625" style="57" customWidth="1"/>
    <col min="5646" max="5888" width="9.140625" style="57"/>
    <col min="5889" max="5889" width="3.7109375" style="57" customWidth="1"/>
    <col min="5890" max="5890" width="8.7109375" style="57" customWidth="1"/>
    <col min="5891" max="5891" width="30.28515625" style="57" customWidth="1"/>
    <col min="5892" max="5892" width="8.42578125" style="57" customWidth="1"/>
    <col min="5893" max="5893" width="12" style="57" customWidth="1"/>
    <col min="5894" max="5894" width="11" style="57" customWidth="1"/>
    <col min="5895" max="5897" width="9.140625" style="57"/>
    <col min="5898" max="5898" width="8.28515625" style="57" customWidth="1"/>
    <col min="5899" max="5899" width="10.140625" style="57" customWidth="1"/>
    <col min="5900" max="5900" width="10.5703125" style="57" customWidth="1"/>
    <col min="5901" max="5901" width="8.140625" style="57" customWidth="1"/>
    <col min="5902" max="6144" width="9.140625" style="57"/>
    <col min="6145" max="6145" width="3.7109375" style="57" customWidth="1"/>
    <col min="6146" max="6146" width="8.7109375" style="57" customWidth="1"/>
    <col min="6147" max="6147" width="30.28515625" style="57" customWidth="1"/>
    <col min="6148" max="6148" width="8.42578125" style="57" customWidth="1"/>
    <col min="6149" max="6149" width="12" style="57" customWidth="1"/>
    <col min="6150" max="6150" width="11" style="57" customWidth="1"/>
    <col min="6151" max="6153" width="9.140625" style="57"/>
    <col min="6154" max="6154" width="8.28515625" style="57" customWidth="1"/>
    <col min="6155" max="6155" width="10.140625" style="57" customWidth="1"/>
    <col min="6156" max="6156" width="10.5703125" style="57" customWidth="1"/>
    <col min="6157" max="6157" width="8.140625" style="57" customWidth="1"/>
    <col min="6158" max="6400" width="9.140625" style="57"/>
    <col min="6401" max="6401" width="3.7109375" style="57" customWidth="1"/>
    <col min="6402" max="6402" width="8.7109375" style="57" customWidth="1"/>
    <col min="6403" max="6403" width="30.28515625" style="57" customWidth="1"/>
    <col min="6404" max="6404" width="8.42578125" style="57" customWidth="1"/>
    <col min="6405" max="6405" width="12" style="57" customWidth="1"/>
    <col min="6406" max="6406" width="11" style="57" customWidth="1"/>
    <col min="6407" max="6409" width="9.140625" style="57"/>
    <col min="6410" max="6410" width="8.28515625" style="57" customWidth="1"/>
    <col min="6411" max="6411" width="10.140625" style="57" customWidth="1"/>
    <col min="6412" max="6412" width="10.5703125" style="57" customWidth="1"/>
    <col min="6413" max="6413" width="8.140625" style="57" customWidth="1"/>
    <col min="6414" max="6656" width="9.140625" style="57"/>
    <col min="6657" max="6657" width="3.7109375" style="57" customWidth="1"/>
    <col min="6658" max="6658" width="8.7109375" style="57" customWidth="1"/>
    <col min="6659" max="6659" width="30.28515625" style="57" customWidth="1"/>
    <col min="6660" max="6660" width="8.42578125" style="57" customWidth="1"/>
    <col min="6661" max="6661" width="12" style="57" customWidth="1"/>
    <col min="6662" max="6662" width="11" style="57" customWidth="1"/>
    <col min="6663" max="6665" width="9.140625" style="57"/>
    <col min="6666" max="6666" width="8.28515625" style="57" customWidth="1"/>
    <col min="6667" max="6667" width="10.140625" style="57" customWidth="1"/>
    <col min="6668" max="6668" width="10.5703125" style="57" customWidth="1"/>
    <col min="6669" max="6669" width="8.140625" style="57" customWidth="1"/>
    <col min="6670" max="6912" width="9.140625" style="57"/>
    <col min="6913" max="6913" width="3.7109375" style="57" customWidth="1"/>
    <col min="6914" max="6914" width="8.7109375" style="57" customWidth="1"/>
    <col min="6915" max="6915" width="30.28515625" style="57" customWidth="1"/>
    <col min="6916" max="6916" width="8.42578125" style="57" customWidth="1"/>
    <col min="6917" max="6917" width="12" style="57" customWidth="1"/>
    <col min="6918" max="6918" width="11" style="57" customWidth="1"/>
    <col min="6919" max="6921" width="9.140625" style="57"/>
    <col min="6922" max="6922" width="8.28515625" style="57" customWidth="1"/>
    <col min="6923" max="6923" width="10.140625" style="57" customWidth="1"/>
    <col min="6924" max="6924" width="10.5703125" style="57" customWidth="1"/>
    <col min="6925" max="6925" width="8.140625" style="57" customWidth="1"/>
    <col min="6926" max="7168" width="9.140625" style="57"/>
    <col min="7169" max="7169" width="3.7109375" style="57" customWidth="1"/>
    <col min="7170" max="7170" width="8.7109375" style="57" customWidth="1"/>
    <col min="7171" max="7171" width="30.28515625" style="57" customWidth="1"/>
    <col min="7172" max="7172" width="8.42578125" style="57" customWidth="1"/>
    <col min="7173" max="7173" width="12" style="57" customWidth="1"/>
    <col min="7174" max="7174" width="11" style="57" customWidth="1"/>
    <col min="7175" max="7177" width="9.140625" style="57"/>
    <col min="7178" max="7178" width="8.28515625" style="57" customWidth="1"/>
    <col min="7179" max="7179" width="10.140625" style="57" customWidth="1"/>
    <col min="7180" max="7180" width="10.5703125" style="57" customWidth="1"/>
    <col min="7181" max="7181" width="8.140625" style="57" customWidth="1"/>
    <col min="7182" max="7424" width="9.140625" style="57"/>
    <col min="7425" max="7425" width="3.7109375" style="57" customWidth="1"/>
    <col min="7426" max="7426" width="8.7109375" style="57" customWidth="1"/>
    <col min="7427" max="7427" width="30.28515625" style="57" customWidth="1"/>
    <col min="7428" max="7428" width="8.42578125" style="57" customWidth="1"/>
    <col min="7429" max="7429" width="12" style="57" customWidth="1"/>
    <col min="7430" max="7430" width="11" style="57" customWidth="1"/>
    <col min="7431" max="7433" width="9.140625" style="57"/>
    <col min="7434" max="7434" width="8.28515625" style="57" customWidth="1"/>
    <col min="7435" max="7435" width="10.140625" style="57" customWidth="1"/>
    <col min="7436" max="7436" width="10.5703125" style="57" customWidth="1"/>
    <col min="7437" max="7437" width="8.140625" style="57" customWidth="1"/>
    <col min="7438" max="7680" width="9.140625" style="57"/>
    <col min="7681" max="7681" width="3.7109375" style="57" customWidth="1"/>
    <col min="7682" max="7682" width="8.7109375" style="57" customWidth="1"/>
    <col min="7683" max="7683" width="30.28515625" style="57" customWidth="1"/>
    <col min="7684" max="7684" width="8.42578125" style="57" customWidth="1"/>
    <col min="7685" max="7685" width="12" style="57" customWidth="1"/>
    <col min="7686" max="7686" width="11" style="57" customWidth="1"/>
    <col min="7687" max="7689" width="9.140625" style="57"/>
    <col min="7690" max="7690" width="8.28515625" style="57" customWidth="1"/>
    <col min="7691" max="7691" width="10.140625" style="57" customWidth="1"/>
    <col min="7692" max="7692" width="10.5703125" style="57" customWidth="1"/>
    <col min="7693" max="7693" width="8.140625" style="57" customWidth="1"/>
    <col min="7694" max="7936" width="9.140625" style="57"/>
    <col min="7937" max="7937" width="3.7109375" style="57" customWidth="1"/>
    <col min="7938" max="7938" width="8.7109375" style="57" customWidth="1"/>
    <col min="7939" max="7939" width="30.28515625" style="57" customWidth="1"/>
    <col min="7940" max="7940" width="8.42578125" style="57" customWidth="1"/>
    <col min="7941" max="7941" width="12" style="57" customWidth="1"/>
    <col min="7942" max="7942" width="11" style="57" customWidth="1"/>
    <col min="7943" max="7945" width="9.140625" style="57"/>
    <col min="7946" max="7946" width="8.28515625" style="57" customWidth="1"/>
    <col min="7947" max="7947" width="10.140625" style="57" customWidth="1"/>
    <col min="7948" max="7948" width="10.5703125" style="57" customWidth="1"/>
    <col min="7949" max="7949" width="8.140625" style="57" customWidth="1"/>
    <col min="7950" max="8192" width="9.140625" style="57"/>
    <col min="8193" max="8193" width="3.7109375" style="57" customWidth="1"/>
    <col min="8194" max="8194" width="8.7109375" style="57" customWidth="1"/>
    <col min="8195" max="8195" width="30.28515625" style="57" customWidth="1"/>
    <col min="8196" max="8196" width="8.42578125" style="57" customWidth="1"/>
    <col min="8197" max="8197" width="12" style="57" customWidth="1"/>
    <col min="8198" max="8198" width="11" style="57" customWidth="1"/>
    <col min="8199" max="8201" width="9.140625" style="57"/>
    <col min="8202" max="8202" width="8.28515625" style="57" customWidth="1"/>
    <col min="8203" max="8203" width="10.140625" style="57" customWidth="1"/>
    <col min="8204" max="8204" width="10.5703125" style="57" customWidth="1"/>
    <col min="8205" max="8205" width="8.140625" style="57" customWidth="1"/>
    <col min="8206" max="8448" width="9.140625" style="57"/>
    <col min="8449" max="8449" width="3.7109375" style="57" customWidth="1"/>
    <col min="8450" max="8450" width="8.7109375" style="57" customWidth="1"/>
    <col min="8451" max="8451" width="30.28515625" style="57" customWidth="1"/>
    <col min="8452" max="8452" width="8.42578125" style="57" customWidth="1"/>
    <col min="8453" max="8453" width="12" style="57" customWidth="1"/>
    <col min="8454" max="8454" width="11" style="57" customWidth="1"/>
    <col min="8455" max="8457" width="9.140625" style="57"/>
    <col min="8458" max="8458" width="8.28515625" style="57" customWidth="1"/>
    <col min="8459" max="8459" width="10.140625" style="57" customWidth="1"/>
    <col min="8460" max="8460" width="10.5703125" style="57" customWidth="1"/>
    <col min="8461" max="8461" width="8.140625" style="57" customWidth="1"/>
    <col min="8462" max="8704" width="9.140625" style="57"/>
    <col min="8705" max="8705" width="3.7109375" style="57" customWidth="1"/>
    <col min="8706" max="8706" width="8.7109375" style="57" customWidth="1"/>
    <col min="8707" max="8707" width="30.28515625" style="57" customWidth="1"/>
    <col min="8708" max="8708" width="8.42578125" style="57" customWidth="1"/>
    <col min="8709" max="8709" width="12" style="57" customWidth="1"/>
    <col min="8710" max="8710" width="11" style="57" customWidth="1"/>
    <col min="8711" max="8713" width="9.140625" style="57"/>
    <col min="8714" max="8714" width="8.28515625" style="57" customWidth="1"/>
    <col min="8715" max="8715" width="10.140625" style="57" customWidth="1"/>
    <col min="8716" max="8716" width="10.5703125" style="57" customWidth="1"/>
    <col min="8717" max="8717" width="8.140625" style="57" customWidth="1"/>
    <col min="8718" max="8960" width="9.140625" style="57"/>
    <col min="8961" max="8961" width="3.7109375" style="57" customWidth="1"/>
    <col min="8962" max="8962" width="8.7109375" style="57" customWidth="1"/>
    <col min="8963" max="8963" width="30.28515625" style="57" customWidth="1"/>
    <col min="8964" max="8964" width="8.42578125" style="57" customWidth="1"/>
    <col min="8965" max="8965" width="12" style="57" customWidth="1"/>
    <col min="8966" max="8966" width="11" style="57" customWidth="1"/>
    <col min="8967" max="8969" width="9.140625" style="57"/>
    <col min="8970" max="8970" width="8.28515625" style="57" customWidth="1"/>
    <col min="8971" max="8971" width="10.140625" style="57" customWidth="1"/>
    <col min="8972" max="8972" width="10.5703125" style="57" customWidth="1"/>
    <col min="8973" max="8973" width="8.140625" style="57" customWidth="1"/>
    <col min="8974" max="9216" width="9.140625" style="57"/>
    <col min="9217" max="9217" width="3.7109375" style="57" customWidth="1"/>
    <col min="9218" max="9218" width="8.7109375" style="57" customWidth="1"/>
    <col min="9219" max="9219" width="30.28515625" style="57" customWidth="1"/>
    <col min="9220" max="9220" width="8.42578125" style="57" customWidth="1"/>
    <col min="9221" max="9221" width="12" style="57" customWidth="1"/>
    <col min="9222" max="9222" width="11" style="57" customWidth="1"/>
    <col min="9223" max="9225" width="9.140625" style="57"/>
    <col min="9226" max="9226" width="8.28515625" style="57" customWidth="1"/>
    <col min="9227" max="9227" width="10.140625" style="57" customWidth="1"/>
    <col min="9228" max="9228" width="10.5703125" style="57" customWidth="1"/>
    <col min="9229" max="9229" width="8.140625" style="57" customWidth="1"/>
    <col min="9230" max="9472" width="9.140625" style="57"/>
    <col min="9473" max="9473" width="3.7109375" style="57" customWidth="1"/>
    <col min="9474" max="9474" width="8.7109375" style="57" customWidth="1"/>
    <col min="9475" max="9475" width="30.28515625" style="57" customWidth="1"/>
    <col min="9476" max="9476" width="8.42578125" style="57" customWidth="1"/>
    <col min="9477" max="9477" width="12" style="57" customWidth="1"/>
    <col min="9478" max="9478" width="11" style="57" customWidth="1"/>
    <col min="9479" max="9481" width="9.140625" style="57"/>
    <col min="9482" max="9482" width="8.28515625" style="57" customWidth="1"/>
    <col min="9483" max="9483" width="10.140625" style="57" customWidth="1"/>
    <col min="9484" max="9484" width="10.5703125" style="57" customWidth="1"/>
    <col min="9485" max="9485" width="8.140625" style="57" customWidth="1"/>
    <col min="9486" max="9728" width="9.140625" style="57"/>
    <col min="9729" max="9729" width="3.7109375" style="57" customWidth="1"/>
    <col min="9730" max="9730" width="8.7109375" style="57" customWidth="1"/>
    <col min="9731" max="9731" width="30.28515625" style="57" customWidth="1"/>
    <col min="9732" max="9732" width="8.42578125" style="57" customWidth="1"/>
    <col min="9733" max="9733" width="12" style="57" customWidth="1"/>
    <col min="9734" max="9734" width="11" style="57" customWidth="1"/>
    <col min="9735" max="9737" width="9.140625" style="57"/>
    <col min="9738" max="9738" width="8.28515625" style="57" customWidth="1"/>
    <col min="9739" max="9739" width="10.140625" style="57" customWidth="1"/>
    <col min="9740" max="9740" width="10.5703125" style="57" customWidth="1"/>
    <col min="9741" max="9741" width="8.140625" style="57" customWidth="1"/>
    <col min="9742" max="9984" width="9.140625" style="57"/>
    <col min="9985" max="9985" width="3.7109375" style="57" customWidth="1"/>
    <col min="9986" max="9986" width="8.7109375" style="57" customWidth="1"/>
    <col min="9987" max="9987" width="30.28515625" style="57" customWidth="1"/>
    <col min="9988" max="9988" width="8.42578125" style="57" customWidth="1"/>
    <col min="9989" max="9989" width="12" style="57" customWidth="1"/>
    <col min="9990" max="9990" width="11" style="57" customWidth="1"/>
    <col min="9991" max="9993" width="9.140625" style="57"/>
    <col min="9994" max="9994" width="8.28515625" style="57" customWidth="1"/>
    <col min="9995" max="9995" width="10.140625" style="57" customWidth="1"/>
    <col min="9996" max="9996" width="10.5703125" style="57" customWidth="1"/>
    <col min="9997" max="9997" width="8.140625" style="57" customWidth="1"/>
    <col min="9998" max="10240" width="9.140625" style="57"/>
    <col min="10241" max="10241" width="3.7109375" style="57" customWidth="1"/>
    <col min="10242" max="10242" width="8.7109375" style="57" customWidth="1"/>
    <col min="10243" max="10243" width="30.28515625" style="57" customWidth="1"/>
    <col min="10244" max="10244" width="8.42578125" style="57" customWidth="1"/>
    <col min="10245" max="10245" width="12" style="57" customWidth="1"/>
    <col min="10246" max="10246" width="11" style="57" customWidth="1"/>
    <col min="10247" max="10249" width="9.140625" style="57"/>
    <col min="10250" max="10250" width="8.28515625" style="57" customWidth="1"/>
    <col min="10251" max="10251" width="10.140625" style="57" customWidth="1"/>
    <col min="10252" max="10252" width="10.5703125" style="57" customWidth="1"/>
    <col min="10253" max="10253" width="8.140625" style="57" customWidth="1"/>
    <col min="10254" max="10496" width="9.140625" style="57"/>
    <col min="10497" max="10497" width="3.7109375" style="57" customWidth="1"/>
    <col min="10498" max="10498" width="8.7109375" style="57" customWidth="1"/>
    <col min="10499" max="10499" width="30.28515625" style="57" customWidth="1"/>
    <col min="10500" max="10500" width="8.42578125" style="57" customWidth="1"/>
    <col min="10501" max="10501" width="12" style="57" customWidth="1"/>
    <col min="10502" max="10502" width="11" style="57" customWidth="1"/>
    <col min="10503" max="10505" width="9.140625" style="57"/>
    <col min="10506" max="10506" width="8.28515625" style="57" customWidth="1"/>
    <col min="10507" max="10507" width="10.140625" style="57" customWidth="1"/>
    <col min="10508" max="10508" width="10.5703125" style="57" customWidth="1"/>
    <col min="10509" max="10509" width="8.140625" style="57" customWidth="1"/>
    <col min="10510" max="10752" width="9.140625" style="57"/>
    <col min="10753" max="10753" width="3.7109375" style="57" customWidth="1"/>
    <col min="10754" max="10754" width="8.7109375" style="57" customWidth="1"/>
    <col min="10755" max="10755" width="30.28515625" style="57" customWidth="1"/>
    <col min="10756" max="10756" width="8.42578125" style="57" customWidth="1"/>
    <col min="10757" max="10757" width="12" style="57" customWidth="1"/>
    <col min="10758" max="10758" width="11" style="57" customWidth="1"/>
    <col min="10759" max="10761" width="9.140625" style="57"/>
    <col min="10762" max="10762" width="8.28515625" style="57" customWidth="1"/>
    <col min="10763" max="10763" width="10.140625" style="57" customWidth="1"/>
    <col min="10764" max="10764" width="10.5703125" style="57" customWidth="1"/>
    <col min="10765" max="10765" width="8.140625" style="57" customWidth="1"/>
    <col min="10766" max="11008" width="9.140625" style="57"/>
    <col min="11009" max="11009" width="3.7109375" style="57" customWidth="1"/>
    <col min="11010" max="11010" width="8.7109375" style="57" customWidth="1"/>
    <col min="11011" max="11011" width="30.28515625" style="57" customWidth="1"/>
    <col min="11012" max="11012" width="8.42578125" style="57" customWidth="1"/>
    <col min="11013" max="11013" width="12" style="57" customWidth="1"/>
    <col min="11014" max="11014" width="11" style="57" customWidth="1"/>
    <col min="11015" max="11017" width="9.140625" style="57"/>
    <col min="11018" max="11018" width="8.28515625" style="57" customWidth="1"/>
    <col min="11019" max="11019" width="10.140625" style="57" customWidth="1"/>
    <col min="11020" max="11020" width="10.5703125" style="57" customWidth="1"/>
    <col min="11021" max="11021" width="8.140625" style="57" customWidth="1"/>
    <col min="11022" max="11264" width="9.140625" style="57"/>
    <col min="11265" max="11265" width="3.7109375" style="57" customWidth="1"/>
    <col min="11266" max="11266" width="8.7109375" style="57" customWidth="1"/>
    <col min="11267" max="11267" width="30.28515625" style="57" customWidth="1"/>
    <col min="11268" max="11268" width="8.42578125" style="57" customWidth="1"/>
    <col min="11269" max="11269" width="12" style="57" customWidth="1"/>
    <col min="11270" max="11270" width="11" style="57" customWidth="1"/>
    <col min="11271" max="11273" width="9.140625" style="57"/>
    <col min="11274" max="11274" width="8.28515625" style="57" customWidth="1"/>
    <col min="11275" max="11275" width="10.140625" style="57" customWidth="1"/>
    <col min="11276" max="11276" width="10.5703125" style="57" customWidth="1"/>
    <col min="11277" max="11277" width="8.140625" style="57" customWidth="1"/>
    <col min="11278" max="11520" width="9.140625" style="57"/>
    <col min="11521" max="11521" width="3.7109375" style="57" customWidth="1"/>
    <col min="11522" max="11522" width="8.7109375" style="57" customWidth="1"/>
    <col min="11523" max="11523" width="30.28515625" style="57" customWidth="1"/>
    <col min="11524" max="11524" width="8.42578125" style="57" customWidth="1"/>
    <col min="11525" max="11525" width="12" style="57" customWidth="1"/>
    <col min="11526" max="11526" width="11" style="57" customWidth="1"/>
    <col min="11527" max="11529" width="9.140625" style="57"/>
    <col min="11530" max="11530" width="8.28515625" style="57" customWidth="1"/>
    <col min="11531" max="11531" width="10.140625" style="57" customWidth="1"/>
    <col min="11532" max="11532" width="10.5703125" style="57" customWidth="1"/>
    <col min="11533" max="11533" width="8.140625" style="57" customWidth="1"/>
    <col min="11534" max="11776" width="9.140625" style="57"/>
    <col min="11777" max="11777" width="3.7109375" style="57" customWidth="1"/>
    <col min="11778" max="11778" width="8.7109375" style="57" customWidth="1"/>
    <col min="11779" max="11779" width="30.28515625" style="57" customWidth="1"/>
    <col min="11780" max="11780" width="8.42578125" style="57" customWidth="1"/>
    <col min="11781" max="11781" width="12" style="57" customWidth="1"/>
    <col min="11782" max="11782" width="11" style="57" customWidth="1"/>
    <col min="11783" max="11785" width="9.140625" style="57"/>
    <col min="11786" max="11786" width="8.28515625" style="57" customWidth="1"/>
    <col min="11787" max="11787" width="10.140625" style="57" customWidth="1"/>
    <col min="11788" max="11788" width="10.5703125" style="57" customWidth="1"/>
    <col min="11789" max="11789" width="8.140625" style="57" customWidth="1"/>
    <col min="11790" max="12032" width="9.140625" style="57"/>
    <col min="12033" max="12033" width="3.7109375" style="57" customWidth="1"/>
    <col min="12034" max="12034" width="8.7109375" style="57" customWidth="1"/>
    <col min="12035" max="12035" width="30.28515625" style="57" customWidth="1"/>
    <col min="12036" max="12036" width="8.42578125" style="57" customWidth="1"/>
    <col min="12037" max="12037" width="12" style="57" customWidth="1"/>
    <col min="12038" max="12038" width="11" style="57" customWidth="1"/>
    <col min="12039" max="12041" width="9.140625" style="57"/>
    <col min="12042" max="12042" width="8.28515625" style="57" customWidth="1"/>
    <col min="12043" max="12043" width="10.140625" style="57" customWidth="1"/>
    <col min="12044" max="12044" width="10.5703125" style="57" customWidth="1"/>
    <col min="12045" max="12045" width="8.140625" style="57" customWidth="1"/>
    <col min="12046" max="12288" width="9.140625" style="57"/>
    <col min="12289" max="12289" width="3.7109375" style="57" customWidth="1"/>
    <col min="12290" max="12290" width="8.7109375" style="57" customWidth="1"/>
    <col min="12291" max="12291" width="30.28515625" style="57" customWidth="1"/>
    <col min="12292" max="12292" width="8.42578125" style="57" customWidth="1"/>
    <col min="12293" max="12293" width="12" style="57" customWidth="1"/>
    <col min="12294" max="12294" width="11" style="57" customWidth="1"/>
    <col min="12295" max="12297" width="9.140625" style="57"/>
    <col min="12298" max="12298" width="8.28515625" style="57" customWidth="1"/>
    <col min="12299" max="12299" width="10.140625" style="57" customWidth="1"/>
    <col min="12300" max="12300" width="10.5703125" style="57" customWidth="1"/>
    <col min="12301" max="12301" width="8.140625" style="57" customWidth="1"/>
    <col min="12302" max="12544" width="9.140625" style="57"/>
    <col min="12545" max="12545" width="3.7109375" style="57" customWidth="1"/>
    <col min="12546" max="12546" width="8.7109375" style="57" customWidth="1"/>
    <col min="12547" max="12547" width="30.28515625" style="57" customWidth="1"/>
    <col min="12548" max="12548" width="8.42578125" style="57" customWidth="1"/>
    <col min="12549" max="12549" width="12" style="57" customWidth="1"/>
    <col min="12550" max="12550" width="11" style="57" customWidth="1"/>
    <col min="12551" max="12553" width="9.140625" style="57"/>
    <col min="12554" max="12554" width="8.28515625" style="57" customWidth="1"/>
    <col min="12555" max="12555" width="10.140625" style="57" customWidth="1"/>
    <col min="12556" max="12556" width="10.5703125" style="57" customWidth="1"/>
    <col min="12557" max="12557" width="8.140625" style="57" customWidth="1"/>
    <col min="12558" max="12800" width="9.140625" style="57"/>
    <col min="12801" max="12801" width="3.7109375" style="57" customWidth="1"/>
    <col min="12802" max="12802" width="8.7109375" style="57" customWidth="1"/>
    <col min="12803" max="12803" width="30.28515625" style="57" customWidth="1"/>
    <col min="12804" max="12804" width="8.42578125" style="57" customWidth="1"/>
    <col min="12805" max="12805" width="12" style="57" customWidth="1"/>
    <col min="12806" max="12806" width="11" style="57" customWidth="1"/>
    <col min="12807" max="12809" width="9.140625" style="57"/>
    <col min="12810" max="12810" width="8.28515625" style="57" customWidth="1"/>
    <col min="12811" max="12811" width="10.140625" style="57" customWidth="1"/>
    <col min="12812" max="12812" width="10.5703125" style="57" customWidth="1"/>
    <col min="12813" max="12813" width="8.140625" style="57" customWidth="1"/>
    <col min="12814" max="13056" width="9.140625" style="57"/>
    <col min="13057" max="13057" width="3.7109375" style="57" customWidth="1"/>
    <col min="13058" max="13058" width="8.7109375" style="57" customWidth="1"/>
    <col min="13059" max="13059" width="30.28515625" style="57" customWidth="1"/>
    <col min="13060" max="13060" width="8.42578125" style="57" customWidth="1"/>
    <col min="13061" max="13061" width="12" style="57" customWidth="1"/>
    <col min="13062" max="13062" width="11" style="57" customWidth="1"/>
    <col min="13063" max="13065" width="9.140625" style="57"/>
    <col min="13066" max="13066" width="8.28515625" style="57" customWidth="1"/>
    <col min="13067" max="13067" width="10.140625" style="57" customWidth="1"/>
    <col min="13068" max="13068" width="10.5703125" style="57" customWidth="1"/>
    <col min="13069" max="13069" width="8.140625" style="57" customWidth="1"/>
    <col min="13070" max="13312" width="9.140625" style="57"/>
    <col min="13313" max="13313" width="3.7109375" style="57" customWidth="1"/>
    <col min="13314" max="13314" width="8.7109375" style="57" customWidth="1"/>
    <col min="13315" max="13315" width="30.28515625" style="57" customWidth="1"/>
    <col min="13316" max="13316" width="8.42578125" style="57" customWidth="1"/>
    <col min="13317" max="13317" width="12" style="57" customWidth="1"/>
    <col min="13318" max="13318" width="11" style="57" customWidth="1"/>
    <col min="13319" max="13321" width="9.140625" style="57"/>
    <col min="13322" max="13322" width="8.28515625" style="57" customWidth="1"/>
    <col min="13323" max="13323" width="10.140625" style="57" customWidth="1"/>
    <col min="13324" max="13324" width="10.5703125" style="57" customWidth="1"/>
    <col min="13325" max="13325" width="8.140625" style="57" customWidth="1"/>
    <col min="13326" max="13568" width="9.140625" style="57"/>
    <col min="13569" max="13569" width="3.7109375" style="57" customWidth="1"/>
    <col min="13570" max="13570" width="8.7109375" style="57" customWidth="1"/>
    <col min="13571" max="13571" width="30.28515625" style="57" customWidth="1"/>
    <col min="13572" max="13572" width="8.42578125" style="57" customWidth="1"/>
    <col min="13573" max="13573" width="12" style="57" customWidth="1"/>
    <col min="13574" max="13574" width="11" style="57" customWidth="1"/>
    <col min="13575" max="13577" width="9.140625" style="57"/>
    <col min="13578" max="13578" width="8.28515625" style="57" customWidth="1"/>
    <col min="13579" max="13579" width="10.140625" style="57" customWidth="1"/>
    <col min="13580" max="13580" width="10.5703125" style="57" customWidth="1"/>
    <col min="13581" max="13581" width="8.140625" style="57" customWidth="1"/>
    <col min="13582" max="13824" width="9.140625" style="57"/>
    <col min="13825" max="13825" width="3.7109375" style="57" customWidth="1"/>
    <col min="13826" max="13826" width="8.7109375" style="57" customWidth="1"/>
    <col min="13827" max="13827" width="30.28515625" style="57" customWidth="1"/>
    <col min="13828" max="13828" width="8.42578125" style="57" customWidth="1"/>
    <col min="13829" max="13829" width="12" style="57" customWidth="1"/>
    <col min="13830" max="13830" width="11" style="57" customWidth="1"/>
    <col min="13831" max="13833" width="9.140625" style="57"/>
    <col min="13834" max="13834" width="8.28515625" style="57" customWidth="1"/>
    <col min="13835" max="13835" width="10.140625" style="57" customWidth="1"/>
    <col min="13836" max="13836" width="10.5703125" style="57" customWidth="1"/>
    <col min="13837" max="13837" width="8.140625" style="57" customWidth="1"/>
    <col min="13838" max="14080" width="9.140625" style="57"/>
    <col min="14081" max="14081" width="3.7109375" style="57" customWidth="1"/>
    <col min="14082" max="14082" width="8.7109375" style="57" customWidth="1"/>
    <col min="14083" max="14083" width="30.28515625" style="57" customWidth="1"/>
    <col min="14084" max="14084" width="8.42578125" style="57" customWidth="1"/>
    <col min="14085" max="14085" width="12" style="57" customWidth="1"/>
    <col min="14086" max="14086" width="11" style="57" customWidth="1"/>
    <col min="14087" max="14089" width="9.140625" style="57"/>
    <col min="14090" max="14090" width="8.28515625" style="57" customWidth="1"/>
    <col min="14091" max="14091" width="10.140625" style="57" customWidth="1"/>
    <col min="14092" max="14092" width="10.5703125" style="57" customWidth="1"/>
    <col min="14093" max="14093" width="8.140625" style="57" customWidth="1"/>
    <col min="14094" max="14336" width="9.140625" style="57"/>
    <col min="14337" max="14337" width="3.7109375" style="57" customWidth="1"/>
    <col min="14338" max="14338" width="8.7109375" style="57" customWidth="1"/>
    <col min="14339" max="14339" width="30.28515625" style="57" customWidth="1"/>
    <col min="14340" max="14340" width="8.42578125" style="57" customWidth="1"/>
    <col min="14341" max="14341" width="12" style="57" customWidth="1"/>
    <col min="14342" max="14342" width="11" style="57" customWidth="1"/>
    <col min="14343" max="14345" width="9.140625" style="57"/>
    <col min="14346" max="14346" width="8.28515625" style="57" customWidth="1"/>
    <col min="14347" max="14347" width="10.140625" style="57" customWidth="1"/>
    <col min="14348" max="14348" width="10.5703125" style="57" customWidth="1"/>
    <col min="14349" max="14349" width="8.140625" style="57" customWidth="1"/>
    <col min="14350" max="14592" width="9.140625" style="57"/>
    <col min="14593" max="14593" width="3.7109375" style="57" customWidth="1"/>
    <col min="14594" max="14594" width="8.7109375" style="57" customWidth="1"/>
    <col min="14595" max="14595" width="30.28515625" style="57" customWidth="1"/>
    <col min="14596" max="14596" width="8.42578125" style="57" customWidth="1"/>
    <col min="14597" max="14597" width="12" style="57" customWidth="1"/>
    <col min="14598" max="14598" width="11" style="57" customWidth="1"/>
    <col min="14599" max="14601" width="9.140625" style="57"/>
    <col min="14602" max="14602" width="8.28515625" style="57" customWidth="1"/>
    <col min="14603" max="14603" width="10.140625" style="57" customWidth="1"/>
    <col min="14604" max="14604" width="10.5703125" style="57" customWidth="1"/>
    <col min="14605" max="14605" width="8.140625" style="57" customWidth="1"/>
    <col min="14606" max="14848" width="9.140625" style="57"/>
    <col min="14849" max="14849" width="3.7109375" style="57" customWidth="1"/>
    <col min="14850" max="14850" width="8.7109375" style="57" customWidth="1"/>
    <col min="14851" max="14851" width="30.28515625" style="57" customWidth="1"/>
    <col min="14852" max="14852" width="8.42578125" style="57" customWidth="1"/>
    <col min="14853" max="14853" width="12" style="57" customWidth="1"/>
    <col min="14854" max="14854" width="11" style="57" customWidth="1"/>
    <col min="14855" max="14857" width="9.140625" style="57"/>
    <col min="14858" max="14858" width="8.28515625" style="57" customWidth="1"/>
    <col min="14859" max="14859" width="10.140625" style="57" customWidth="1"/>
    <col min="14860" max="14860" width="10.5703125" style="57" customWidth="1"/>
    <col min="14861" max="14861" width="8.140625" style="57" customWidth="1"/>
    <col min="14862" max="15104" width="9.140625" style="57"/>
    <col min="15105" max="15105" width="3.7109375" style="57" customWidth="1"/>
    <col min="15106" max="15106" width="8.7109375" style="57" customWidth="1"/>
    <col min="15107" max="15107" width="30.28515625" style="57" customWidth="1"/>
    <col min="15108" max="15108" width="8.42578125" style="57" customWidth="1"/>
    <col min="15109" max="15109" width="12" style="57" customWidth="1"/>
    <col min="15110" max="15110" width="11" style="57" customWidth="1"/>
    <col min="15111" max="15113" width="9.140625" style="57"/>
    <col min="15114" max="15114" width="8.28515625" style="57" customWidth="1"/>
    <col min="15115" max="15115" width="10.140625" style="57" customWidth="1"/>
    <col min="15116" max="15116" width="10.5703125" style="57" customWidth="1"/>
    <col min="15117" max="15117" width="8.140625" style="57" customWidth="1"/>
    <col min="15118" max="15360" width="9.140625" style="57"/>
    <col min="15361" max="15361" width="3.7109375" style="57" customWidth="1"/>
    <col min="15362" max="15362" width="8.7109375" style="57" customWidth="1"/>
    <col min="15363" max="15363" width="30.28515625" style="57" customWidth="1"/>
    <col min="15364" max="15364" width="8.42578125" style="57" customWidth="1"/>
    <col min="15365" max="15365" width="12" style="57" customWidth="1"/>
    <col min="15366" max="15366" width="11" style="57" customWidth="1"/>
    <col min="15367" max="15369" width="9.140625" style="57"/>
    <col min="15370" max="15370" width="8.28515625" style="57" customWidth="1"/>
    <col min="15371" max="15371" width="10.140625" style="57" customWidth="1"/>
    <col min="15372" max="15372" width="10.5703125" style="57" customWidth="1"/>
    <col min="15373" max="15373" width="8.140625" style="57" customWidth="1"/>
    <col min="15374" max="15616" width="9.140625" style="57"/>
    <col min="15617" max="15617" width="3.7109375" style="57" customWidth="1"/>
    <col min="15618" max="15618" width="8.7109375" style="57" customWidth="1"/>
    <col min="15619" max="15619" width="30.28515625" style="57" customWidth="1"/>
    <col min="15620" max="15620" width="8.42578125" style="57" customWidth="1"/>
    <col min="15621" max="15621" width="12" style="57" customWidth="1"/>
    <col min="15622" max="15622" width="11" style="57" customWidth="1"/>
    <col min="15623" max="15625" width="9.140625" style="57"/>
    <col min="15626" max="15626" width="8.28515625" style="57" customWidth="1"/>
    <col min="15627" max="15627" width="10.140625" style="57" customWidth="1"/>
    <col min="15628" max="15628" width="10.5703125" style="57" customWidth="1"/>
    <col min="15629" max="15629" width="8.140625" style="57" customWidth="1"/>
    <col min="15630" max="15872" width="9.140625" style="57"/>
    <col min="15873" max="15873" width="3.7109375" style="57" customWidth="1"/>
    <col min="15874" max="15874" width="8.7109375" style="57" customWidth="1"/>
    <col min="15875" max="15875" width="30.28515625" style="57" customWidth="1"/>
    <col min="15876" max="15876" width="8.42578125" style="57" customWidth="1"/>
    <col min="15877" max="15877" width="12" style="57" customWidth="1"/>
    <col min="15878" max="15878" width="11" style="57" customWidth="1"/>
    <col min="15879" max="15881" width="9.140625" style="57"/>
    <col min="15882" max="15882" width="8.28515625" style="57" customWidth="1"/>
    <col min="15883" max="15883" width="10.140625" style="57" customWidth="1"/>
    <col min="15884" max="15884" width="10.5703125" style="57" customWidth="1"/>
    <col min="15885" max="15885" width="8.140625" style="57" customWidth="1"/>
    <col min="15886" max="16128" width="9.140625" style="57"/>
    <col min="16129" max="16129" width="3.7109375" style="57" customWidth="1"/>
    <col min="16130" max="16130" width="8.7109375" style="57" customWidth="1"/>
    <col min="16131" max="16131" width="30.28515625" style="57" customWidth="1"/>
    <col min="16132" max="16132" width="8.42578125" style="57" customWidth="1"/>
    <col min="16133" max="16133" width="12" style="57" customWidth="1"/>
    <col min="16134" max="16134" width="11" style="57" customWidth="1"/>
    <col min="16135" max="16137" width="9.140625" style="57"/>
    <col min="16138" max="16138" width="8.28515625" style="57" customWidth="1"/>
    <col min="16139" max="16139" width="10.140625" style="57" customWidth="1"/>
    <col min="16140" max="16140" width="10.5703125" style="57" customWidth="1"/>
    <col min="16141" max="16141" width="8.140625" style="57" customWidth="1"/>
    <col min="16142" max="16384" width="9.140625" style="57"/>
  </cols>
  <sheetData>
    <row r="1" spans="1:14" s="2" customFormat="1" ht="14.25" x14ac:dyDescent="0.25">
      <c r="A1" s="258" t="s">
        <v>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4" s="27" customFormat="1" ht="13.5" x14ac:dyDescent="0.2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 s="27" customFormat="1" ht="27" customHeight="1" x14ac:dyDescent="0.25">
      <c r="A3" s="260" t="s">
        <v>272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4" s="27" customFormat="1" x14ac:dyDescent="0.25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148"/>
    </row>
    <row r="5" spans="1:14" s="27" customFormat="1" ht="13.5" x14ac:dyDescent="0.25">
      <c r="B5" s="253" t="s">
        <v>160</v>
      </c>
      <c r="C5" s="253"/>
      <c r="D5" s="28">
        <f>ROUND(M96*0.001,2)</f>
        <v>0</v>
      </c>
      <c r="E5" s="27" t="s">
        <v>53</v>
      </c>
      <c r="I5" s="29"/>
      <c r="J5" s="150"/>
      <c r="K5" s="150"/>
      <c r="L5" s="28"/>
      <c r="M5" s="148"/>
    </row>
    <row r="6" spans="1:14" s="27" customFormat="1" ht="13.5" x14ac:dyDescent="0.25">
      <c r="A6" s="30"/>
      <c r="B6" s="30"/>
      <c r="C6" s="106"/>
      <c r="D6" s="31"/>
      <c r="E6" s="31"/>
      <c r="F6" s="28"/>
      <c r="G6" s="146"/>
      <c r="H6" s="254"/>
      <c r="I6" s="254"/>
      <c r="J6" s="254"/>
      <c r="K6" s="254"/>
      <c r="L6" s="28"/>
      <c r="M6" s="148"/>
    </row>
    <row r="7" spans="1:14" s="31" customFormat="1" ht="28.5" customHeight="1" x14ac:dyDescent="0.25">
      <c r="A7" s="277" t="s">
        <v>0</v>
      </c>
      <c r="B7" s="256" t="s">
        <v>54</v>
      </c>
      <c r="C7" s="269" t="s">
        <v>55</v>
      </c>
      <c r="D7" s="277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75" t="s">
        <v>61</v>
      </c>
    </row>
    <row r="8" spans="1:14" s="31" customFormat="1" ht="27" x14ac:dyDescent="0.25">
      <c r="A8" s="278"/>
      <c r="B8" s="257"/>
      <c r="C8" s="270"/>
      <c r="D8" s="27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6"/>
    </row>
    <row r="9" spans="1:14" s="31" customFormat="1" ht="13.5" x14ac:dyDescent="0.25">
      <c r="A9" s="37">
        <v>1</v>
      </c>
      <c r="B9" s="38">
        <v>2</v>
      </c>
      <c r="C9" s="10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4" s="27" customFormat="1" ht="54" x14ac:dyDescent="0.25">
      <c r="A10" s="3">
        <v>1</v>
      </c>
      <c r="B10" s="82" t="s">
        <v>162</v>
      </c>
      <c r="C10" s="58" t="s">
        <v>274</v>
      </c>
      <c r="D10" s="59" t="s">
        <v>78</v>
      </c>
      <c r="E10" s="59"/>
      <c r="F10" s="125">
        <v>0.05</v>
      </c>
      <c r="G10" s="3"/>
      <c r="H10" s="3"/>
      <c r="I10" s="43"/>
      <c r="J10" s="50"/>
      <c r="K10" s="3"/>
      <c r="L10" s="43"/>
      <c r="M10" s="50"/>
      <c r="N10" s="51"/>
    </row>
    <row r="11" spans="1:14" s="63" customFormat="1" ht="13.5" x14ac:dyDescent="0.2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0.78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14" s="63" customFormat="1" ht="15.75" x14ac:dyDescent="0.2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1.74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14" s="31" customFormat="1" ht="13.5" x14ac:dyDescent="0.2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0.1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14" s="2" customFormat="1" ht="15.75" x14ac:dyDescent="0.25">
      <c r="A14" s="65"/>
      <c r="B14" s="66" t="s">
        <v>369</v>
      </c>
      <c r="C14" s="117" t="s">
        <v>370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14" s="31" customFormat="1" ht="40.5" x14ac:dyDescent="0.25">
      <c r="A15" s="3">
        <v>2</v>
      </c>
      <c r="B15" s="19" t="s">
        <v>161</v>
      </c>
      <c r="C15" s="40" t="s">
        <v>275</v>
      </c>
      <c r="D15" s="43" t="s">
        <v>65</v>
      </c>
      <c r="E15" s="41"/>
      <c r="F15" s="42">
        <f>20*1.2</f>
        <v>24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14" s="31" customFormat="1" ht="40.5" x14ac:dyDescent="0.25">
      <c r="A16" s="3">
        <v>3</v>
      </c>
      <c r="B16" s="19" t="s">
        <v>161</v>
      </c>
      <c r="C16" s="40" t="s">
        <v>276</v>
      </c>
      <c r="D16" s="43" t="s">
        <v>65</v>
      </c>
      <c r="E16" s="41"/>
      <c r="F16" s="42">
        <f>10*1.75</f>
        <v>17.5</v>
      </c>
      <c r="G16" s="43"/>
      <c r="H16" s="43"/>
      <c r="I16" s="43"/>
      <c r="J16" s="43"/>
      <c r="K16" s="43"/>
      <c r="L16" s="43">
        <f t="shared" ref="L16:L18" si="0">ROUND(F16*K16,2)</f>
        <v>0</v>
      </c>
      <c r="M16" s="43">
        <f t="shared" ref="M16:M18" si="1">L16+J16+H16</f>
        <v>0</v>
      </c>
    </row>
    <row r="17" spans="1:14" s="31" customFormat="1" ht="40.5" x14ac:dyDescent="0.25">
      <c r="A17" s="3">
        <v>4</v>
      </c>
      <c r="B17" s="19" t="s">
        <v>161</v>
      </c>
      <c r="C17" s="40" t="s">
        <v>277</v>
      </c>
      <c r="D17" s="43" t="s">
        <v>65</v>
      </c>
      <c r="E17" s="41"/>
      <c r="F17" s="42">
        <f>10*1.75</f>
        <v>17.5</v>
      </c>
      <c r="G17" s="43"/>
      <c r="H17" s="43"/>
      <c r="I17" s="43"/>
      <c r="J17" s="43"/>
      <c r="K17" s="43"/>
      <c r="L17" s="43">
        <f t="shared" si="0"/>
        <v>0</v>
      </c>
      <c r="M17" s="43">
        <f t="shared" si="1"/>
        <v>0</v>
      </c>
    </row>
    <row r="18" spans="1:14" s="31" customFormat="1" ht="40.5" x14ac:dyDescent="0.25">
      <c r="A18" s="3">
        <v>5</v>
      </c>
      <c r="B18" s="19" t="s">
        <v>161</v>
      </c>
      <c r="C18" s="40" t="s">
        <v>278</v>
      </c>
      <c r="D18" s="43" t="s">
        <v>65</v>
      </c>
      <c r="E18" s="41"/>
      <c r="F18" s="42">
        <f>10*1.95</f>
        <v>19.5</v>
      </c>
      <c r="G18" s="43"/>
      <c r="H18" s="43"/>
      <c r="I18" s="43"/>
      <c r="J18" s="43"/>
      <c r="K18" s="43"/>
      <c r="L18" s="43">
        <f t="shared" si="0"/>
        <v>0</v>
      </c>
      <c r="M18" s="43">
        <f t="shared" si="1"/>
        <v>0</v>
      </c>
    </row>
    <row r="19" spans="1:14" s="27" customFormat="1" ht="13.5" x14ac:dyDescent="0.25">
      <c r="A19" s="3">
        <v>6</v>
      </c>
      <c r="B19" s="82" t="s">
        <v>84</v>
      </c>
      <c r="C19" s="5" t="s">
        <v>85</v>
      </c>
      <c r="D19" s="59" t="s">
        <v>86</v>
      </c>
      <c r="E19" s="59"/>
      <c r="F19" s="136">
        <v>0.05</v>
      </c>
      <c r="G19" s="3"/>
      <c r="H19" s="3"/>
      <c r="I19" s="43"/>
      <c r="J19" s="50"/>
      <c r="K19" s="3"/>
      <c r="L19" s="43"/>
      <c r="M19" s="43"/>
      <c r="N19" s="51"/>
    </row>
    <row r="20" spans="1:14" s="27" customFormat="1" ht="13.5" x14ac:dyDescent="0.25">
      <c r="A20" s="3"/>
      <c r="B20" s="48"/>
      <c r="C20" s="5" t="s">
        <v>79</v>
      </c>
      <c r="D20" s="59" t="s">
        <v>81</v>
      </c>
      <c r="E20" s="59">
        <v>3.23</v>
      </c>
      <c r="F20" s="41">
        <f>ROUND(F19*E20,2)</f>
        <v>0.16</v>
      </c>
      <c r="G20" s="3"/>
      <c r="H20" s="3"/>
      <c r="I20" s="43"/>
      <c r="J20" s="43">
        <f>ROUND(F20*I20,2)</f>
        <v>0</v>
      </c>
      <c r="K20" s="3"/>
      <c r="L20" s="43"/>
      <c r="M20" s="43">
        <f>H20+J20+L20</f>
        <v>0</v>
      </c>
      <c r="N20" s="51"/>
    </row>
    <row r="21" spans="1:14" s="27" customFormat="1" ht="13.5" x14ac:dyDescent="0.25">
      <c r="A21" s="3"/>
      <c r="B21" s="48"/>
      <c r="C21" s="5" t="s">
        <v>133</v>
      </c>
      <c r="D21" s="59" t="s">
        <v>71</v>
      </c>
      <c r="E21" s="59">
        <v>3.62</v>
      </c>
      <c r="F21" s="41">
        <f>ROUND(F19*E21,2)</f>
        <v>0.18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 x14ac:dyDescent="0.25">
      <c r="A22" s="3"/>
      <c r="B22" s="48"/>
      <c r="C22" s="5" t="s">
        <v>67</v>
      </c>
      <c r="D22" s="59" t="s">
        <v>68</v>
      </c>
      <c r="E22" s="59">
        <v>0.18</v>
      </c>
      <c r="F22" s="41">
        <f>ROUND(F19*E22,2)</f>
        <v>0.01</v>
      </c>
      <c r="G22" s="3"/>
      <c r="H22" s="3"/>
      <c r="I22" s="43"/>
      <c r="J22" s="50"/>
      <c r="K22" s="3"/>
      <c r="L22" s="43">
        <f>ROUND(F22*K22,2)</f>
        <v>0</v>
      </c>
      <c r="M22" s="43">
        <f>H22+J22+L22</f>
        <v>0</v>
      </c>
      <c r="N22" s="51"/>
    </row>
    <row r="23" spans="1:14" s="27" customFormat="1" ht="15" customHeight="1" x14ac:dyDescent="0.25">
      <c r="A23" s="3"/>
      <c r="B23" s="48" t="s">
        <v>369</v>
      </c>
      <c r="C23" s="5" t="s">
        <v>370</v>
      </c>
      <c r="D23" s="59" t="s">
        <v>66</v>
      </c>
      <c r="E23" s="59">
        <v>0.04</v>
      </c>
      <c r="F23" s="41">
        <f>ROUND(F19*E23,2)</f>
        <v>0</v>
      </c>
      <c r="G23" s="3"/>
      <c r="H23" s="3">
        <f>ROUND(F23*G23,2)</f>
        <v>0</v>
      </c>
      <c r="I23" s="43"/>
      <c r="J23" s="50"/>
      <c r="K23" s="3"/>
      <c r="L23" s="43"/>
      <c r="M23" s="43">
        <f>H23+J23+L23</f>
        <v>0</v>
      </c>
      <c r="N23" s="51"/>
    </row>
    <row r="24" spans="1:14" s="27" customFormat="1" ht="59.25" customHeight="1" x14ac:dyDescent="0.25">
      <c r="A24" s="3">
        <v>7</v>
      </c>
      <c r="B24" s="82" t="s">
        <v>190</v>
      </c>
      <c r="C24" s="5" t="s">
        <v>231</v>
      </c>
      <c r="D24" s="59" t="s">
        <v>66</v>
      </c>
      <c r="E24" s="59"/>
      <c r="F24" s="60">
        <v>3</v>
      </c>
      <c r="G24" s="3"/>
      <c r="H24" s="3"/>
      <c r="I24" s="43"/>
      <c r="J24" s="50"/>
      <c r="K24" s="3"/>
      <c r="L24" s="43"/>
      <c r="M24" s="43"/>
      <c r="N24" s="51"/>
    </row>
    <row r="25" spans="1:14" s="27" customFormat="1" ht="13.5" x14ac:dyDescent="0.25">
      <c r="A25" s="3"/>
      <c r="B25" s="48"/>
      <c r="C25" s="5" t="s">
        <v>79</v>
      </c>
      <c r="D25" s="59" t="s">
        <v>81</v>
      </c>
      <c r="E25" s="59">
        <v>2.1</v>
      </c>
      <c r="F25" s="41">
        <f>ROUND(F24*E25,2)</f>
        <v>6.3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14" s="31" customFormat="1" ht="27" x14ac:dyDescent="0.25">
      <c r="A26" s="3">
        <v>8</v>
      </c>
      <c r="B26" s="19" t="s">
        <v>161</v>
      </c>
      <c r="C26" s="40" t="s">
        <v>222</v>
      </c>
      <c r="D26" s="43" t="s">
        <v>65</v>
      </c>
      <c r="E26" s="41"/>
      <c r="F26" s="42">
        <f>F24*1.95</f>
        <v>5.85</v>
      </c>
      <c r="G26" s="43"/>
      <c r="H26" s="43"/>
      <c r="I26" s="43"/>
      <c r="J26" s="43"/>
      <c r="K26" s="43"/>
      <c r="L26" s="43">
        <f>ROUND(F26*K26,2)</f>
        <v>0</v>
      </c>
      <c r="M26" s="43">
        <f>L26+J26+H26</f>
        <v>0</v>
      </c>
    </row>
    <row r="27" spans="1:14" s="27" customFormat="1" ht="59.25" customHeight="1" x14ac:dyDescent="0.25">
      <c r="A27" s="3">
        <v>9</v>
      </c>
      <c r="B27" s="82" t="s">
        <v>190</v>
      </c>
      <c r="C27" s="5" t="s">
        <v>279</v>
      </c>
      <c r="D27" s="59" t="s">
        <v>66</v>
      </c>
      <c r="E27" s="59"/>
      <c r="F27" s="60">
        <v>3</v>
      </c>
      <c r="G27" s="3"/>
      <c r="H27" s="3"/>
      <c r="I27" s="43"/>
      <c r="J27" s="50"/>
      <c r="K27" s="3"/>
      <c r="L27" s="43"/>
      <c r="M27" s="43"/>
      <c r="N27" s="51"/>
    </row>
    <row r="28" spans="1:14" s="27" customFormat="1" ht="13.5" x14ac:dyDescent="0.25">
      <c r="A28" s="3"/>
      <c r="B28" s="48"/>
      <c r="C28" s="5" t="s">
        <v>79</v>
      </c>
      <c r="D28" s="59" t="s">
        <v>81</v>
      </c>
      <c r="E28" s="59">
        <v>1.3</v>
      </c>
      <c r="F28" s="41">
        <f>ROUND(F27*E28,2)</f>
        <v>3.9</v>
      </c>
      <c r="G28" s="3"/>
      <c r="H28" s="3"/>
      <c r="I28" s="43"/>
      <c r="J28" s="43">
        <f>ROUND(F28*I28,2)</f>
        <v>0</v>
      </c>
      <c r="K28" s="3"/>
      <c r="L28" s="43"/>
      <c r="M28" s="43">
        <f>H28+J28+L28</f>
        <v>0</v>
      </c>
      <c r="N28" s="51"/>
    </row>
    <row r="29" spans="1:14" s="31" customFormat="1" ht="27" x14ac:dyDescent="0.25">
      <c r="A29" s="3">
        <v>10</v>
      </c>
      <c r="B29" s="19" t="s">
        <v>161</v>
      </c>
      <c r="C29" s="40" t="s">
        <v>222</v>
      </c>
      <c r="D29" s="43" t="s">
        <v>65</v>
      </c>
      <c r="E29" s="41"/>
      <c r="F29" s="42">
        <f>F27*1.75</f>
        <v>5.25</v>
      </c>
      <c r="G29" s="43"/>
      <c r="H29" s="43"/>
      <c r="I29" s="43"/>
      <c r="J29" s="43"/>
      <c r="K29" s="43"/>
      <c r="L29" s="43">
        <f>ROUND(F29*K29,2)</f>
        <v>0</v>
      </c>
      <c r="M29" s="43">
        <f>L29+J29+H29</f>
        <v>0</v>
      </c>
    </row>
    <row r="30" spans="1:14" s="27" customFormat="1" ht="13.5" x14ac:dyDescent="0.25">
      <c r="A30" s="3">
        <v>11</v>
      </c>
      <c r="B30" s="82" t="s">
        <v>84</v>
      </c>
      <c r="C30" s="5" t="s">
        <v>85</v>
      </c>
      <c r="D30" s="59" t="s">
        <v>86</v>
      </c>
      <c r="E30" s="59"/>
      <c r="F30" s="125">
        <v>6.0000000000000001E-3</v>
      </c>
      <c r="G30" s="3"/>
      <c r="H30" s="3"/>
      <c r="I30" s="43"/>
      <c r="J30" s="50"/>
      <c r="K30" s="3"/>
      <c r="L30" s="43"/>
      <c r="M30" s="43"/>
      <c r="N30" s="51"/>
    </row>
    <row r="31" spans="1:14" s="27" customFormat="1" ht="13.5" x14ac:dyDescent="0.25">
      <c r="A31" s="3"/>
      <c r="B31" s="48"/>
      <c r="C31" s="5" t="s">
        <v>79</v>
      </c>
      <c r="D31" s="59" t="s">
        <v>81</v>
      </c>
      <c r="E31" s="59">
        <v>3.23</v>
      </c>
      <c r="F31" s="41">
        <f>ROUND(F30*E31,2)</f>
        <v>0.02</v>
      </c>
      <c r="G31" s="3"/>
      <c r="H31" s="3"/>
      <c r="I31" s="43"/>
      <c r="J31" s="43">
        <f>ROUND(F31*I31,2)</f>
        <v>0</v>
      </c>
      <c r="K31" s="3"/>
      <c r="L31" s="43"/>
      <c r="M31" s="43">
        <f>H31+J31+L31</f>
        <v>0</v>
      </c>
      <c r="N31" s="51"/>
    </row>
    <row r="32" spans="1:14" s="27" customFormat="1" ht="13.5" x14ac:dyDescent="0.25">
      <c r="A32" s="3"/>
      <c r="B32" s="48"/>
      <c r="C32" s="5" t="s">
        <v>133</v>
      </c>
      <c r="D32" s="59" t="s">
        <v>71</v>
      </c>
      <c r="E32" s="59">
        <v>3.62</v>
      </c>
      <c r="F32" s="41">
        <f>ROUND(F30*E32,2)</f>
        <v>0.02</v>
      </c>
      <c r="G32" s="3"/>
      <c r="H32" s="3"/>
      <c r="I32" s="43"/>
      <c r="J32" s="50"/>
      <c r="K32" s="3"/>
      <c r="L32" s="43">
        <f>ROUND(F32*K32,2)</f>
        <v>0</v>
      </c>
      <c r="M32" s="43">
        <f>H32+J32+L32</f>
        <v>0</v>
      </c>
      <c r="N32" s="51"/>
    </row>
    <row r="33" spans="1:256" s="27" customFormat="1" ht="13.5" x14ac:dyDescent="0.25">
      <c r="A33" s="3"/>
      <c r="B33" s="48"/>
      <c r="C33" s="5" t="s">
        <v>67</v>
      </c>
      <c r="D33" s="59" t="s">
        <v>68</v>
      </c>
      <c r="E33" s="59">
        <v>0.18</v>
      </c>
      <c r="F33" s="41">
        <f>ROUND(F30*E33,2)</f>
        <v>0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256" s="27" customFormat="1" ht="13.5" x14ac:dyDescent="0.25">
      <c r="A34" s="3"/>
      <c r="B34" s="48" t="s">
        <v>369</v>
      </c>
      <c r="C34" s="5" t="s">
        <v>370</v>
      </c>
      <c r="D34" s="59" t="s">
        <v>66</v>
      </c>
      <c r="E34" s="59">
        <v>0.04</v>
      </c>
      <c r="F34" s="41">
        <f>ROUND(F30*E34,2)</f>
        <v>0</v>
      </c>
      <c r="G34" s="3"/>
      <c r="H34" s="3">
        <f>ROUND(F34*G34,2)</f>
        <v>0</v>
      </c>
      <c r="I34" s="43"/>
      <c r="J34" s="50"/>
      <c r="K34" s="3"/>
      <c r="L34" s="43"/>
      <c r="M34" s="43">
        <f>H34+J34+L34</f>
        <v>0</v>
      </c>
      <c r="N34" s="51"/>
    </row>
    <row r="35" spans="1:256" s="92" customFormat="1" ht="15.75" x14ac:dyDescent="0.2">
      <c r="A35" s="3">
        <v>12</v>
      </c>
      <c r="B35" s="45" t="s">
        <v>146</v>
      </c>
      <c r="C35" s="91" t="s">
        <v>183</v>
      </c>
      <c r="D35" s="43" t="s">
        <v>119</v>
      </c>
      <c r="E35" s="49"/>
      <c r="F35" s="60">
        <v>0.6</v>
      </c>
      <c r="G35" s="43"/>
      <c r="H35" s="43"/>
      <c r="I35" s="43"/>
      <c r="J35" s="43"/>
      <c r="K35" s="43"/>
      <c r="L35" s="43"/>
      <c r="M35" s="43"/>
      <c r="N35" s="27"/>
      <c r="O35" s="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3.5" x14ac:dyDescent="0.25">
      <c r="A36" s="3"/>
      <c r="B36" s="48"/>
      <c r="C36" s="93" t="s">
        <v>79</v>
      </c>
      <c r="D36" s="41" t="s">
        <v>64</v>
      </c>
      <c r="E36" s="41">
        <v>17.8</v>
      </c>
      <c r="F36" s="43">
        <f>ROUND(F35*E36,2)</f>
        <v>10.68</v>
      </c>
      <c r="G36" s="43"/>
      <c r="H36" s="43"/>
      <c r="I36" s="43"/>
      <c r="J36" s="43">
        <f>ROUND(F36*I36,2)</f>
        <v>0</v>
      </c>
      <c r="K36" s="43"/>
      <c r="L36" s="43"/>
      <c r="M36" s="43">
        <f>L36+J36+H36</f>
        <v>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92" customFormat="1" ht="13.5" x14ac:dyDescent="0.25">
      <c r="A37" s="3"/>
      <c r="B37" s="48" t="s">
        <v>369</v>
      </c>
      <c r="C37" s="93" t="s">
        <v>372</v>
      </c>
      <c r="D37" s="41" t="s">
        <v>66</v>
      </c>
      <c r="E37" s="41">
        <v>11</v>
      </c>
      <c r="F37" s="43">
        <f>ROUND(F35*E37,2)</f>
        <v>6.6</v>
      </c>
      <c r="G37" s="43"/>
      <c r="H37" s="43">
        <f>ROUND(F37*G37,2)</f>
        <v>0</v>
      </c>
      <c r="I37" s="43"/>
      <c r="J37" s="43"/>
      <c r="K37" s="43"/>
      <c r="L37" s="43"/>
      <c r="M37" s="43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7" customFormat="1" ht="27" x14ac:dyDescent="0.25">
      <c r="A38" s="3">
        <v>13</v>
      </c>
      <c r="B38" s="82" t="s">
        <v>191</v>
      </c>
      <c r="C38" s="44" t="s">
        <v>227</v>
      </c>
      <c r="D38" s="43" t="s">
        <v>120</v>
      </c>
      <c r="E38" s="41"/>
      <c r="F38" s="60">
        <v>2.4E-2</v>
      </c>
      <c r="G38" s="43"/>
      <c r="H38" s="43"/>
      <c r="I38" s="43"/>
      <c r="J38" s="43"/>
      <c r="K38" s="43"/>
      <c r="L38" s="43"/>
      <c r="M38" s="43"/>
    </row>
    <row r="39" spans="1:256" s="27" customFormat="1" ht="13.5" x14ac:dyDescent="0.25">
      <c r="A39" s="3"/>
      <c r="B39" s="48"/>
      <c r="C39" s="44" t="s">
        <v>79</v>
      </c>
      <c r="D39" s="43" t="s">
        <v>64</v>
      </c>
      <c r="E39" s="41">
        <v>973</v>
      </c>
      <c r="F39" s="43">
        <f>ROUND(F38*E39,2)</f>
        <v>23.35</v>
      </c>
      <c r="G39" s="43"/>
      <c r="H39" s="43"/>
      <c r="I39" s="43"/>
      <c r="J39" s="43">
        <f>ROUND(F39*I39,2)</f>
        <v>0</v>
      </c>
      <c r="K39" s="43"/>
      <c r="L39" s="43"/>
      <c r="M39" s="43">
        <f t="shared" ref="M39:M42" si="2">L39+J39+H39</f>
        <v>0</v>
      </c>
    </row>
    <row r="40" spans="1:256" s="63" customFormat="1" ht="13.5" x14ac:dyDescent="0.25">
      <c r="A40" s="3"/>
      <c r="B40" s="45"/>
      <c r="C40" s="44" t="s">
        <v>67</v>
      </c>
      <c r="D40" s="41" t="s">
        <v>68</v>
      </c>
      <c r="E40" s="43">
        <v>483</v>
      </c>
      <c r="F40" s="43">
        <f>ROUND(F38*E40,2)</f>
        <v>11.59</v>
      </c>
      <c r="G40" s="43"/>
      <c r="H40" s="43"/>
      <c r="I40" s="43"/>
      <c r="J40" s="43"/>
      <c r="K40" s="43"/>
      <c r="L40" s="43">
        <f>ROUND(F40*K40,2)</f>
        <v>0</v>
      </c>
      <c r="M40" s="43">
        <f t="shared" si="2"/>
        <v>0</v>
      </c>
    </row>
    <row r="41" spans="1:256" s="63" customFormat="1" ht="13.5" x14ac:dyDescent="0.25">
      <c r="A41" s="3"/>
      <c r="B41" s="45"/>
      <c r="C41" s="44" t="s">
        <v>192</v>
      </c>
      <c r="D41" s="41" t="s">
        <v>121</v>
      </c>
      <c r="E41" s="43">
        <v>995</v>
      </c>
      <c r="F41" s="43">
        <f>ROUND(F38*E41,2)</f>
        <v>23.88</v>
      </c>
      <c r="G41" s="43"/>
      <c r="H41" s="43">
        <f>ROUND(F41*G41,2)</f>
        <v>0</v>
      </c>
      <c r="I41" s="43"/>
      <c r="J41" s="43"/>
      <c r="K41" s="43"/>
      <c r="L41" s="43"/>
      <c r="M41" s="43">
        <f t="shared" si="2"/>
        <v>0</v>
      </c>
    </row>
    <row r="42" spans="1:256" s="63" customFormat="1" ht="13.5" x14ac:dyDescent="0.25">
      <c r="A42" s="3"/>
      <c r="B42" s="45"/>
      <c r="C42" s="44" t="s">
        <v>96</v>
      </c>
      <c r="D42" s="41" t="s">
        <v>68</v>
      </c>
      <c r="E42" s="43">
        <v>227</v>
      </c>
      <c r="F42" s="43">
        <f>ROUND(F38*E42,2)</f>
        <v>5.45</v>
      </c>
      <c r="G42" s="43"/>
      <c r="H42" s="43">
        <f>ROUND(F42*G42,2)</f>
        <v>0</v>
      </c>
      <c r="I42" s="43"/>
      <c r="J42" s="43"/>
      <c r="K42" s="43"/>
      <c r="L42" s="43"/>
      <c r="M42" s="43">
        <f t="shared" si="2"/>
        <v>0</v>
      </c>
    </row>
    <row r="43" spans="1:256" s="31" customFormat="1" ht="27" x14ac:dyDescent="0.25">
      <c r="A43" s="3">
        <v>14</v>
      </c>
      <c r="B43" s="45" t="s">
        <v>101</v>
      </c>
      <c r="C43" s="44" t="s">
        <v>141</v>
      </c>
      <c r="D43" s="43" t="s">
        <v>193</v>
      </c>
      <c r="E43" s="43"/>
      <c r="F43" s="47">
        <v>0.4</v>
      </c>
      <c r="G43" s="43"/>
      <c r="H43" s="43"/>
      <c r="I43" s="43"/>
      <c r="J43" s="43"/>
      <c r="K43" s="43"/>
      <c r="L43" s="43"/>
      <c r="M43" s="43"/>
      <c r="Q43" s="79"/>
    </row>
    <row r="44" spans="1:256" s="31" customFormat="1" ht="13.5" x14ac:dyDescent="0.25">
      <c r="A44" s="3"/>
      <c r="B44" s="46"/>
      <c r="C44" s="44" t="s">
        <v>79</v>
      </c>
      <c r="D44" s="43" t="s">
        <v>64</v>
      </c>
      <c r="E44" s="43">
        <v>56.4</v>
      </c>
      <c r="F44" s="43">
        <f>ROUND(F43*E44,2)</f>
        <v>22.56</v>
      </c>
      <c r="G44" s="43"/>
      <c r="H44" s="43"/>
      <c r="I44" s="43"/>
      <c r="J44" s="43">
        <f>ROUND(F44*I44,2)</f>
        <v>0</v>
      </c>
      <c r="K44" s="43"/>
      <c r="L44" s="43"/>
      <c r="M44" s="43">
        <f t="shared" ref="M44:M49" si="3">L44+J44+H44</f>
        <v>0</v>
      </c>
    </row>
    <row r="45" spans="1:256" s="31" customFormat="1" ht="13.5" x14ac:dyDescent="0.25">
      <c r="A45" s="3"/>
      <c r="B45" s="46"/>
      <c r="C45" s="44" t="s">
        <v>67</v>
      </c>
      <c r="D45" s="43" t="s">
        <v>68</v>
      </c>
      <c r="E45" s="43">
        <v>4.09</v>
      </c>
      <c r="F45" s="43">
        <f>ROUND(F43*E45,2)</f>
        <v>1.64</v>
      </c>
      <c r="G45" s="43"/>
      <c r="H45" s="43"/>
      <c r="I45" s="43"/>
      <c r="J45" s="43"/>
      <c r="K45" s="43"/>
      <c r="L45" s="43">
        <f>ROUND(F45*K45,2)</f>
        <v>0</v>
      </c>
      <c r="M45" s="43">
        <f t="shared" si="3"/>
        <v>0</v>
      </c>
    </row>
    <row r="46" spans="1:256" s="27" customFormat="1" ht="13.5" x14ac:dyDescent="0.25">
      <c r="A46" s="3"/>
      <c r="B46" s="48"/>
      <c r="C46" s="44" t="s">
        <v>103</v>
      </c>
      <c r="D46" s="41" t="s">
        <v>65</v>
      </c>
      <c r="E46" s="41">
        <v>0.16</v>
      </c>
      <c r="F46" s="43">
        <f>ROUND(F43*E46,2)</f>
        <v>0.06</v>
      </c>
      <c r="G46" s="43"/>
      <c r="H46" s="43">
        <f>ROUND(F46*G46,2)</f>
        <v>0</v>
      </c>
      <c r="I46" s="43"/>
      <c r="J46" s="43"/>
      <c r="K46" s="43"/>
      <c r="L46" s="43"/>
      <c r="M46" s="43">
        <f t="shared" si="3"/>
        <v>0</v>
      </c>
    </row>
    <row r="47" spans="1:256" s="27" customFormat="1" ht="13.5" x14ac:dyDescent="0.25">
      <c r="A47" s="3"/>
      <c r="B47" s="48"/>
      <c r="C47" s="44" t="s">
        <v>94</v>
      </c>
      <c r="D47" s="41" t="s">
        <v>65</v>
      </c>
      <c r="E47" s="41">
        <v>0.45</v>
      </c>
      <c r="F47" s="43">
        <f>ROUND(F43*E47,2)</f>
        <v>0.18</v>
      </c>
      <c r="G47" s="43"/>
      <c r="H47" s="43">
        <f>ROUND(F47*G47,2)</f>
        <v>0</v>
      </c>
      <c r="I47" s="43"/>
      <c r="J47" s="43"/>
      <c r="K47" s="43"/>
      <c r="L47" s="43"/>
      <c r="M47" s="43">
        <f t="shared" si="3"/>
        <v>0</v>
      </c>
    </row>
    <row r="48" spans="1:256" s="27" customFormat="1" ht="15.75" x14ac:dyDescent="0.25">
      <c r="A48" s="3"/>
      <c r="B48" s="48"/>
      <c r="C48" s="44" t="s">
        <v>104</v>
      </c>
      <c r="D48" s="41" t="s">
        <v>83</v>
      </c>
      <c r="E48" s="41">
        <v>0.75</v>
      </c>
      <c r="F48" s="43">
        <f>ROUND(F43*E48,2)</f>
        <v>0.3</v>
      </c>
      <c r="G48" s="43"/>
      <c r="H48" s="43">
        <f t="shared" ref="H48:H49" si="4">ROUND(F48*G48,2)</f>
        <v>0</v>
      </c>
      <c r="I48" s="43"/>
      <c r="J48" s="43"/>
      <c r="K48" s="43"/>
      <c r="L48" s="43"/>
      <c r="M48" s="43">
        <f t="shared" si="3"/>
        <v>0</v>
      </c>
      <c r="O48" s="81"/>
    </row>
    <row r="49" spans="1:256" s="27" customFormat="1" ht="13.5" x14ac:dyDescent="0.25">
      <c r="A49" s="3"/>
      <c r="B49" s="48"/>
      <c r="C49" s="44" t="s">
        <v>96</v>
      </c>
      <c r="D49" s="41" t="s">
        <v>68</v>
      </c>
      <c r="E49" s="41">
        <v>26.5</v>
      </c>
      <c r="F49" s="43">
        <f>ROUND(F43*E49,2)</f>
        <v>10.6</v>
      </c>
      <c r="G49" s="43"/>
      <c r="H49" s="43">
        <f t="shared" si="4"/>
        <v>0</v>
      </c>
      <c r="I49" s="43"/>
      <c r="J49" s="43"/>
      <c r="K49" s="43"/>
      <c r="L49" s="43"/>
      <c r="M49" s="43">
        <f t="shared" si="3"/>
        <v>0</v>
      </c>
    </row>
    <row r="50" spans="1:256" s="92" customFormat="1" ht="27" x14ac:dyDescent="0.25">
      <c r="A50" s="3">
        <v>15</v>
      </c>
      <c r="B50" s="45" t="s">
        <v>99</v>
      </c>
      <c r="C50" s="93" t="s">
        <v>208</v>
      </c>
      <c r="D50" s="43" t="s">
        <v>134</v>
      </c>
      <c r="E50" s="49"/>
      <c r="F50" s="60">
        <v>1</v>
      </c>
      <c r="G50" s="43"/>
      <c r="H50" s="43"/>
      <c r="I50" s="43"/>
      <c r="J50" s="43"/>
      <c r="K50" s="43"/>
      <c r="L50" s="43"/>
      <c r="M50" s="43"/>
      <c r="N50" s="27"/>
      <c r="O50" s="8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 x14ac:dyDescent="0.25">
      <c r="A51" s="3"/>
      <c r="B51" s="48"/>
      <c r="C51" s="93" t="s">
        <v>79</v>
      </c>
      <c r="D51" s="41" t="s">
        <v>64</v>
      </c>
      <c r="E51" s="41">
        <v>2.12</v>
      </c>
      <c r="F51" s="43">
        <f>ROUND(F50*E51,2)</f>
        <v>2.12</v>
      </c>
      <c r="G51" s="43"/>
      <c r="H51" s="43"/>
      <c r="I51" s="43"/>
      <c r="J51" s="43">
        <f>ROUND(F51*I51,2)</f>
        <v>0</v>
      </c>
      <c r="K51" s="43"/>
      <c r="L51" s="43"/>
      <c r="M51" s="43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 x14ac:dyDescent="0.25">
      <c r="A52" s="3"/>
      <c r="B52" s="48"/>
      <c r="C52" s="93" t="s">
        <v>67</v>
      </c>
      <c r="D52" s="41" t="s">
        <v>68</v>
      </c>
      <c r="E52" s="42">
        <v>0.10100000000000001</v>
      </c>
      <c r="F52" s="43">
        <f>ROUND(F50*E52,2)</f>
        <v>0.1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  <c r="N52" s="27"/>
      <c r="O52" s="81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13.5" x14ac:dyDescent="0.25">
      <c r="A53" s="3"/>
      <c r="B53" s="48" t="s">
        <v>369</v>
      </c>
      <c r="C53" s="93" t="s">
        <v>372</v>
      </c>
      <c r="D53" s="41" t="s">
        <v>66</v>
      </c>
      <c r="E53" s="41">
        <v>1.1000000000000001</v>
      </c>
      <c r="F53" s="43">
        <f>ROUND(F50*E53,2)</f>
        <v>1.1000000000000001</v>
      </c>
      <c r="G53" s="43"/>
      <c r="H53" s="43">
        <f>ROUND(F53*G53,2)</f>
        <v>0</v>
      </c>
      <c r="I53" s="43"/>
      <c r="J53" s="43"/>
      <c r="K53" s="43"/>
      <c r="L53" s="43"/>
      <c r="M53" s="43">
        <f>L53+J53+H53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57.75" customHeight="1" x14ac:dyDescent="0.25">
      <c r="A54" s="165">
        <v>16</v>
      </c>
      <c r="B54" s="82" t="s">
        <v>109</v>
      </c>
      <c r="C54" s="94" t="s">
        <v>280</v>
      </c>
      <c r="D54" s="43" t="s">
        <v>98</v>
      </c>
      <c r="E54" s="6"/>
      <c r="F54" s="95">
        <v>0.104</v>
      </c>
      <c r="G54" s="6"/>
      <c r="H54" s="6"/>
      <c r="I54" s="6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2" customFormat="1" ht="13.5" x14ac:dyDescent="0.25">
      <c r="A55" s="165"/>
      <c r="B55" s="165"/>
      <c r="C55" s="97" t="s">
        <v>79</v>
      </c>
      <c r="D55" s="6" t="s">
        <v>64</v>
      </c>
      <c r="E55" s="6">
        <v>660</v>
      </c>
      <c r="F55" s="43">
        <f>ROUND(F54*E55,2)</f>
        <v>68.64</v>
      </c>
      <c r="G55" s="43"/>
      <c r="H55" s="43"/>
      <c r="I55" s="75"/>
      <c r="J55" s="43">
        <f>ROUND(F55*I55,2)</f>
        <v>0</v>
      </c>
      <c r="K55" s="43"/>
      <c r="L55" s="43"/>
      <c r="M55" s="43">
        <f t="shared" ref="M55:M65" si="5">H55+J55+L55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2" customFormat="1" ht="13.5" x14ac:dyDescent="0.25">
      <c r="A56" s="165"/>
      <c r="B56" s="165"/>
      <c r="C56" s="97" t="s">
        <v>138</v>
      </c>
      <c r="D56" s="6" t="s">
        <v>71</v>
      </c>
      <c r="E56" s="6">
        <v>9.6</v>
      </c>
      <c r="F56" s="43">
        <f>ROUND(F54*E56,2)</f>
        <v>1</v>
      </c>
      <c r="G56" s="43"/>
      <c r="H56" s="43"/>
      <c r="I56" s="43"/>
      <c r="J56" s="43"/>
      <c r="K56" s="43"/>
      <c r="L56" s="43">
        <f>ROUND(F56*K56,2)</f>
        <v>0</v>
      </c>
      <c r="M56" s="43">
        <f t="shared" si="5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92" customFormat="1" ht="15.75" x14ac:dyDescent="0.25">
      <c r="A57" s="74"/>
      <c r="B57" s="66"/>
      <c r="C57" s="98" t="s">
        <v>198</v>
      </c>
      <c r="D57" s="41" t="s">
        <v>83</v>
      </c>
      <c r="E57" s="10">
        <v>101.5</v>
      </c>
      <c r="F57" s="43">
        <f>ROUND(F54*E57,2)</f>
        <v>10.56</v>
      </c>
      <c r="G57" s="6"/>
      <c r="H57" s="6">
        <f t="shared" ref="H57:H63" si="6">ROUND(F57*G57,2)</f>
        <v>0</v>
      </c>
      <c r="I57" s="43"/>
      <c r="J57" s="43"/>
      <c r="K57" s="43"/>
      <c r="L57" s="43"/>
      <c r="M57" s="43">
        <f t="shared" si="5"/>
        <v>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92" customFormat="1" ht="15.75" x14ac:dyDescent="0.25">
      <c r="A58" s="74"/>
      <c r="B58" s="66"/>
      <c r="C58" s="98" t="s">
        <v>104</v>
      </c>
      <c r="D58" s="41" t="s">
        <v>83</v>
      </c>
      <c r="E58" s="10">
        <v>2.4700000000000002</v>
      </c>
      <c r="F58" s="43">
        <f>ROUND(F54*E58,2)</f>
        <v>0.26</v>
      </c>
      <c r="G58" s="6"/>
      <c r="H58" s="6">
        <f t="shared" si="6"/>
        <v>0</v>
      </c>
      <c r="I58" s="43"/>
      <c r="J58" s="43"/>
      <c r="K58" s="43"/>
      <c r="L58" s="43"/>
      <c r="M58" s="43">
        <f t="shared" si="5"/>
        <v>0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92" customFormat="1" ht="15.75" x14ac:dyDescent="0.25">
      <c r="A59" s="165"/>
      <c r="B59" s="165"/>
      <c r="C59" s="94" t="s">
        <v>110</v>
      </c>
      <c r="D59" s="41" t="s">
        <v>111</v>
      </c>
      <c r="E59" s="6">
        <v>39</v>
      </c>
      <c r="F59" s="43">
        <f>ROUND(F54*E59,2)</f>
        <v>4.0599999999999996</v>
      </c>
      <c r="G59" s="6"/>
      <c r="H59" s="6">
        <f t="shared" si="6"/>
        <v>0</v>
      </c>
      <c r="I59" s="43"/>
      <c r="J59" s="43"/>
      <c r="K59" s="43"/>
      <c r="L59" s="43"/>
      <c r="M59" s="43">
        <f t="shared" si="5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92" customFormat="1" ht="15.75" x14ac:dyDescent="0.25">
      <c r="A60" s="3"/>
      <c r="B60" s="46"/>
      <c r="C60" s="93" t="s">
        <v>143</v>
      </c>
      <c r="D60" s="41" t="s">
        <v>83</v>
      </c>
      <c r="E60" s="43">
        <v>4.68</v>
      </c>
      <c r="F60" s="43">
        <f>ROUND(F54*E60,2)</f>
        <v>0.49</v>
      </c>
      <c r="G60" s="6"/>
      <c r="H60" s="6">
        <f t="shared" si="6"/>
        <v>0</v>
      </c>
      <c r="I60" s="43"/>
      <c r="J60" s="43"/>
      <c r="K60" s="43"/>
      <c r="L60" s="43"/>
      <c r="M60" s="43">
        <f t="shared" si="5"/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92" customFormat="1" ht="15.75" x14ac:dyDescent="0.25">
      <c r="A61" s="65"/>
      <c r="B61" s="66"/>
      <c r="C61" s="97" t="s">
        <v>168</v>
      </c>
      <c r="D61" s="41" t="s">
        <v>83</v>
      </c>
      <c r="E61" s="75">
        <v>7.93</v>
      </c>
      <c r="F61" s="43">
        <f>ROUND(F54*E61,2)</f>
        <v>0.82</v>
      </c>
      <c r="G61" s="6"/>
      <c r="H61" s="6">
        <f t="shared" si="6"/>
        <v>0</v>
      </c>
      <c r="I61" s="43"/>
      <c r="J61" s="43"/>
      <c r="K61" s="43"/>
      <c r="L61" s="43"/>
      <c r="M61" s="43">
        <f t="shared" si="5"/>
        <v>0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92" customFormat="1" ht="13.5" x14ac:dyDescent="0.25">
      <c r="A62" s="165"/>
      <c r="B62" s="165"/>
      <c r="C62" s="98" t="s">
        <v>112</v>
      </c>
      <c r="D62" s="6" t="s">
        <v>113</v>
      </c>
      <c r="E62" s="6">
        <v>193</v>
      </c>
      <c r="F62" s="47">
        <f>ROUND(F54*E62,3)</f>
        <v>20.071999999999999</v>
      </c>
      <c r="G62" s="6"/>
      <c r="H62" s="6">
        <f t="shared" si="6"/>
        <v>0</v>
      </c>
      <c r="I62" s="43"/>
      <c r="J62" s="43"/>
      <c r="K62" s="43"/>
      <c r="L62" s="43"/>
      <c r="M62" s="43">
        <f t="shared" si="5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92" customFormat="1" ht="13.5" x14ac:dyDescent="0.25">
      <c r="A63" s="165"/>
      <c r="B63" s="165"/>
      <c r="C63" s="98" t="s">
        <v>114</v>
      </c>
      <c r="D63" s="6" t="s">
        <v>113</v>
      </c>
      <c r="E63" s="6">
        <v>1160</v>
      </c>
      <c r="F63" s="43">
        <f>ROUND(F54*E63,2)</f>
        <v>120.64</v>
      </c>
      <c r="G63" s="6"/>
      <c r="H63" s="6">
        <f t="shared" si="6"/>
        <v>0</v>
      </c>
      <c r="I63" s="43"/>
      <c r="J63" s="43"/>
      <c r="K63" s="43"/>
      <c r="L63" s="43"/>
      <c r="M63" s="43">
        <f t="shared" si="5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92" customFormat="1" ht="13.5" x14ac:dyDescent="0.25">
      <c r="A64" s="165"/>
      <c r="B64" s="165"/>
      <c r="C64" s="98" t="s">
        <v>67</v>
      </c>
      <c r="D64" s="6" t="s">
        <v>68</v>
      </c>
      <c r="E64" s="6">
        <v>39.9</v>
      </c>
      <c r="F64" s="43">
        <f>ROUND(F54*E64,2)</f>
        <v>4.1500000000000004</v>
      </c>
      <c r="G64" s="6"/>
      <c r="H64" s="6"/>
      <c r="I64" s="43"/>
      <c r="J64" s="43"/>
      <c r="K64" s="43"/>
      <c r="L64" s="43">
        <f>ROUND(F64*K64,2)</f>
        <v>0</v>
      </c>
      <c r="M64" s="43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92" customFormat="1" ht="13.5" x14ac:dyDescent="0.25">
      <c r="A65" s="165"/>
      <c r="B65" s="165"/>
      <c r="C65" s="98" t="s">
        <v>96</v>
      </c>
      <c r="D65" s="6" t="s">
        <v>68</v>
      </c>
      <c r="E65" s="6">
        <v>156</v>
      </c>
      <c r="F65" s="43">
        <f>ROUND(F54*E65,2)</f>
        <v>16.22</v>
      </c>
      <c r="G65" s="6"/>
      <c r="H65" s="6">
        <f>ROUND(F65*G65,2)</f>
        <v>0</v>
      </c>
      <c r="I65" s="43"/>
      <c r="J65" s="43"/>
      <c r="K65" s="43"/>
      <c r="L65" s="43"/>
      <c r="M65" s="43">
        <f t="shared" si="5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92" customFormat="1" ht="54" x14ac:dyDescent="0.25">
      <c r="A66" s="3">
        <v>17</v>
      </c>
      <c r="B66" s="45" t="s">
        <v>101</v>
      </c>
      <c r="C66" s="93" t="s">
        <v>281</v>
      </c>
      <c r="D66" s="43" t="s">
        <v>102</v>
      </c>
      <c r="E66" s="43"/>
      <c r="F66" s="47">
        <v>0.16</v>
      </c>
      <c r="G66" s="43"/>
      <c r="H66" s="43"/>
      <c r="I66" s="43"/>
      <c r="J66" s="43"/>
      <c r="K66" s="43"/>
      <c r="L66" s="43"/>
      <c r="M66" s="43"/>
      <c r="N66" s="31"/>
      <c r="O66" s="31"/>
      <c r="P66" s="31"/>
      <c r="Q66" s="79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92" customFormat="1" ht="13.5" x14ac:dyDescent="0.25">
      <c r="A67" s="3"/>
      <c r="B67" s="46"/>
      <c r="C67" s="93" t="s">
        <v>79</v>
      </c>
      <c r="D67" s="43" t="s">
        <v>64</v>
      </c>
      <c r="E67" s="43">
        <v>56.4</v>
      </c>
      <c r="F67" s="43">
        <f>ROUND(F66*E67,2)</f>
        <v>9.02</v>
      </c>
      <c r="G67" s="43"/>
      <c r="H67" s="43"/>
      <c r="I67" s="43"/>
      <c r="J67" s="43">
        <f>ROUND(F67*I67,2)</f>
        <v>0</v>
      </c>
      <c r="K67" s="43"/>
      <c r="L67" s="43"/>
      <c r="M67" s="43">
        <f t="shared" ref="M67:M72" si="7">L67+J67+H67</f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92" customFormat="1" ht="13.5" x14ac:dyDescent="0.25">
      <c r="A68" s="3"/>
      <c r="B68" s="46"/>
      <c r="C68" s="93" t="s">
        <v>67</v>
      </c>
      <c r="D68" s="43" t="s">
        <v>68</v>
      </c>
      <c r="E68" s="43">
        <v>4.09</v>
      </c>
      <c r="F68" s="43">
        <f>ROUND(F66*E68,2)</f>
        <v>0.65</v>
      </c>
      <c r="G68" s="43"/>
      <c r="H68" s="43"/>
      <c r="I68" s="43"/>
      <c r="J68" s="43"/>
      <c r="K68" s="43"/>
      <c r="L68" s="43">
        <f>ROUND(F68*K68,2)</f>
        <v>0</v>
      </c>
      <c r="M68" s="43">
        <f t="shared" si="7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92" customFormat="1" ht="13.5" x14ac:dyDescent="0.25">
      <c r="A69" s="3"/>
      <c r="B69" s="48"/>
      <c r="C69" s="93" t="s">
        <v>103</v>
      </c>
      <c r="D69" s="41" t="s">
        <v>65</v>
      </c>
      <c r="E69" s="41">
        <v>0.16</v>
      </c>
      <c r="F69" s="43">
        <f>ROUND(F66*E69,2)</f>
        <v>0.03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7"/>
        <v>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92" customFormat="1" ht="13.5" x14ac:dyDescent="0.25">
      <c r="A70" s="3"/>
      <c r="B70" s="48"/>
      <c r="C70" s="93" t="s">
        <v>94</v>
      </c>
      <c r="D70" s="41" t="s">
        <v>65</v>
      </c>
      <c r="E70" s="41">
        <v>0.45</v>
      </c>
      <c r="F70" s="43">
        <f>ROUND(F66*E70,2)</f>
        <v>7.0000000000000007E-2</v>
      </c>
      <c r="G70" s="43"/>
      <c r="H70" s="43">
        <f>ROUND(F70*G70,2)</f>
        <v>0</v>
      </c>
      <c r="I70" s="43"/>
      <c r="J70" s="43"/>
      <c r="K70" s="43"/>
      <c r="L70" s="43"/>
      <c r="M70" s="43">
        <f t="shared" si="7"/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92" customFormat="1" ht="15.75" x14ac:dyDescent="0.25">
      <c r="A71" s="3"/>
      <c r="B71" s="48"/>
      <c r="C71" s="93" t="s">
        <v>104</v>
      </c>
      <c r="D71" s="41" t="s">
        <v>83</v>
      </c>
      <c r="E71" s="41">
        <v>0.75</v>
      </c>
      <c r="F71" s="43">
        <f>ROUND(F66*E71,2)</f>
        <v>0.12</v>
      </c>
      <c r="G71" s="43"/>
      <c r="H71" s="43">
        <f>ROUND(F71*G71,2)</f>
        <v>0</v>
      </c>
      <c r="I71" s="43"/>
      <c r="J71" s="43"/>
      <c r="K71" s="43"/>
      <c r="L71" s="43"/>
      <c r="M71" s="43">
        <f t="shared" si="7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92" customFormat="1" ht="13.5" x14ac:dyDescent="0.25">
      <c r="A72" s="3"/>
      <c r="B72" s="48"/>
      <c r="C72" s="93" t="s">
        <v>96</v>
      </c>
      <c r="D72" s="41" t="s">
        <v>68</v>
      </c>
      <c r="E72" s="41">
        <v>26.5</v>
      </c>
      <c r="F72" s="43">
        <f>ROUND(F66*E72,2)</f>
        <v>4.24</v>
      </c>
      <c r="G72" s="43"/>
      <c r="H72" s="43">
        <f>ROUND(F72*G72,2)</f>
        <v>0</v>
      </c>
      <c r="I72" s="43"/>
      <c r="J72" s="43"/>
      <c r="K72" s="43"/>
      <c r="L72" s="43"/>
      <c r="M72" s="43">
        <f t="shared" si="7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56.25" customHeight="1" x14ac:dyDescent="0.25">
      <c r="A73" s="3">
        <v>18</v>
      </c>
      <c r="B73" s="82" t="s">
        <v>187</v>
      </c>
      <c r="C73" s="58" t="s">
        <v>224</v>
      </c>
      <c r="D73" s="59" t="s">
        <v>78</v>
      </c>
      <c r="E73" s="59"/>
      <c r="F73" s="125">
        <v>0.01</v>
      </c>
      <c r="G73" s="3"/>
      <c r="H73" s="3"/>
      <c r="I73" s="43"/>
      <c r="J73" s="50"/>
      <c r="K73" s="3"/>
      <c r="L73" s="43"/>
      <c r="M73" s="50"/>
      <c r="N73" s="51"/>
    </row>
    <row r="74" spans="1:256" s="63" customFormat="1" ht="13.5" x14ac:dyDescent="0.25">
      <c r="A74" s="3"/>
      <c r="B74" s="61"/>
      <c r="C74" s="4" t="s">
        <v>80</v>
      </c>
      <c r="D74" s="3" t="s">
        <v>81</v>
      </c>
      <c r="E74" s="43">
        <v>7.25</v>
      </c>
      <c r="F74" s="43">
        <f>ROUND(E74*F73,2)</f>
        <v>7.0000000000000007E-2</v>
      </c>
      <c r="G74" s="62"/>
      <c r="H74" s="62"/>
      <c r="I74" s="43"/>
      <c r="J74" s="43">
        <f>ROUND(I74*F74,2)</f>
        <v>0</v>
      </c>
      <c r="K74" s="62"/>
      <c r="L74" s="43"/>
      <c r="M74" s="43">
        <f>L74+J74+H74</f>
        <v>0</v>
      </c>
    </row>
    <row r="75" spans="1:256" s="63" customFormat="1" ht="15.75" x14ac:dyDescent="0.25">
      <c r="A75" s="3"/>
      <c r="B75" s="61"/>
      <c r="C75" s="4" t="s">
        <v>186</v>
      </c>
      <c r="D75" s="3" t="s">
        <v>137</v>
      </c>
      <c r="E75" s="43">
        <v>16.2</v>
      </c>
      <c r="F75" s="43">
        <f>ROUND(E75*F73,2)</f>
        <v>0.16</v>
      </c>
      <c r="G75" s="62"/>
      <c r="H75" s="62"/>
      <c r="I75" s="3"/>
      <c r="J75" s="50"/>
      <c r="K75" s="3"/>
      <c r="L75" s="43">
        <f>ROUND(K75*F75,2)</f>
        <v>0</v>
      </c>
      <c r="M75" s="43">
        <f>L75+J75+H75</f>
        <v>0</v>
      </c>
    </row>
    <row r="76" spans="1:256" s="31" customFormat="1" ht="13.5" x14ac:dyDescent="0.25">
      <c r="A76" s="3"/>
      <c r="B76" s="64"/>
      <c r="C76" s="5" t="s">
        <v>67</v>
      </c>
      <c r="D76" s="3" t="s">
        <v>82</v>
      </c>
      <c r="E76" s="43">
        <v>1.35</v>
      </c>
      <c r="F76" s="43">
        <f>ROUND(E76*F73,2)</f>
        <v>0.01</v>
      </c>
      <c r="G76" s="43"/>
      <c r="H76" s="50"/>
      <c r="I76" s="43"/>
      <c r="J76" s="50"/>
      <c r="K76" s="43"/>
      <c r="L76" s="43">
        <f>ROUND(F76*K76,2)</f>
        <v>0</v>
      </c>
      <c r="M76" s="43">
        <f>L76+J76+H76</f>
        <v>0</v>
      </c>
      <c r="N76" s="27"/>
    </row>
    <row r="77" spans="1:256" s="2" customFormat="1" ht="15.75" x14ac:dyDescent="0.25">
      <c r="A77" s="65"/>
      <c r="B77" s="65" t="s">
        <v>369</v>
      </c>
      <c r="C77" s="117" t="s">
        <v>370</v>
      </c>
      <c r="D77" s="66" t="s">
        <v>83</v>
      </c>
      <c r="E77" s="10">
        <v>0.04</v>
      </c>
      <c r="F77" s="43">
        <f>ROUND(E77*F73,2)</f>
        <v>0</v>
      </c>
      <c r="G77" s="10"/>
      <c r="H77" s="67">
        <f>ROUND(F77*G77,2)</f>
        <v>0</v>
      </c>
      <c r="I77" s="65"/>
      <c r="J77" s="50"/>
      <c r="K77" s="65"/>
      <c r="L77" s="43"/>
      <c r="M77" s="43">
        <f>L77+J77+H77</f>
        <v>0</v>
      </c>
    </row>
    <row r="78" spans="1:256" s="31" customFormat="1" ht="27" x14ac:dyDescent="0.25">
      <c r="A78" s="3">
        <v>19</v>
      </c>
      <c r="B78" s="19" t="s">
        <v>161</v>
      </c>
      <c r="C78" s="40" t="s">
        <v>371</v>
      </c>
      <c r="D78" s="43" t="s">
        <v>65</v>
      </c>
      <c r="E78" s="41"/>
      <c r="F78" s="42">
        <f>F73*1.95*1000</f>
        <v>19.5</v>
      </c>
      <c r="G78" s="43"/>
      <c r="H78" s="43"/>
      <c r="I78" s="43"/>
      <c r="J78" s="43"/>
      <c r="K78" s="43"/>
      <c r="L78" s="43">
        <f>ROUND(F78*K78,2)</f>
        <v>0</v>
      </c>
      <c r="M78" s="43">
        <f>L78+J78+H78</f>
        <v>0</v>
      </c>
    </row>
    <row r="79" spans="1:256" s="27" customFormat="1" ht="13.5" x14ac:dyDescent="0.25">
      <c r="A79" s="3">
        <v>20</v>
      </c>
      <c r="B79" s="82" t="s">
        <v>84</v>
      </c>
      <c r="C79" s="5" t="s">
        <v>85</v>
      </c>
      <c r="D79" s="59" t="s">
        <v>86</v>
      </c>
      <c r="E79" s="59"/>
      <c r="F79" s="136">
        <v>0.01</v>
      </c>
      <c r="G79" s="3"/>
      <c r="H79" s="3"/>
      <c r="I79" s="43"/>
      <c r="J79" s="50"/>
      <c r="K79" s="3"/>
      <c r="L79" s="43"/>
      <c r="M79" s="43"/>
      <c r="N79" s="51"/>
    </row>
    <row r="80" spans="1:256" s="27" customFormat="1" ht="13.5" x14ac:dyDescent="0.25">
      <c r="A80" s="3"/>
      <c r="B80" s="48"/>
      <c r="C80" s="5" t="s">
        <v>79</v>
      </c>
      <c r="D80" s="59" t="s">
        <v>81</v>
      </c>
      <c r="E80" s="59">
        <v>3.23</v>
      </c>
      <c r="F80" s="41">
        <f>ROUND(F79*E80,2)</f>
        <v>0.03</v>
      </c>
      <c r="G80" s="3"/>
      <c r="H80" s="3"/>
      <c r="I80" s="43"/>
      <c r="J80" s="43">
        <f>ROUND(F80*I80,2)</f>
        <v>0</v>
      </c>
      <c r="K80" s="3"/>
      <c r="L80" s="43"/>
      <c r="M80" s="43">
        <f>H80+J80+L80</f>
        <v>0</v>
      </c>
      <c r="N80" s="51"/>
    </row>
    <row r="81" spans="1:14" s="27" customFormat="1" ht="13.5" x14ac:dyDescent="0.25">
      <c r="A81" s="3"/>
      <c r="B81" s="48"/>
      <c r="C81" s="5" t="s">
        <v>133</v>
      </c>
      <c r="D81" s="59" t="s">
        <v>71</v>
      </c>
      <c r="E81" s="59">
        <v>3.62</v>
      </c>
      <c r="F81" s="41">
        <f>ROUND(F79*E81,2)</f>
        <v>0.04</v>
      </c>
      <c r="G81" s="3"/>
      <c r="H81" s="3"/>
      <c r="I81" s="43"/>
      <c r="J81" s="50"/>
      <c r="K81" s="3"/>
      <c r="L81" s="43">
        <f>ROUND(F81*K81,2)</f>
        <v>0</v>
      </c>
      <c r="M81" s="43">
        <f>H81+J81+L81</f>
        <v>0</v>
      </c>
      <c r="N81" s="51"/>
    </row>
    <row r="82" spans="1:14" s="27" customFormat="1" ht="13.5" x14ac:dyDescent="0.25">
      <c r="A82" s="3"/>
      <c r="B82" s="48"/>
      <c r="C82" s="5" t="s">
        <v>67</v>
      </c>
      <c r="D82" s="59" t="s">
        <v>68</v>
      </c>
      <c r="E82" s="59">
        <v>0.18</v>
      </c>
      <c r="F82" s="41">
        <f>ROUND(F79*E82,2)</f>
        <v>0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4" s="27" customFormat="1" ht="13.5" x14ac:dyDescent="0.25">
      <c r="A83" s="3"/>
      <c r="B83" s="48" t="s">
        <v>369</v>
      </c>
      <c r="C83" s="5" t="s">
        <v>370</v>
      </c>
      <c r="D83" s="59" t="s">
        <v>66</v>
      </c>
      <c r="E83" s="59">
        <v>0.04</v>
      </c>
      <c r="F83" s="41">
        <f>ROUND(F79*E83,2)</f>
        <v>0</v>
      </c>
      <c r="G83" s="3"/>
      <c r="H83" s="3">
        <f>ROUND(F83*G83,2)</f>
        <v>0</v>
      </c>
      <c r="I83" s="43"/>
      <c r="J83" s="50"/>
      <c r="K83" s="3"/>
      <c r="L83" s="43"/>
      <c r="M83" s="43">
        <f>H83+J83+L83</f>
        <v>0</v>
      </c>
      <c r="N83" s="51"/>
    </row>
    <row r="84" spans="1:14" ht="27" x14ac:dyDescent="0.25">
      <c r="A84" s="66">
        <v>21</v>
      </c>
      <c r="B84" s="77" t="s">
        <v>213</v>
      </c>
      <c r="C84" s="44" t="s">
        <v>225</v>
      </c>
      <c r="D84" s="43" t="s">
        <v>102</v>
      </c>
      <c r="E84" s="10"/>
      <c r="F84" s="164">
        <v>0.06</v>
      </c>
      <c r="G84" s="43"/>
      <c r="H84" s="43"/>
      <c r="I84" s="10"/>
      <c r="J84" s="10"/>
      <c r="K84" s="10"/>
      <c r="L84" s="10"/>
      <c r="M84" s="43"/>
    </row>
    <row r="85" spans="1:14" x14ac:dyDescent="0.25">
      <c r="A85" s="66"/>
      <c r="B85" s="77"/>
      <c r="C85" s="44" t="s">
        <v>79</v>
      </c>
      <c r="D85" s="43" t="s">
        <v>64</v>
      </c>
      <c r="E85" s="10">
        <v>13.9</v>
      </c>
      <c r="F85" s="43">
        <f>ROUND(F84*E85,2)</f>
        <v>0.83</v>
      </c>
      <c r="G85" s="43"/>
      <c r="H85" s="43"/>
      <c r="I85" s="75"/>
      <c r="J85" s="43">
        <f>ROUND(F85*I85,2)</f>
        <v>0</v>
      </c>
      <c r="K85" s="43"/>
      <c r="L85" s="43"/>
      <c r="M85" s="43">
        <f>H85+J85+L85</f>
        <v>0</v>
      </c>
    </row>
    <row r="86" spans="1:14" x14ac:dyDescent="0.25">
      <c r="A86" s="66"/>
      <c r="B86" s="77"/>
      <c r="C86" s="44" t="s">
        <v>67</v>
      </c>
      <c r="D86" s="43" t="s">
        <v>68</v>
      </c>
      <c r="E86" s="10">
        <v>0.7</v>
      </c>
      <c r="F86" s="43">
        <f>ROUND(F84*E86,2)</f>
        <v>0.04</v>
      </c>
      <c r="G86" s="43"/>
      <c r="H86" s="43"/>
      <c r="I86" s="43"/>
      <c r="J86" s="43"/>
      <c r="K86" s="43"/>
      <c r="L86" s="43">
        <f>ROUND(F86*K86,2)</f>
        <v>0</v>
      </c>
      <c r="M86" s="43">
        <f>H86+J86+L86</f>
        <v>0</v>
      </c>
    </row>
    <row r="87" spans="1:14" x14ac:dyDescent="0.25">
      <c r="A87" s="66"/>
      <c r="B87" s="77"/>
      <c r="C87" s="44" t="s">
        <v>212</v>
      </c>
      <c r="D87" s="43" t="s">
        <v>113</v>
      </c>
      <c r="E87" s="10">
        <v>59</v>
      </c>
      <c r="F87" s="43">
        <f>ROUND(F84*E87,2)</f>
        <v>3.54</v>
      </c>
      <c r="G87" s="6"/>
      <c r="H87" s="6">
        <f t="shared" ref="H87:H91" si="8">ROUND(F87*G87,2)</f>
        <v>0</v>
      </c>
      <c r="I87" s="43"/>
      <c r="J87" s="43"/>
      <c r="K87" s="43"/>
      <c r="L87" s="43"/>
      <c r="M87" s="43">
        <f t="shared" ref="M87:M91" si="9">H87+J87+L87</f>
        <v>0</v>
      </c>
    </row>
    <row r="88" spans="1:14" x14ac:dyDescent="0.25">
      <c r="A88" s="66"/>
      <c r="B88" s="77"/>
      <c r="C88" s="44" t="s">
        <v>214</v>
      </c>
      <c r="D88" s="43" t="s">
        <v>113</v>
      </c>
      <c r="E88" s="10">
        <v>10</v>
      </c>
      <c r="F88" s="43">
        <f t="shared" ref="F88" si="10">ROUND(F84*E88,2)</f>
        <v>0.6</v>
      </c>
      <c r="G88" s="6"/>
      <c r="H88" s="6">
        <f t="shared" si="8"/>
        <v>0</v>
      </c>
      <c r="I88" s="43"/>
      <c r="J88" s="43"/>
      <c r="K88" s="43"/>
      <c r="L88" s="43"/>
      <c r="M88" s="43">
        <f t="shared" si="9"/>
        <v>0</v>
      </c>
    </row>
    <row r="89" spans="1:14" x14ac:dyDescent="0.25">
      <c r="A89" s="66"/>
      <c r="B89" s="77"/>
      <c r="C89" s="44" t="s">
        <v>215</v>
      </c>
      <c r="D89" s="43" t="s">
        <v>113</v>
      </c>
      <c r="E89" s="10">
        <v>12</v>
      </c>
      <c r="F89" s="43">
        <f>ROUND(F84*E89,2)</f>
        <v>0.72</v>
      </c>
      <c r="G89" s="6"/>
      <c r="H89" s="6">
        <f t="shared" si="8"/>
        <v>0</v>
      </c>
      <c r="I89" s="43"/>
      <c r="J89" s="43"/>
      <c r="K89" s="43"/>
      <c r="L89" s="43"/>
      <c r="M89" s="43">
        <f t="shared" si="9"/>
        <v>0</v>
      </c>
    </row>
    <row r="90" spans="1:14" x14ac:dyDescent="0.25">
      <c r="A90" s="66"/>
      <c r="B90" s="77"/>
      <c r="C90" s="44" t="s">
        <v>216</v>
      </c>
      <c r="D90" s="43" t="s">
        <v>113</v>
      </c>
      <c r="E90" s="10">
        <v>15</v>
      </c>
      <c r="F90" s="43">
        <f>ROUND(F84*E90,2)</f>
        <v>0.9</v>
      </c>
      <c r="G90" s="6"/>
      <c r="H90" s="6">
        <f t="shared" si="8"/>
        <v>0</v>
      </c>
      <c r="I90" s="43"/>
      <c r="J90" s="43"/>
      <c r="K90" s="43"/>
      <c r="L90" s="43"/>
      <c r="M90" s="43">
        <f t="shared" si="9"/>
        <v>0</v>
      </c>
    </row>
    <row r="91" spans="1:14" x14ac:dyDescent="0.25">
      <c r="A91" s="66"/>
      <c r="B91" s="77"/>
      <c r="C91" s="44" t="s">
        <v>96</v>
      </c>
      <c r="D91" s="43" t="s">
        <v>68</v>
      </c>
      <c r="E91" s="10">
        <v>0.34</v>
      </c>
      <c r="F91" s="43">
        <f>ROUND(F84*E91,2)</f>
        <v>0.02</v>
      </c>
      <c r="G91" s="6"/>
      <c r="H91" s="6">
        <f t="shared" si="8"/>
        <v>0</v>
      </c>
      <c r="I91" s="43"/>
      <c r="J91" s="43"/>
      <c r="K91" s="43"/>
      <c r="L91" s="43"/>
      <c r="M91" s="43">
        <f t="shared" si="9"/>
        <v>0</v>
      </c>
    </row>
    <row r="92" spans="1:14" x14ac:dyDescent="0.25">
      <c r="A92" s="149"/>
      <c r="B92" s="36"/>
      <c r="C92" s="122" t="s">
        <v>1</v>
      </c>
      <c r="D92" s="147" t="s">
        <v>68</v>
      </c>
      <c r="E92" s="10"/>
      <c r="F92" s="43"/>
      <c r="G92" s="43"/>
      <c r="H92" s="43"/>
      <c r="I92" s="43"/>
      <c r="J92" s="43"/>
      <c r="K92" s="43"/>
      <c r="L92" s="43"/>
      <c r="M92" s="110">
        <v>0</v>
      </c>
    </row>
    <row r="93" spans="1:14" x14ac:dyDescent="0.25">
      <c r="A93" s="149"/>
      <c r="B93" s="36"/>
      <c r="C93" s="122" t="s">
        <v>74</v>
      </c>
      <c r="D93" s="147" t="s">
        <v>75</v>
      </c>
      <c r="E93" s="84"/>
      <c r="F93" s="43"/>
      <c r="G93" s="43"/>
      <c r="H93" s="43"/>
      <c r="I93" s="43"/>
      <c r="J93" s="43"/>
      <c r="K93" s="43"/>
      <c r="L93" s="43"/>
      <c r="M93" s="68">
        <f>ROUND(0.1*M92,2)</f>
        <v>0</v>
      </c>
    </row>
    <row r="94" spans="1:14" x14ac:dyDescent="0.25">
      <c r="A94" s="149"/>
      <c r="B94" s="36"/>
      <c r="C94" s="122" t="s">
        <v>1</v>
      </c>
      <c r="D94" s="147" t="s">
        <v>68</v>
      </c>
      <c r="E94" s="84"/>
      <c r="F94" s="43"/>
      <c r="G94" s="43"/>
      <c r="H94" s="43"/>
      <c r="I94" s="43"/>
      <c r="J94" s="43"/>
      <c r="K94" s="43"/>
      <c r="L94" s="43"/>
      <c r="M94" s="68">
        <f>SUM(M92:M93)</f>
        <v>0</v>
      </c>
    </row>
    <row r="95" spans="1:14" x14ac:dyDescent="0.25">
      <c r="A95" s="149"/>
      <c r="B95" s="36"/>
      <c r="C95" s="122" t="s">
        <v>116</v>
      </c>
      <c r="D95" s="147" t="s">
        <v>75</v>
      </c>
      <c r="E95" s="84"/>
      <c r="F95" s="43"/>
      <c r="G95" s="43"/>
      <c r="H95" s="43"/>
      <c r="I95" s="43"/>
      <c r="J95" s="43"/>
      <c r="K95" s="43"/>
      <c r="L95" s="43"/>
      <c r="M95" s="68">
        <f>ROUND(0.08*M94,2)</f>
        <v>0</v>
      </c>
    </row>
    <row r="96" spans="1:14" x14ac:dyDescent="0.25">
      <c r="A96" s="149"/>
      <c r="B96" s="36"/>
      <c r="C96" s="122" t="s">
        <v>76</v>
      </c>
      <c r="D96" s="147" t="s">
        <v>68</v>
      </c>
      <c r="E96" s="85"/>
      <c r="F96" s="43"/>
      <c r="G96" s="43"/>
      <c r="H96" s="43"/>
      <c r="I96" s="43"/>
      <c r="J96" s="43"/>
      <c r="K96" s="43"/>
      <c r="L96" s="43"/>
      <c r="M96" s="68">
        <f>SUM(M94:M95)</f>
        <v>0</v>
      </c>
    </row>
    <row r="97" spans="1:13" x14ac:dyDescent="0.25">
      <c r="A97" s="54"/>
      <c r="B97" s="54"/>
      <c r="C97" s="53"/>
      <c r="D97" s="151"/>
      <c r="E97" s="54"/>
      <c r="F97" s="151"/>
      <c r="G97" s="151"/>
      <c r="H97" s="55"/>
      <c r="I97" s="54"/>
      <c r="J97" s="54"/>
      <c r="K97" s="54"/>
      <c r="L97" s="151"/>
      <c r="M97" s="86"/>
    </row>
    <row r="98" spans="1:13" x14ac:dyDescent="0.25">
      <c r="A98" s="54"/>
      <c r="B98" s="54"/>
      <c r="C98" s="266"/>
      <c r="D98" s="266"/>
      <c r="E98" s="52"/>
      <c r="F98" s="52"/>
      <c r="G98" s="267"/>
      <c r="H98" s="267"/>
      <c r="I98" s="267"/>
      <c r="J98" s="54"/>
      <c r="K98" s="54"/>
      <c r="L98" s="151"/>
      <c r="M98" s="86"/>
    </row>
    <row r="99" spans="1:13" x14ac:dyDescent="0.25">
      <c r="A99" s="54"/>
      <c r="B99" s="54"/>
      <c r="C99" s="53"/>
      <c r="D99" s="151"/>
      <c r="E99" s="54"/>
      <c r="F99" s="151"/>
      <c r="G99" s="151"/>
      <c r="H99" s="55"/>
      <c r="I99" s="54"/>
      <c r="J99" s="54"/>
      <c r="K99" s="54"/>
      <c r="L99" s="151"/>
      <c r="M99" s="87"/>
    </row>
    <row r="100" spans="1:13" x14ac:dyDescent="0.25">
      <c r="A100" s="54"/>
      <c r="B100" s="54"/>
      <c r="C100" s="268"/>
      <c r="D100" s="268"/>
      <c r="E100" s="56"/>
      <c r="F100" s="56"/>
      <c r="G100" s="268"/>
      <c r="H100" s="268"/>
      <c r="I100" s="268"/>
      <c r="J100" s="54"/>
      <c r="K100" s="54"/>
      <c r="L100" s="151"/>
      <c r="M100" s="86"/>
    </row>
  </sheetData>
  <mergeCells count="20">
    <mergeCell ref="B5:C5"/>
    <mergeCell ref="A1:M1"/>
    <mergeCell ref="A2:M2"/>
    <mergeCell ref="A3:M3"/>
    <mergeCell ref="A4:F4"/>
    <mergeCell ref="H4:K4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C98:D98"/>
    <mergeCell ref="G98:I98"/>
    <mergeCell ref="C100:D100"/>
    <mergeCell ref="G100:I100"/>
  </mergeCells>
  <conditionalFormatting sqref="F104:M104 F105:L108 D104:D108 A92:IO103 A35:IR37 A38:IU91 A10:IU34">
    <cfRule type="cellIs" dxfId="158" priority="32" stopIfTrue="1" operator="equal">
      <formula>8223.307275</formula>
    </cfRule>
  </conditionalFormatting>
  <conditionalFormatting sqref="F92:M92 F93:L96 D92:D96">
    <cfRule type="cellIs" dxfId="157" priority="3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view="pageBreakPreview" zoomScaleSheetLayoutView="100" workbookViewId="0">
      <selection activeCell="H94" sqref="H94"/>
    </sheetView>
  </sheetViews>
  <sheetFormatPr defaultRowHeight="15" x14ac:dyDescent="0.25"/>
  <cols>
    <col min="1" max="1" width="3" style="57" customWidth="1"/>
    <col min="2" max="2" width="8.7109375" style="57" customWidth="1"/>
    <col min="3" max="3" width="30.140625" style="108" customWidth="1"/>
    <col min="4" max="4" width="7.42578125" style="57" customWidth="1"/>
    <col min="5" max="5" width="10.7109375" style="57" customWidth="1"/>
    <col min="6" max="7" width="8.7109375" style="57" customWidth="1"/>
    <col min="8" max="8" width="9.140625" style="57"/>
    <col min="9" max="9" width="8.5703125" style="57" customWidth="1"/>
    <col min="10" max="10" width="8.28515625" style="57" customWidth="1"/>
    <col min="11" max="11" width="9.140625" style="57" customWidth="1"/>
    <col min="12" max="12" width="8.28515625" style="57" customWidth="1"/>
    <col min="13" max="13" width="9.28515625" style="57" customWidth="1"/>
    <col min="14" max="256" width="9.140625" style="57"/>
    <col min="257" max="257" width="3.7109375" style="57" customWidth="1"/>
    <col min="258" max="258" width="8.7109375" style="57" customWidth="1"/>
    <col min="259" max="259" width="30.28515625" style="57" customWidth="1"/>
    <col min="260" max="260" width="8.42578125" style="57" customWidth="1"/>
    <col min="261" max="261" width="12" style="57" customWidth="1"/>
    <col min="262" max="262" width="11" style="57" customWidth="1"/>
    <col min="263" max="265" width="9.140625" style="57"/>
    <col min="266" max="266" width="8.28515625" style="57" customWidth="1"/>
    <col min="267" max="267" width="10.140625" style="57" customWidth="1"/>
    <col min="268" max="268" width="10.5703125" style="57" customWidth="1"/>
    <col min="269" max="269" width="8.140625" style="57" customWidth="1"/>
    <col min="270" max="512" width="9.140625" style="57"/>
    <col min="513" max="513" width="3.7109375" style="57" customWidth="1"/>
    <col min="514" max="514" width="8.7109375" style="57" customWidth="1"/>
    <col min="515" max="515" width="30.28515625" style="57" customWidth="1"/>
    <col min="516" max="516" width="8.42578125" style="57" customWidth="1"/>
    <col min="517" max="517" width="12" style="57" customWidth="1"/>
    <col min="518" max="518" width="11" style="57" customWidth="1"/>
    <col min="519" max="521" width="9.140625" style="57"/>
    <col min="522" max="522" width="8.28515625" style="57" customWidth="1"/>
    <col min="523" max="523" width="10.140625" style="57" customWidth="1"/>
    <col min="524" max="524" width="10.5703125" style="57" customWidth="1"/>
    <col min="525" max="525" width="8.140625" style="57" customWidth="1"/>
    <col min="526" max="768" width="9.140625" style="57"/>
    <col min="769" max="769" width="3.7109375" style="57" customWidth="1"/>
    <col min="770" max="770" width="8.7109375" style="57" customWidth="1"/>
    <col min="771" max="771" width="30.28515625" style="57" customWidth="1"/>
    <col min="772" max="772" width="8.42578125" style="57" customWidth="1"/>
    <col min="773" max="773" width="12" style="57" customWidth="1"/>
    <col min="774" max="774" width="11" style="57" customWidth="1"/>
    <col min="775" max="777" width="9.140625" style="57"/>
    <col min="778" max="778" width="8.28515625" style="57" customWidth="1"/>
    <col min="779" max="779" width="10.140625" style="57" customWidth="1"/>
    <col min="780" max="780" width="10.5703125" style="57" customWidth="1"/>
    <col min="781" max="781" width="8.140625" style="57" customWidth="1"/>
    <col min="782" max="1024" width="9.140625" style="57"/>
    <col min="1025" max="1025" width="3.7109375" style="57" customWidth="1"/>
    <col min="1026" max="1026" width="8.7109375" style="57" customWidth="1"/>
    <col min="1027" max="1027" width="30.28515625" style="57" customWidth="1"/>
    <col min="1028" max="1028" width="8.42578125" style="57" customWidth="1"/>
    <col min="1029" max="1029" width="12" style="57" customWidth="1"/>
    <col min="1030" max="1030" width="11" style="57" customWidth="1"/>
    <col min="1031" max="1033" width="9.140625" style="57"/>
    <col min="1034" max="1034" width="8.28515625" style="57" customWidth="1"/>
    <col min="1035" max="1035" width="10.140625" style="57" customWidth="1"/>
    <col min="1036" max="1036" width="10.5703125" style="57" customWidth="1"/>
    <col min="1037" max="1037" width="8.140625" style="57" customWidth="1"/>
    <col min="1038" max="1280" width="9.140625" style="57"/>
    <col min="1281" max="1281" width="3.7109375" style="57" customWidth="1"/>
    <col min="1282" max="1282" width="8.7109375" style="57" customWidth="1"/>
    <col min="1283" max="1283" width="30.28515625" style="57" customWidth="1"/>
    <col min="1284" max="1284" width="8.42578125" style="57" customWidth="1"/>
    <col min="1285" max="1285" width="12" style="57" customWidth="1"/>
    <col min="1286" max="1286" width="11" style="57" customWidth="1"/>
    <col min="1287" max="1289" width="9.140625" style="57"/>
    <col min="1290" max="1290" width="8.28515625" style="57" customWidth="1"/>
    <col min="1291" max="1291" width="10.140625" style="57" customWidth="1"/>
    <col min="1292" max="1292" width="10.5703125" style="57" customWidth="1"/>
    <col min="1293" max="1293" width="8.140625" style="57" customWidth="1"/>
    <col min="1294" max="1536" width="9.140625" style="57"/>
    <col min="1537" max="1537" width="3.7109375" style="57" customWidth="1"/>
    <col min="1538" max="1538" width="8.7109375" style="57" customWidth="1"/>
    <col min="1539" max="1539" width="30.28515625" style="57" customWidth="1"/>
    <col min="1540" max="1540" width="8.42578125" style="57" customWidth="1"/>
    <col min="1541" max="1541" width="12" style="57" customWidth="1"/>
    <col min="1542" max="1542" width="11" style="57" customWidth="1"/>
    <col min="1543" max="1545" width="9.140625" style="57"/>
    <col min="1546" max="1546" width="8.28515625" style="57" customWidth="1"/>
    <col min="1547" max="1547" width="10.140625" style="57" customWidth="1"/>
    <col min="1548" max="1548" width="10.5703125" style="57" customWidth="1"/>
    <col min="1549" max="1549" width="8.140625" style="57" customWidth="1"/>
    <col min="1550" max="1792" width="9.140625" style="57"/>
    <col min="1793" max="1793" width="3.7109375" style="57" customWidth="1"/>
    <col min="1794" max="1794" width="8.7109375" style="57" customWidth="1"/>
    <col min="1795" max="1795" width="30.28515625" style="57" customWidth="1"/>
    <col min="1796" max="1796" width="8.42578125" style="57" customWidth="1"/>
    <col min="1797" max="1797" width="12" style="57" customWidth="1"/>
    <col min="1798" max="1798" width="11" style="57" customWidth="1"/>
    <col min="1799" max="1801" width="9.140625" style="57"/>
    <col min="1802" max="1802" width="8.28515625" style="57" customWidth="1"/>
    <col min="1803" max="1803" width="10.140625" style="57" customWidth="1"/>
    <col min="1804" max="1804" width="10.5703125" style="57" customWidth="1"/>
    <col min="1805" max="1805" width="8.140625" style="57" customWidth="1"/>
    <col min="1806" max="2048" width="9.140625" style="57"/>
    <col min="2049" max="2049" width="3.7109375" style="57" customWidth="1"/>
    <col min="2050" max="2050" width="8.7109375" style="57" customWidth="1"/>
    <col min="2051" max="2051" width="30.28515625" style="57" customWidth="1"/>
    <col min="2052" max="2052" width="8.42578125" style="57" customWidth="1"/>
    <col min="2053" max="2053" width="12" style="57" customWidth="1"/>
    <col min="2054" max="2054" width="11" style="57" customWidth="1"/>
    <col min="2055" max="2057" width="9.140625" style="57"/>
    <col min="2058" max="2058" width="8.28515625" style="57" customWidth="1"/>
    <col min="2059" max="2059" width="10.140625" style="57" customWidth="1"/>
    <col min="2060" max="2060" width="10.5703125" style="57" customWidth="1"/>
    <col min="2061" max="2061" width="8.140625" style="57" customWidth="1"/>
    <col min="2062" max="2304" width="9.140625" style="57"/>
    <col min="2305" max="2305" width="3.7109375" style="57" customWidth="1"/>
    <col min="2306" max="2306" width="8.7109375" style="57" customWidth="1"/>
    <col min="2307" max="2307" width="30.28515625" style="57" customWidth="1"/>
    <col min="2308" max="2308" width="8.42578125" style="57" customWidth="1"/>
    <col min="2309" max="2309" width="12" style="57" customWidth="1"/>
    <col min="2310" max="2310" width="11" style="57" customWidth="1"/>
    <col min="2311" max="2313" width="9.140625" style="57"/>
    <col min="2314" max="2314" width="8.28515625" style="57" customWidth="1"/>
    <col min="2315" max="2315" width="10.140625" style="57" customWidth="1"/>
    <col min="2316" max="2316" width="10.5703125" style="57" customWidth="1"/>
    <col min="2317" max="2317" width="8.140625" style="57" customWidth="1"/>
    <col min="2318" max="2560" width="9.140625" style="57"/>
    <col min="2561" max="2561" width="3.7109375" style="57" customWidth="1"/>
    <col min="2562" max="2562" width="8.7109375" style="57" customWidth="1"/>
    <col min="2563" max="2563" width="30.28515625" style="57" customWidth="1"/>
    <col min="2564" max="2564" width="8.42578125" style="57" customWidth="1"/>
    <col min="2565" max="2565" width="12" style="57" customWidth="1"/>
    <col min="2566" max="2566" width="11" style="57" customWidth="1"/>
    <col min="2567" max="2569" width="9.140625" style="57"/>
    <col min="2570" max="2570" width="8.28515625" style="57" customWidth="1"/>
    <col min="2571" max="2571" width="10.140625" style="57" customWidth="1"/>
    <col min="2572" max="2572" width="10.5703125" style="57" customWidth="1"/>
    <col min="2573" max="2573" width="8.140625" style="57" customWidth="1"/>
    <col min="2574" max="2816" width="9.140625" style="57"/>
    <col min="2817" max="2817" width="3.7109375" style="57" customWidth="1"/>
    <col min="2818" max="2818" width="8.7109375" style="57" customWidth="1"/>
    <col min="2819" max="2819" width="30.28515625" style="57" customWidth="1"/>
    <col min="2820" max="2820" width="8.42578125" style="57" customWidth="1"/>
    <col min="2821" max="2821" width="12" style="57" customWidth="1"/>
    <col min="2822" max="2822" width="11" style="57" customWidth="1"/>
    <col min="2823" max="2825" width="9.140625" style="57"/>
    <col min="2826" max="2826" width="8.28515625" style="57" customWidth="1"/>
    <col min="2827" max="2827" width="10.140625" style="57" customWidth="1"/>
    <col min="2828" max="2828" width="10.5703125" style="57" customWidth="1"/>
    <col min="2829" max="2829" width="8.140625" style="57" customWidth="1"/>
    <col min="2830" max="3072" width="9.140625" style="57"/>
    <col min="3073" max="3073" width="3.7109375" style="57" customWidth="1"/>
    <col min="3074" max="3074" width="8.7109375" style="57" customWidth="1"/>
    <col min="3075" max="3075" width="30.28515625" style="57" customWidth="1"/>
    <col min="3076" max="3076" width="8.42578125" style="57" customWidth="1"/>
    <col min="3077" max="3077" width="12" style="57" customWidth="1"/>
    <col min="3078" max="3078" width="11" style="57" customWidth="1"/>
    <col min="3079" max="3081" width="9.140625" style="57"/>
    <col min="3082" max="3082" width="8.28515625" style="57" customWidth="1"/>
    <col min="3083" max="3083" width="10.140625" style="57" customWidth="1"/>
    <col min="3084" max="3084" width="10.5703125" style="57" customWidth="1"/>
    <col min="3085" max="3085" width="8.140625" style="57" customWidth="1"/>
    <col min="3086" max="3328" width="9.140625" style="57"/>
    <col min="3329" max="3329" width="3.7109375" style="57" customWidth="1"/>
    <col min="3330" max="3330" width="8.7109375" style="57" customWidth="1"/>
    <col min="3331" max="3331" width="30.28515625" style="57" customWidth="1"/>
    <col min="3332" max="3332" width="8.42578125" style="57" customWidth="1"/>
    <col min="3333" max="3333" width="12" style="57" customWidth="1"/>
    <col min="3334" max="3334" width="11" style="57" customWidth="1"/>
    <col min="3335" max="3337" width="9.140625" style="57"/>
    <col min="3338" max="3338" width="8.28515625" style="57" customWidth="1"/>
    <col min="3339" max="3339" width="10.140625" style="57" customWidth="1"/>
    <col min="3340" max="3340" width="10.5703125" style="57" customWidth="1"/>
    <col min="3341" max="3341" width="8.140625" style="57" customWidth="1"/>
    <col min="3342" max="3584" width="9.140625" style="57"/>
    <col min="3585" max="3585" width="3.7109375" style="57" customWidth="1"/>
    <col min="3586" max="3586" width="8.7109375" style="57" customWidth="1"/>
    <col min="3587" max="3587" width="30.28515625" style="57" customWidth="1"/>
    <col min="3588" max="3588" width="8.42578125" style="57" customWidth="1"/>
    <col min="3589" max="3589" width="12" style="57" customWidth="1"/>
    <col min="3590" max="3590" width="11" style="57" customWidth="1"/>
    <col min="3591" max="3593" width="9.140625" style="57"/>
    <col min="3594" max="3594" width="8.28515625" style="57" customWidth="1"/>
    <col min="3595" max="3595" width="10.140625" style="57" customWidth="1"/>
    <col min="3596" max="3596" width="10.5703125" style="57" customWidth="1"/>
    <col min="3597" max="3597" width="8.140625" style="57" customWidth="1"/>
    <col min="3598" max="3840" width="9.140625" style="57"/>
    <col min="3841" max="3841" width="3.7109375" style="57" customWidth="1"/>
    <col min="3842" max="3842" width="8.7109375" style="57" customWidth="1"/>
    <col min="3843" max="3843" width="30.28515625" style="57" customWidth="1"/>
    <col min="3844" max="3844" width="8.42578125" style="57" customWidth="1"/>
    <col min="3845" max="3845" width="12" style="57" customWidth="1"/>
    <col min="3846" max="3846" width="11" style="57" customWidth="1"/>
    <col min="3847" max="3849" width="9.140625" style="57"/>
    <col min="3850" max="3850" width="8.28515625" style="57" customWidth="1"/>
    <col min="3851" max="3851" width="10.140625" style="57" customWidth="1"/>
    <col min="3852" max="3852" width="10.5703125" style="57" customWidth="1"/>
    <col min="3853" max="3853" width="8.140625" style="57" customWidth="1"/>
    <col min="3854" max="4096" width="9.140625" style="57"/>
    <col min="4097" max="4097" width="3.7109375" style="57" customWidth="1"/>
    <col min="4098" max="4098" width="8.7109375" style="57" customWidth="1"/>
    <col min="4099" max="4099" width="30.28515625" style="57" customWidth="1"/>
    <col min="4100" max="4100" width="8.42578125" style="57" customWidth="1"/>
    <col min="4101" max="4101" width="12" style="57" customWidth="1"/>
    <col min="4102" max="4102" width="11" style="57" customWidth="1"/>
    <col min="4103" max="4105" width="9.140625" style="57"/>
    <col min="4106" max="4106" width="8.28515625" style="57" customWidth="1"/>
    <col min="4107" max="4107" width="10.140625" style="57" customWidth="1"/>
    <col min="4108" max="4108" width="10.5703125" style="57" customWidth="1"/>
    <col min="4109" max="4109" width="8.140625" style="57" customWidth="1"/>
    <col min="4110" max="4352" width="9.140625" style="57"/>
    <col min="4353" max="4353" width="3.7109375" style="57" customWidth="1"/>
    <col min="4354" max="4354" width="8.7109375" style="57" customWidth="1"/>
    <col min="4355" max="4355" width="30.28515625" style="57" customWidth="1"/>
    <col min="4356" max="4356" width="8.42578125" style="57" customWidth="1"/>
    <col min="4357" max="4357" width="12" style="57" customWidth="1"/>
    <col min="4358" max="4358" width="11" style="57" customWidth="1"/>
    <col min="4359" max="4361" width="9.140625" style="57"/>
    <col min="4362" max="4362" width="8.28515625" style="57" customWidth="1"/>
    <col min="4363" max="4363" width="10.140625" style="57" customWidth="1"/>
    <col min="4364" max="4364" width="10.5703125" style="57" customWidth="1"/>
    <col min="4365" max="4365" width="8.140625" style="57" customWidth="1"/>
    <col min="4366" max="4608" width="9.140625" style="57"/>
    <col min="4609" max="4609" width="3.7109375" style="57" customWidth="1"/>
    <col min="4610" max="4610" width="8.7109375" style="57" customWidth="1"/>
    <col min="4611" max="4611" width="30.28515625" style="57" customWidth="1"/>
    <col min="4612" max="4612" width="8.42578125" style="57" customWidth="1"/>
    <col min="4613" max="4613" width="12" style="57" customWidth="1"/>
    <col min="4614" max="4614" width="11" style="57" customWidth="1"/>
    <col min="4615" max="4617" width="9.140625" style="57"/>
    <col min="4618" max="4618" width="8.28515625" style="57" customWidth="1"/>
    <col min="4619" max="4619" width="10.140625" style="57" customWidth="1"/>
    <col min="4620" max="4620" width="10.5703125" style="57" customWidth="1"/>
    <col min="4621" max="4621" width="8.140625" style="57" customWidth="1"/>
    <col min="4622" max="4864" width="9.140625" style="57"/>
    <col min="4865" max="4865" width="3.7109375" style="57" customWidth="1"/>
    <col min="4866" max="4866" width="8.7109375" style="57" customWidth="1"/>
    <col min="4867" max="4867" width="30.28515625" style="57" customWidth="1"/>
    <col min="4868" max="4868" width="8.42578125" style="57" customWidth="1"/>
    <col min="4869" max="4869" width="12" style="57" customWidth="1"/>
    <col min="4870" max="4870" width="11" style="57" customWidth="1"/>
    <col min="4871" max="4873" width="9.140625" style="57"/>
    <col min="4874" max="4874" width="8.28515625" style="57" customWidth="1"/>
    <col min="4875" max="4875" width="10.140625" style="57" customWidth="1"/>
    <col min="4876" max="4876" width="10.5703125" style="57" customWidth="1"/>
    <col min="4877" max="4877" width="8.140625" style="57" customWidth="1"/>
    <col min="4878" max="5120" width="9.140625" style="57"/>
    <col min="5121" max="5121" width="3.7109375" style="57" customWidth="1"/>
    <col min="5122" max="5122" width="8.7109375" style="57" customWidth="1"/>
    <col min="5123" max="5123" width="30.28515625" style="57" customWidth="1"/>
    <col min="5124" max="5124" width="8.42578125" style="57" customWidth="1"/>
    <col min="5125" max="5125" width="12" style="57" customWidth="1"/>
    <col min="5126" max="5126" width="11" style="57" customWidth="1"/>
    <col min="5127" max="5129" width="9.140625" style="57"/>
    <col min="5130" max="5130" width="8.28515625" style="57" customWidth="1"/>
    <col min="5131" max="5131" width="10.140625" style="57" customWidth="1"/>
    <col min="5132" max="5132" width="10.5703125" style="57" customWidth="1"/>
    <col min="5133" max="5133" width="8.140625" style="57" customWidth="1"/>
    <col min="5134" max="5376" width="9.140625" style="57"/>
    <col min="5377" max="5377" width="3.7109375" style="57" customWidth="1"/>
    <col min="5378" max="5378" width="8.7109375" style="57" customWidth="1"/>
    <col min="5379" max="5379" width="30.28515625" style="57" customWidth="1"/>
    <col min="5380" max="5380" width="8.42578125" style="57" customWidth="1"/>
    <col min="5381" max="5381" width="12" style="57" customWidth="1"/>
    <col min="5382" max="5382" width="11" style="57" customWidth="1"/>
    <col min="5383" max="5385" width="9.140625" style="57"/>
    <col min="5386" max="5386" width="8.28515625" style="57" customWidth="1"/>
    <col min="5387" max="5387" width="10.140625" style="57" customWidth="1"/>
    <col min="5388" max="5388" width="10.5703125" style="57" customWidth="1"/>
    <col min="5389" max="5389" width="8.140625" style="57" customWidth="1"/>
    <col min="5390" max="5632" width="9.140625" style="57"/>
    <col min="5633" max="5633" width="3.7109375" style="57" customWidth="1"/>
    <col min="5634" max="5634" width="8.7109375" style="57" customWidth="1"/>
    <col min="5635" max="5635" width="30.28515625" style="57" customWidth="1"/>
    <col min="5636" max="5636" width="8.42578125" style="57" customWidth="1"/>
    <col min="5637" max="5637" width="12" style="57" customWidth="1"/>
    <col min="5638" max="5638" width="11" style="57" customWidth="1"/>
    <col min="5639" max="5641" width="9.140625" style="57"/>
    <col min="5642" max="5642" width="8.28515625" style="57" customWidth="1"/>
    <col min="5643" max="5643" width="10.140625" style="57" customWidth="1"/>
    <col min="5644" max="5644" width="10.5703125" style="57" customWidth="1"/>
    <col min="5645" max="5645" width="8.140625" style="57" customWidth="1"/>
    <col min="5646" max="5888" width="9.140625" style="57"/>
    <col min="5889" max="5889" width="3.7109375" style="57" customWidth="1"/>
    <col min="5890" max="5890" width="8.7109375" style="57" customWidth="1"/>
    <col min="5891" max="5891" width="30.28515625" style="57" customWidth="1"/>
    <col min="5892" max="5892" width="8.42578125" style="57" customWidth="1"/>
    <col min="5893" max="5893" width="12" style="57" customWidth="1"/>
    <col min="5894" max="5894" width="11" style="57" customWidth="1"/>
    <col min="5895" max="5897" width="9.140625" style="57"/>
    <col min="5898" max="5898" width="8.28515625" style="57" customWidth="1"/>
    <col min="5899" max="5899" width="10.140625" style="57" customWidth="1"/>
    <col min="5900" max="5900" width="10.5703125" style="57" customWidth="1"/>
    <col min="5901" max="5901" width="8.140625" style="57" customWidth="1"/>
    <col min="5902" max="6144" width="9.140625" style="57"/>
    <col min="6145" max="6145" width="3.7109375" style="57" customWidth="1"/>
    <col min="6146" max="6146" width="8.7109375" style="57" customWidth="1"/>
    <col min="6147" max="6147" width="30.28515625" style="57" customWidth="1"/>
    <col min="6148" max="6148" width="8.42578125" style="57" customWidth="1"/>
    <col min="6149" max="6149" width="12" style="57" customWidth="1"/>
    <col min="6150" max="6150" width="11" style="57" customWidth="1"/>
    <col min="6151" max="6153" width="9.140625" style="57"/>
    <col min="6154" max="6154" width="8.28515625" style="57" customWidth="1"/>
    <col min="6155" max="6155" width="10.140625" style="57" customWidth="1"/>
    <col min="6156" max="6156" width="10.5703125" style="57" customWidth="1"/>
    <col min="6157" max="6157" width="8.140625" style="57" customWidth="1"/>
    <col min="6158" max="6400" width="9.140625" style="57"/>
    <col min="6401" max="6401" width="3.7109375" style="57" customWidth="1"/>
    <col min="6402" max="6402" width="8.7109375" style="57" customWidth="1"/>
    <col min="6403" max="6403" width="30.28515625" style="57" customWidth="1"/>
    <col min="6404" max="6404" width="8.42578125" style="57" customWidth="1"/>
    <col min="6405" max="6405" width="12" style="57" customWidth="1"/>
    <col min="6406" max="6406" width="11" style="57" customWidth="1"/>
    <col min="6407" max="6409" width="9.140625" style="57"/>
    <col min="6410" max="6410" width="8.28515625" style="57" customWidth="1"/>
    <col min="6411" max="6411" width="10.140625" style="57" customWidth="1"/>
    <col min="6412" max="6412" width="10.5703125" style="57" customWidth="1"/>
    <col min="6413" max="6413" width="8.140625" style="57" customWidth="1"/>
    <col min="6414" max="6656" width="9.140625" style="57"/>
    <col min="6657" max="6657" width="3.7109375" style="57" customWidth="1"/>
    <col min="6658" max="6658" width="8.7109375" style="57" customWidth="1"/>
    <col min="6659" max="6659" width="30.28515625" style="57" customWidth="1"/>
    <col min="6660" max="6660" width="8.42578125" style="57" customWidth="1"/>
    <col min="6661" max="6661" width="12" style="57" customWidth="1"/>
    <col min="6662" max="6662" width="11" style="57" customWidth="1"/>
    <col min="6663" max="6665" width="9.140625" style="57"/>
    <col min="6666" max="6666" width="8.28515625" style="57" customWidth="1"/>
    <col min="6667" max="6667" width="10.140625" style="57" customWidth="1"/>
    <col min="6668" max="6668" width="10.5703125" style="57" customWidth="1"/>
    <col min="6669" max="6669" width="8.140625" style="57" customWidth="1"/>
    <col min="6670" max="6912" width="9.140625" style="57"/>
    <col min="6913" max="6913" width="3.7109375" style="57" customWidth="1"/>
    <col min="6914" max="6914" width="8.7109375" style="57" customWidth="1"/>
    <col min="6915" max="6915" width="30.28515625" style="57" customWidth="1"/>
    <col min="6916" max="6916" width="8.42578125" style="57" customWidth="1"/>
    <col min="6917" max="6917" width="12" style="57" customWidth="1"/>
    <col min="6918" max="6918" width="11" style="57" customWidth="1"/>
    <col min="6919" max="6921" width="9.140625" style="57"/>
    <col min="6922" max="6922" width="8.28515625" style="57" customWidth="1"/>
    <col min="6923" max="6923" width="10.140625" style="57" customWidth="1"/>
    <col min="6924" max="6924" width="10.5703125" style="57" customWidth="1"/>
    <col min="6925" max="6925" width="8.140625" style="57" customWidth="1"/>
    <col min="6926" max="7168" width="9.140625" style="57"/>
    <col min="7169" max="7169" width="3.7109375" style="57" customWidth="1"/>
    <col min="7170" max="7170" width="8.7109375" style="57" customWidth="1"/>
    <col min="7171" max="7171" width="30.28515625" style="57" customWidth="1"/>
    <col min="7172" max="7172" width="8.42578125" style="57" customWidth="1"/>
    <col min="7173" max="7173" width="12" style="57" customWidth="1"/>
    <col min="7174" max="7174" width="11" style="57" customWidth="1"/>
    <col min="7175" max="7177" width="9.140625" style="57"/>
    <col min="7178" max="7178" width="8.28515625" style="57" customWidth="1"/>
    <col min="7179" max="7179" width="10.140625" style="57" customWidth="1"/>
    <col min="7180" max="7180" width="10.5703125" style="57" customWidth="1"/>
    <col min="7181" max="7181" width="8.140625" style="57" customWidth="1"/>
    <col min="7182" max="7424" width="9.140625" style="57"/>
    <col min="7425" max="7425" width="3.7109375" style="57" customWidth="1"/>
    <col min="7426" max="7426" width="8.7109375" style="57" customWidth="1"/>
    <col min="7427" max="7427" width="30.28515625" style="57" customWidth="1"/>
    <col min="7428" max="7428" width="8.42578125" style="57" customWidth="1"/>
    <col min="7429" max="7429" width="12" style="57" customWidth="1"/>
    <col min="7430" max="7430" width="11" style="57" customWidth="1"/>
    <col min="7431" max="7433" width="9.140625" style="57"/>
    <col min="7434" max="7434" width="8.28515625" style="57" customWidth="1"/>
    <col min="7435" max="7435" width="10.140625" style="57" customWidth="1"/>
    <col min="7436" max="7436" width="10.5703125" style="57" customWidth="1"/>
    <col min="7437" max="7437" width="8.140625" style="57" customWidth="1"/>
    <col min="7438" max="7680" width="9.140625" style="57"/>
    <col min="7681" max="7681" width="3.7109375" style="57" customWidth="1"/>
    <col min="7682" max="7682" width="8.7109375" style="57" customWidth="1"/>
    <col min="7683" max="7683" width="30.28515625" style="57" customWidth="1"/>
    <col min="7684" max="7684" width="8.42578125" style="57" customWidth="1"/>
    <col min="7685" max="7685" width="12" style="57" customWidth="1"/>
    <col min="7686" max="7686" width="11" style="57" customWidth="1"/>
    <col min="7687" max="7689" width="9.140625" style="57"/>
    <col min="7690" max="7690" width="8.28515625" style="57" customWidth="1"/>
    <col min="7691" max="7691" width="10.140625" style="57" customWidth="1"/>
    <col min="7692" max="7692" width="10.5703125" style="57" customWidth="1"/>
    <col min="7693" max="7693" width="8.140625" style="57" customWidth="1"/>
    <col min="7694" max="7936" width="9.140625" style="57"/>
    <col min="7937" max="7937" width="3.7109375" style="57" customWidth="1"/>
    <col min="7938" max="7938" width="8.7109375" style="57" customWidth="1"/>
    <col min="7939" max="7939" width="30.28515625" style="57" customWidth="1"/>
    <col min="7940" max="7940" width="8.42578125" style="57" customWidth="1"/>
    <col min="7941" max="7941" width="12" style="57" customWidth="1"/>
    <col min="7942" max="7942" width="11" style="57" customWidth="1"/>
    <col min="7943" max="7945" width="9.140625" style="57"/>
    <col min="7946" max="7946" width="8.28515625" style="57" customWidth="1"/>
    <col min="7947" max="7947" width="10.140625" style="57" customWidth="1"/>
    <col min="7948" max="7948" width="10.5703125" style="57" customWidth="1"/>
    <col min="7949" max="7949" width="8.140625" style="57" customWidth="1"/>
    <col min="7950" max="8192" width="9.140625" style="57"/>
    <col min="8193" max="8193" width="3.7109375" style="57" customWidth="1"/>
    <col min="8194" max="8194" width="8.7109375" style="57" customWidth="1"/>
    <col min="8195" max="8195" width="30.28515625" style="57" customWidth="1"/>
    <col min="8196" max="8196" width="8.42578125" style="57" customWidth="1"/>
    <col min="8197" max="8197" width="12" style="57" customWidth="1"/>
    <col min="8198" max="8198" width="11" style="57" customWidth="1"/>
    <col min="8199" max="8201" width="9.140625" style="57"/>
    <col min="8202" max="8202" width="8.28515625" style="57" customWidth="1"/>
    <col min="8203" max="8203" width="10.140625" style="57" customWidth="1"/>
    <col min="8204" max="8204" width="10.5703125" style="57" customWidth="1"/>
    <col min="8205" max="8205" width="8.140625" style="57" customWidth="1"/>
    <col min="8206" max="8448" width="9.140625" style="57"/>
    <col min="8449" max="8449" width="3.7109375" style="57" customWidth="1"/>
    <col min="8450" max="8450" width="8.7109375" style="57" customWidth="1"/>
    <col min="8451" max="8451" width="30.28515625" style="57" customWidth="1"/>
    <col min="8452" max="8452" width="8.42578125" style="57" customWidth="1"/>
    <col min="8453" max="8453" width="12" style="57" customWidth="1"/>
    <col min="8454" max="8454" width="11" style="57" customWidth="1"/>
    <col min="8455" max="8457" width="9.140625" style="57"/>
    <col min="8458" max="8458" width="8.28515625" style="57" customWidth="1"/>
    <col min="8459" max="8459" width="10.140625" style="57" customWidth="1"/>
    <col min="8460" max="8460" width="10.5703125" style="57" customWidth="1"/>
    <col min="8461" max="8461" width="8.140625" style="57" customWidth="1"/>
    <col min="8462" max="8704" width="9.140625" style="57"/>
    <col min="8705" max="8705" width="3.7109375" style="57" customWidth="1"/>
    <col min="8706" max="8706" width="8.7109375" style="57" customWidth="1"/>
    <col min="8707" max="8707" width="30.28515625" style="57" customWidth="1"/>
    <col min="8708" max="8708" width="8.42578125" style="57" customWidth="1"/>
    <col min="8709" max="8709" width="12" style="57" customWidth="1"/>
    <col min="8710" max="8710" width="11" style="57" customWidth="1"/>
    <col min="8711" max="8713" width="9.140625" style="57"/>
    <col min="8714" max="8714" width="8.28515625" style="57" customWidth="1"/>
    <col min="8715" max="8715" width="10.140625" style="57" customWidth="1"/>
    <col min="8716" max="8716" width="10.5703125" style="57" customWidth="1"/>
    <col min="8717" max="8717" width="8.140625" style="57" customWidth="1"/>
    <col min="8718" max="8960" width="9.140625" style="57"/>
    <col min="8961" max="8961" width="3.7109375" style="57" customWidth="1"/>
    <col min="8962" max="8962" width="8.7109375" style="57" customWidth="1"/>
    <col min="8963" max="8963" width="30.28515625" style="57" customWidth="1"/>
    <col min="8964" max="8964" width="8.42578125" style="57" customWidth="1"/>
    <col min="8965" max="8965" width="12" style="57" customWidth="1"/>
    <col min="8966" max="8966" width="11" style="57" customWidth="1"/>
    <col min="8967" max="8969" width="9.140625" style="57"/>
    <col min="8970" max="8970" width="8.28515625" style="57" customWidth="1"/>
    <col min="8971" max="8971" width="10.140625" style="57" customWidth="1"/>
    <col min="8972" max="8972" width="10.5703125" style="57" customWidth="1"/>
    <col min="8973" max="8973" width="8.140625" style="57" customWidth="1"/>
    <col min="8974" max="9216" width="9.140625" style="57"/>
    <col min="9217" max="9217" width="3.7109375" style="57" customWidth="1"/>
    <col min="9218" max="9218" width="8.7109375" style="57" customWidth="1"/>
    <col min="9219" max="9219" width="30.28515625" style="57" customWidth="1"/>
    <col min="9220" max="9220" width="8.42578125" style="57" customWidth="1"/>
    <col min="9221" max="9221" width="12" style="57" customWidth="1"/>
    <col min="9222" max="9222" width="11" style="57" customWidth="1"/>
    <col min="9223" max="9225" width="9.140625" style="57"/>
    <col min="9226" max="9226" width="8.28515625" style="57" customWidth="1"/>
    <col min="9227" max="9227" width="10.140625" style="57" customWidth="1"/>
    <col min="9228" max="9228" width="10.5703125" style="57" customWidth="1"/>
    <col min="9229" max="9229" width="8.140625" style="57" customWidth="1"/>
    <col min="9230" max="9472" width="9.140625" style="57"/>
    <col min="9473" max="9473" width="3.7109375" style="57" customWidth="1"/>
    <col min="9474" max="9474" width="8.7109375" style="57" customWidth="1"/>
    <col min="9475" max="9475" width="30.28515625" style="57" customWidth="1"/>
    <col min="9476" max="9476" width="8.42578125" style="57" customWidth="1"/>
    <col min="9477" max="9477" width="12" style="57" customWidth="1"/>
    <col min="9478" max="9478" width="11" style="57" customWidth="1"/>
    <col min="9479" max="9481" width="9.140625" style="57"/>
    <col min="9482" max="9482" width="8.28515625" style="57" customWidth="1"/>
    <col min="9483" max="9483" width="10.140625" style="57" customWidth="1"/>
    <col min="9484" max="9484" width="10.5703125" style="57" customWidth="1"/>
    <col min="9485" max="9485" width="8.140625" style="57" customWidth="1"/>
    <col min="9486" max="9728" width="9.140625" style="57"/>
    <col min="9729" max="9729" width="3.7109375" style="57" customWidth="1"/>
    <col min="9730" max="9730" width="8.7109375" style="57" customWidth="1"/>
    <col min="9731" max="9731" width="30.28515625" style="57" customWidth="1"/>
    <col min="9732" max="9732" width="8.42578125" style="57" customWidth="1"/>
    <col min="9733" max="9733" width="12" style="57" customWidth="1"/>
    <col min="9734" max="9734" width="11" style="57" customWidth="1"/>
    <col min="9735" max="9737" width="9.140625" style="57"/>
    <col min="9738" max="9738" width="8.28515625" style="57" customWidth="1"/>
    <col min="9739" max="9739" width="10.140625" style="57" customWidth="1"/>
    <col min="9740" max="9740" width="10.5703125" style="57" customWidth="1"/>
    <col min="9741" max="9741" width="8.140625" style="57" customWidth="1"/>
    <col min="9742" max="9984" width="9.140625" style="57"/>
    <col min="9985" max="9985" width="3.7109375" style="57" customWidth="1"/>
    <col min="9986" max="9986" width="8.7109375" style="57" customWidth="1"/>
    <col min="9987" max="9987" width="30.28515625" style="57" customWidth="1"/>
    <col min="9988" max="9988" width="8.42578125" style="57" customWidth="1"/>
    <col min="9989" max="9989" width="12" style="57" customWidth="1"/>
    <col min="9990" max="9990" width="11" style="57" customWidth="1"/>
    <col min="9991" max="9993" width="9.140625" style="57"/>
    <col min="9994" max="9994" width="8.28515625" style="57" customWidth="1"/>
    <col min="9995" max="9995" width="10.140625" style="57" customWidth="1"/>
    <col min="9996" max="9996" width="10.5703125" style="57" customWidth="1"/>
    <col min="9997" max="9997" width="8.140625" style="57" customWidth="1"/>
    <col min="9998" max="10240" width="9.140625" style="57"/>
    <col min="10241" max="10241" width="3.7109375" style="57" customWidth="1"/>
    <col min="10242" max="10242" width="8.7109375" style="57" customWidth="1"/>
    <col min="10243" max="10243" width="30.28515625" style="57" customWidth="1"/>
    <col min="10244" max="10244" width="8.42578125" style="57" customWidth="1"/>
    <col min="10245" max="10245" width="12" style="57" customWidth="1"/>
    <col min="10246" max="10246" width="11" style="57" customWidth="1"/>
    <col min="10247" max="10249" width="9.140625" style="57"/>
    <col min="10250" max="10250" width="8.28515625" style="57" customWidth="1"/>
    <col min="10251" max="10251" width="10.140625" style="57" customWidth="1"/>
    <col min="10252" max="10252" width="10.5703125" style="57" customWidth="1"/>
    <col min="10253" max="10253" width="8.140625" style="57" customWidth="1"/>
    <col min="10254" max="10496" width="9.140625" style="57"/>
    <col min="10497" max="10497" width="3.7109375" style="57" customWidth="1"/>
    <col min="10498" max="10498" width="8.7109375" style="57" customWidth="1"/>
    <col min="10499" max="10499" width="30.28515625" style="57" customWidth="1"/>
    <col min="10500" max="10500" width="8.42578125" style="57" customWidth="1"/>
    <col min="10501" max="10501" width="12" style="57" customWidth="1"/>
    <col min="10502" max="10502" width="11" style="57" customWidth="1"/>
    <col min="10503" max="10505" width="9.140625" style="57"/>
    <col min="10506" max="10506" width="8.28515625" style="57" customWidth="1"/>
    <col min="10507" max="10507" width="10.140625" style="57" customWidth="1"/>
    <col min="10508" max="10508" width="10.5703125" style="57" customWidth="1"/>
    <col min="10509" max="10509" width="8.140625" style="57" customWidth="1"/>
    <col min="10510" max="10752" width="9.140625" style="57"/>
    <col min="10753" max="10753" width="3.7109375" style="57" customWidth="1"/>
    <col min="10754" max="10754" width="8.7109375" style="57" customWidth="1"/>
    <col min="10755" max="10755" width="30.28515625" style="57" customWidth="1"/>
    <col min="10756" max="10756" width="8.42578125" style="57" customWidth="1"/>
    <col min="10757" max="10757" width="12" style="57" customWidth="1"/>
    <col min="10758" max="10758" width="11" style="57" customWidth="1"/>
    <col min="10759" max="10761" width="9.140625" style="57"/>
    <col min="10762" max="10762" width="8.28515625" style="57" customWidth="1"/>
    <col min="10763" max="10763" width="10.140625" style="57" customWidth="1"/>
    <col min="10764" max="10764" width="10.5703125" style="57" customWidth="1"/>
    <col min="10765" max="10765" width="8.140625" style="57" customWidth="1"/>
    <col min="10766" max="11008" width="9.140625" style="57"/>
    <col min="11009" max="11009" width="3.7109375" style="57" customWidth="1"/>
    <col min="11010" max="11010" width="8.7109375" style="57" customWidth="1"/>
    <col min="11011" max="11011" width="30.28515625" style="57" customWidth="1"/>
    <col min="11012" max="11012" width="8.42578125" style="57" customWidth="1"/>
    <col min="11013" max="11013" width="12" style="57" customWidth="1"/>
    <col min="11014" max="11014" width="11" style="57" customWidth="1"/>
    <col min="11015" max="11017" width="9.140625" style="57"/>
    <col min="11018" max="11018" width="8.28515625" style="57" customWidth="1"/>
    <col min="11019" max="11019" width="10.140625" style="57" customWidth="1"/>
    <col min="11020" max="11020" width="10.5703125" style="57" customWidth="1"/>
    <col min="11021" max="11021" width="8.140625" style="57" customWidth="1"/>
    <col min="11022" max="11264" width="9.140625" style="57"/>
    <col min="11265" max="11265" width="3.7109375" style="57" customWidth="1"/>
    <col min="11266" max="11266" width="8.7109375" style="57" customWidth="1"/>
    <col min="11267" max="11267" width="30.28515625" style="57" customWidth="1"/>
    <col min="11268" max="11268" width="8.42578125" style="57" customWidth="1"/>
    <col min="11269" max="11269" width="12" style="57" customWidth="1"/>
    <col min="11270" max="11270" width="11" style="57" customWidth="1"/>
    <col min="11271" max="11273" width="9.140625" style="57"/>
    <col min="11274" max="11274" width="8.28515625" style="57" customWidth="1"/>
    <col min="11275" max="11275" width="10.140625" style="57" customWidth="1"/>
    <col min="11276" max="11276" width="10.5703125" style="57" customWidth="1"/>
    <col min="11277" max="11277" width="8.140625" style="57" customWidth="1"/>
    <col min="11278" max="11520" width="9.140625" style="57"/>
    <col min="11521" max="11521" width="3.7109375" style="57" customWidth="1"/>
    <col min="11522" max="11522" width="8.7109375" style="57" customWidth="1"/>
    <col min="11523" max="11523" width="30.28515625" style="57" customWidth="1"/>
    <col min="11524" max="11524" width="8.42578125" style="57" customWidth="1"/>
    <col min="11525" max="11525" width="12" style="57" customWidth="1"/>
    <col min="11526" max="11526" width="11" style="57" customWidth="1"/>
    <col min="11527" max="11529" width="9.140625" style="57"/>
    <col min="11530" max="11530" width="8.28515625" style="57" customWidth="1"/>
    <col min="11531" max="11531" width="10.140625" style="57" customWidth="1"/>
    <col min="11532" max="11532" width="10.5703125" style="57" customWidth="1"/>
    <col min="11533" max="11533" width="8.140625" style="57" customWidth="1"/>
    <col min="11534" max="11776" width="9.140625" style="57"/>
    <col min="11777" max="11777" width="3.7109375" style="57" customWidth="1"/>
    <col min="11778" max="11778" width="8.7109375" style="57" customWidth="1"/>
    <col min="11779" max="11779" width="30.28515625" style="57" customWidth="1"/>
    <col min="11780" max="11780" width="8.42578125" style="57" customWidth="1"/>
    <col min="11781" max="11781" width="12" style="57" customWidth="1"/>
    <col min="11782" max="11782" width="11" style="57" customWidth="1"/>
    <col min="11783" max="11785" width="9.140625" style="57"/>
    <col min="11786" max="11786" width="8.28515625" style="57" customWidth="1"/>
    <col min="11787" max="11787" width="10.140625" style="57" customWidth="1"/>
    <col min="11788" max="11788" width="10.5703125" style="57" customWidth="1"/>
    <col min="11789" max="11789" width="8.140625" style="57" customWidth="1"/>
    <col min="11790" max="12032" width="9.140625" style="57"/>
    <col min="12033" max="12033" width="3.7109375" style="57" customWidth="1"/>
    <col min="12034" max="12034" width="8.7109375" style="57" customWidth="1"/>
    <col min="12035" max="12035" width="30.28515625" style="57" customWidth="1"/>
    <col min="12036" max="12036" width="8.42578125" style="57" customWidth="1"/>
    <col min="12037" max="12037" width="12" style="57" customWidth="1"/>
    <col min="12038" max="12038" width="11" style="57" customWidth="1"/>
    <col min="12039" max="12041" width="9.140625" style="57"/>
    <col min="12042" max="12042" width="8.28515625" style="57" customWidth="1"/>
    <col min="12043" max="12043" width="10.140625" style="57" customWidth="1"/>
    <col min="12044" max="12044" width="10.5703125" style="57" customWidth="1"/>
    <col min="12045" max="12045" width="8.140625" style="57" customWidth="1"/>
    <col min="12046" max="12288" width="9.140625" style="57"/>
    <col min="12289" max="12289" width="3.7109375" style="57" customWidth="1"/>
    <col min="12290" max="12290" width="8.7109375" style="57" customWidth="1"/>
    <col min="12291" max="12291" width="30.28515625" style="57" customWidth="1"/>
    <col min="12292" max="12292" width="8.42578125" style="57" customWidth="1"/>
    <col min="12293" max="12293" width="12" style="57" customWidth="1"/>
    <col min="12294" max="12294" width="11" style="57" customWidth="1"/>
    <col min="12295" max="12297" width="9.140625" style="57"/>
    <col min="12298" max="12298" width="8.28515625" style="57" customWidth="1"/>
    <col min="12299" max="12299" width="10.140625" style="57" customWidth="1"/>
    <col min="12300" max="12300" width="10.5703125" style="57" customWidth="1"/>
    <col min="12301" max="12301" width="8.140625" style="57" customWidth="1"/>
    <col min="12302" max="12544" width="9.140625" style="57"/>
    <col min="12545" max="12545" width="3.7109375" style="57" customWidth="1"/>
    <col min="12546" max="12546" width="8.7109375" style="57" customWidth="1"/>
    <col min="12547" max="12547" width="30.28515625" style="57" customWidth="1"/>
    <col min="12548" max="12548" width="8.42578125" style="57" customWidth="1"/>
    <col min="12549" max="12549" width="12" style="57" customWidth="1"/>
    <col min="12550" max="12550" width="11" style="57" customWidth="1"/>
    <col min="12551" max="12553" width="9.140625" style="57"/>
    <col min="12554" max="12554" width="8.28515625" style="57" customWidth="1"/>
    <col min="12555" max="12555" width="10.140625" style="57" customWidth="1"/>
    <col min="12556" max="12556" width="10.5703125" style="57" customWidth="1"/>
    <col min="12557" max="12557" width="8.140625" style="57" customWidth="1"/>
    <col min="12558" max="12800" width="9.140625" style="57"/>
    <col min="12801" max="12801" width="3.7109375" style="57" customWidth="1"/>
    <col min="12802" max="12802" width="8.7109375" style="57" customWidth="1"/>
    <col min="12803" max="12803" width="30.28515625" style="57" customWidth="1"/>
    <col min="12804" max="12804" width="8.42578125" style="57" customWidth="1"/>
    <col min="12805" max="12805" width="12" style="57" customWidth="1"/>
    <col min="12806" max="12806" width="11" style="57" customWidth="1"/>
    <col min="12807" max="12809" width="9.140625" style="57"/>
    <col min="12810" max="12810" width="8.28515625" style="57" customWidth="1"/>
    <col min="12811" max="12811" width="10.140625" style="57" customWidth="1"/>
    <col min="12812" max="12812" width="10.5703125" style="57" customWidth="1"/>
    <col min="12813" max="12813" width="8.140625" style="57" customWidth="1"/>
    <col min="12814" max="13056" width="9.140625" style="57"/>
    <col min="13057" max="13057" width="3.7109375" style="57" customWidth="1"/>
    <col min="13058" max="13058" width="8.7109375" style="57" customWidth="1"/>
    <col min="13059" max="13059" width="30.28515625" style="57" customWidth="1"/>
    <col min="13060" max="13060" width="8.42578125" style="57" customWidth="1"/>
    <col min="13061" max="13061" width="12" style="57" customWidth="1"/>
    <col min="13062" max="13062" width="11" style="57" customWidth="1"/>
    <col min="13063" max="13065" width="9.140625" style="57"/>
    <col min="13066" max="13066" width="8.28515625" style="57" customWidth="1"/>
    <col min="13067" max="13067" width="10.140625" style="57" customWidth="1"/>
    <col min="13068" max="13068" width="10.5703125" style="57" customWidth="1"/>
    <col min="13069" max="13069" width="8.140625" style="57" customWidth="1"/>
    <col min="13070" max="13312" width="9.140625" style="57"/>
    <col min="13313" max="13313" width="3.7109375" style="57" customWidth="1"/>
    <col min="13314" max="13314" width="8.7109375" style="57" customWidth="1"/>
    <col min="13315" max="13315" width="30.28515625" style="57" customWidth="1"/>
    <col min="13316" max="13316" width="8.42578125" style="57" customWidth="1"/>
    <col min="13317" max="13317" width="12" style="57" customWidth="1"/>
    <col min="13318" max="13318" width="11" style="57" customWidth="1"/>
    <col min="13319" max="13321" width="9.140625" style="57"/>
    <col min="13322" max="13322" width="8.28515625" style="57" customWidth="1"/>
    <col min="13323" max="13323" width="10.140625" style="57" customWidth="1"/>
    <col min="13324" max="13324" width="10.5703125" style="57" customWidth="1"/>
    <col min="13325" max="13325" width="8.140625" style="57" customWidth="1"/>
    <col min="13326" max="13568" width="9.140625" style="57"/>
    <col min="13569" max="13569" width="3.7109375" style="57" customWidth="1"/>
    <col min="13570" max="13570" width="8.7109375" style="57" customWidth="1"/>
    <col min="13571" max="13571" width="30.28515625" style="57" customWidth="1"/>
    <col min="13572" max="13572" width="8.42578125" style="57" customWidth="1"/>
    <col min="13573" max="13573" width="12" style="57" customWidth="1"/>
    <col min="13574" max="13574" width="11" style="57" customWidth="1"/>
    <col min="13575" max="13577" width="9.140625" style="57"/>
    <col min="13578" max="13578" width="8.28515625" style="57" customWidth="1"/>
    <col min="13579" max="13579" width="10.140625" style="57" customWidth="1"/>
    <col min="13580" max="13580" width="10.5703125" style="57" customWidth="1"/>
    <col min="13581" max="13581" width="8.140625" style="57" customWidth="1"/>
    <col min="13582" max="13824" width="9.140625" style="57"/>
    <col min="13825" max="13825" width="3.7109375" style="57" customWidth="1"/>
    <col min="13826" max="13826" width="8.7109375" style="57" customWidth="1"/>
    <col min="13827" max="13827" width="30.28515625" style="57" customWidth="1"/>
    <col min="13828" max="13828" width="8.42578125" style="57" customWidth="1"/>
    <col min="13829" max="13829" width="12" style="57" customWidth="1"/>
    <col min="13830" max="13830" width="11" style="57" customWidth="1"/>
    <col min="13831" max="13833" width="9.140625" style="57"/>
    <col min="13834" max="13834" width="8.28515625" style="57" customWidth="1"/>
    <col min="13835" max="13835" width="10.140625" style="57" customWidth="1"/>
    <col min="13836" max="13836" width="10.5703125" style="57" customWidth="1"/>
    <col min="13837" max="13837" width="8.140625" style="57" customWidth="1"/>
    <col min="13838" max="14080" width="9.140625" style="57"/>
    <col min="14081" max="14081" width="3.7109375" style="57" customWidth="1"/>
    <col min="14082" max="14082" width="8.7109375" style="57" customWidth="1"/>
    <col min="14083" max="14083" width="30.28515625" style="57" customWidth="1"/>
    <col min="14084" max="14084" width="8.42578125" style="57" customWidth="1"/>
    <col min="14085" max="14085" width="12" style="57" customWidth="1"/>
    <col min="14086" max="14086" width="11" style="57" customWidth="1"/>
    <col min="14087" max="14089" width="9.140625" style="57"/>
    <col min="14090" max="14090" width="8.28515625" style="57" customWidth="1"/>
    <col min="14091" max="14091" width="10.140625" style="57" customWidth="1"/>
    <col min="14092" max="14092" width="10.5703125" style="57" customWidth="1"/>
    <col min="14093" max="14093" width="8.140625" style="57" customWidth="1"/>
    <col min="14094" max="14336" width="9.140625" style="57"/>
    <col min="14337" max="14337" width="3.7109375" style="57" customWidth="1"/>
    <col min="14338" max="14338" width="8.7109375" style="57" customWidth="1"/>
    <col min="14339" max="14339" width="30.28515625" style="57" customWidth="1"/>
    <col min="14340" max="14340" width="8.42578125" style="57" customWidth="1"/>
    <col min="14341" max="14341" width="12" style="57" customWidth="1"/>
    <col min="14342" max="14342" width="11" style="57" customWidth="1"/>
    <col min="14343" max="14345" width="9.140625" style="57"/>
    <col min="14346" max="14346" width="8.28515625" style="57" customWidth="1"/>
    <col min="14347" max="14347" width="10.140625" style="57" customWidth="1"/>
    <col min="14348" max="14348" width="10.5703125" style="57" customWidth="1"/>
    <col min="14349" max="14349" width="8.140625" style="57" customWidth="1"/>
    <col min="14350" max="14592" width="9.140625" style="57"/>
    <col min="14593" max="14593" width="3.7109375" style="57" customWidth="1"/>
    <col min="14594" max="14594" width="8.7109375" style="57" customWidth="1"/>
    <col min="14595" max="14595" width="30.28515625" style="57" customWidth="1"/>
    <col min="14596" max="14596" width="8.42578125" style="57" customWidth="1"/>
    <col min="14597" max="14597" width="12" style="57" customWidth="1"/>
    <col min="14598" max="14598" width="11" style="57" customWidth="1"/>
    <col min="14599" max="14601" width="9.140625" style="57"/>
    <col min="14602" max="14602" width="8.28515625" style="57" customWidth="1"/>
    <col min="14603" max="14603" width="10.140625" style="57" customWidth="1"/>
    <col min="14604" max="14604" width="10.5703125" style="57" customWidth="1"/>
    <col min="14605" max="14605" width="8.140625" style="57" customWidth="1"/>
    <col min="14606" max="14848" width="9.140625" style="57"/>
    <col min="14849" max="14849" width="3.7109375" style="57" customWidth="1"/>
    <col min="14850" max="14850" width="8.7109375" style="57" customWidth="1"/>
    <col min="14851" max="14851" width="30.28515625" style="57" customWidth="1"/>
    <col min="14852" max="14852" width="8.42578125" style="57" customWidth="1"/>
    <col min="14853" max="14853" width="12" style="57" customWidth="1"/>
    <col min="14854" max="14854" width="11" style="57" customWidth="1"/>
    <col min="14855" max="14857" width="9.140625" style="57"/>
    <col min="14858" max="14858" width="8.28515625" style="57" customWidth="1"/>
    <col min="14859" max="14859" width="10.140625" style="57" customWidth="1"/>
    <col min="14860" max="14860" width="10.5703125" style="57" customWidth="1"/>
    <col min="14861" max="14861" width="8.140625" style="57" customWidth="1"/>
    <col min="14862" max="15104" width="9.140625" style="57"/>
    <col min="15105" max="15105" width="3.7109375" style="57" customWidth="1"/>
    <col min="15106" max="15106" width="8.7109375" style="57" customWidth="1"/>
    <col min="15107" max="15107" width="30.28515625" style="57" customWidth="1"/>
    <col min="15108" max="15108" width="8.42578125" style="57" customWidth="1"/>
    <col min="15109" max="15109" width="12" style="57" customWidth="1"/>
    <col min="15110" max="15110" width="11" style="57" customWidth="1"/>
    <col min="15111" max="15113" width="9.140625" style="57"/>
    <col min="15114" max="15114" width="8.28515625" style="57" customWidth="1"/>
    <col min="15115" max="15115" width="10.140625" style="57" customWidth="1"/>
    <col min="15116" max="15116" width="10.5703125" style="57" customWidth="1"/>
    <col min="15117" max="15117" width="8.140625" style="57" customWidth="1"/>
    <col min="15118" max="15360" width="9.140625" style="57"/>
    <col min="15361" max="15361" width="3.7109375" style="57" customWidth="1"/>
    <col min="15362" max="15362" width="8.7109375" style="57" customWidth="1"/>
    <col min="15363" max="15363" width="30.28515625" style="57" customWidth="1"/>
    <col min="15364" max="15364" width="8.42578125" style="57" customWidth="1"/>
    <col min="15365" max="15365" width="12" style="57" customWidth="1"/>
    <col min="15366" max="15366" width="11" style="57" customWidth="1"/>
    <col min="15367" max="15369" width="9.140625" style="57"/>
    <col min="15370" max="15370" width="8.28515625" style="57" customWidth="1"/>
    <col min="15371" max="15371" width="10.140625" style="57" customWidth="1"/>
    <col min="15372" max="15372" width="10.5703125" style="57" customWidth="1"/>
    <col min="15373" max="15373" width="8.140625" style="57" customWidth="1"/>
    <col min="15374" max="15616" width="9.140625" style="57"/>
    <col min="15617" max="15617" width="3.7109375" style="57" customWidth="1"/>
    <col min="15618" max="15618" width="8.7109375" style="57" customWidth="1"/>
    <col min="15619" max="15619" width="30.28515625" style="57" customWidth="1"/>
    <col min="15620" max="15620" width="8.42578125" style="57" customWidth="1"/>
    <col min="15621" max="15621" width="12" style="57" customWidth="1"/>
    <col min="15622" max="15622" width="11" style="57" customWidth="1"/>
    <col min="15623" max="15625" width="9.140625" style="57"/>
    <col min="15626" max="15626" width="8.28515625" style="57" customWidth="1"/>
    <col min="15627" max="15627" width="10.140625" style="57" customWidth="1"/>
    <col min="15628" max="15628" width="10.5703125" style="57" customWidth="1"/>
    <col min="15629" max="15629" width="8.140625" style="57" customWidth="1"/>
    <col min="15630" max="15872" width="9.140625" style="57"/>
    <col min="15873" max="15873" width="3.7109375" style="57" customWidth="1"/>
    <col min="15874" max="15874" width="8.7109375" style="57" customWidth="1"/>
    <col min="15875" max="15875" width="30.28515625" style="57" customWidth="1"/>
    <col min="15876" max="15876" width="8.42578125" style="57" customWidth="1"/>
    <col min="15877" max="15877" width="12" style="57" customWidth="1"/>
    <col min="15878" max="15878" width="11" style="57" customWidth="1"/>
    <col min="15879" max="15881" width="9.140625" style="57"/>
    <col min="15882" max="15882" width="8.28515625" style="57" customWidth="1"/>
    <col min="15883" max="15883" width="10.140625" style="57" customWidth="1"/>
    <col min="15884" max="15884" width="10.5703125" style="57" customWidth="1"/>
    <col min="15885" max="15885" width="8.140625" style="57" customWidth="1"/>
    <col min="15886" max="16128" width="9.140625" style="57"/>
    <col min="16129" max="16129" width="3.7109375" style="57" customWidth="1"/>
    <col min="16130" max="16130" width="8.7109375" style="57" customWidth="1"/>
    <col min="16131" max="16131" width="30.28515625" style="57" customWidth="1"/>
    <col min="16132" max="16132" width="8.42578125" style="57" customWidth="1"/>
    <col min="16133" max="16133" width="12" style="57" customWidth="1"/>
    <col min="16134" max="16134" width="11" style="57" customWidth="1"/>
    <col min="16135" max="16137" width="9.140625" style="57"/>
    <col min="16138" max="16138" width="8.28515625" style="57" customWidth="1"/>
    <col min="16139" max="16139" width="10.140625" style="57" customWidth="1"/>
    <col min="16140" max="16140" width="10.5703125" style="57" customWidth="1"/>
    <col min="16141" max="16141" width="8.140625" style="57" customWidth="1"/>
    <col min="16142" max="16384" width="9.140625" style="57"/>
  </cols>
  <sheetData>
    <row r="1" spans="1:14" s="2" customFormat="1" ht="14.25" customHeight="1" x14ac:dyDescent="0.25">
      <c r="A1" s="258" t="s">
        <v>226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4" s="27" customFormat="1" ht="13.5" x14ac:dyDescent="0.2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 s="27" customFormat="1" ht="32.25" customHeight="1" x14ac:dyDescent="0.25">
      <c r="A3" s="260" t="s">
        <v>282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4" s="27" customFormat="1" x14ac:dyDescent="0.25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169"/>
    </row>
    <row r="5" spans="1:14" s="27" customFormat="1" ht="17.25" customHeight="1" x14ac:dyDescent="0.25">
      <c r="B5" s="253" t="s">
        <v>160</v>
      </c>
      <c r="C5" s="253"/>
      <c r="D5" s="28">
        <f>ROUND(M96*0.001,2)</f>
        <v>0</v>
      </c>
      <c r="E5" s="27" t="s">
        <v>53</v>
      </c>
      <c r="I5" s="29"/>
      <c r="J5" s="171"/>
      <c r="K5" s="171"/>
      <c r="L5" s="28"/>
      <c r="M5" s="169"/>
    </row>
    <row r="6" spans="1:14" s="27" customFormat="1" ht="13.5" x14ac:dyDescent="0.25">
      <c r="A6" s="30"/>
      <c r="B6" s="30"/>
      <c r="C6" s="106"/>
      <c r="D6" s="31"/>
      <c r="E6" s="31"/>
      <c r="F6" s="28"/>
      <c r="G6" s="167"/>
      <c r="H6" s="254"/>
      <c r="I6" s="254"/>
      <c r="J6" s="254"/>
      <c r="K6" s="254"/>
      <c r="L6" s="28"/>
      <c r="M6" s="169"/>
    </row>
    <row r="7" spans="1:14" s="31" customFormat="1" ht="32.25" customHeight="1" x14ac:dyDescent="0.25">
      <c r="A7" s="277" t="s">
        <v>0</v>
      </c>
      <c r="B7" s="256" t="s">
        <v>54</v>
      </c>
      <c r="C7" s="269" t="s">
        <v>55</v>
      </c>
      <c r="D7" s="277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75" t="s">
        <v>61</v>
      </c>
    </row>
    <row r="8" spans="1:14" s="31" customFormat="1" ht="27" x14ac:dyDescent="0.25">
      <c r="A8" s="278"/>
      <c r="B8" s="257"/>
      <c r="C8" s="270"/>
      <c r="D8" s="27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6"/>
    </row>
    <row r="9" spans="1:14" s="31" customFormat="1" ht="13.5" x14ac:dyDescent="0.25">
      <c r="A9" s="37">
        <v>1</v>
      </c>
      <c r="B9" s="38">
        <v>2</v>
      </c>
      <c r="C9" s="10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4" s="27" customFormat="1" ht="54" x14ac:dyDescent="0.25">
      <c r="A10" s="3">
        <v>1</v>
      </c>
      <c r="B10" s="82" t="s">
        <v>162</v>
      </c>
      <c r="C10" s="58" t="s">
        <v>274</v>
      </c>
      <c r="D10" s="59" t="s">
        <v>78</v>
      </c>
      <c r="E10" s="59"/>
      <c r="F10" s="125">
        <v>8.1000000000000003E-2</v>
      </c>
      <c r="G10" s="3"/>
      <c r="H10" s="3"/>
      <c r="I10" s="43"/>
      <c r="J10" s="50"/>
      <c r="K10" s="3"/>
      <c r="L10" s="43"/>
      <c r="M10" s="50"/>
      <c r="N10" s="51"/>
    </row>
    <row r="11" spans="1:14" s="63" customFormat="1" ht="13.5" x14ac:dyDescent="0.2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1.26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14" s="63" customFormat="1" ht="15.75" x14ac:dyDescent="0.2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2.81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14" s="31" customFormat="1" ht="13.5" x14ac:dyDescent="0.2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0.17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14" s="2" customFormat="1" ht="15.75" x14ac:dyDescent="0.25">
      <c r="A14" s="65"/>
      <c r="B14" s="66" t="s">
        <v>369</v>
      </c>
      <c r="C14" s="117" t="s">
        <v>370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14" s="31" customFormat="1" ht="40.5" x14ac:dyDescent="0.25">
      <c r="A15" s="3">
        <v>2</v>
      </c>
      <c r="B15" s="19" t="s">
        <v>161</v>
      </c>
      <c r="C15" s="40" t="s">
        <v>275</v>
      </c>
      <c r="D15" s="43" t="s">
        <v>65</v>
      </c>
      <c r="E15" s="41"/>
      <c r="F15" s="42">
        <f>18*1.2</f>
        <v>21.599999999999998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14" s="31" customFormat="1" ht="40.5" x14ac:dyDescent="0.25">
      <c r="A16" s="3">
        <v>3</v>
      </c>
      <c r="B16" s="19" t="s">
        <v>161</v>
      </c>
      <c r="C16" s="40" t="s">
        <v>276</v>
      </c>
      <c r="D16" s="43" t="s">
        <v>65</v>
      </c>
      <c r="E16" s="41"/>
      <c r="F16" s="42">
        <f>18*1.75</f>
        <v>31.5</v>
      </c>
      <c r="G16" s="43"/>
      <c r="H16" s="43"/>
      <c r="I16" s="43"/>
      <c r="J16" s="43"/>
      <c r="K16" s="43"/>
      <c r="L16" s="43">
        <f t="shared" ref="L16:L18" si="0">ROUND(F16*K16,2)</f>
        <v>0</v>
      </c>
      <c r="M16" s="43">
        <f t="shared" ref="M16:M18" si="1">L16+J16+H16</f>
        <v>0</v>
      </c>
    </row>
    <row r="17" spans="1:14" s="31" customFormat="1" ht="40.5" x14ac:dyDescent="0.25">
      <c r="A17" s="3">
        <v>4</v>
      </c>
      <c r="B17" s="19" t="s">
        <v>161</v>
      </c>
      <c r="C17" s="40" t="s">
        <v>277</v>
      </c>
      <c r="D17" s="43" t="s">
        <v>65</v>
      </c>
      <c r="E17" s="41"/>
      <c r="F17" s="42">
        <f>37*1.75</f>
        <v>64.75</v>
      </c>
      <c r="G17" s="43"/>
      <c r="H17" s="43"/>
      <c r="I17" s="43"/>
      <c r="J17" s="43"/>
      <c r="K17" s="43"/>
      <c r="L17" s="43">
        <f t="shared" si="0"/>
        <v>0</v>
      </c>
      <c r="M17" s="43">
        <f t="shared" si="1"/>
        <v>0</v>
      </c>
    </row>
    <row r="18" spans="1:14" s="31" customFormat="1" ht="40.5" x14ac:dyDescent="0.25">
      <c r="A18" s="3">
        <v>5</v>
      </c>
      <c r="B18" s="19" t="s">
        <v>161</v>
      </c>
      <c r="C18" s="40" t="s">
        <v>278</v>
      </c>
      <c r="D18" s="43" t="s">
        <v>65</v>
      </c>
      <c r="E18" s="41"/>
      <c r="F18" s="42">
        <f>8*1.95</f>
        <v>15.6</v>
      </c>
      <c r="G18" s="43"/>
      <c r="H18" s="43"/>
      <c r="I18" s="43"/>
      <c r="J18" s="43"/>
      <c r="K18" s="43"/>
      <c r="L18" s="43">
        <f t="shared" si="0"/>
        <v>0</v>
      </c>
      <c r="M18" s="43">
        <f t="shared" si="1"/>
        <v>0</v>
      </c>
    </row>
    <row r="19" spans="1:14" s="27" customFormat="1" ht="13.5" x14ac:dyDescent="0.25">
      <c r="A19" s="3">
        <v>6</v>
      </c>
      <c r="B19" s="82" t="s">
        <v>84</v>
      </c>
      <c r="C19" s="5" t="s">
        <v>85</v>
      </c>
      <c r="D19" s="59" t="s">
        <v>86</v>
      </c>
      <c r="E19" s="59"/>
      <c r="F19" s="136">
        <v>8.1000000000000003E-2</v>
      </c>
      <c r="G19" s="3"/>
      <c r="H19" s="3"/>
      <c r="I19" s="43"/>
      <c r="J19" s="50"/>
      <c r="K19" s="3"/>
      <c r="L19" s="43"/>
      <c r="M19" s="43"/>
      <c r="N19" s="51"/>
    </row>
    <row r="20" spans="1:14" s="27" customFormat="1" ht="13.5" x14ac:dyDescent="0.25">
      <c r="A20" s="3"/>
      <c r="B20" s="48"/>
      <c r="C20" s="5" t="s">
        <v>79</v>
      </c>
      <c r="D20" s="59" t="s">
        <v>81</v>
      </c>
      <c r="E20" s="59">
        <v>3.23</v>
      </c>
      <c r="F20" s="41">
        <f>ROUND(F19*E20,2)</f>
        <v>0.26</v>
      </c>
      <c r="G20" s="3"/>
      <c r="H20" s="3"/>
      <c r="I20" s="43"/>
      <c r="J20" s="43"/>
      <c r="K20" s="3"/>
      <c r="L20" s="43"/>
      <c r="M20" s="43">
        <f>H20+J20+L20</f>
        <v>0</v>
      </c>
      <c r="N20" s="51"/>
    </row>
    <row r="21" spans="1:14" s="27" customFormat="1" ht="13.5" x14ac:dyDescent="0.25">
      <c r="A21" s="3"/>
      <c r="B21" s="48"/>
      <c r="C21" s="5" t="s">
        <v>133</v>
      </c>
      <c r="D21" s="59" t="s">
        <v>71</v>
      </c>
      <c r="E21" s="59">
        <v>3.62</v>
      </c>
      <c r="F21" s="41">
        <f>ROUND(F19*E21,2)</f>
        <v>0.28999999999999998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 x14ac:dyDescent="0.25">
      <c r="A22" s="3"/>
      <c r="B22" s="48"/>
      <c r="C22" s="5" t="s">
        <v>67</v>
      </c>
      <c r="D22" s="59" t="s">
        <v>68</v>
      </c>
      <c r="E22" s="59">
        <v>0.18</v>
      </c>
      <c r="F22" s="41">
        <f>ROUND(F19*E22,2)</f>
        <v>0.01</v>
      </c>
      <c r="G22" s="3"/>
      <c r="H22" s="3"/>
      <c r="I22" s="43"/>
      <c r="J22" s="50"/>
      <c r="K22" s="3"/>
      <c r="L22" s="43">
        <f>ROUND(F22*K22,2)</f>
        <v>0</v>
      </c>
      <c r="M22" s="43">
        <f>H22+J22+L22</f>
        <v>0</v>
      </c>
      <c r="N22" s="51"/>
    </row>
    <row r="23" spans="1:14" s="27" customFormat="1" ht="15" customHeight="1" x14ac:dyDescent="0.25">
      <c r="A23" s="3"/>
      <c r="B23" s="48" t="s">
        <v>369</v>
      </c>
      <c r="C23" s="5" t="s">
        <v>370</v>
      </c>
      <c r="D23" s="59" t="s">
        <v>66</v>
      </c>
      <c r="E23" s="59">
        <v>0.04</v>
      </c>
      <c r="F23" s="41">
        <f>ROUND(F19*E23,2)</f>
        <v>0</v>
      </c>
      <c r="G23" s="3"/>
      <c r="H23" s="3">
        <f>ROUND(F23*G23,2)</f>
        <v>0</v>
      </c>
      <c r="I23" s="43"/>
      <c r="J23" s="50"/>
      <c r="K23" s="3"/>
      <c r="L23" s="43"/>
      <c r="M23" s="43">
        <f>H23+J23+L23</f>
        <v>0</v>
      </c>
      <c r="N23" s="51"/>
    </row>
    <row r="24" spans="1:14" s="27" customFormat="1" ht="59.25" customHeight="1" x14ac:dyDescent="0.25">
      <c r="A24" s="3">
        <v>7</v>
      </c>
      <c r="B24" s="82" t="s">
        <v>190</v>
      </c>
      <c r="C24" s="5" t="s">
        <v>231</v>
      </c>
      <c r="D24" s="59" t="s">
        <v>66</v>
      </c>
      <c r="E24" s="59"/>
      <c r="F24" s="60">
        <v>3</v>
      </c>
      <c r="G24" s="3"/>
      <c r="H24" s="3"/>
      <c r="I24" s="43"/>
      <c r="J24" s="50"/>
      <c r="K24" s="3"/>
      <c r="L24" s="43"/>
      <c r="M24" s="43"/>
      <c r="N24" s="51"/>
    </row>
    <row r="25" spans="1:14" s="27" customFormat="1" ht="13.5" x14ac:dyDescent="0.25">
      <c r="A25" s="3"/>
      <c r="B25" s="48"/>
      <c r="C25" s="5" t="s">
        <v>79</v>
      </c>
      <c r="D25" s="59" t="s">
        <v>81</v>
      </c>
      <c r="E25" s="59">
        <v>2.1</v>
      </c>
      <c r="F25" s="41">
        <f>ROUND(F24*E25,2)</f>
        <v>6.3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14" s="31" customFormat="1" ht="27" x14ac:dyDescent="0.25">
      <c r="A26" s="3">
        <v>8</v>
      </c>
      <c r="B26" s="19" t="s">
        <v>161</v>
      </c>
      <c r="C26" s="40" t="s">
        <v>222</v>
      </c>
      <c r="D26" s="43" t="s">
        <v>65</v>
      </c>
      <c r="E26" s="41"/>
      <c r="F26" s="42">
        <f>F24*1.95</f>
        <v>5.85</v>
      </c>
      <c r="G26" s="43"/>
      <c r="H26" s="43"/>
      <c r="I26" s="43"/>
      <c r="J26" s="43"/>
      <c r="K26" s="43"/>
      <c r="L26" s="43">
        <f>ROUND(F26*K26,2)</f>
        <v>0</v>
      </c>
      <c r="M26" s="43">
        <f>L26+J26+H26</f>
        <v>0</v>
      </c>
    </row>
    <row r="27" spans="1:14" s="27" customFormat="1" ht="59.25" customHeight="1" x14ac:dyDescent="0.25">
      <c r="A27" s="3">
        <v>9</v>
      </c>
      <c r="B27" s="82" t="s">
        <v>190</v>
      </c>
      <c r="C27" s="5" t="s">
        <v>279</v>
      </c>
      <c r="D27" s="59" t="s">
        <v>66</v>
      </c>
      <c r="E27" s="59"/>
      <c r="F27" s="60">
        <v>6</v>
      </c>
      <c r="G27" s="3"/>
      <c r="H27" s="3"/>
      <c r="I27" s="43"/>
      <c r="J27" s="50"/>
      <c r="K27" s="3"/>
      <c r="L27" s="43"/>
      <c r="M27" s="43"/>
      <c r="N27" s="51"/>
    </row>
    <row r="28" spans="1:14" s="27" customFormat="1" ht="13.5" x14ac:dyDescent="0.25">
      <c r="A28" s="3"/>
      <c r="B28" s="48"/>
      <c r="C28" s="5" t="s">
        <v>79</v>
      </c>
      <c r="D28" s="59" t="s">
        <v>81</v>
      </c>
      <c r="E28" s="59">
        <v>1.3</v>
      </c>
      <c r="F28" s="41">
        <f>ROUND(F27*E28,2)</f>
        <v>7.8</v>
      </c>
      <c r="G28" s="3"/>
      <c r="H28" s="3"/>
      <c r="I28" s="43"/>
      <c r="J28" s="43">
        <f>ROUND(F28*I28,2)</f>
        <v>0</v>
      </c>
      <c r="K28" s="3"/>
      <c r="L28" s="43"/>
      <c r="M28" s="43">
        <f>H28+J28+L28</f>
        <v>0</v>
      </c>
      <c r="N28" s="51"/>
    </row>
    <row r="29" spans="1:14" s="31" customFormat="1" ht="27" x14ac:dyDescent="0.25">
      <c r="A29" s="3">
        <v>10</v>
      </c>
      <c r="B29" s="19" t="s">
        <v>161</v>
      </c>
      <c r="C29" s="40" t="s">
        <v>222</v>
      </c>
      <c r="D29" s="43" t="s">
        <v>65</v>
      </c>
      <c r="E29" s="41"/>
      <c r="F29" s="42">
        <f>F27*1.75</f>
        <v>10.5</v>
      </c>
      <c r="G29" s="43"/>
      <c r="H29" s="43"/>
      <c r="I29" s="43"/>
      <c r="J29" s="43"/>
      <c r="K29" s="43"/>
      <c r="L29" s="43">
        <f>ROUND(F29*K29,2)</f>
        <v>0</v>
      </c>
      <c r="M29" s="43">
        <f>L29+J29+H29</f>
        <v>0</v>
      </c>
    </row>
    <row r="30" spans="1:14" s="27" customFormat="1" ht="13.5" x14ac:dyDescent="0.25">
      <c r="A30" s="3">
        <v>11</v>
      </c>
      <c r="B30" s="82" t="s">
        <v>84</v>
      </c>
      <c r="C30" s="5" t="s">
        <v>85</v>
      </c>
      <c r="D30" s="59" t="s">
        <v>86</v>
      </c>
      <c r="E30" s="59"/>
      <c r="F30" s="125">
        <v>8.9999999999999993E-3</v>
      </c>
      <c r="G30" s="3"/>
      <c r="H30" s="3"/>
      <c r="I30" s="43"/>
      <c r="J30" s="50"/>
      <c r="K30" s="3"/>
      <c r="L30" s="43"/>
      <c r="M30" s="43"/>
      <c r="N30" s="51"/>
    </row>
    <row r="31" spans="1:14" s="27" customFormat="1" ht="13.5" x14ac:dyDescent="0.25">
      <c r="A31" s="3"/>
      <c r="B31" s="48"/>
      <c r="C31" s="5" t="s">
        <v>79</v>
      </c>
      <c r="D31" s="59" t="s">
        <v>81</v>
      </c>
      <c r="E31" s="59">
        <v>3.23</v>
      </c>
      <c r="F31" s="41">
        <f>ROUND(F30*E31,2)</f>
        <v>0.03</v>
      </c>
      <c r="G31" s="3"/>
      <c r="H31" s="3"/>
      <c r="I31" s="43"/>
      <c r="J31" s="43">
        <f>ROUND(F31*I31,2)</f>
        <v>0</v>
      </c>
      <c r="K31" s="3"/>
      <c r="L31" s="43"/>
      <c r="M31" s="43">
        <f>H31+J31+L31</f>
        <v>0</v>
      </c>
      <c r="N31" s="51"/>
    </row>
    <row r="32" spans="1:14" s="27" customFormat="1" ht="13.5" x14ac:dyDescent="0.25">
      <c r="A32" s="3"/>
      <c r="B32" s="48"/>
      <c r="C32" s="5" t="s">
        <v>133</v>
      </c>
      <c r="D32" s="59" t="s">
        <v>71</v>
      </c>
      <c r="E32" s="59">
        <v>3.62</v>
      </c>
      <c r="F32" s="41">
        <f>ROUND(F30*E32,2)</f>
        <v>0.03</v>
      </c>
      <c r="G32" s="3"/>
      <c r="H32" s="3"/>
      <c r="I32" s="43"/>
      <c r="J32" s="50"/>
      <c r="K32" s="3"/>
      <c r="L32" s="43">
        <f>ROUND(F32*K32,2)</f>
        <v>0</v>
      </c>
      <c r="M32" s="43">
        <f>H32+J32+L32</f>
        <v>0</v>
      </c>
      <c r="N32" s="51"/>
    </row>
    <row r="33" spans="1:256" s="27" customFormat="1" ht="13.5" x14ac:dyDescent="0.25">
      <c r="A33" s="3"/>
      <c r="B33" s="48"/>
      <c r="C33" s="5" t="s">
        <v>67</v>
      </c>
      <c r="D33" s="59" t="s">
        <v>68</v>
      </c>
      <c r="E33" s="59">
        <v>0.18</v>
      </c>
      <c r="F33" s="41">
        <f>ROUND(F30*E33,2)</f>
        <v>0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256" s="27" customFormat="1" ht="13.5" x14ac:dyDescent="0.25">
      <c r="A34" s="3"/>
      <c r="B34" s="48" t="s">
        <v>369</v>
      </c>
      <c r="C34" s="5" t="s">
        <v>370</v>
      </c>
      <c r="D34" s="59" t="s">
        <v>66</v>
      </c>
      <c r="E34" s="59">
        <v>0.04</v>
      </c>
      <c r="F34" s="41">
        <f>ROUND(F30*E34,2)</f>
        <v>0</v>
      </c>
      <c r="G34" s="3"/>
      <c r="H34" s="3">
        <f>ROUND(F34*G34,2)</f>
        <v>0</v>
      </c>
      <c r="I34" s="43"/>
      <c r="J34" s="50"/>
      <c r="K34" s="3"/>
      <c r="L34" s="43"/>
      <c r="M34" s="43">
        <f>H34+J34+L34</f>
        <v>0</v>
      </c>
      <c r="N34" s="51"/>
    </row>
    <row r="35" spans="1:256" s="92" customFormat="1" ht="15.75" x14ac:dyDescent="0.2">
      <c r="A35" s="3">
        <v>12</v>
      </c>
      <c r="B35" s="45" t="s">
        <v>146</v>
      </c>
      <c r="C35" s="91" t="s">
        <v>183</v>
      </c>
      <c r="D35" s="43" t="s">
        <v>119</v>
      </c>
      <c r="E35" s="49"/>
      <c r="F35" s="60">
        <v>1.32</v>
      </c>
      <c r="G35" s="43"/>
      <c r="H35" s="43"/>
      <c r="I35" s="43"/>
      <c r="J35" s="43"/>
      <c r="K35" s="43"/>
      <c r="L35" s="43"/>
      <c r="M35" s="43"/>
      <c r="N35" s="27"/>
      <c r="O35" s="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3.5" x14ac:dyDescent="0.25">
      <c r="A36" s="3"/>
      <c r="B36" s="48"/>
      <c r="C36" s="93" t="s">
        <v>79</v>
      </c>
      <c r="D36" s="41" t="s">
        <v>64</v>
      </c>
      <c r="E36" s="41">
        <v>17.8</v>
      </c>
      <c r="F36" s="43">
        <f>ROUND(F35*E36,2)</f>
        <v>23.5</v>
      </c>
      <c r="G36" s="43"/>
      <c r="H36" s="43"/>
      <c r="I36" s="43"/>
      <c r="J36" s="43">
        <f>ROUND(F36*I36,2)</f>
        <v>0</v>
      </c>
      <c r="K36" s="43"/>
      <c r="L36" s="43"/>
      <c r="M36" s="43">
        <f>L36+J36+H36</f>
        <v>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92" customFormat="1" ht="13.5" x14ac:dyDescent="0.25">
      <c r="A37" s="3"/>
      <c r="B37" s="48" t="s">
        <v>369</v>
      </c>
      <c r="C37" s="93" t="s">
        <v>372</v>
      </c>
      <c r="D37" s="41" t="s">
        <v>66</v>
      </c>
      <c r="E37" s="41">
        <v>11</v>
      </c>
      <c r="F37" s="43">
        <f>ROUND(F35*E37,2)</f>
        <v>14.52</v>
      </c>
      <c r="G37" s="43"/>
      <c r="H37" s="43">
        <f>ROUND(F37*G37,2)</f>
        <v>0</v>
      </c>
      <c r="I37" s="43"/>
      <c r="J37" s="43"/>
      <c r="K37" s="43"/>
      <c r="L37" s="43"/>
      <c r="M37" s="43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7" customFormat="1" ht="27" x14ac:dyDescent="0.25">
      <c r="A38" s="3">
        <v>13</v>
      </c>
      <c r="B38" s="82" t="s">
        <v>228</v>
      </c>
      <c r="C38" s="44" t="s">
        <v>229</v>
      </c>
      <c r="D38" s="43" t="s">
        <v>120</v>
      </c>
      <c r="E38" s="41"/>
      <c r="F38" s="60">
        <v>3.2000000000000001E-2</v>
      </c>
      <c r="G38" s="43"/>
      <c r="H38" s="43"/>
      <c r="I38" s="43"/>
      <c r="J38" s="43"/>
      <c r="K38" s="43"/>
      <c r="L38" s="43"/>
      <c r="M38" s="43"/>
    </row>
    <row r="39" spans="1:256" s="27" customFormat="1" ht="13.5" x14ac:dyDescent="0.25">
      <c r="A39" s="3"/>
      <c r="B39" s="48"/>
      <c r="C39" s="44" t="s">
        <v>79</v>
      </c>
      <c r="D39" s="43" t="s">
        <v>64</v>
      </c>
      <c r="E39" s="41">
        <v>1320</v>
      </c>
      <c r="F39" s="43">
        <f>ROUND(F38*E39,2)</f>
        <v>42.24</v>
      </c>
      <c r="G39" s="43"/>
      <c r="H39" s="43"/>
      <c r="I39" s="43"/>
      <c r="J39" s="43">
        <f>ROUND(F39*I39,2)</f>
        <v>0</v>
      </c>
      <c r="K39" s="43"/>
      <c r="L39" s="43"/>
      <c r="M39" s="43">
        <f t="shared" ref="M39:M42" si="2">L39+J39+H39</f>
        <v>0</v>
      </c>
    </row>
    <row r="40" spans="1:256" s="63" customFormat="1" ht="13.5" x14ac:dyDescent="0.25">
      <c r="A40" s="3"/>
      <c r="B40" s="45"/>
      <c r="C40" s="44" t="s">
        <v>67</v>
      </c>
      <c r="D40" s="41" t="s">
        <v>68</v>
      </c>
      <c r="E40" s="43">
        <v>702</v>
      </c>
      <c r="F40" s="43">
        <f>ROUND(F38*E40,2)</f>
        <v>22.46</v>
      </c>
      <c r="G40" s="43"/>
      <c r="H40" s="43"/>
      <c r="I40" s="43"/>
      <c r="J40" s="43"/>
      <c r="K40" s="43"/>
      <c r="L40" s="43">
        <f>ROUND(F40*K40,2)</f>
        <v>0</v>
      </c>
      <c r="M40" s="43">
        <f t="shared" si="2"/>
        <v>0</v>
      </c>
    </row>
    <row r="41" spans="1:256" s="63" customFormat="1" ht="13.5" x14ac:dyDescent="0.25">
      <c r="A41" s="3"/>
      <c r="B41" s="45"/>
      <c r="C41" s="44" t="s">
        <v>230</v>
      </c>
      <c r="D41" s="41" t="s">
        <v>121</v>
      </c>
      <c r="E41" s="43">
        <v>1003</v>
      </c>
      <c r="F41" s="43">
        <f>ROUND(F38*E41,2)</f>
        <v>32.1</v>
      </c>
      <c r="G41" s="43"/>
      <c r="H41" s="43">
        <f>ROUND(F41*G41,2)</f>
        <v>0</v>
      </c>
      <c r="I41" s="43"/>
      <c r="J41" s="43"/>
      <c r="K41" s="43"/>
      <c r="L41" s="43"/>
      <c r="M41" s="43">
        <f t="shared" si="2"/>
        <v>0</v>
      </c>
    </row>
    <row r="42" spans="1:256" s="63" customFormat="1" ht="13.5" x14ac:dyDescent="0.25">
      <c r="A42" s="3"/>
      <c r="B42" s="45"/>
      <c r="C42" s="44" t="s">
        <v>96</v>
      </c>
      <c r="D42" s="41" t="s">
        <v>68</v>
      </c>
      <c r="E42" s="43">
        <v>331</v>
      </c>
      <c r="F42" s="43">
        <f>ROUND(F38*E42,2)</f>
        <v>10.59</v>
      </c>
      <c r="G42" s="43"/>
      <c r="H42" s="43">
        <f>ROUND(F42*G42,2)</f>
        <v>0</v>
      </c>
      <c r="I42" s="43"/>
      <c r="J42" s="43"/>
      <c r="K42" s="43"/>
      <c r="L42" s="43"/>
      <c r="M42" s="43">
        <f t="shared" si="2"/>
        <v>0</v>
      </c>
    </row>
    <row r="43" spans="1:256" s="31" customFormat="1" ht="27" x14ac:dyDescent="0.25">
      <c r="A43" s="3">
        <v>14</v>
      </c>
      <c r="B43" s="45" t="s">
        <v>101</v>
      </c>
      <c r="C43" s="44" t="s">
        <v>141</v>
      </c>
      <c r="D43" s="43" t="s">
        <v>193</v>
      </c>
      <c r="E43" s="43"/>
      <c r="F43" s="47">
        <v>0.71</v>
      </c>
      <c r="G43" s="43"/>
      <c r="H43" s="43"/>
      <c r="I43" s="43"/>
      <c r="J43" s="43"/>
      <c r="K43" s="43"/>
      <c r="L43" s="43"/>
      <c r="M43" s="43"/>
      <c r="Q43" s="79"/>
    </row>
    <row r="44" spans="1:256" s="31" customFormat="1" ht="13.5" x14ac:dyDescent="0.25">
      <c r="A44" s="3"/>
      <c r="B44" s="46"/>
      <c r="C44" s="44" t="s">
        <v>79</v>
      </c>
      <c r="D44" s="43" t="s">
        <v>64</v>
      </c>
      <c r="E44" s="43">
        <v>56.4</v>
      </c>
      <c r="F44" s="43">
        <f>ROUND(F43*E44,2)</f>
        <v>40.04</v>
      </c>
      <c r="G44" s="43"/>
      <c r="H44" s="43"/>
      <c r="I44" s="43"/>
      <c r="J44" s="43">
        <f>ROUND(F44*I44,2)</f>
        <v>0</v>
      </c>
      <c r="K44" s="43"/>
      <c r="L44" s="43"/>
      <c r="M44" s="43">
        <f t="shared" ref="M44:M49" si="3">L44+J44+H44</f>
        <v>0</v>
      </c>
    </row>
    <row r="45" spans="1:256" s="31" customFormat="1" ht="13.5" x14ac:dyDescent="0.25">
      <c r="A45" s="3"/>
      <c r="B45" s="46"/>
      <c r="C45" s="44" t="s">
        <v>67</v>
      </c>
      <c r="D45" s="43" t="s">
        <v>68</v>
      </c>
      <c r="E45" s="43">
        <v>4.09</v>
      </c>
      <c r="F45" s="43">
        <f>ROUND(F43*E45,2)</f>
        <v>2.9</v>
      </c>
      <c r="G45" s="43"/>
      <c r="H45" s="43"/>
      <c r="I45" s="43"/>
      <c r="J45" s="43"/>
      <c r="K45" s="43"/>
      <c r="L45" s="43">
        <f>ROUND(F45*K45,2)</f>
        <v>0</v>
      </c>
      <c r="M45" s="43">
        <f t="shared" si="3"/>
        <v>0</v>
      </c>
    </row>
    <row r="46" spans="1:256" s="27" customFormat="1" ht="13.5" x14ac:dyDescent="0.25">
      <c r="A46" s="3"/>
      <c r="B46" s="48"/>
      <c r="C46" s="44" t="s">
        <v>103</v>
      </c>
      <c r="D46" s="41" t="s">
        <v>65</v>
      </c>
      <c r="E46" s="41">
        <v>0.16</v>
      </c>
      <c r="F46" s="43">
        <f>ROUND(F43*E46,2)</f>
        <v>0.11</v>
      </c>
      <c r="G46" s="43"/>
      <c r="H46" s="43">
        <f>ROUND(F46*G46,2)</f>
        <v>0</v>
      </c>
      <c r="I46" s="43"/>
      <c r="J46" s="43"/>
      <c r="K46" s="43"/>
      <c r="L46" s="43"/>
      <c r="M46" s="43">
        <f t="shared" si="3"/>
        <v>0</v>
      </c>
    </row>
    <row r="47" spans="1:256" s="27" customFormat="1" ht="13.5" x14ac:dyDescent="0.25">
      <c r="A47" s="3"/>
      <c r="B47" s="48"/>
      <c r="C47" s="44" t="s">
        <v>94</v>
      </c>
      <c r="D47" s="41" t="s">
        <v>65</v>
      </c>
      <c r="E47" s="41">
        <v>0.45</v>
      </c>
      <c r="F47" s="43">
        <f>ROUND(F43*E47,2)</f>
        <v>0.32</v>
      </c>
      <c r="G47" s="43"/>
      <c r="H47" s="43">
        <f>ROUND(F47*G47,2)</f>
        <v>0</v>
      </c>
      <c r="I47" s="43"/>
      <c r="J47" s="43"/>
      <c r="K47" s="43"/>
      <c r="L47" s="43"/>
      <c r="M47" s="43">
        <f t="shared" si="3"/>
        <v>0</v>
      </c>
    </row>
    <row r="48" spans="1:256" s="27" customFormat="1" ht="15.75" x14ac:dyDescent="0.25">
      <c r="A48" s="3"/>
      <c r="B48" s="48"/>
      <c r="C48" s="44" t="s">
        <v>104</v>
      </c>
      <c r="D48" s="41" t="s">
        <v>83</v>
      </c>
      <c r="E48" s="41">
        <v>0.75</v>
      </c>
      <c r="F48" s="43">
        <f>ROUND(F43*E48,2)</f>
        <v>0.53</v>
      </c>
      <c r="G48" s="43"/>
      <c r="H48" s="43">
        <f t="shared" ref="H48:H49" si="4">ROUND(F48*G48,2)</f>
        <v>0</v>
      </c>
      <c r="I48" s="43"/>
      <c r="J48" s="43"/>
      <c r="K48" s="43"/>
      <c r="L48" s="43"/>
      <c r="M48" s="43">
        <f t="shared" si="3"/>
        <v>0</v>
      </c>
      <c r="O48" s="81"/>
    </row>
    <row r="49" spans="1:256" s="27" customFormat="1" ht="13.5" x14ac:dyDescent="0.25">
      <c r="A49" s="3"/>
      <c r="B49" s="48"/>
      <c r="C49" s="44" t="s">
        <v>96</v>
      </c>
      <c r="D49" s="41" t="s">
        <v>68</v>
      </c>
      <c r="E49" s="41">
        <v>26.5</v>
      </c>
      <c r="F49" s="43">
        <f>ROUND(F43*E49,2)</f>
        <v>18.82</v>
      </c>
      <c r="G49" s="43"/>
      <c r="H49" s="43">
        <f t="shared" si="4"/>
        <v>0</v>
      </c>
      <c r="I49" s="43"/>
      <c r="J49" s="43"/>
      <c r="K49" s="43"/>
      <c r="L49" s="43"/>
      <c r="M49" s="43">
        <f t="shared" si="3"/>
        <v>0</v>
      </c>
    </row>
    <row r="50" spans="1:256" s="92" customFormat="1" ht="27" x14ac:dyDescent="0.25">
      <c r="A50" s="3">
        <v>15</v>
      </c>
      <c r="B50" s="45" t="s">
        <v>99</v>
      </c>
      <c r="C50" s="93" t="s">
        <v>208</v>
      </c>
      <c r="D50" s="43" t="s">
        <v>134</v>
      </c>
      <c r="E50" s="49"/>
      <c r="F50" s="60">
        <v>2.1</v>
      </c>
      <c r="G50" s="43"/>
      <c r="H50" s="43"/>
      <c r="I50" s="43"/>
      <c r="J50" s="43"/>
      <c r="K50" s="43"/>
      <c r="L50" s="43"/>
      <c r="M50" s="43"/>
      <c r="N50" s="27"/>
      <c r="O50" s="8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 x14ac:dyDescent="0.25">
      <c r="A51" s="3"/>
      <c r="B51" s="48"/>
      <c r="C51" s="93" t="s">
        <v>79</v>
      </c>
      <c r="D51" s="41" t="s">
        <v>64</v>
      </c>
      <c r="E51" s="41">
        <v>2.12</v>
      </c>
      <c r="F51" s="43">
        <f>ROUND(F50*E51,2)</f>
        <v>4.45</v>
      </c>
      <c r="G51" s="43"/>
      <c r="H51" s="43"/>
      <c r="I51" s="43"/>
      <c r="J51" s="43">
        <f>ROUND(F51*I51,2)</f>
        <v>0</v>
      </c>
      <c r="K51" s="43"/>
      <c r="L51" s="43"/>
      <c r="M51" s="43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 x14ac:dyDescent="0.25">
      <c r="A52" s="3"/>
      <c r="B52" s="48"/>
      <c r="C52" s="93" t="s">
        <v>67</v>
      </c>
      <c r="D52" s="41" t="s">
        <v>68</v>
      </c>
      <c r="E52" s="42">
        <v>0.10100000000000001</v>
      </c>
      <c r="F52" s="43">
        <f>ROUND(F50*E52,2)</f>
        <v>0.21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  <c r="N52" s="27"/>
      <c r="O52" s="81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13.5" x14ac:dyDescent="0.25">
      <c r="A53" s="3"/>
      <c r="B53" s="48" t="s">
        <v>369</v>
      </c>
      <c r="C53" s="93" t="s">
        <v>372</v>
      </c>
      <c r="D53" s="41" t="s">
        <v>66</v>
      </c>
      <c r="E53" s="41">
        <v>1.1000000000000001</v>
      </c>
      <c r="F53" s="43">
        <f>ROUND(F50*E53,2)</f>
        <v>2.31</v>
      </c>
      <c r="G53" s="43"/>
      <c r="H53" s="43">
        <f>ROUND(F53*G53,2)</f>
        <v>0</v>
      </c>
      <c r="I53" s="43"/>
      <c r="J53" s="43"/>
      <c r="K53" s="43"/>
      <c r="L53" s="43"/>
      <c r="M53" s="43">
        <f>L53+J53+H53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54" x14ac:dyDescent="0.25">
      <c r="A54" s="166">
        <v>16</v>
      </c>
      <c r="B54" s="82" t="s">
        <v>109</v>
      </c>
      <c r="C54" s="94" t="s">
        <v>280</v>
      </c>
      <c r="D54" s="43" t="s">
        <v>98</v>
      </c>
      <c r="E54" s="6"/>
      <c r="F54" s="95">
        <v>0.183</v>
      </c>
      <c r="G54" s="6"/>
      <c r="H54" s="6"/>
      <c r="I54" s="6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2" customFormat="1" ht="13.5" x14ac:dyDescent="0.25">
      <c r="A55" s="166"/>
      <c r="B55" s="166"/>
      <c r="C55" s="97" t="s">
        <v>79</v>
      </c>
      <c r="D55" s="6" t="s">
        <v>64</v>
      </c>
      <c r="E55" s="6">
        <v>660</v>
      </c>
      <c r="F55" s="43">
        <f>ROUND(F54*E55,2)</f>
        <v>120.78</v>
      </c>
      <c r="G55" s="43"/>
      <c r="H55" s="43"/>
      <c r="I55" s="75"/>
      <c r="J55" s="43">
        <f>ROUND(F55*I55,2)</f>
        <v>0</v>
      </c>
      <c r="K55" s="43"/>
      <c r="L55" s="43"/>
      <c r="M55" s="43">
        <f t="shared" ref="M55:M65" si="5">H55+J55+L55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2" customFormat="1" ht="13.5" x14ac:dyDescent="0.25">
      <c r="A56" s="166"/>
      <c r="B56" s="166"/>
      <c r="C56" s="97" t="s">
        <v>138</v>
      </c>
      <c r="D56" s="6" t="s">
        <v>71</v>
      </c>
      <c r="E56" s="6">
        <v>9.6</v>
      </c>
      <c r="F56" s="43">
        <f>ROUND(F54*E56,2)</f>
        <v>1.76</v>
      </c>
      <c r="G56" s="43"/>
      <c r="H56" s="43"/>
      <c r="I56" s="43"/>
      <c r="J56" s="43"/>
      <c r="K56" s="43"/>
      <c r="L56" s="43">
        <f>ROUND(F56*K56,2)</f>
        <v>0</v>
      </c>
      <c r="M56" s="43">
        <f t="shared" si="5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92" customFormat="1" ht="15.75" x14ac:dyDescent="0.25">
      <c r="A57" s="74"/>
      <c r="B57" s="66"/>
      <c r="C57" s="98" t="s">
        <v>198</v>
      </c>
      <c r="D57" s="41" t="s">
        <v>83</v>
      </c>
      <c r="E57" s="10">
        <v>101.5</v>
      </c>
      <c r="F57" s="43">
        <f>ROUND(F54*E57,2)</f>
        <v>18.57</v>
      </c>
      <c r="G57" s="6"/>
      <c r="H57" s="6">
        <f t="shared" ref="H57:H63" si="6">ROUND(F57*G57,2)</f>
        <v>0</v>
      </c>
      <c r="I57" s="43"/>
      <c r="J57" s="43"/>
      <c r="K57" s="43"/>
      <c r="L57" s="43"/>
      <c r="M57" s="43">
        <f t="shared" si="5"/>
        <v>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92" customFormat="1" ht="12.75" customHeight="1" x14ac:dyDescent="0.25">
      <c r="A58" s="74"/>
      <c r="B58" s="66"/>
      <c r="C58" s="94" t="s">
        <v>104</v>
      </c>
      <c r="D58" s="41" t="s">
        <v>83</v>
      </c>
      <c r="E58" s="10">
        <v>2.4700000000000002</v>
      </c>
      <c r="F58" s="43">
        <f>ROUND(F54*E58,2)</f>
        <v>0.45</v>
      </c>
      <c r="G58" s="6"/>
      <c r="H58" s="6">
        <f t="shared" si="6"/>
        <v>0</v>
      </c>
      <c r="I58" s="43"/>
      <c r="J58" s="43"/>
      <c r="K58" s="43"/>
      <c r="L58" s="43"/>
      <c r="M58" s="43">
        <f t="shared" si="5"/>
        <v>0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92" customFormat="1" ht="15.75" x14ac:dyDescent="0.25">
      <c r="A59" s="166"/>
      <c r="B59" s="166"/>
      <c r="C59" s="94" t="s">
        <v>110</v>
      </c>
      <c r="D59" s="41" t="s">
        <v>111</v>
      </c>
      <c r="E59" s="6">
        <v>39</v>
      </c>
      <c r="F59" s="43">
        <f>ROUND(F54*E59,2)</f>
        <v>7.14</v>
      </c>
      <c r="G59" s="6"/>
      <c r="H59" s="6">
        <f t="shared" si="6"/>
        <v>0</v>
      </c>
      <c r="I59" s="43"/>
      <c r="J59" s="43"/>
      <c r="K59" s="43"/>
      <c r="L59" s="43"/>
      <c r="M59" s="43">
        <f t="shared" si="5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92" customFormat="1" ht="15.75" x14ac:dyDescent="0.25">
      <c r="A60" s="3"/>
      <c r="B60" s="46"/>
      <c r="C60" s="93" t="s">
        <v>143</v>
      </c>
      <c r="D60" s="41" t="s">
        <v>83</v>
      </c>
      <c r="E60" s="43">
        <v>4.68</v>
      </c>
      <c r="F60" s="43">
        <f>ROUND(F54*E60,2)</f>
        <v>0.86</v>
      </c>
      <c r="G60" s="6"/>
      <c r="H60" s="6">
        <f t="shared" si="6"/>
        <v>0</v>
      </c>
      <c r="I60" s="43"/>
      <c r="J60" s="43"/>
      <c r="K60" s="43"/>
      <c r="L60" s="43"/>
      <c r="M60" s="43">
        <f t="shared" si="5"/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92" customFormat="1" ht="15.75" x14ac:dyDescent="0.25">
      <c r="A61" s="65"/>
      <c r="B61" s="66"/>
      <c r="C61" s="97" t="s">
        <v>168</v>
      </c>
      <c r="D61" s="41" t="s">
        <v>83</v>
      </c>
      <c r="E61" s="75">
        <v>7.93</v>
      </c>
      <c r="F61" s="43">
        <f>ROUND(F54*E61,2)</f>
        <v>1.45</v>
      </c>
      <c r="G61" s="6"/>
      <c r="H61" s="6">
        <f t="shared" si="6"/>
        <v>0</v>
      </c>
      <c r="I61" s="43"/>
      <c r="J61" s="43"/>
      <c r="K61" s="43"/>
      <c r="L61" s="43"/>
      <c r="M61" s="43">
        <f t="shared" si="5"/>
        <v>0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92" customFormat="1" ht="13.5" x14ac:dyDescent="0.25">
      <c r="A62" s="166"/>
      <c r="B62" s="166"/>
      <c r="C62" s="98" t="s">
        <v>112</v>
      </c>
      <c r="D62" s="6" t="s">
        <v>113</v>
      </c>
      <c r="E62" s="6">
        <v>193</v>
      </c>
      <c r="F62" s="47">
        <f>ROUND(F54*E62,3)</f>
        <v>35.319000000000003</v>
      </c>
      <c r="G62" s="6"/>
      <c r="H62" s="6">
        <f t="shared" si="6"/>
        <v>0</v>
      </c>
      <c r="I62" s="43"/>
      <c r="J62" s="43"/>
      <c r="K62" s="43"/>
      <c r="L62" s="43"/>
      <c r="M62" s="43">
        <f t="shared" si="5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92" customFormat="1" ht="13.5" x14ac:dyDescent="0.25">
      <c r="A63" s="166"/>
      <c r="B63" s="166"/>
      <c r="C63" s="98" t="s">
        <v>114</v>
      </c>
      <c r="D63" s="6" t="s">
        <v>113</v>
      </c>
      <c r="E63" s="6">
        <v>1160</v>
      </c>
      <c r="F63" s="43">
        <f>ROUND(F54*E63,2)</f>
        <v>212.28</v>
      </c>
      <c r="G63" s="6"/>
      <c r="H63" s="6">
        <f t="shared" si="6"/>
        <v>0</v>
      </c>
      <c r="I63" s="43"/>
      <c r="J63" s="43"/>
      <c r="K63" s="43"/>
      <c r="L63" s="43"/>
      <c r="M63" s="43">
        <f t="shared" si="5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92" customFormat="1" ht="13.5" x14ac:dyDescent="0.25">
      <c r="A64" s="166"/>
      <c r="B64" s="166"/>
      <c r="C64" s="98" t="s">
        <v>67</v>
      </c>
      <c r="D64" s="6" t="s">
        <v>68</v>
      </c>
      <c r="E64" s="6">
        <v>39.9</v>
      </c>
      <c r="F64" s="43">
        <f>ROUND(F54*E64,2)</f>
        <v>7.3</v>
      </c>
      <c r="G64" s="6"/>
      <c r="H64" s="6"/>
      <c r="I64" s="43"/>
      <c r="J64" s="43"/>
      <c r="K64" s="43"/>
      <c r="L64" s="43">
        <f>ROUND(F64*K64,2)</f>
        <v>0</v>
      </c>
      <c r="M64" s="43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92" customFormat="1" ht="13.5" x14ac:dyDescent="0.25">
      <c r="A65" s="166"/>
      <c r="B65" s="166"/>
      <c r="C65" s="98" t="s">
        <v>96</v>
      </c>
      <c r="D65" s="6" t="s">
        <v>68</v>
      </c>
      <c r="E65" s="6">
        <v>156</v>
      </c>
      <c r="F65" s="43">
        <f>ROUND(F54*E65,2)</f>
        <v>28.55</v>
      </c>
      <c r="G65" s="6"/>
      <c r="H65" s="6">
        <f>ROUND(F65*G65,2)</f>
        <v>0</v>
      </c>
      <c r="I65" s="43"/>
      <c r="J65" s="43"/>
      <c r="K65" s="43"/>
      <c r="L65" s="43"/>
      <c r="M65" s="43">
        <f t="shared" si="5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92" customFormat="1" ht="40.5" x14ac:dyDescent="0.25">
      <c r="A66" s="3">
        <v>17</v>
      </c>
      <c r="B66" s="45" t="s">
        <v>101</v>
      </c>
      <c r="C66" s="93" t="s">
        <v>283</v>
      </c>
      <c r="D66" s="43" t="s">
        <v>102</v>
      </c>
      <c r="E66" s="43"/>
      <c r="F66" s="47">
        <v>0.32</v>
      </c>
      <c r="G66" s="43"/>
      <c r="H66" s="43"/>
      <c r="I66" s="43"/>
      <c r="J66" s="43"/>
      <c r="K66" s="43"/>
      <c r="L66" s="43"/>
      <c r="M66" s="43"/>
      <c r="N66" s="31"/>
      <c r="O66" s="31"/>
      <c r="P66" s="31"/>
      <c r="Q66" s="79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92" customFormat="1" ht="13.5" x14ac:dyDescent="0.25">
      <c r="A67" s="3"/>
      <c r="B67" s="46"/>
      <c r="C67" s="93" t="s">
        <v>79</v>
      </c>
      <c r="D67" s="43" t="s">
        <v>64</v>
      </c>
      <c r="E67" s="43">
        <v>56.4</v>
      </c>
      <c r="F67" s="43">
        <f>ROUND(F66*E67,2)</f>
        <v>18.05</v>
      </c>
      <c r="G67" s="43"/>
      <c r="H67" s="43"/>
      <c r="I67" s="43"/>
      <c r="J67" s="43">
        <f>ROUND(F67*I67,2)</f>
        <v>0</v>
      </c>
      <c r="K67" s="43"/>
      <c r="L67" s="43"/>
      <c r="M67" s="43">
        <f t="shared" ref="M67:M72" si="7">L67+J67+H67</f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92" customFormat="1" ht="13.5" x14ac:dyDescent="0.25">
      <c r="A68" s="3"/>
      <c r="B68" s="46"/>
      <c r="C68" s="93" t="s">
        <v>67</v>
      </c>
      <c r="D68" s="43" t="s">
        <v>68</v>
      </c>
      <c r="E68" s="43">
        <v>4.09</v>
      </c>
      <c r="F68" s="43">
        <f>ROUND(F66*E68,2)</f>
        <v>1.31</v>
      </c>
      <c r="G68" s="43"/>
      <c r="H68" s="43"/>
      <c r="I68" s="43"/>
      <c r="J68" s="43"/>
      <c r="K68" s="43"/>
      <c r="L68" s="43">
        <f>ROUND(F68*K68,2)</f>
        <v>0</v>
      </c>
      <c r="M68" s="43">
        <f t="shared" si="7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92" customFormat="1" ht="13.5" x14ac:dyDescent="0.25">
      <c r="A69" s="3"/>
      <c r="B69" s="48"/>
      <c r="C69" s="93" t="s">
        <v>103</v>
      </c>
      <c r="D69" s="41" t="s">
        <v>65</v>
      </c>
      <c r="E69" s="41">
        <v>0.16</v>
      </c>
      <c r="F69" s="43">
        <f>ROUND(F66*E69,2)</f>
        <v>0.05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7"/>
        <v>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92" customFormat="1" ht="13.5" x14ac:dyDescent="0.25">
      <c r="A70" s="3"/>
      <c r="B70" s="48"/>
      <c r="C70" s="93" t="s">
        <v>94</v>
      </c>
      <c r="D70" s="41" t="s">
        <v>65</v>
      </c>
      <c r="E70" s="41">
        <v>0.45</v>
      </c>
      <c r="F70" s="43">
        <f>ROUND(F66*E70,2)</f>
        <v>0.14000000000000001</v>
      </c>
      <c r="G70" s="43"/>
      <c r="H70" s="43">
        <f>ROUND(F70*G70,2)</f>
        <v>0</v>
      </c>
      <c r="I70" s="43"/>
      <c r="J70" s="43"/>
      <c r="K70" s="43"/>
      <c r="L70" s="43"/>
      <c r="M70" s="43">
        <f t="shared" si="7"/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92" customFormat="1" ht="15.75" x14ac:dyDescent="0.25">
      <c r="A71" s="3"/>
      <c r="B71" s="48"/>
      <c r="C71" s="93" t="s">
        <v>104</v>
      </c>
      <c r="D71" s="41" t="s">
        <v>83</v>
      </c>
      <c r="E71" s="41">
        <v>0.75</v>
      </c>
      <c r="F71" s="43">
        <f>ROUND(F66*E71,2)</f>
        <v>0.24</v>
      </c>
      <c r="G71" s="43"/>
      <c r="H71" s="43">
        <f>ROUND(F71*G71,2)</f>
        <v>0</v>
      </c>
      <c r="I71" s="43"/>
      <c r="J71" s="43"/>
      <c r="K71" s="43"/>
      <c r="L71" s="43"/>
      <c r="M71" s="43">
        <f t="shared" si="7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92" customFormat="1" ht="13.5" x14ac:dyDescent="0.25">
      <c r="A72" s="3"/>
      <c r="B72" s="48"/>
      <c r="C72" s="93" t="s">
        <v>96</v>
      </c>
      <c r="D72" s="41" t="s">
        <v>68</v>
      </c>
      <c r="E72" s="41">
        <v>26.5</v>
      </c>
      <c r="F72" s="43">
        <f>ROUND(F66*E72,2)</f>
        <v>8.48</v>
      </c>
      <c r="G72" s="43"/>
      <c r="H72" s="43">
        <f>ROUND(F72*G72,2)</f>
        <v>0</v>
      </c>
      <c r="I72" s="43"/>
      <c r="J72" s="43"/>
      <c r="K72" s="43"/>
      <c r="L72" s="43"/>
      <c r="M72" s="43">
        <f t="shared" si="7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58.5" customHeight="1" x14ac:dyDescent="0.25">
      <c r="A73" s="3">
        <v>18</v>
      </c>
      <c r="B73" s="82" t="s">
        <v>187</v>
      </c>
      <c r="C73" s="58" t="s">
        <v>224</v>
      </c>
      <c r="D73" s="59" t="s">
        <v>78</v>
      </c>
      <c r="E73" s="59"/>
      <c r="F73" s="125">
        <v>2.4E-2</v>
      </c>
      <c r="G73" s="3"/>
      <c r="H73" s="3"/>
      <c r="I73" s="43"/>
      <c r="J73" s="50"/>
      <c r="K73" s="3"/>
      <c r="L73" s="43"/>
      <c r="M73" s="50"/>
      <c r="N73" s="51"/>
    </row>
    <row r="74" spans="1:256" s="63" customFormat="1" ht="13.5" x14ac:dyDescent="0.25">
      <c r="A74" s="3"/>
      <c r="B74" s="61"/>
      <c r="C74" s="4" t="s">
        <v>80</v>
      </c>
      <c r="D74" s="3" t="s">
        <v>81</v>
      </c>
      <c r="E74" s="43">
        <v>7.25</v>
      </c>
      <c r="F74" s="43">
        <f>ROUND(E74*F73,2)</f>
        <v>0.17</v>
      </c>
      <c r="G74" s="62"/>
      <c r="H74" s="62"/>
      <c r="I74" s="43"/>
      <c r="J74" s="43">
        <f>ROUND(I74*F74,2)</f>
        <v>0</v>
      </c>
      <c r="K74" s="62"/>
      <c r="L74" s="43"/>
      <c r="M74" s="43">
        <f>L74+J74+H74</f>
        <v>0</v>
      </c>
    </row>
    <row r="75" spans="1:256" s="63" customFormat="1" ht="15.75" x14ac:dyDescent="0.25">
      <c r="A75" s="3"/>
      <c r="B75" s="61"/>
      <c r="C75" s="4" t="s">
        <v>186</v>
      </c>
      <c r="D75" s="3" t="s">
        <v>137</v>
      </c>
      <c r="E75" s="43">
        <v>16.2</v>
      </c>
      <c r="F75" s="43">
        <f>ROUND(E75*F73,2)</f>
        <v>0.39</v>
      </c>
      <c r="G75" s="62"/>
      <c r="H75" s="62"/>
      <c r="I75" s="3"/>
      <c r="J75" s="50"/>
      <c r="K75" s="3"/>
      <c r="L75" s="43">
        <f>ROUND(K75*F75,2)</f>
        <v>0</v>
      </c>
      <c r="M75" s="43">
        <f>L75+J75+H75</f>
        <v>0</v>
      </c>
    </row>
    <row r="76" spans="1:256" s="31" customFormat="1" ht="13.5" x14ac:dyDescent="0.25">
      <c r="A76" s="3"/>
      <c r="B76" s="64"/>
      <c r="C76" s="5" t="s">
        <v>67</v>
      </c>
      <c r="D76" s="3" t="s">
        <v>82</v>
      </c>
      <c r="E76" s="43">
        <v>1.35</v>
      </c>
      <c r="F76" s="43">
        <f>ROUND(E76*F73,2)</f>
        <v>0.03</v>
      </c>
      <c r="G76" s="43"/>
      <c r="H76" s="50"/>
      <c r="I76" s="43"/>
      <c r="J76" s="50"/>
      <c r="K76" s="43"/>
      <c r="L76" s="43">
        <f>ROUND(F76*K76,2)</f>
        <v>0</v>
      </c>
      <c r="M76" s="43">
        <f>L76+J76+H76</f>
        <v>0</v>
      </c>
      <c r="N76" s="27"/>
    </row>
    <row r="77" spans="1:256" s="2" customFormat="1" ht="15.75" x14ac:dyDescent="0.25">
      <c r="A77" s="65"/>
      <c r="B77" s="66" t="s">
        <v>369</v>
      </c>
      <c r="C77" s="117" t="s">
        <v>370</v>
      </c>
      <c r="D77" s="66" t="s">
        <v>83</v>
      </c>
      <c r="E77" s="10">
        <v>0.04</v>
      </c>
      <c r="F77" s="43">
        <f>ROUND(E77*F73,2)</f>
        <v>0</v>
      </c>
      <c r="G77" s="10"/>
      <c r="H77" s="67">
        <f>ROUND(F77*G77,2)</f>
        <v>0</v>
      </c>
      <c r="I77" s="65"/>
      <c r="J77" s="50"/>
      <c r="K77" s="65"/>
      <c r="L77" s="43"/>
      <c r="M77" s="43">
        <f>L77+J77+H77</f>
        <v>0</v>
      </c>
    </row>
    <row r="78" spans="1:256" s="31" customFormat="1" ht="27" x14ac:dyDescent="0.25">
      <c r="A78" s="3">
        <v>19</v>
      </c>
      <c r="B78" s="19" t="s">
        <v>161</v>
      </c>
      <c r="C78" s="40" t="s">
        <v>371</v>
      </c>
      <c r="D78" s="43" t="s">
        <v>65</v>
      </c>
      <c r="E78" s="41"/>
      <c r="F78" s="42">
        <f>F73*1.95*1000</f>
        <v>46.800000000000004</v>
      </c>
      <c r="G78" s="43"/>
      <c r="H78" s="43"/>
      <c r="I78" s="43"/>
      <c r="J78" s="43"/>
      <c r="K78" s="43"/>
      <c r="L78" s="43">
        <f>ROUND(F78*K78,2)</f>
        <v>0</v>
      </c>
      <c r="M78" s="43">
        <f>L78+J78+H78</f>
        <v>0</v>
      </c>
    </row>
    <row r="79" spans="1:256" s="27" customFormat="1" ht="13.5" x14ac:dyDescent="0.25">
      <c r="A79" s="3">
        <v>20</v>
      </c>
      <c r="B79" s="82" t="s">
        <v>84</v>
      </c>
      <c r="C79" s="5" t="s">
        <v>85</v>
      </c>
      <c r="D79" s="59" t="s">
        <v>86</v>
      </c>
      <c r="E79" s="59"/>
      <c r="F79" s="136">
        <v>2.4E-2</v>
      </c>
      <c r="G79" s="3"/>
      <c r="H79" s="3"/>
      <c r="I79" s="43"/>
      <c r="J79" s="50"/>
      <c r="K79" s="3"/>
      <c r="L79" s="43"/>
      <c r="M79" s="43"/>
      <c r="N79" s="51"/>
    </row>
    <row r="80" spans="1:256" s="27" customFormat="1" ht="13.5" x14ac:dyDescent="0.25">
      <c r="A80" s="3"/>
      <c r="B80" s="48"/>
      <c r="C80" s="5" t="s">
        <v>79</v>
      </c>
      <c r="D80" s="59" t="s">
        <v>81</v>
      </c>
      <c r="E80" s="59">
        <v>3.23</v>
      </c>
      <c r="F80" s="41">
        <f>ROUND(F79*E80,2)</f>
        <v>0.08</v>
      </c>
      <c r="G80" s="3"/>
      <c r="H80" s="3"/>
      <c r="I80" s="43"/>
      <c r="J80" s="43">
        <f>ROUND(F80*I80,2)</f>
        <v>0</v>
      </c>
      <c r="K80" s="3"/>
      <c r="L80" s="43"/>
      <c r="M80" s="43">
        <f>H80+J80+L80</f>
        <v>0</v>
      </c>
      <c r="N80" s="51"/>
    </row>
    <row r="81" spans="1:14" s="27" customFormat="1" ht="13.5" x14ac:dyDescent="0.25">
      <c r="A81" s="3"/>
      <c r="B81" s="48"/>
      <c r="C81" s="5" t="s">
        <v>133</v>
      </c>
      <c r="D81" s="59" t="s">
        <v>71</v>
      </c>
      <c r="E81" s="59">
        <v>3.62</v>
      </c>
      <c r="F81" s="41">
        <f>ROUND(F79*E81,2)</f>
        <v>0.09</v>
      </c>
      <c r="G81" s="3"/>
      <c r="H81" s="3"/>
      <c r="I81" s="43"/>
      <c r="J81" s="50"/>
      <c r="K81" s="3"/>
      <c r="L81" s="43">
        <f>ROUND(F81*K81,2)</f>
        <v>0</v>
      </c>
      <c r="M81" s="43">
        <f>H81+J81+L81</f>
        <v>0</v>
      </c>
      <c r="N81" s="51"/>
    </row>
    <row r="82" spans="1:14" s="27" customFormat="1" ht="13.5" x14ac:dyDescent="0.25">
      <c r="A82" s="3"/>
      <c r="B82" s="48"/>
      <c r="C82" s="5" t="s">
        <v>67</v>
      </c>
      <c r="D82" s="59" t="s">
        <v>68</v>
      </c>
      <c r="E82" s="59">
        <v>0.18</v>
      </c>
      <c r="F82" s="41">
        <f>ROUND(F79*E82,2)</f>
        <v>0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4" s="27" customFormat="1" ht="13.5" x14ac:dyDescent="0.25">
      <c r="A83" s="3"/>
      <c r="B83" s="48" t="s">
        <v>369</v>
      </c>
      <c r="C83" s="5" t="s">
        <v>370</v>
      </c>
      <c r="D83" s="59" t="s">
        <v>66</v>
      </c>
      <c r="E83" s="59">
        <v>0.04</v>
      </c>
      <c r="F83" s="41">
        <f>ROUND(F79*E83,2)</f>
        <v>0</v>
      </c>
      <c r="G83" s="3"/>
      <c r="H83" s="3">
        <f>ROUND(F83*G83,2)</f>
        <v>0</v>
      </c>
      <c r="I83" s="43"/>
      <c r="J83" s="50"/>
      <c r="K83" s="3"/>
      <c r="L83" s="43"/>
      <c r="M83" s="43">
        <f>H83+J83+L83</f>
        <v>0</v>
      </c>
      <c r="N83" s="51"/>
    </row>
    <row r="84" spans="1:14" ht="27" x14ac:dyDescent="0.25">
      <c r="A84" s="66">
        <v>21</v>
      </c>
      <c r="B84" s="77" t="s">
        <v>213</v>
      </c>
      <c r="C84" s="44" t="s">
        <v>225</v>
      </c>
      <c r="D84" s="43" t="s">
        <v>102</v>
      </c>
      <c r="E84" s="10"/>
      <c r="F84" s="164">
        <v>0.09</v>
      </c>
      <c r="G84" s="43"/>
      <c r="H84" s="43"/>
      <c r="I84" s="10"/>
      <c r="J84" s="10"/>
      <c r="K84" s="10"/>
      <c r="L84" s="10"/>
      <c r="M84" s="43"/>
    </row>
    <row r="85" spans="1:14" x14ac:dyDescent="0.25">
      <c r="A85" s="66"/>
      <c r="B85" s="77"/>
      <c r="C85" s="44" t="s">
        <v>79</v>
      </c>
      <c r="D85" s="43" t="s">
        <v>64</v>
      </c>
      <c r="E85" s="10">
        <v>13.9</v>
      </c>
      <c r="F85" s="43">
        <f>ROUND(F84*E85,2)</f>
        <v>1.25</v>
      </c>
      <c r="G85" s="43"/>
      <c r="H85" s="43"/>
      <c r="I85" s="75"/>
      <c r="J85" s="43">
        <f>ROUND(F85*I85,2)</f>
        <v>0</v>
      </c>
      <c r="K85" s="43"/>
      <c r="L85" s="43"/>
      <c r="M85" s="43">
        <f>H85+J85+L85</f>
        <v>0</v>
      </c>
    </row>
    <row r="86" spans="1:14" x14ac:dyDescent="0.25">
      <c r="A86" s="66"/>
      <c r="B86" s="77"/>
      <c r="C86" s="44" t="s">
        <v>67</v>
      </c>
      <c r="D86" s="43" t="s">
        <v>68</v>
      </c>
      <c r="E86" s="10">
        <v>0.7</v>
      </c>
      <c r="F86" s="43">
        <f>ROUND(F84*E86,2)</f>
        <v>0.06</v>
      </c>
      <c r="G86" s="43"/>
      <c r="H86" s="43"/>
      <c r="I86" s="43"/>
      <c r="J86" s="43"/>
      <c r="K86" s="43"/>
      <c r="L86" s="43">
        <f>ROUND(F86*K86,2)</f>
        <v>0</v>
      </c>
      <c r="M86" s="43">
        <f>H86+J86+L86</f>
        <v>0</v>
      </c>
    </row>
    <row r="87" spans="1:14" x14ac:dyDescent="0.25">
      <c r="A87" s="66"/>
      <c r="B87" s="77"/>
      <c r="C87" s="44" t="s">
        <v>212</v>
      </c>
      <c r="D87" s="43" t="s">
        <v>113</v>
      </c>
      <c r="E87" s="10">
        <v>59</v>
      </c>
      <c r="F87" s="43">
        <f>ROUND(F84*E87,2)</f>
        <v>5.31</v>
      </c>
      <c r="G87" s="6"/>
      <c r="H87" s="6">
        <f t="shared" ref="H87:H91" si="8">ROUND(F87*G87,2)</f>
        <v>0</v>
      </c>
      <c r="I87" s="43"/>
      <c r="J87" s="43"/>
      <c r="K87" s="43"/>
      <c r="L87" s="43"/>
      <c r="M87" s="43">
        <f t="shared" ref="M87:M91" si="9">H87+J87+L87</f>
        <v>0</v>
      </c>
    </row>
    <row r="88" spans="1:14" x14ac:dyDescent="0.25">
      <c r="A88" s="66"/>
      <c r="B88" s="77"/>
      <c r="C88" s="44" t="s">
        <v>214</v>
      </c>
      <c r="D88" s="43" t="s">
        <v>113</v>
      </c>
      <c r="E88" s="10">
        <v>10</v>
      </c>
      <c r="F88" s="43">
        <f t="shared" ref="F88" si="10">ROUND(F84*E88,2)</f>
        <v>0.9</v>
      </c>
      <c r="G88" s="6"/>
      <c r="H88" s="6">
        <f t="shared" si="8"/>
        <v>0</v>
      </c>
      <c r="I88" s="43"/>
      <c r="J88" s="43"/>
      <c r="K88" s="43"/>
      <c r="L88" s="43"/>
      <c r="M88" s="43">
        <f t="shared" si="9"/>
        <v>0</v>
      </c>
    </row>
    <row r="89" spans="1:14" x14ac:dyDescent="0.25">
      <c r="A89" s="66"/>
      <c r="B89" s="77"/>
      <c r="C89" s="44" t="s">
        <v>215</v>
      </c>
      <c r="D89" s="43" t="s">
        <v>113</v>
      </c>
      <c r="E89" s="10">
        <v>12</v>
      </c>
      <c r="F89" s="43">
        <f>ROUND(F84*E89,2)</f>
        <v>1.08</v>
      </c>
      <c r="G89" s="6"/>
      <c r="H89" s="6">
        <f t="shared" si="8"/>
        <v>0</v>
      </c>
      <c r="I89" s="43"/>
      <c r="J89" s="43"/>
      <c r="K89" s="43"/>
      <c r="L89" s="43"/>
      <c r="M89" s="43">
        <f t="shared" si="9"/>
        <v>0</v>
      </c>
    </row>
    <row r="90" spans="1:14" x14ac:dyDescent="0.25">
      <c r="A90" s="66"/>
      <c r="B90" s="77"/>
      <c r="C90" s="44" t="s">
        <v>216</v>
      </c>
      <c r="D90" s="43" t="s">
        <v>113</v>
      </c>
      <c r="E90" s="10">
        <v>15</v>
      </c>
      <c r="F90" s="43">
        <f>ROUND(F84*E90,2)</f>
        <v>1.35</v>
      </c>
      <c r="G90" s="6"/>
      <c r="H90" s="6">
        <f t="shared" si="8"/>
        <v>0</v>
      </c>
      <c r="I90" s="43"/>
      <c r="J90" s="43"/>
      <c r="K90" s="43"/>
      <c r="L90" s="43"/>
      <c r="M90" s="43">
        <f t="shared" si="9"/>
        <v>0</v>
      </c>
    </row>
    <row r="91" spans="1:14" x14ac:dyDescent="0.25">
      <c r="A91" s="66"/>
      <c r="B91" s="77"/>
      <c r="C91" s="44" t="s">
        <v>96</v>
      </c>
      <c r="D91" s="43" t="s">
        <v>68</v>
      </c>
      <c r="E91" s="10">
        <v>0.34</v>
      </c>
      <c r="F91" s="43">
        <f>ROUND(F84*E91,2)</f>
        <v>0.03</v>
      </c>
      <c r="G91" s="6"/>
      <c r="H91" s="6">
        <f t="shared" si="8"/>
        <v>0</v>
      </c>
      <c r="I91" s="43"/>
      <c r="J91" s="43"/>
      <c r="K91" s="43"/>
      <c r="L91" s="43"/>
      <c r="M91" s="43">
        <f t="shared" si="9"/>
        <v>0</v>
      </c>
    </row>
    <row r="92" spans="1:14" x14ac:dyDescent="0.25">
      <c r="A92" s="170"/>
      <c r="B92" s="36"/>
      <c r="C92" s="122" t="s">
        <v>1</v>
      </c>
      <c r="D92" s="168" t="s">
        <v>68</v>
      </c>
      <c r="E92" s="10"/>
      <c r="F92" s="43"/>
      <c r="G92" s="43"/>
      <c r="H92" s="43"/>
      <c r="I92" s="43"/>
      <c r="J92" s="43"/>
      <c r="K92" s="43"/>
      <c r="L92" s="43"/>
      <c r="M92" s="110">
        <v>0</v>
      </c>
    </row>
    <row r="93" spans="1:14" ht="14.25" customHeight="1" x14ac:dyDescent="0.25">
      <c r="A93" s="170"/>
      <c r="B93" s="36"/>
      <c r="C93" s="122" t="s">
        <v>74</v>
      </c>
      <c r="D93" s="168" t="s">
        <v>75</v>
      </c>
      <c r="E93" s="84"/>
      <c r="F93" s="43"/>
      <c r="G93" s="43"/>
      <c r="H93" s="43"/>
      <c r="I93" s="43"/>
      <c r="J93" s="43"/>
      <c r="K93" s="43"/>
      <c r="L93" s="43"/>
      <c r="M93" s="68">
        <f>ROUND(0.1*M92,2)</f>
        <v>0</v>
      </c>
    </row>
    <row r="94" spans="1:14" ht="13.5" customHeight="1" x14ac:dyDescent="0.25">
      <c r="A94" s="170"/>
      <c r="B94" s="36"/>
      <c r="C94" s="122" t="s">
        <v>1</v>
      </c>
      <c r="D94" s="168" t="s">
        <v>68</v>
      </c>
      <c r="E94" s="84"/>
      <c r="F94" s="43"/>
      <c r="G94" s="43"/>
      <c r="H94" s="43"/>
      <c r="I94" s="43"/>
      <c r="J94" s="43"/>
      <c r="K94" s="43"/>
      <c r="L94" s="43"/>
      <c r="M94" s="68">
        <f>SUM(M92:M93)</f>
        <v>0</v>
      </c>
    </row>
    <row r="95" spans="1:14" ht="13.5" customHeight="1" x14ac:dyDescent="0.25">
      <c r="A95" s="170"/>
      <c r="B95" s="36"/>
      <c r="C95" s="122" t="s">
        <v>116</v>
      </c>
      <c r="D95" s="168" t="s">
        <v>75</v>
      </c>
      <c r="E95" s="84"/>
      <c r="F95" s="43"/>
      <c r="G95" s="43"/>
      <c r="H95" s="43"/>
      <c r="I95" s="43"/>
      <c r="J95" s="43"/>
      <c r="K95" s="43"/>
      <c r="L95" s="43"/>
      <c r="M95" s="68">
        <f>ROUND(0.08*M94,2)</f>
        <v>0</v>
      </c>
    </row>
    <row r="96" spans="1:14" ht="13.5" customHeight="1" x14ac:dyDescent="0.25">
      <c r="A96" s="170"/>
      <c r="B96" s="36"/>
      <c r="C96" s="122" t="s">
        <v>76</v>
      </c>
      <c r="D96" s="168" t="s">
        <v>68</v>
      </c>
      <c r="E96" s="85"/>
      <c r="F96" s="43"/>
      <c r="G96" s="43"/>
      <c r="H96" s="43"/>
      <c r="I96" s="43"/>
      <c r="J96" s="43"/>
      <c r="K96" s="43"/>
      <c r="L96" s="43"/>
      <c r="M96" s="68">
        <f>SUM(M94:M95)</f>
        <v>0</v>
      </c>
    </row>
    <row r="97" spans="1:13" x14ac:dyDescent="0.25">
      <c r="A97" s="54"/>
      <c r="B97" s="54"/>
      <c r="C97" s="53"/>
      <c r="D97" s="172"/>
      <c r="E97" s="54"/>
      <c r="F97" s="172"/>
      <c r="G97" s="172"/>
      <c r="H97" s="55"/>
      <c r="I97" s="54"/>
      <c r="J97" s="54"/>
      <c r="K97" s="54"/>
      <c r="L97" s="172"/>
      <c r="M97" s="86"/>
    </row>
    <row r="98" spans="1:13" ht="15.75" customHeight="1" x14ac:dyDescent="0.25">
      <c r="A98" s="54"/>
      <c r="B98" s="54"/>
      <c r="C98" s="266"/>
      <c r="D98" s="266"/>
      <c r="E98" s="52"/>
      <c r="F98" s="52"/>
      <c r="G98" s="267"/>
      <c r="H98" s="267"/>
      <c r="I98" s="267"/>
      <c r="J98" s="54"/>
      <c r="K98" s="54"/>
      <c r="L98" s="172"/>
      <c r="M98" s="86"/>
    </row>
    <row r="99" spans="1:13" x14ac:dyDescent="0.25">
      <c r="A99" s="54"/>
      <c r="B99" s="54"/>
      <c r="C99" s="53"/>
      <c r="D99" s="172"/>
      <c r="E99" s="54"/>
      <c r="F99" s="172"/>
      <c r="G99" s="172"/>
      <c r="H99" s="55"/>
      <c r="I99" s="54"/>
      <c r="J99" s="54"/>
      <c r="K99" s="54"/>
      <c r="L99" s="172"/>
      <c r="M99" s="87"/>
    </row>
    <row r="100" spans="1:13" x14ac:dyDescent="0.25">
      <c r="A100" s="54"/>
      <c r="B100" s="54"/>
      <c r="C100" s="268"/>
      <c r="D100" s="268"/>
      <c r="E100" s="56"/>
      <c r="F100" s="56"/>
      <c r="G100" s="268"/>
      <c r="H100" s="268"/>
      <c r="I100" s="268"/>
      <c r="J100" s="54"/>
      <c r="K100" s="54"/>
      <c r="L100" s="172"/>
      <c r="M100" s="86"/>
    </row>
    <row r="105" spans="1:13" ht="15" customHeight="1" x14ac:dyDescent="0.25"/>
    <row r="106" spans="1:13" ht="15" customHeight="1" x14ac:dyDescent="0.25"/>
    <row r="107" spans="1:13" ht="15" customHeight="1" x14ac:dyDescent="0.25"/>
    <row r="108" spans="1:13" ht="15" customHeight="1" x14ac:dyDescent="0.25"/>
  </sheetData>
  <mergeCells count="20">
    <mergeCell ref="M7:M8"/>
    <mergeCell ref="C100:D100"/>
    <mergeCell ref="G100:I100"/>
    <mergeCell ref="C98:D98"/>
    <mergeCell ref="G98:I98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B5:C5"/>
    <mergeCell ref="A1:M1"/>
    <mergeCell ref="A2:M2"/>
    <mergeCell ref="A3:M3"/>
    <mergeCell ref="A4:F4"/>
    <mergeCell ref="H4:K4"/>
  </mergeCells>
  <conditionalFormatting sqref="A94:IO570 IP93:IU570 A9:IU104">
    <cfRule type="cellIs" dxfId="156" priority="58" stopIfTrue="1" operator="equal">
      <formula>8223.307275</formula>
    </cfRule>
  </conditionalFormatting>
  <conditionalFormatting sqref="A105:E109">
    <cfRule type="cellIs" dxfId="155" priority="57" stopIfTrue="1" operator="equal">
      <formula>8223.307275</formula>
    </cfRule>
  </conditionalFormatting>
  <conditionalFormatting sqref="A109:E109">
    <cfRule type="cellIs" dxfId="154" priority="56" stopIfTrue="1" operator="equal">
      <formula>8223.307275</formula>
    </cfRule>
  </conditionalFormatting>
  <conditionalFormatting sqref="A105:E109">
    <cfRule type="cellIs" dxfId="153" priority="55" stopIfTrue="1" operator="equal">
      <formula>8223.307275</formula>
    </cfRule>
  </conditionalFormatting>
  <conditionalFormatting sqref="A105:E109">
    <cfRule type="cellIs" dxfId="152" priority="54" stopIfTrue="1" operator="equal">
      <formula>8223.307275</formula>
    </cfRule>
  </conditionalFormatting>
  <conditionalFormatting sqref="D105:E109">
    <cfRule type="cellIs" dxfId="151" priority="53" stopIfTrue="1" operator="equal">
      <formula>8223.307275</formula>
    </cfRule>
  </conditionalFormatting>
  <conditionalFormatting sqref="D105:E109">
    <cfRule type="cellIs" dxfId="150" priority="52" stopIfTrue="1" operator="equal">
      <formula>8223.307275</formula>
    </cfRule>
  </conditionalFormatting>
  <conditionalFormatting sqref="D105:E109">
    <cfRule type="cellIs" dxfId="149" priority="51" stopIfTrue="1" operator="equal">
      <formula>8223.307275</formula>
    </cfRule>
  </conditionalFormatting>
  <conditionalFormatting sqref="D107:D109">
    <cfRule type="cellIs" dxfId="148" priority="50" stopIfTrue="1" operator="equal">
      <formula>8223.307275</formula>
    </cfRule>
  </conditionalFormatting>
  <conditionalFormatting sqref="D106:E106">
    <cfRule type="cellIs" dxfId="147" priority="49" stopIfTrue="1" operator="equal">
      <formula>8223.307275</formula>
    </cfRule>
  </conditionalFormatting>
  <conditionalFormatting sqref="D106:E106">
    <cfRule type="cellIs" dxfId="146" priority="48" stopIfTrue="1" operator="equal">
      <formula>8223.307275</formula>
    </cfRule>
  </conditionalFormatting>
  <conditionalFormatting sqref="D105:D109">
    <cfRule type="cellIs" dxfId="145" priority="47" stopIfTrue="1" operator="equal">
      <formula>8223.307275</formula>
    </cfRule>
  </conditionalFormatting>
  <conditionalFormatting sqref="F571:M571 F572:L575 D571:D575">
    <cfRule type="cellIs" dxfId="144" priority="29" stopIfTrue="1" operator="equal">
      <formula>8223.307275</formula>
    </cfRule>
  </conditionalFormatting>
  <conditionalFormatting sqref="F571:M571 F572:L575 D571:D575">
    <cfRule type="cellIs" dxfId="143" priority="28" stopIfTrue="1" operator="equal">
      <formula>8223.307275</formula>
    </cfRule>
  </conditionalFormatting>
  <conditionalFormatting sqref="F95:L98">
    <cfRule type="cellIs" dxfId="142" priority="27" stopIfTrue="1" operator="equal">
      <formula>8223.307275</formula>
    </cfRule>
  </conditionalFormatting>
  <conditionalFormatting sqref="A93:IU93">
    <cfRule type="cellIs" dxfId="141" priority="24" stopIfTrue="1" operator="equal">
      <formula>8223.307275</formula>
    </cfRule>
  </conditionalFormatting>
  <conditionalFormatting sqref="A93:IU93">
    <cfRule type="cellIs" dxfId="140" priority="23" stopIfTrue="1" operator="equal">
      <formula>8223.307275</formula>
    </cfRule>
  </conditionalFormatting>
  <conditionalFormatting sqref="A93:IU93">
    <cfRule type="cellIs" dxfId="139" priority="22" stopIfTrue="1" operator="equal">
      <formula>8223.307275</formula>
    </cfRule>
  </conditionalFormatting>
  <conditionalFormatting sqref="A93:IU93">
    <cfRule type="cellIs" dxfId="138" priority="21" stopIfTrue="1" operator="equal">
      <formula>8223.307275</formula>
    </cfRule>
  </conditionalFormatting>
  <conditionalFormatting sqref="A93:IU93">
    <cfRule type="cellIs" dxfId="137" priority="20" stopIfTrue="1" operator="equal">
      <formula>8223.307275</formula>
    </cfRule>
  </conditionalFormatting>
  <conditionalFormatting sqref="A93:IR93">
    <cfRule type="cellIs" dxfId="136" priority="19" stopIfTrue="1" operator="equal">
      <formula>8223.307275</formula>
    </cfRule>
  </conditionalFormatting>
  <conditionalFormatting sqref="F104:M104 F105:L108 D104:D108 A92:IO103">
    <cfRule type="cellIs" dxfId="135" priority="6" stopIfTrue="1" operator="equal">
      <formula>8223.307275</formula>
    </cfRule>
  </conditionalFormatting>
  <conditionalFormatting sqref="F92:M92 F93:L96 D92:D96">
    <cfRule type="cellIs" dxfId="134" priority="5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view="pageBreakPreview" zoomScaleSheetLayoutView="100" workbookViewId="0">
      <selection activeCell="K21" sqref="K21"/>
    </sheetView>
  </sheetViews>
  <sheetFormatPr defaultRowHeight="12.75" x14ac:dyDescent="0.2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10.85546875" style="92" customWidth="1"/>
    <col min="6" max="6" width="9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 x14ac:dyDescent="0.25">
      <c r="A1" s="258" t="s">
        <v>331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 x14ac:dyDescent="0.2">
      <c r="A3" s="260" t="s">
        <v>238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17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7.25" customHeight="1" x14ac:dyDescent="0.2">
      <c r="A5" s="27"/>
      <c r="B5" s="253" t="s">
        <v>160</v>
      </c>
      <c r="C5" s="253"/>
      <c r="D5" s="28">
        <f>ROUND(M75*0.001,2)</f>
        <v>0</v>
      </c>
      <c r="E5" s="27" t="s">
        <v>53</v>
      </c>
      <c r="F5" s="27"/>
      <c r="G5" s="27"/>
      <c r="H5" s="27"/>
      <c r="I5" s="29"/>
      <c r="J5" s="178"/>
      <c r="K5" s="178"/>
      <c r="L5" s="28"/>
      <c r="M5" s="17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 x14ac:dyDescent="0.2">
      <c r="A6" s="30"/>
      <c r="B6" s="30"/>
      <c r="C6" s="99"/>
      <c r="D6" s="31"/>
      <c r="E6" s="31"/>
      <c r="F6" s="28"/>
      <c r="G6" s="174"/>
      <c r="H6" s="254"/>
      <c r="I6" s="254"/>
      <c r="J6" s="254"/>
      <c r="K6" s="254"/>
      <c r="L6" s="28"/>
      <c r="M6" s="17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2.25" customHeight="1" x14ac:dyDescent="0.2">
      <c r="A7" s="255" t="s">
        <v>0</v>
      </c>
      <c r="B7" s="256" t="s">
        <v>54</v>
      </c>
      <c r="C7" s="269" t="s">
        <v>55</v>
      </c>
      <c r="D7" s="255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65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2">
      <c r="A8" s="255"/>
      <c r="B8" s="257"/>
      <c r="C8" s="270"/>
      <c r="D8" s="255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65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 x14ac:dyDescent="0.2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40.5" x14ac:dyDescent="0.25">
      <c r="A10" s="3">
        <v>1</v>
      </c>
      <c r="B10" s="82" t="s">
        <v>162</v>
      </c>
      <c r="C10" s="58" t="s">
        <v>273</v>
      </c>
      <c r="D10" s="59" t="s">
        <v>78</v>
      </c>
      <c r="E10" s="59"/>
      <c r="F10" s="125">
        <v>0.10349999999999999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 x14ac:dyDescent="0.2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1.6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256" s="63" customFormat="1" ht="15.75" x14ac:dyDescent="0.2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3.59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256" s="31" customFormat="1" ht="13.5" x14ac:dyDescent="0.2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0.22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256" s="2" customFormat="1" ht="15.75" x14ac:dyDescent="0.25">
      <c r="A14" s="65"/>
      <c r="B14" s="66" t="s">
        <v>369</v>
      </c>
      <c r="C14" s="117" t="s">
        <v>370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256" s="31" customFormat="1" ht="27" x14ac:dyDescent="0.25">
      <c r="A15" s="3">
        <v>2</v>
      </c>
      <c r="B15" s="19" t="s">
        <v>161</v>
      </c>
      <c r="C15" s="40" t="s">
        <v>221</v>
      </c>
      <c r="D15" s="43" t="s">
        <v>65</v>
      </c>
      <c r="E15" s="41"/>
      <c r="F15" s="42">
        <f>F10*1.75*1000</f>
        <v>181.12499999999997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256" s="27" customFormat="1" ht="13.5" x14ac:dyDescent="0.25">
      <c r="A16" s="3">
        <v>3</v>
      </c>
      <c r="B16" s="82" t="s">
        <v>84</v>
      </c>
      <c r="C16" s="5" t="s">
        <v>85</v>
      </c>
      <c r="D16" s="59" t="s">
        <v>86</v>
      </c>
      <c r="E16" s="59"/>
      <c r="F16" s="136">
        <v>0.10349999999999999</v>
      </c>
      <c r="G16" s="3"/>
      <c r="H16" s="3"/>
      <c r="I16" s="43"/>
      <c r="J16" s="50"/>
      <c r="K16" s="3"/>
      <c r="L16" s="43"/>
      <c r="M16" s="43"/>
      <c r="N16" s="51"/>
    </row>
    <row r="17" spans="1:256" s="27" customFormat="1" ht="13.5" x14ac:dyDescent="0.25">
      <c r="A17" s="3"/>
      <c r="B17" s="48"/>
      <c r="C17" s="5" t="s">
        <v>79</v>
      </c>
      <c r="D17" s="59" t="s">
        <v>81</v>
      </c>
      <c r="E17" s="59">
        <v>3.23</v>
      </c>
      <c r="F17" s="41">
        <f>ROUND(F16*E17,2)</f>
        <v>0.33</v>
      </c>
      <c r="G17" s="3"/>
      <c r="H17" s="3"/>
      <c r="I17" s="43"/>
      <c r="J17" s="43">
        <f>ROUND(F17*I17,2)</f>
        <v>0</v>
      </c>
      <c r="K17" s="3"/>
      <c r="L17" s="43"/>
      <c r="M17" s="43">
        <f>H17+J17+L17</f>
        <v>0</v>
      </c>
      <c r="N17" s="51"/>
    </row>
    <row r="18" spans="1:256" s="27" customFormat="1" ht="13.5" x14ac:dyDescent="0.25">
      <c r="A18" s="3"/>
      <c r="B18" s="48"/>
      <c r="C18" s="5" t="s">
        <v>133</v>
      </c>
      <c r="D18" s="59" t="s">
        <v>71</v>
      </c>
      <c r="E18" s="59">
        <v>3.62</v>
      </c>
      <c r="F18" s="41">
        <f>ROUND(F16*E18,2)</f>
        <v>0.37</v>
      </c>
      <c r="G18" s="3"/>
      <c r="H18" s="3"/>
      <c r="I18" s="43"/>
      <c r="J18" s="50"/>
      <c r="K18" s="3"/>
      <c r="L18" s="43">
        <f>ROUND(F18*K18,2)</f>
        <v>0</v>
      </c>
      <c r="M18" s="43">
        <f>H18+J18+L18</f>
        <v>0</v>
      </c>
      <c r="N18" s="51"/>
    </row>
    <row r="19" spans="1:256" s="27" customFormat="1" ht="13.5" x14ac:dyDescent="0.25">
      <c r="A19" s="3"/>
      <c r="B19" s="48"/>
      <c r="C19" s="5" t="s">
        <v>67</v>
      </c>
      <c r="D19" s="59" t="s">
        <v>68</v>
      </c>
      <c r="E19" s="59">
        <v>0.18</v>
      </c>
      <c r="F19" s="41">
        <f>ROUND(F16*E19,2)</f>
        <v>0.02</v>
      </c>
      <c r="G19" s="3"/>
      <c r="H19" s="3"/>
      <c r="I19" s="43"/>
      <c r="J19" s="50"/>
      <c r="K19" s="3"/>
      <c r="L19" s="43">
        <f>ROUND(F19*K19,2)</f>
        <v>0</v>
      </c>
      <c r="M19" s="43">
        <f>H19+J19+L19</f>
        <v>0</v>
      </c>
      <c r="N19" s="51"/>
    </row>
    <row r="20" spans="1:256" s="27" customFormat="1" ht="13.5" x14ac:dyDescent="0.25">
      <c r="A20" s="3"/>
      <c r="B20" s="48" t="s">
        <v>369</v>
      </c>
      <c r="C20" s="5" t="s">
        <v>370</v>
      </c>
      <c r="D20" s="59" t="s">
        <v>66</v>
      </c>
      <c r="E20" s="59">
        <v>0.04</v>
      </c>
      <c r="F20" s="41">
        <f>ROUND(F16*E20,2)</f>
        <v>0</v>
      </c>
      <c r="G20" s="3"/>
      <c r="H20" s="3">
        <f>ROUND(F20*G20,2)</f>
        <v>0</v>
      </c>
      <c r="I20" s="43"/>
      <c r="J20" s="50"/>
      <c r="K20" s="3"/>
      <c r="L20" s="43"/>
      <c r="M20" s="43">
        <f>H20+J20+L20</f>
        <v>0</v>
      </c>
      <c r="N20" s="51"/>
    </row>
    <row r="21" spans="1:256" s="27" customFormat="1" ht="48" customHeight="1" x14ac:dyDescent="0.25">
      <c r="A21" s="3">
        <v>4</v>
      </c>
      <c r="B21" s="82" t="s">
        <v>190</v>
      </c>
      <c r="C21" s="5" t="s">
        <v>265</v>
      </c>
      <c r="D21" s="59" t="s">
        <v>66</v>
      </c>
      <c r="E21" s="59"/>
      <c r="F21" s="60">
        <v>10</v>
      </c>
      <c r="G21" s="3"/>
      <c r="H21" s="3"/>
      <c r="I21" s="43"/>
      <c r="J21" s="50"/>
      <c r="K21" s="3"/>
      <c r="L21" s="43"/>
      <c r="M21" s="43"/>
      <c r="N21" s="51"/>
    </row>
    <row r="22" spans="1:256" s="27" customFormat="1" ht="13.5" x14ac:dyDescent="0.25">
      <c r="A22" s="3"/>
      <c r="B22" s="48"/>
      <c r="C22" s="5" t="s">
        <v>79</v>
      </c>
      <c r="D22" s="59" t="s">
        <v>81</v>
      </c>
      <c r="E22" s="59">
        <v>1.3</v>
      </c>
      <c r="F22" s="41">
        <f>ROUND(F21*E22,2)</f>
        <v>13</v>
      </c>
      <c r="G22" s="3"/>
      <c r="H22" s="3"/>
      <c r="I22" s="43"/>
      <c r="J22" s="43">
        <f>ROUND(F22*I22,2)</f>
        <v>0</v>
      </c>
      <c r="K22" s="3"/>
      <c r="L22" s="43"/>
      <c r="M22" s="43">
        <f>H22+J22+L22</f>
        <v>0</v>
      </c>
      <c r="N22" s="51"/>
    </row>
    <row r="23" spans="1:256" s="31" customFormat="1" ht="27" x14ac:dyDescent="0.25">
      <c r="A23" s="3">
        <v>5</v>
      </c>
      <c r="B23" s="19" t="s">
        <v>161</v>
      </c>
      <c r="C23" s="40" t="s">
        <v>222</v>
      </c>
      <c r="D23" s="43" t="s">
        <v>65</v>
      </c>
      <c r="E23" s="41"/>
      <c r="F23" s="42">
        <f>F21*1.75</f>
        <v>17.5</v>
      </c>
      <c r="G23" s="43"/>
      <c r="H23" s="43"/>
      <c r="I23" s="43"/>
      <c r="J23" s="43"/>
      <c r="K23" s="43"/>
      <c r="L23" s="43">
        <f>ROUND(F23*K23,2)</f>
        <v>0</v>
      </c>
      <c r="M23" s="43">
        <f>L23+J23+H23</f>
        <v>0</v>
      </c>
    </row>
    <row r="24" spans="1:256" s="27" customFormat="1" ht="13.5" x14ac:dyDescent="0.25">
      <c r="A24" s="3">
        <v>6</v>
      </c>
      <c r="B24" s="82" t="s">
        <v>84</v>
      </c>
      <c r="C24" s="5" t="s">
        <v>85</v>
      </c>
      <c r="D24" s="59" t="s">
        <v>86</v>
      </c>
      <c r="E24" s="59"/>
      <c r="F24" s="125">
        <v>0.01</v>
      </c>
      <c r="G24" s="3"/>
      <c r="H24" s="3"/>
      <c r="I24" s="43"/>
      <c r="J24" s="50"/>
      <c r="K24" s="3"/>
      <c r="L24" s="43"/>
      <c r="M24" s="43"/>
      <c r="N24" s="51"/>
    </row>
    <row r="25" spans="1:256" s="27" customFormat="1" ht="13.5" x14ac:dyDescent="0.25">
      <c r="A25" s="3"/>
      <c r="B25" s="48"/>
      <c r="C25" s="5" t="s">
        <v>79</v>
      </c>
      <c r="D25" s="59" t="s">
        <v>81</v>
      </c>
      <c r="E25" s="59">
        <v>3.23</v>
      </c>
      <c r="F25" s="41">
        <f>ROUND(F24*E25,2)</f>
        <v>0.03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256" s="27" customFormat="1" ht="13.5" x14ac:dyDescent="0.25">
      <c r="A26" s="3"/>
      <c r="B26" s="48"/>
      <c r="C26" s="5" t="s">
        <v>133</v>
      </c>
      <c r="D26" s="59" t="s">
        <v>71</v>
      </c>
      <c r="E26" s="59">
        <v>3.62</v>
      </c>
      <c r="F26" s="41">
        <f>ROUND(F24*E26,2)</f>
        <v>0.04</v>
      </c>
      <c r="G26" s="3"/>
      <c r="H26" s="3"/>
      <c r="I26" s="43"/>
      <c r="J26" s="50"/>
      <c r="K26" s="3"/>
      <c r="L26" s="43">
        <f>ROUND(F26*K26,2)</f>
        <v>0</v>
      </c>
      <c r="M26" s="43">
        <f>H26+J26+L26</f>
        <v>0</v>
      </c>
      <c r="N26" s="51"/>
    </row>
    <row r="27" spans="1:256" s="27" customFormat="1" ht="13.5" x14ac:dyDescent="0.25">
      <c r="A27" s="3"/>
      <c r="B27" s="48"/>
      <c r="C27" s="5" t="s">
        <v>67</v>
      </c>
      <c r="D27" s="59" t="s">
        <v>68</v>
      </c>
      <c r="E27" s="59">
        <v>0.18</v>
      </c>
      <c r="F27" s="41">
        <f>ROUND(F24*E27,2)</f>
        <v>0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256" s="27" customFormat="1" ht="13.5" x14ac:dyDescent="0.25">
      <c r="A28" s="3"/>
      <c r="B28" s="48" t="s">
        <v>369</v>
      </c>
      <c r="C28" s="5" t="s">
        <v>370</v>
      </c>
      <c r="D28" s="59" t="s">
        <v>66</v>
      </c>
      <c r="E28" s="59">
        <v>0.04</v>
      </c>
      <c r="F28" s="41">
        <f>ROUND(F24*E28,2)</f>
        <v>0</v>
      </c>
      <c r="G28" s="3"/>
      <c r="H28" s="3">
        <f>ROUND(F28*G28,2)</f>
        <v>0</v>
      </c>
      <c r="I28" s="43"/>
      <c r="J28" s="50"/>
      <c r="K28" s="3"/>
      <c r="L28" s="43"/>
      <c r="M28" s="43">
        <f>H28+J28+L28</f>
        <v>0</v>
      </c>
      <c r="N28" s="51"/>
    </row>
    <row r="29" spans="1:256" ht="15.75" x14ac:dyDescent="0.2">
      <c r="A29" s="3">
        <v>7</v>
      </c>
      <c r="B29" s="19" t="s">
        <v>99</v>
      </c>
      <c r="C29" s="101" t="s">
        <v>266</v>
      </c>
      <c r="D29" s="43" t="s">
        <v>98</v>
      </c>
      <c r="E29" s="43"/>
      <c r="F29" s="76">
        <v>0.31</v>
      </c>
      <c r="G29" s="43"/>
      <c r="H29" s="43"/>
      <c r="I29" s="43"/>
      <c r="J29" s="43"/>
      <c r="K29" s="43"/>
      <c r="L29" s="43"/>
      <c r="M29" s="43"/>
      <c r="N29" s="31"/>
      <c r="O29" s="31"/>
      <c r="P29" s="31"/>
      <c r="Q29" s="31"/>
      <c r="R29" s="7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3.5" x14ac:dyDescent="0.2">
      <c r="A30" s="3"/>
      <c r="B30" s="19"/>
      <c r="C30" s="101" t="s">
        <v>79</v>
      </c>
      <c r="D30" s="43" t="s">
        <v>64</v>
      </c>
      <c r="E30" s="43">
        <v>212</v>
      </c>
      <c r="F30" s="43">
        <f>ROUND(F29*E30,2)</f>
        <v>65.72</v>
      </c>
      <c r="G30" s="43"/>
      <c r="H30" s="43"/>
      <c r="I30" s="43"/>
      <c r="J30" s="43">
        <f>ROUND(F30*I30,2)</f>
        <v>0</v>
      </c>
      <c r="K30" s="43"/>
      <c r="L30" s="43"/>
      <c r="M30" s="43">
        <f>L30+J30+H30</f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3.5" x14ac:dyDescent="0.2">
      <c r="A31" s="3"/>
      <c r="B31" s="19"/>
      <c r="C31" s="101" t="s">
        <v>67</v>
      </c>
      <c r="D31" s="43" t="s">
        <v>68</v>
      </c>
      <c r="E31" s="43">
        <v>10.1</v>
      </c>
      <c r="F31" s="43">
        <f>ROUND(F29*E31,2)</f>
        <v>3.13</v>
      </c>
      <c r="G31" s="43"/>
      <c r="H31" s="43"/>
      <c r="I31" s="43"/>
      <c r="J31" s="43"/>
      <c r="K31" s="43"/>
      <c r="L31" s="43">
        <f>ROUND(F31*K31,2)</f>
        <v>0</v>
      </c>
      <c r="M31" s="43">
        <f>L31+J31+H31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.75" x14ac:dyDescent="0.2">
      <c r="A32" s="3"/>
      <c r="B32" s="19" t="s">
        <v>369</v>
      </c>
      <c r="C32" s="91" t="s">
        <v>377</v>
      </c>
      <c r="D32" s="41" t="s">
        <v>83</v>
      </c>
      <c r="E32" s="43">
        <v>110</v>
      </c>
      <c r="F32" s="43">
        <f>ROUND(F29*E32,2)</f>
        <v>34.1</v>
      </c>
      <c r="G32" s="43"/>
      <c r="H32" s="43">
        <f>ROUND(F32*G32,2)</f>
        <v>0</v>
      </c>
      <c r="I32" s="43"/>
      <c r="J32" s="43"/>
      <c r="K32" s="43"/>
      <c r="L32" s="43"/>
      <c r="M32" s="43">
        <f>H32+J32+L32</f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57" customFormat="1" ht="27" x14ac:dyDescent="0.25">
      <c r="A33" s="173">
        <v>8</v>
      </c>
      <c r="B33" s="82" t="s">
        <v>194</v>
      </c>
      <c r="C33" s="94" t="s">
        <v>235</v>
      </c>
      <c r="D33" s="43" t="s">
        <v>98</v>
      </c>
      <c r="E33" s="6"/>
      <c r="F33" s="95">
        <v>0.155</v>
      </c>
      <c r="G33" s="6"/>
      <c r="H33" s="6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7" customFormat="1" ht="15" x14ac:dyDescent="0.25">
      <c r="A34" s="173"/>
      <c r="B34" s="173"/>
      <c r="C34" s="96" t="s">
        <v>79</v>
      </c>
      <c r="D34" s="6" t="s">
        <v>64</v>
      </c>
      <c r="E34" s="6">
        <v>137</v>
      </c>
      <c r="F34" s="43">
        <f>ROUND(F33*E34,2)</f>
        <v>21.24</v>
      </c>
      <c r="G34" s="43"/>
      <c r="H34" s="43"/>
      <c r="I34" s="75"/>
      <c r="J34" s="43">
        <f>ROUND(F34*I34,2)</f>
        <v>0</v>
      </c>
      <c r="K34" s="43"/>
      <c r="L34" s="43"/>
      <c r="M34" s="43">
        <f t="shared" ref="M34:M37" si="0">H34+J34+L34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7" customFormat="1" ht="15" x14ac:dyDescent="0.25">
      <c r="A35" s="173"/>
      <c r="B35" s="173"/>
      <c r="C35" s="96" t="s">
        <v>67</v>
      </c>
      <c r="D35" s="6" t="s">
        <v>68</v>
      </c>
      <c r="E35" s="6">
        <v>28.3</v>
      </c>
      <c r="F35" s="43">
        <f>ROUND(F33*E35,2)</f>
        <v>4.3899999999999997</v>
      </c>
      <c r="G35" s="43"/>
      <c r="H35" s="43"/>
      <c r="I35" s="43"/>
      <c r="J35" s="43"/>
      <c r="K35" s="43"/>
      <c r="L35" s="43">
        <f>ROUND(F35*K35,2)</f>
        <v>0</v>
      </c>
      <c r="M35" s="43">
        <f t="shared" si="0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7" customFormat="1" ht="15.75" x14ac:dyDescent="0.25">
      <c r="A36" s="74"/>
      <c r="B36" s="66"/>
      <c r="C36" s="94" t="s">
        <v>202</v>
      </c>
      <c r="D36" s="41" t="s">
        <v>83</v>
      </c>
      <c r="E36" s="10">
        <v>102</v>
      </c>
      <c r="F36" s="43">
        <f>ROUND(F33*E36,2)</f>
        <v>15.81</v>
      </c>
      <c r="G36" s="6"/>
      <c r="H36" s="6">
        <f>ROUND(F36*G36,2)</f>
        <v>0</v>
      </c>
      <c r="I36" s="43"/>
      <c r="J36" s="43"/>
      <c r="K36" s="43"/>
      <c r="L36" s="43"/>
      <c r="M36" s="43">
        <f t="shared" si="0"/>
        <v>0</v>
      </c>
    </row>
    <row r="37" spans="1:256" s="57" customFormat="1" ht="15" x14ac:dyDescent="0.25">
      <c r="A37" s="3"/>
      <c r="B37" s="46"/>
      <c r="C37" s="91" t="s">
        <v>96</v>
      </c>
      <c r="D37" s="41" t="s">
        <v>68</v>
      </c>
      <c r="E37" s="43">
        <v>62</v>
      </c>
      <c r="F37" s="43">
        <f>ROUND(F33*E37,2)</f>
        <v>9.61</v>
      </c>
      <c r="G37" s="6"/>
      <c r="H37" s="6">
        <f>ROUND(F37*G37,2)</f>
        <v>0</v>
      </c>
      <c r="I37" s="43"/>
      <c r="J37" s="43"/>
      <c r="K37" s="43"/>
      <c r="L37" s="43"/>
      <c r="M37" s="43">
        <f t="shared" si="0"/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7" customFormat="1" ht="18" customHeight="1" x14ac:dyDescent="0.25">
      <c r="A38" s="173">
        <v>9</v>
      </c>
      <c r="B38" s="82" t="s">
        <v>169</v>
      </c>
      <c r="C38" s="94" t="s">
        <v>172</v>
      </c>
      <c r="D38" s="43" t="s">
        <v>65</v>
      </c>
      <c r="E38" s="6"/>
      <c r="F38" s="126">
        <v>3.4060000000000001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7" customFormat="1" ht="15" x14ac:dyDescent="0.25">
      <c r="A39" s="173"/>
      <c r="B39" s="173"/>
      <c r="C39" s="96" t="s">
        <v>79</v>
      </c>
      <c r="D39" s="6" t="s">
        <v>64</v>
      </c>
      <c r="E39" s="6">
        <v>27.6</v>
      </c>
      <c r="F39" s="43">
        <f>ROUND(F38*E39,2)</f>
        <v>94.01</v>
      </c>
      <c r="G39" s="43"/>
      <c r="H39" s="43"/>
      <c r="I39" s="75"/>
      <c r="J39" s="43">
        <f>ROUND(F39*I39,2)</f>
        <v>0</v>
      </c>
      <c r="K39" s="43"/>
      <c r="L39" s="43"/>
      <c r="M39" s="43">
        <f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7" customFormat="1" ht="15" x14ac:dyDescent="0.25">
      <c r="A40" s="173"/>
      <c r="B40" s="173"/>
      <c r="C40" s="96" t="s">
        <v>138</v>
      </c>
      <c r="D40" s="6" t="s">
        <v>71</v>
      </c>
      <c r="E40" s="6">
        <v>4.74</v>
      </c>
      <c r="F40" s="43">
        <f>ROUND(F38*E40,2)</f>
        <v>16.14</v>
      </c>
      <c r="G40" s="43"/>
      <c r="H40" s="43"/>
      <c r="I40" s="43"/>
      <c r="J40" s="43"/>
      <c r="K40" s="43"/>
      <c r="L40" s="43">
        <f>ROUND(F40*K40,2)</f>
        <v>0</v>
      </c>
      <c r="M40" s="43">
        <f>H40+J40+L40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7" customFormat="1" ht="15" x14ac:dyDescent="0.25">
      <c r="A41" s="173"/>
      <c r="B41" s="173"/>
      <c r="C41" s="94" t="s">
        <v>67</v>
      </c>
      <c r="D41" s="6" t="s">
        <v>68</v>
      </c>
      <c r="E41" s="6">
        <v>6.8</v>
      </c>
      <c r="F41" s="43">
        <f>ROUND(F38*E41,2)</f>
        <v>23.16</v>
      </c>
      <c r="G41" s="6"/>
      <c r="H41" s="6"/>
      <c r="I41" s="43"/>
      <c r="J41" s="43"/>
      <c r="K41" s="43"/>
      <c r="L41" s="43">
        <f>ROUND(F41*K41,2)</f>
        <v>0</v>
      </c>
      <c r="M41" s="43">
        <f>H41+J41+L41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7" customFormat="1" ht="15" x14ac:dyDescent="0.25">
      <c r="A42" s="173"/>
      <c r="B42" s="173"/>
      <c r="C42" s="94" t="s">
        <v>96</v>
      </c>
      <c r="D42" s="6" t="s">
        <v>68</v>
      </c>
      <c r="E42" s="6">
        <v>12.2</v>
      </c>
      <c r="F42" s="43">
        <f>ROUND(F38*E42,2)</f>
        <v>41.55</v>
      </c>
      <c r="G42" s="6"/>
      <c r="H42" s="6">
        <f>ROUND(F42*G42,2)</f>
        <v>0</v>
      </c>
      <c r="I42" s="43"/>
      <c r="J42" s="43"/>
      <c r="K42" s="43"/>
      <c r="L42" s="43"/>
      <c r="M42" s="43">
        <f>H42+J42+L42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7" customFormat="1" ht="27" x14ac:dyDescent="0.25">
      <c r="A43" s="3">
        <v>10</v>
      </c>
      <c r="B43" s="82" t="s">
        <v>170</v>
      </c>
      <c r="C43" s="91" t="s">
        <v>171</v>
      </c>
      <c r="D43" s="43" t="s">
        <v>65</v>
      </c>
      <c r="E43" s="41"/>
      <c r="F43" s="125">
        <v>1.548</v>
      </c>
      <c r="G43" s="43"/>
      <c r="H43" s="43">
        <f>ROUND(F43*G43,2)</f>
        <v>0</v>
      </c>
      <c r="I43" s="43"/>
      <c r="J43" s="43"/>
      <c r="K43" s="43"/>
      <c r="L43" s="43"/>
      <c r="M43" s="43">
        <f>L43+J43+H43</f>
        <v>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57" customFormat="1" ht="27" x14ac:dyDescent="0.25">
      <c r="A44" s="3">
        <v>11</v>
      </c>
      <c r="B44" s="82" t="s">
        <v>204</v>
      </c>
      <c r="C44" s="91" t="s">
        <v>203</v>
      </c>
      <c r="D44" s="43" t="s">
        <v>65</v>
      </c>
      <c r="E44" s="41"/>
      <c r="F44" s="125">
        <v>1.8580000000000001</v>
      </c>
      <c r="G44" s="43"/>
      <c r="H44" s="43">
        <f>ROUND(F44*G44,2)</f>
        <v>0</v>
      </c>
      <c r="I44" s="43"/>
      <c r="J44" s="43"/>
      <c r="K44" s="43"/>
      <c r="L44" s="43"/>
      <c r="M44" s="43">
        <f>L44+J44+H44</f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57" customFormat="1" ht="40.5" x14ac:dyDescent="0.25">
      <c r="A45" s="173">
        <v>12</v>
      </c>
      <c r="B45" s="82" t="s">
        <v>163</v>
      </c>
      <c r="C45" s="94" t="s">
        <v>236</v>
      </c>
      <c r="D45" s="43" t="s">
        <v>98</v>
      </c>
      <c r="E45" s="6"/>
      <c r="F45" s="95">
        <v>0.875</v>
      </c>
      <c r="G45" s="6"/>
      <c r="H45" s="6"/>
      <c r="I45" s="6"/>
      <c r="J45" s="6"/>
      <c r="K45" s="6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7" customFormat="1" ht="15" x14ac:dyDescent="0.25">
      <c r="A46" s="173"/>
      <c r="B46" s="173"/>
      <c r="C46" s="96" t="s">
        <v>79</v>
      </c>
      <c r="D46" s="6" t="s">
        <v>64</v>
      </c>
      <c r="E46" s="6">
        <v>319</v>
      </c>
      <c r="F46" s="43">
        <f>ROUND(F45*E46,2)</f>
        <v>279.13</v>
      </c>
      <c r="G46" s="43"/>
      <c r="H46" s="43"/>
      <c r="I46" s="75"/>
      <c r="J46" s="43">
        <f>ROUND(F46*I46,2)</f>
        <v>0</v>
      </c>
      <c r="K46" s="43"/>
      <c r="L46" s="43"/>
      <c r="M46" s="43">
        <f t="shared" ref="M46:M56" si="1">H46+J46+L46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7" customFormat="1" ht="15" x14ac:dyDescent="0.25">
      <c r="A47" s="173"/>
      <c r="B47" s="173"/>
      <c r="C47" s="96" t="s">
        <v>164</v>
      </c>
      <c r="D47" s="6" t="s">
        <v>71</v>
      </c>
      <c r="E47" s="6">
        <v>42.8</v>
      </c>
      <c r="F47" s="43">
        <f>ROUND(F45*E47,2)</f>
        <v>37.450000000000003</v>
      </c>
      <c r="G47" s="43"/>
      <c r="H47" s="43"/>
      <c r="I47" s="43"/>
      <c r="J47" s="43"/>
      <c r="K47" s="43"/>
      <c r="L47" s="43">
        <f>ROUND(F47*K47,2)</f>
        <v>0</v>
      </c>
      <c r="M47" s="43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7" customFormat="1" ht="15.75" x14ac:dyDescent="0.25">
      <c r="A48" s="74"/>
      <c r="B48" s="66"/>
      <c r="C48" s="94" t="s">
        <v>237</v>
      </c>
      <c r="D48" s="41" t="s">
        <v>83</v>
      </c>
      <c r="E48" s="10">
        <v>102</v>
      </c>
      <c r="F48" s="43">
        <f>ROUND(F45*E48,2)</f>
        <v>89.25</v>
      </c>
      <c r="G48" s="6"/>
      <c r="H48" s="6">
        <f>ROUND(F48*G48,2)</f>
        <v>0</v>
      </c>
      <c r="I48" s="43"/>
      <c r="J48" s="43"/>
      <c r="K48" s="43"/>
      <c r="L48" s="43"/>
      <c r="M48" s="43">
        <f t="shared" si="1"/>
        <v>0</v>
      </c>
    </row>
    <row r="49" spans="1:256" s="57" customFormat="1" ht="15.75" x14ac:dyDescent="0.25">
      <c r="A49" s="3"/>
      <c r="B49" s="46"/>
      <c r="C49" s="91" t="s">
        <v>165</v>
      </c>
      <c r="D49" s="41" t="s">
        <v>83</v>
      </c>
      <c r="E49" s="43">
        <v>1.1399999999999999</v>
      </c>
      <c r="F49" s="43">
        <f>ROUND(F45*E49,2)</f>
        <v>1</v>
      </c>
      <c r="G49" s="6"/>
      <c r="H49" s="6">
        <f>ROUND(F49*G49,2)</f>
        <v>0</v>
      </c>
      <c r="I49" s="43"/>
      <c r="J49" s="43"/>
      <c r="K49" s="43"/>
      <c r="L49" s="43"/>
      <c r="M49" s="43">
        <f t="shared" si="1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57" customFormat="1" ht="15.75" x14ac:dyDescent="0.25">
      <c r="A50" s="65"/>
      <c r="B50" s="66"/>
      <c r="C50" s="96" t="s">
        <v>166</v>
      </c>
      <c r="D50" s="41" t="s">
        <v>83</v>
      </c>
      <c r="E50" s="75">
        <v>1.37</v>
      </c>
      <c r="F50" s="43">
        <f>ROUND(F45*E50,2)</f>
        <v>1.2</v>
      </c>
      <c r="G50" s="6"/>
      <c r="H50" s="6">
        <f>ROUND(F50*G50,2)</f>
        <v>0</v>
      </c>
      <c r="I50" s="43"/>
      <c r="J50" s="43"/>
      <c r="K50" s="43"/>
      <c r="L50" s="43"/>
      <c r="M50" s="43">
        <f t="shared" si="1"/>
        <v>0</v>
      </c>
    </row>
    <row r="51" spans="1:256" s="57" customFormat="1" ht="15" x14ac:dyDescent="0.25">
      <c r="A51" s="173"/>
      <c r="B51" s="173"/>
      <c r="C51" s="94" t="s">
        <v>112</v>
      </c>
      <c r="D51" s="6" t="s">
        <v>65</v>
      </c>
      <c r="E51" s="83">
        <v>2.5000000000000001E-2</v>
      </c>
      <c r="F51" s="47">
        <f>ROUND(F45*E51,3)</f>
        <v>2.1999999999999999E-2</v>
      </c>
      <c r="G51" s="6"/>
      <c r="H51" s="6">
        <f>ROUND(F51*G51,2)</f>
        <v>0</v>
      </c>
      <c r="I51" s="43"/>
      <c r="J51" s="43"/>
      <c r="K51" s="43"/>
      <c r="L51" s="43"/>
      <c r="M51" s="43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7" customFormat="1" ht="15" x14ac:dyDescent="0.25">
      <c r="A52" s="173"/>
      <c r="B52" s="173"/>
      <c r="C52" s="94" t="s">
        <v>115</v>
      </c>
      <c r="D52" s="6" t="s">
        <v>113</v>
      </c>
      <c r="E52" s="6">
        <v>51.5</v>
      </c>
      <c r="F52" s="43">
        <f>ROUND(F45*E52,2)</f>
        <v>45.06</v>
      </c>
      <c r="G52" s="6"/>
      <c r="H52" s="6">
        <f>ROUND(F52*G52,2)</f>
        <v>0</v>
      </c>
      <c r="I52" s="43"/>
      <c r="J52" s="43"/>
      <c r="K52" s="43"/>
      <c r="L52" s="43"/>
      <c r="M52" s="43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7" customFormat="1" ht="15" x14ac:dyDescent="0.25">
      <c r="A53" s="173"/>
      <c r="B53" s="173"/>
      <c r="C53" s="94" t="s">
        <v>67</v>
      </c>
      <c r="D53" s="6" t="s">
        <v>68</v>
      </c>
      <c r="E53" s="6">
        <v>83.8</v>
      </c>
      <c r="F53" s="43">
        <f>ROUND(F45*E53,2)</f>
        <v>73.33</v>
      </c>
      <c r="G53" s="6"/>
      <c r="H53" s="6"/>
      <c r="I53" s="43"/>
      <c r="J53" s="43"/>
      <c r="K53" s="43"/>
      <c r="L53" s="43">
        <f>ROUND(F53*K53,2)</f>
        <v>0</v>
      </c>
      <c r="M53" s="43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7" customFormat="1" ht="15" x14ac:dyDescent="0.25">
      <c r="A54" s="173"/>
      <c r="B54" s="173"/>
      <c r="C54" s="94" t="s">
        <v>96</v>
      </c>
      <c r="D54" s="6" t="s">
        <v>68</v>
      </c>
      <c r="E54" s="6">
        <v>43.9</v>
      </c>
      <c r="F54" s="43">
        <f>ROUND(F45*E54,2)</f>
        <v>38.409999999999997</v>
      </c>
      <c r="G54" s="6"/>
      <c r="H54" s="6">
        <f>ROUND(F54*G54,2)</f>
        <v>0</v>
      </c>
      <c r="I54" s="43"/>
      <c r="J54" s="43"/>
      <c r="K54" s="43"/>
      <c r="L54" s="43"/>
      <c r="M54" s="43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7" customFormat="1" ht="15" x14ac:dyDescent="0.25">
      <c r="A55" s="3"/>
      <c r="B55" s="48"/>
      <c r="C55" s="91" t="s">
        <v>167</v>
      </c>
      <c r="D55" s="43" t="s">
        <v>66</v>
      </c>
      <c r="E55" s="41">
        <v>0.97</v>
      </c>
      <c r="F55" s="42">
        <f>ROUND(F45*E55,2)</f>
        <v>0.85</v>
      </c>
      <c r="G55" s="43"/>
      <c r="H55" s="43">
        <f>ROUND(F55*G55,2)</f>
        <v>0</v>
      </c>
      <c r="I55" s="43"/>
      <c r="J55" s="43"/>
      <c r="K55" s="43"/>
      <c r="L55" s="43"/>
      <c r="M55" s="43">
        <f t="shared" si="1"/>
        <v>0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57" customFormat="1" ht="15" x14ac:dyDescent="0.25">
      <c r="A56" s="3"/>
      <c r="B56" s="48"/>
      <c r="C56" s="91" t="s">
        <v>168</v>
      </c>
      <c r="D56" s="43" t="s">
        <v>66</v>
      </c>
      <c r="E56" s="41">
        <v>0.22</v>
      </c>
      <c r="F56" s="42">
        <f>ROUND(F45*E56,2)</f>
        <v>0.19</v>
      </c>
      <c r="G56" s="43"/>
      <c r="H56" s="43">
        <f>ROUND(F56*G56,2)</f>
        <v>0</v>
      </c>
      <c r="I56" s="43"/>
      <c r="J56" s="43"/>
      <c r="K56" s="43"/>
      <c r="L56" s="43"/>
      <c r="M56" s="43">
        <f t="shared" si="1"/>
        <v>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7" customFormat="1" ht="67.5" x14ac:dyDescent="0.25">
      <c r="A57" s="3">
        <v>13</v>
      </c>
      <c r="B57" s="82" t="s">
        <v>187</v>
      </c>
      <c r="C57" s="58" t="s">
        <v>205</v>
      </c>
      <c r="D57" s="59" t="s">
        <v>78</v>
      </c>
      <c r="E57" s="59"/>
      <c r="F57" s="125">
        <v>3.4000000000000002E-2</v>
      </c>
      <c r="G57" s="3"/>
      <c r="H57" s="3"/>
      <c r="I57" s="43"/>
      <c r="J57" s="50"/>
      <c r="K57" s="3"/>
      <c r="L57" s="43"/>
      <c r="M57" s="50"/>
      <c r="N57" s="51"/>
    </row>
    <row r="58" spans="1:256" s="63" customFormat="1" ht="13.5" x14ac:dyDescent="0.25">
      <c r="A58" s="3"/>
      <c r="B58" s="61"/>
      <c r="C58" s="4" t="s">
        <v>80</v>
      </c>
      <c r="D58" s="3" t="s">
        <v>81</v>
      </c>
      <c r="E58" s="43">
        <v>7.25</v>
      </c>
      <c r="F58" s="43">
        <f>ROUND(E58*F57,2)</f>
        <v>0.25</v>
      </c>
      <c r="G58" s="62"/>
      <c r="H58" s="62"/>
      <c r="I58" s="43"/>
      <c r="J58" s="43">
        <f>ROUND(I58*F58,2)</f>
        <v>0</v>
      </c>
      <c r="K58" s="62"/>
      <c r="L58" s="43"/>
      <c r="M58" s="43">
        <f>L58+J58+H58</f>
        <v>0</v>
      </c>
    </row>
    <row r="59" spans="1:256" s="63" customFormat="1" ht="15.75" x14ac:dyDescent="0.25">
      <c r="A59" s="3"/>
      <c r="B59" s="61"/>
      <c r="C59" s="4" t="s">
        <v>186</v>
      </c>
      <c r="D59" s="3" t="s">
        <v>137</v>
      </c>
      <c r="E59" s="43">
        <v>16.2</v>
      </c>
      <c r="F59" s="43">
        <f>ROUND(E59*F57,2)</f>
        <v>0.55000000000000004</v>
      </c>
      <c r="G59" s="62"/>
      <c r="H59" s="62"/>
      <c r="I59" s="3"/>
      <c r="J59" s="50"/>
      <c r="K59" s="3"/>
      <c r="L59" s="43">
        <f>ROUND(K59*F59,2)</f>
        <v>0</v>
      </c>
      <c r="M59" s="43">
        <f>L59+J59+H59</f>
        <v>0</v>
      </c>
    </row>
    <row r="60" spans="1:256" s="31" customFormat="1" ht="13.5" x14ac:dyDescent="0.25">
      <c r="A60" s="3"/>
      <c r="B60" s="64"/>
      <c r="C60" s="5" t="s">
        <v>67</v>
      </c>
      <c r="D60" s="3" t="s">
        <v>82</v>
      </c>
      <c r="E60" s="43">
        <v>1.35</v>
      </c>
      <c r="F60" s="43">
        <f>ROUND(E60*F57,2)</f>
        <v>0.05</v>
      </c>
      <c r="G60" s="43"/>
      <c r="H60" s="50"/>
      <c r="I60" s="43"/>
      <c r="J60" s="50"/>
      <c r="K60" s="43"/>
      <c r="L60" s="43">
        <f>ROUND(F60*K60,2)</f>
        <v>0</v>
      </c>
      <c r="M60" s="43">
        <f>L60+J60+H60</f>
        <v>0</v>
      </c>
      <c r="N60" s="27"/>
    </row>
    <row r="61" spans="1:256" s="2" customFormat="1" ht="15.75" x14ac:dyDescent="0.25">
      <c r="A61" s="65"/>
      <c r="B61" s="66" t="s">
        <v>369</v>
      </c>
      <c r="C61" s="117" t="s">
        <v>370</v>
      </c>
      <c r="D61" s="66" t="s">
        <v>83</v>
      </c>
      <c r="E61" s="10">
        <v>0.04</v>
      </c>
      <c r="F61" s="43">
        <f>ROUND(E61*F57,2)</f>
        <v>0</v>
      </c>
      <c r="G61" s="10"/>
      <c r="H61" s="67">
        <f>ROUND(F61*G61,2)</f>
        <v>0</v>
      </c>
      <c r="I61" s="65"/>
      <c r="J61" s="50"/>
      <c r="K61" s="65"/>
      <c r="L61" s="43"/>
      <c r="M61" s="43">
        <f>L61+J61+H61</f>
        <v>0</v>
      </c>
    </row>
    <row r="62" spans="1:256" s="31" customFormat="1" ht="27" x14ac:dyDescent="0.25">
      <c r="A62" s="3">
        <v>14</v>
      </c>
      <c r="B62" s="19" t="s">
        <v>161</v>
      </c>
      <c r="C62" s="40" t="s">
        <v>371</v>
      </c>
      <c r="D62" s="43" t="s">
        <v>65</v>
      </c>
      <c r="E62" s="41"/>
      <c r="F62" s="42">
        <f>F57*1.95*1000</f>
        <v>66.3</v>
      </c>
      <c r="G62" s="43"/>
      <c r="H62" s="43"/>
      <c r="I62" s="43"/>
      <c r="J62" s="43"/>
      <c r="K62" s="43"/>
      <c r="L62" s="43">
        <f>ROUND(F62*K62,2)</f>
        <v>0</v>
      </c>
      <c r="M62" s="43">
        <f>L62+J62+H62</f>
        <v>0</v>
      </c>
    </row>
    <row r="63" spans="1:256" s="27" customFormat="1" ht="13.5" x14ac:dyDescent="0.25">
      <c r="A63" s="3">
        <v>15</v>
      </c>
      <c r="B63" s="82" t="s">
        <v>84</v>
      </c>
      <c r="C63" s="5" t="s">
        <v>85</v>
      </c>
      <c r="D63" s="59" t="s">
        <v>86</v>
      </c>
      <c r="E63" s="59"/>
      <c r="F63" s="136">
        <v>9.9000000000000005E-2</v>
      </c>
      <c r="G63" s="3"/>
      <c r="H63" s="3"/>
      <c r="I63" s="43"/>
      <c r="J63" s="50"/>
      <c r="K63" s="3"/>
      <c r="L63" s="43"/>
      <c r="M63" s="43"/>
      <c r="N63" s="51"/>
    </row>
    <row r="64" spans="1:256" s="27" customFormat="1" ht="13.5" x14ac:dyDescent="0.25">
      <c r="A64" s="3"/>
      <c r="B64" s="48"/>
      <c r="C64" s="5" t="s">
        <v>79</v>
      </c>
      <c r="D64" s="59" t="s">
        <v>81</v>
      </c>
      <c r="E64" s="59">
        <v>3.23</v>
      </c>
      <c r="F64" s="41">
        <f>ROUND(F63*E64,2)</f>
        <v>0.32</v>
      </c>
      <c r="G64" s="3"/>
      <c r="H64" s="3"/>
      <c r="I64" s="43"/>
      <c r="J64" s="43">
        <f>ROUND(F64*I64,2)</f>
        <v>0</v>
      </c>
      <c r="K64" s="3"/>
      <c r="L64" s="43"/>
      <c r="M64" s="43">
        <f t="shared" ref="M64:M67" si="2">H64+J64+L64</f>
        <v>0</v>
      </c>
      <c r="N64" s="51"/>
    </row>
    <row r="65" spans="1:14" s="27" customFormat="1" ht="13.5" x14ac:dyDescent="0.25">
      <c r="A65" s="3"/>
      <c r="B65" s="48"/>
      <c r="C65" s="5" t="s">
        <v>133</v>
      </c>
      <c r="D65" s="59" t="s">
        <v>71</v>
      </c>
      <c r="E65" s="59">
        <v>3.62</v>
      </c>
      <c r="F65" s="41">
        <f>ROUND(F63*E65,2)</f>
        <v>0.36</v>
      </c>
      <c r="G65" s="3"/>
      <c r="H65" s="3"/>
      <c r="I65" s="43"/>
      <c r="J65" s="50"/>
      <c r="K65" s="3"/>
      <c r="L65" s="43">
        <f>ROUND(F65*K65,2)</f>
        <v>0</v>
      </c>
      <c r="M65" s="43">
        <f t="shared" si="2"/>
        <v>0</v>
      </c>
      <c r="N65" s="51"/>
    </row>
    <row r="66" spans="1:14" s="27" customFormat="1" ht="13.5" x14ac:dyDescent="0.25">
      <c r="A66" s="3"/>
      <c r="B66" s="48"/>
      <c r="C66" s="5" t="s">
        <v>67</v>
      </c>
      <c r="D66" s="59" t="s">
        <v>68</v>
      </c>
      <c r="E66" s="59">
        <v>0.18</v>
      </c>
      <c r="F66" s="41">
        <f>ROUND(F63*E66,2)</f>
        <v>0.02</v>
      </c>
      <c r="G66" s="3"/>
      <c r="H66" s="3"/>
      <c r="I66" s="43"/>
      <c r="J66" s="50"/>
      <c r="K66" s="3"/>
      <c r="L66" s="43">
        <f>ROUND(F66*K66,2)</f>
        <v>0</v>
      </c>
      <c r="M66" s="43">
        <f t="shared" si="2"/>
        <v>0</v>
      </c>
      <c r="N66" s="51"/>
    </row>
    <row r="67" spans="1:14" s="27" customFormat="1" ht="13.5" x14ac:dyDescent="0.25">
      <c r="A67" s="3"/>
      <c r="B67" s="48" t="s">
        <v>369</v>
      </c>
      <c r="C67" s="5" t="s">
        <v>370</v>
      </c>
      <c r="D67" s="59" t="s">
        <v>66</v>
      </c>
      <c r="E67" s="59">
        <v>0.04</v>
      </c>
      <c r="F67" s="41">
        <f>ROUND(F63*E67,2)</f>
        <v>0</v>
      </c>
      <c r="G67" s="3"/>
      <c r="H67" s="3">
        <f>ROUND(F67*G67,2)</f>
        <v>0</v>
      </c>
      <c r="I67" s="43"/>
      <c r="J67" s="50"/>
      <c r="K67" s="3"/>
      <c r="L67" s="43"/>
      <c r="M67" s="43">
        <f t="shared" si="2"/>
        <v>0</v>
      </c>
      <c r="N67" s="51"/>
    </row>
    <row r="68" spans="1:14" s="27" customFormat="1" ht="27" x14ac:dyDescent="0.25">
      <c r="A68" s="3">
        <v>16</v>
      </c>
      <c r="B68" s="82" t="s">
        <v>267</v>
      </c>
      <c r="C68" s="5" t="s">
        <v>268</v>
      </c>
      <c r="D68" s="59" t="s">
        <v>86</v>
      </c>
      <c r="E68" s="59"/>
      <c r="F68" s="136">
        <v>3.4000000000000002E-2</v>
      </c>
      <c r="G68" s="3"/>
      <c r="H68" s="3"/>
      <c r="I68" s="43"/>
      <c r="J68" s="50"/>
      <c r="K68" s="3"/>
      <c r="L68" s="43"/>
      <c r="M68" s="43"/>
      <c r="N68" s="51"/>
    </row>
    <row r="69" spans="1:14" s="27" customFormat="1" ht="13.5" x14ac:dyDescent="0.25">
      <c r="A69" s="3"/>
      <c r="B69" s="48"/>
      <c r="C69" s="5" t="s">
        <v>79</v>
      </c>
      <c r="D69" s="59" t="s">
        <v>81</v>
      </c>
      <c r="E69" s="59">
        <v>9.75</v>
      </c>
      <c r="F69" s="41">
        <f>ROUND(F68*E69,2)</f>
        <v>0.33</v>
      </c>
      <c r="G69" s="3"/>
      <c r="H69" s="3"/>
      <c r="I69" s="43"/>
      <c r="J69" s="43">
        <f>ROUND(F69*I69,2)</f>
        <v>0</v>
      </c>
      <c r="K69" s="3"/>
      <c r="L69" s="43"/>
      <c r="M69" s="43">
        <f t="shared" ref="M69:M70" si="3">H69+J69+L69</f>
        <v>0</v>
      </c>
      <c r="N69" s="51"/>
    </row>
    <row r="70" spans="1:14" s="27" customFormat="1" ht="13.5" x14ac:dyDescent="0.25">
      <c r="A70" s="3"/>
      <c r="B70" s="48"/>
      <c r="C70" s="5" t="s">
        <v>269</v>
      </c>
      <c r="D70" s="59" t="s">
        <v>71</v>
      </c>
      <c r="E70" s="59">
        <v>21.8</v>
      </c>
      <c r="F70" s="41">
        <f>ROUND(F68*E70,2)</f>
        <v>0.74</v>
      </c>
      <c r="G70" s="3"/>
      <c r="H70" s="3"/>
      <c r="I70" s="43"/>
      <c r="J70" s="50"/>
      <c r="K70" s="3"/>
      <c r="L70" s="43">
        <f>ROUND(F70*K70,2)</f>
        <v>0</v>
      </c>
      <c r="M70" s="43">
        <f t="shared" si="3"/>
        <v>0</v>
      </c>
      <c r="N70" s="51"/>
    </row>
    <row r="71" spans="1:14" ht="13.5" x14ac:dyDescent="0.25">
      <c r="A71" s="122"/>
      <c r="B71" s="122"/>
      <c r="C71" s="122" t="s">
        <v>1</v>
      </c>
      <c r="D71" s="175" t="s">
        <v>68</v>
      </c>
      <c r="E71" s="10"/>
      <c r="F71" s="43"/>
      <c r="G71" s="43"/>
      <c r="H71" s="43"/>
      <c r="I71" s="43"/>
      <c r="J71" s="43"/>
      <c r="K71" s="43"/>
      <c r="L71" s="43"/>
      <c r="M71" s="110">
        <f>SUM(M10:M70)</f>
        <v>0</v>
      </c>
    </row>
    <row r="72" spans="1:14" ht="13.5" x14ac:dyDescent="0.25">
      <c r="A72" s="122"/>
      <c r="B72" s="122"/>
      <c r="C72" s="122" t="s">
        <v>74</v>
      </c>
      <c r="D72" s="175" t="s">
        <v>75</v>
      </c>
      <c r="E72" s="84"/>
      <c r="F72" s="43"/>
      <c r="G72" s="43"/>
      <c r="H72" s="43"/>
      <c r="I72" s="43"/>
      <c r="J72" s="43"/>
      <c r="K72" s="43"/>
      <c r="L72" s="43"/>
      <c r="M72" s="68">
        <f>ROUND(0.1*M71,2)</f>
        <v>0</v>
      </c>
    </row>
    <row r="73" spans="1:14" ht="13.5" x14ac:dyDescent="0.25">
      <c r="A73" s="122"/>
      <c r="B73" s="122"/>
      <c r="C73" s="122" t="s">
        <v>1</v>
      </c>
      <c r="D73" s="175" t="s">
        <v>68</v>
      </c>
      <c r="E73" s="84"/>
      <c r="F73" s="43"/>
      <c r="G73" s="43"/>
      <c r="H73" s="43"/>
      <c r="I73" s="43"/>
      <c r="J73" s="43"/>
      <c r="K73" s="43"/>
      <c r="L73" s="43"/>
      <c r="M73" s="68">
        <f>SUM(M71:M72)</f>
        <v>0</v>
      </c>
    </row>
    <row r="74" spans="1:14" ht="13.5" x14ac:dyDescent="0.25">
      <c r="A74" s="122"/>
      <c r="B74" s="122"/>
      <c r="C74" s="122" t="s">
        <v>116</v>
      </c>
      <c r="D74" s="175" t="s">
        <v>75</v>
      </c>
      <c r="E74" s="84"/>
      <c r="F74" s="43"/>
      <c r="G74" s="43"/>
      <c r="H74" s="43"/>
      <c r="I74" s="43"/>
      <c r="J74" s="43"/>
      <c r="K74" s="43"/>
      <c r="L74" s="43"/>
      <c r="M74" s="68">
        <f>ROUND(0.08*M73,2)</f>
        <v>0</v>
      </c>
    </row>
    <row r="75" spans="1:14" ht="13.5" x14ac:dyDescent="0.25">
      <c r="A75" s="122"/>
      <c r="B75" s="122"/>
      <c r="C75" s="122" t="s">
        <v>76</v>
      </c>
      <c r="D75" s="175" t="s">
        <v>68</v>
      </c>
      <c r="E75" s="85"/>
      <c r="F75" s="43"/>
      <c r="G75" s="43"/>
      <c r="H75" s="43"/>
      <c r="I75" s="43"/>
      <c r="J75" s="43"/>
      <c r="K75" s="43"/>
      <c r="L75" s="43"/>
      <c r="M75" s="68">
        <f>SUM(M73:M74)</f>
        <v>0</v>
      </c>
    </row>
    <row r="76" spans="1:14" ht="13.5" x14ac:dyDescent="0.25">
      <c r="A76" s="54"/>
      <c r="B76" s="54"/>
      <c r="C76" s="102"/>
      <c r="D76" s="177"/>
      <c r="E76" s="54"/>
      <c r="F76" s="177"/>
      <c r="G76" s="177"/>
      <c r="H76" s="55"/>
      <c r="I76" s="54"/>
      <c r="J76" s="54"/>
      <c r="K76" s="54"/>
      <c r="L76" s="177"/>
      <c r="M76" s="86"/>
    </row>
    <row r="77" spans="1:14" ht="13.5" x14ac:dyDescent="0.25">
      <c r="A77" s="54"/>
      <c r="B77" s="54"/>
      <c r="C77" s="266"/>
      <c r="D77" s="266"/>
      <c r="E77" s="52"/>
      <c r="F77" s="52"/>
      <c r="G77" s="267"/>
      <c r="H77" s="267"/>
      <c r="I77" s="267"/>
      <c r="J77" s="54"/>
      <c r="K77" s="54"/>
      <c r="L77" s="177"/>
      <c r="M77" s="86"/>
    </row>
    <row r="78" spans="1:14" ht="13.5" x14ac:dyDescent="0.25">
      <c r="A78" s="54"/>
      <c r="B78" s="54"/>
      <c r="C78" s="102"/>
      <c r="D78" s="177"/>
      <c r="E78" s="54"/>
      <c r="F78" s="177"/>
      <c r="G78" s="177"/>
      <c r="H78" s="55"/>
      <c r="I78" s="54"/>
      <c r="J78" s="54"/>
      <c r="K78" s="54"/>
      <c r="L78" s="177"/>
      <c r="M78" s="87"/>
    </row>
    <row r="79" spans="1:14" ht="13.5" x14ac:dyDescent="0.25">
      <c r="A79" s="54"/>
      <c r="B79" s="54"/>
      <c r="C79" s="268"/>
      <c r="D79" s="268"/>
      <c r="E79" s="56"/>
      <c r="F79" s="56"/>
      <c r="G79" s="268"/>
      <c r="H79" s="268"/>
      <c r="I79" s="268"/>
      <c r="J79" s="54"/>
      <c r="K79" s="54"/>
      <c r="L79" s="177"/>
      <c r="M79" s="86"/>
    </row>
  </sheetData>
  <mergeCells count="20">
    <mergeCell ref="C77:D77"/>
    <mergeCell ref="G77:I77"/>
    <mergeCell ref="C79:D79"/>
    <mergeCell ref="G79:I79"/>
    <mergeCell ref="M7:M8"/>
    <mergeCell ref="A7:A8"/>
    <mergeCell ref="B7:B8"/>
    <mergeCell ref="C7:C8"/>
    <mergeCell ref="D7:D8"/>
    <mergeCell ref="E7:F7"/>
    <mergeCell ref="A1:M1"/>
    <mergeCell ref="A2:M2"/>
    <mergeCell ref="A3:M3"/>
    <mergeCell ref="A4:F4"/>
    <mergeCell ref="H4:K4"/>
    <mergeCell ref="B5:C5"/>
    <mergeCell ref="H6:K6"/>
    <mergeCell ref="G7:H7"/>
    <mergeCell ref="I7:J7"/>
    <mergeCell ref="K7:L7"/>
  </mergeCells>
  <conditionalFormatting sqref="A9:IU547">
    <cfRule type="cellIs" dxfId="133" priority="63" stopIfTrue="1" operator="equal">
      <formula>8223.307275</formula>
    </cfRule>
  </conditionalFormatting>
  <conditionalFormatting sqref="F505:M505 F506:L509 D505:D509">
    <cfRule type="cellIs" dxfId="132" priority="51" stopIfTrue="1" operator="equal">
      <formula>8223.307275</formula>
    </cfRule>
  </conditionalFormatting>
  <conditionalFormatting sqref="F505:M505 F506:L509 D505:D509">
    <cfRule type="cellIs" dxfId="131" priority="50" stopIfTrue="1" operator="equal">
      <formula>8223.307275</formula>
    </cfRule>
  </conditionalFormatting>
  <conditionalFormatting sqref="F509:M509 F510:L513 D509:D513">
    <cfRule type="cellIs" dxfId="130" priority="22" stopIfTrue="1" operator="equal">
      <formula>8223.307275</formula>
    </cfRule>
  </conditionalFormatting>
  <conditionalFormatting sqref="F509:M509 F510:L513 D509:D513">
    <cfRule type="cellIs" dxfId="129" priority="21" stopIfTrue="1" operator="equal">
      <formula>8223.307275</formula>
    </cfRule>
  </conditionalFormatting>
  <conditionalFormatting sqref="F548:M548 F549:L552 D548:D552">
    <cfRule type="cellIs" dxfId="128" priority="5" stopIfTrue="1" operator="equal">
      <formula>8223.307275</formula>
    </cfRule>
  </conditionalFormatting>
  <conditionalFormatting sqref="F548:M548 F549:L552 D548:D552">
    <cfRule type="cellIs" dxfId="127" priority="4" stopIfTrue="1" operator="equal">
      <formula>8223.307275</formula>
    </cfRule>
  </conditionalFormatting>
  <conditionalFormatting sqref="F72:L75">
    <cfRule type="cellIs" dxfId="126" priority="3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view="pageBreakPreview" topLeftCell="A4" zoomScaleSheetLayoutView="100" workbookViewId="0">
      <selection activeCell="G73" sqref="G73"/>
    </sheetView>
  </sheetViews>
  <sheetFormatPr defaultRowHeight="12.75" x14ac:dyDescent="0.2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10.85546875" style="92" customWidth="1"/>
    <col min="6" max="6" width="9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 customHeight="1" x14ac:dyDescent="0.25">
      <c r="A1" s="258" t="s">
        <v>332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 x14ac:dyDescent="0.2">
      <c r="A3" s="260" t="s">
        <v>270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261"/>
      <c r="B4" s="261"/>
      <c r="C4" s="261"/>
      <c r="D4" s="261"/>
      <c r="E4" s="261"/>
      <c r="F4" s="261"/>
      <c r="G4" s="78"/>
      <c r="H4" s="262"/>
      <c r="I4" s="262"/>
      <c r="J4" s="262"/>
      <c r="K4" s="262"/>
      <c r="L4" s="28"/>
      <c r="M4" s="19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 x14ac:dyDescent="0.2">
      <c r="A5" s="27"/>
      <c r="B5" s="253" t="s">
        <v>160</v>
      </c>
      <c r="C5" s="253"/>
      <c r="D5" s="28">
        <f>ROUND(M75*0.001,2)</f>
        <v>0</v>
      </c>
      <c r="E5" s="27" t="s">
        <v>53</v>
      </c>
      <c r="F5" s="27"/>
      <c r="G5" s="27"/>
      <c r="H5" s="27"/>
      <c r="I5" s="29"/>
      <c r="J5" s="200"/>
      <c r="K5" s="200"/>
      <c r="L5" s="28"/>
      <c r="M5" s="19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 x14ac:dyDescent="0.2">
      <c r="A6" s="30"/>
      <c r="B6" s="30"/>
      <c r="C6" s="99"/>
      <c r="D6" s="31"/>
      <c r="E6" s="31"/>
      <c r="F6" s="28"/>
      <c r="G6" s="197"/>
      <c r="H6" s="254"/>
      <c r="I6" s="254"/>
      <c r="J6" s="254"/>
      <c r="K6" s="254"/>
      <c r="L6" s="28"/>
      <c r="M6" s="19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9.25" customHeight="1" x14ac:dyDescent="0.2">
      <c r="A7" s="255" t="s">
        <v>0</v>
      </c>
      <c r="B7" s="256" t="s">
        <v>54</v>
      </c>
      <c r="C7" s="269" t="s">
        <v>55</v>
      </c>
      <c r="D7" s="255" t="s">
        <v>56</v>
      </c>
      <c r="E7" s="263" t="s">
        <v>57</v>
      </c>
      <c r="F7" s="264"/>
      <c r="G7" s="263" t="s">
        <v>58</v>
      </c>
      <c r="H7" s="264"/>
      <c r="I7" s="263" t="s">
        <v>59</v>
      </c>
      <c r="J7" s="264"/>
      <c r="K7" s="263" t="s">
        <v>60</v>
      </c>
      <c r="L7" s="264"/>
      <c r="M7" s="265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2">
      <c r="A8" s="255"/>
      <c r="B8" s="257"/>
      <c r="C8" s="270"/>
      <c r="D8" s="255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65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 x14ac:dyDescent="0.2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40.5" x14ac:dyDescent="0.25">
      <c r="A10" s="3">
        <v>1</v>
      </c>
      <c r="B10" s="82" t="s">
        <v>162</v>
      </c>
      <c r="C10" s="58" t="s">
        <v>273</v>
      </c>
      <c r="D10" s="59" t="s">
        <v>78</v>
      </c>
      <c r="E10" s="59"/>
      <c r="F10" s="125">
        <v>0.128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 x14ac:dyDescent="0.2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1.98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256" s="63" customFormat="1" ht="15.75" x14ac:dyDescent="0.2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4.4400000000000004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256" s="31" customFormat="1" ht="13.5" x14ac:dyDescent="0.2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0.27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256" s="2" customFormat="1" ht="15.75" x14ac:dyDescent="0.25">
      <c r="A14" s="65"/>
      <c r="B14" s="66" t="s">
        <v>369</v>
      </c>
      <c r="C14" s="117" t="s">
        <v>370</v>
      </c>
      <c r="D14" s="66" t="s">
        <v>83</v>
      </c>
      <c r="E14" s="10">
        <v>0.04</v>
      </c>
      <c r="F14" s="43">
        <f>ROUND(E14*F10,2)</f>
        <v>0.01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256" s="31" customFormat="1" ht="27" x14ac:dyDescent="0.25">
      <c r="A15" s="3">
        <v>2</v>
      </c>
      <c r="B15" s="19" t="s">
        <v>161</v>
      </c>
      <c r="C15" s="40" t="s">
        <v>221</v>
      </c>
      <c r="D15" s="43" t="s">
        <v>65</v>
      </c>
      <c r="E15" s="41"/>
      <c r="F15" s="42">
        <f>F10*1.75*1000</f>
        <v>224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256" s="27" customFormat="1" ht="13.5" x14ac:dyDescent="0.25">
      <c r="A16" s="3">
        <v>3</v>
      </c>
      <c r="B16" s="82" t="s">
        <v>84</v>
      </c>
      <c r="C16" s="5" t="s">
        <v>85</v>
      </c>
      <c r="D16" s="59" t="s">
        <v>86</v>
      </c>
      <c r="E16" s="59"/>
      <c r="F16" s="136">
        <v>0.128</v>
      </c>
      <c r="G16" s="3"/>
      <c r="H16" s="3"/>
      <c r="I16" s="43"/>
      <c r="J16" s="50"/>
      <c r="K16" s="3"/>
      <c r="L16" s="43"/>
      <c r="M16" s="43"/>
      <c r="N16" s="51"/>
    </row>
    <row r="17" spans="1:256" s="27" customFormat="1" ht="13.5" x14ac:dyDescent="0.25">
      <c r="A17" s="3"/>
      <c r="B17" s="48"/>
      <c r="C17" s="5" t="s">
        <v>79</v>
      </c>
      <c r="D17" s="59" t="s">
        <v>81</v>
      </c>
      <c r="E17" s="59">
        <v>3.23</v>
      </c>
      <c r="F17" s="41">
        <f>ROUND(F16*E17,2)</f>
        <v>0.41</v>
      </c>
      <c r="G17" s="3"/>
      <c r="H17" s="3"/>
      <c r="I17" s="43"/>
      <c r="J17" s="43"/>
      <c r="K17" s="3"/>
      <c r="L17" s="43"/>
      <c r="M17" s="43">
        <f>H17+J17+L17</f>
        <v>0</v>
      </c>
      <c r="N17" s="51"/>
    </row>
    <row r="18" spans="1:256" s="27" customFormat="1" ht="13.5" x14ac:dyDescent="0.25">
      <c r="A18" s="3"/>
      <c r="B18" s="48"/>
      <c r="C18" s="5" t="s">
        <v>133</v>
      </c>
      <c r="D18" s="59" t="s">
        <v>71</v>
      </c>
      <c r="E18" s="59">
        <v>3.62</v>
      </c>
      <c r="F18" s="41">
        <f>ROUND(F16*E18,2)</f>
        <v>0.46</v>
      </c>
      <c r="G18" s="3"/>
      <c r="H18" s="3"/>
      <c r="I18" s="43"/>
      <c r="J18" s="50"/>
      <c r="K18" s="3"/>
      <c r="L18" s="43">
        <f>ROUND(F18*K18,2)</f>
        <v>0</v>
      </c>
      <c r="M18" s="43">
        <f>H18+J18+L18</f>
        <v>0</v>
      </c>
      <c r="N18" s="51"/>
    </row>
    <row r="19" spans="1:256" s="27" customFormat="1" ht="13.5" x14ac:dyDescent="0.25">
      <c r="A19" s="3"/>
      <c r="B19" s="48"/>
      <c r="C19" s="5" t="s">
        <v>67</v>
      </c>
      <c r="D19" s="59" t="s">
        <v>68</v>
      </c>
      <c r="E19" s="59">
        <v>0.18</v>
      </c>
      <c r="F19" s="41">
        <f>ROUND(F16*E19,2)</f>
        <v>0.02</v>
      </c>
      <c r="G19" s="3"/>
      <c r="H19" s="3"/>
      <c r="I19" s="43"/>
      <c r="J19" s="50"/>
      <c r="K19" s="3"/>
      <c r="L19" s="43">
        <f>ROUND(F19*K19,2)</f>
        <v>0</v>
      </c>
      <c r="M19" s="43">
        <f>H19+J19+L19</f>
        <v>0</v>
      </c>
      <c r="N19" s="51"/>
    </row>
    <row r="20" spans="1:256" s="27" customFormat="1" ht="13.5" x14ac:dyDescent="0.25">
      <c r="A20" s="3"/>
      <c r="B20" s="48" t="s">
        <v>369</v>
      </c>
      <c r="C20" s="5" t="s">
        <v>370</v>
      </c>
      <c r="D20" s="59" t="s">
        <v>66</v>
      </c>
      <c r="E20" s="59">
        <v>0.04</v>
      </c>
      <c r="F20" s="41">
        <f>ROUND(F16*E20,2)</f>
        <v>0.01</v>
      </c>
      <c r="G20" s="3"/>
      <c r="H20" s="3">
        <f>ROUND(F20*G20,2)</f>
        <v>0</v>
      </c>
      <c r="I20" s="43"/>
      <c r="J20" s="50"/>
      <c r="K20" s="3"/>
      <c r="L20" s="43"/>
      <c r="M20" s="43">
        <f>H20+J20+L20</f>
        <v>0</v>
      </c>
      <c r="N20" s="51"/>
    </row>
    <row r="21" spans="1:256" s="27" customFormat="1" ht="48" customHeight="1" x14ac:dyDescent="0.25">
      <c r="A21" s="3">
        <v>4</v>
      </c>
      <c r="B21" s="82" t="s">
        <v>190</v>
      </c>
      <c r="C21" s="5" t="s">
        <v>265</v>
      </c>
      <c r="D21" s="59" t="s">
        <v>66</v>
      </c>
      <c r="E21" s="59"/>
      <c r="F21" s="60">
        <v>14</v>
      </c>
      <c r="G21" s="3"/>
      <c r="H21" s="3"/>
      <c r="I21" s="43"/>
      <c r="J21" s="50"/>
      <c r="K21" s="3"/>
      <c r="L21" s="43"/>
      <c r="M21" s="43"/>
      <c r="N21" s="51"/>
    </row>
    <row r="22" spans="1:256" s="27" customFormat="1" ht="13.5" x14ac:dyDescent="0.25">
      <c r="A22" s="3"/>
      <c r="B22" s="48"/>
      <c r="C22" s="5" t="s">
        <v>79</v>
      </c>
      <c r="D22" s="59" t="s">
        <v>81</v>
      </c>
      <c r="E22" s="59">
        <v>1.3</v>
      </c>
      <c r="F22" s="41">
        <f>ROUND(F21*E22,2)</f>
        <v>18.2</v>
      </c>
      <c r="G22" s="3"/>
      <c r="H22" s="3"/>
      <c r="I22" s="43"/>
      <c r="J22" s="43">
        <f>ROUND(F22*I22,2)</f>
        <v>0</v>
      </c>
      <c r="K22" s="3"/>
      <c r="L22" s="43"/>
      <c r="M22" s="43">
        <f>H22+J22+L22</f>
        <v>0</v>
      </c>
      <c r="N22" s="51"/>
    </row>
    <row r="23" spans="1:256" s="31" customFormat="1" ht="27" x14ac:dyDescent="0.25">
      <c r="A23" s="3">
        <v>5</v>
      </c>
      <c r="B23" s="19" t="s">
        <v>161</v>
      </c>
      <c r="C23" s="40" t="s">
        <v>222</v>
      </c>
      <c r="D23" s="43" t="s">
        <v>65</v>
      </c>
      <c r="E23" s="41"/>
      <c r="F23" s="42">
        <f>F21*1.75</f>
        <v>24.5</v>
      </c>
      <c r="G23" s="43"/>
      <c r="H23" s="43"/>
      <c r="I23" s="43"/>
      <c r="J23" s="43"/>
      <c r="K23" s="43"/>
      <c r="L23" s="43">
        <f>ROUND(F23*K23,2)</f>
        <v>0</v>
      </c>
      <c r="M23" s="43">
        <f>L23+J23+H23</f>
        <v>0</v>
      </c>
    </row>
    <row r="24" spans="1:256" s="27" customFormat="1" ht="13.5" x14ac:dyDescent="0.25">
      <c r="A24" s="3">
        <v>6</v>
      </c>
      <c r="B24" s="82" t="s">
        <v>84</v>
      </c>
      <c r="C24" s="5" t="s">
        <v>85</v>
      </c>
      <c r="D24" s="59" t="s">
        <v>86</v>
      </c>
      <c r="E24" s="59"/>
      <c r="F24" s="125">
        <v>1.4E-2</v>
      </c>
      <c r="G24" s="3"/>
      <c r="H24" s="3"/>
      <c r="I24" s="43"/>
      <c r="J24" s="50"/>
      <c r="K24" s="3"/>
      <c r="L24" s="43"/>
      <c r="M24" s="43"/>
      <c r="N24" s="51"/>
    </row>
    <row r="25" spans="1:256" s="27" customFormat="1" ht="13.5" x14ac:dyDescent="0.25">
      <c r="A25" s="3"/>
      <c r="B25" s="48"/>
      <c r="C25" s="5" t="s">
        <v>79</v>
      </c>
      <c r="D25" s="59" t="s">
        <v>81</v>
      </c>
      <c r="E25" s="59">
        <v>3.23</v>
      </c>
      <c r="F25" s="41">
        <f>ROUND(F24*E25,2)</f>
        <v>0.05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256" s="27" customFormat="1" ht="13.5" x14ac:dyDescent="0.25">
      <c r="A26" s="3"/>
      <c r="B26" s="48"/>
      <c r="C26" s="5" t="s">
        <v>133</v>
      </c>
      <c r="D26" s="59" t="s">
        <v>71</v>
      </c>
      <c r="E26" s="59">
        <v>3.62</v>
      </c>
      <c r="F26" s="41">
        <f>ROUND(F24*E26,2)</f>
        <v>0.05</v>
      </c>
      <c r="G26" s="3"/>
      <c r="H26" s="3"/>
      <c r="I26" s="43"/>
      <c r="J26" s="50"/>
      <c r="K26" s="3"/>
      <c r="L26" s="43">
        <f>ROUND(F26*K26,2)</f>
        <v>0</v>
      </c>
      <c r="M26" s="43">
        <f>H26+J26+L26</f>
        <v>0</v>
      </c>
      <c r="N26" s="51"/>
    </row>
    <row r="27" spans="1:256" s="27" customFormat="1" ht="13.5" x14ac:dyDescent="0.25">
      <c r="A27" s="3"/>
      <c r="B27" s="48"/>
      <c r="C27" s="5" t="s">
        <v>67</v>
      </c>
      <c r="D27" s="59" t="s">
        <v>68</v>
      </c>
      <c r="E27" s="59">
        <v>0.18</v>
      </c>
      <c r="F27" s="41">
        <f>ROUND(F24*E27,2)</f>
        <v>0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256" s="27" customFormat="1" ht="13.5" x14ac:dyDescent="0.25">
      <c r="A28" s="3"/>
      <c r="B28" s="48" t="s">
        <v>369</v>
      </c>
      <c r="C28" s="5" t="s">
        <v>370</v>
      </c>
      <c r="D28" s="59" t="s">
        <v>66</v>
      </c>
      <c r="E28" s="59">
        <v>0.04</v>
      </c>
      <c r="F28" s="41">
        <f>ROUND(F24*E28,2)</f>
        <v>0</v>
      </c>
      <c r="G28" s="3"/>
      <c r="H28" s="3">
        <f>ROUND(F28*G28,2)</f>
        <v>0</v>
      </c>
      <c r="I28" s="43"/>
      <c r="J28" s="50"/>
      <c r="K28" s="3"/>
      <c r="L28" s="43"/>
      <c r="M28" s="43">
        <f>H28+J28+L28</f>
        <v>0</v>
      </c>
      <c r="N28" s="51"/>
    </row>
    <row r="29" spans="1:256" ht="15.75" x14ac:dyDescent="0.2">
      <c r="A29" s="3">
        <v>7</v>
      </c>
      <c r="B29" s="19" t="s">
        <v>99</v>
      </c>
      <c r="C29" s="101" t="s">
        <v>266</v>
      </c>
      <c r="D29" s="43" t="s">
        <v>98</v>
      </c>
      <c r="E29" s="43"/>
      <c r="F29" s="76">
        <v>0.71</v>
      </c>
      <c r="G29" s="43"/>
      <c r="H29" s="43"/>
      <c r="I29" s="43"/>
      <c r="J29" s="43"/>
      <c r="K29" s="43"/>
      <c r="L29" s="43"/>
      <c r="M29" s="43"/>
      <c r="N29" s="31"/>
      <c r="O29" s="31"/>
      <c r="P29" s="31"/>
      <c r="Q29" s="31"/>
      <c r="R29" s="7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3.5" x14ac:dyDescent="0.2">
      <c r="A30" s="3"/>
      <c r="B30" s="19"/>
      <c r="C30" s="101" t="s">
        <v>79</v>
      </c>
      <c r="D30" s="43" t="s">
        <v>64</v>
      </c>
      <c r="E30" s="43">
        <v>212</v>
      </c>
      <c r="F30" s="43">
        <f>ROUND(F29*E30,2)</f>
        <v>150.52000000000001</v>
      </c>
      <c r="G30" s="43"/>
      <c r="H30" s="43"/>
      <c r="I30" s="43"/>
      <c r="J30" s="43">
        <f>ROUND(F30*I30,2)</f>
        <v>0</v>
      </c>
      <c r="K30" s="43"/>
      <c r="L30" s="43"/>
      <c r="M30" s="43">
        <f>L30+J30+H30</f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3.5" x14ac:dyDescent="0.2">
      <c r="A31" s="3"/>
      <c r="B31" s="19"/>
      <c r="C31" s="101" t="s">
        <v>67</v>
      </c>
      <c r="D31" s="43" t="s">
        <v>68</v>
      </c>
      <c r="E31" s="43">
        <v>10.1</v>
      </c>
      <c r="F31" s="43">
        <f>ROUND(F29*E31,2)</f>
        <v>7.17</v>
      </c>
      <c r="G31" s="43"/>
      <c r="H31" s="43"/>
      <c r="I31" s="43"/>
      <c r="J31" s="43"/>
      <c r="K31" s="43"/>
      <c r="L31" s="43">
        <f>ROUND(F31*K31,2)</f>
        <v>0</v>
      </c>
      <c r="M31" s="43">
        <f>L31+J31+H31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.75" x14ac:dyDescent="0.2">
      <c r="A32" s="3"/>
      <c r="B32" s="19" t="s">
        <v>369</v>
      </c>
      <c r="C32" s="91" t="s">
        <v>377</v>
      </c>
      <c r="D32" s="41" t="s">
        <v>83</v>
      </c>
      <c r="E32" s="43">
        <v>110</v>
      </c>
      <c r="F32" s="43">
        <f>ROUND(F29*E32,2)</f>
        <v>78.099999999999994</v>
      </c>
      <c r="G32" s="43"/>
      <c r="H32" s="43">
        <f>ROUND(F32*G32,2)</f>
        <v>0</v>
      </c>
      <c r="I32" s="43"/>
      <c r="J32" s="43"/>
      <c r="K32" s="43"/>
      <c r="L32" s="43"/>
      <c r="M32" s="43">
        <f>H32+J32+L32</f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57" customFormat="1" ht="27" x14ac:dyDescent="0.25">
      <c r="A33" s="196">
        <v>8</v>
      </c>
      <c r="B33" s="82" t="s">
        <v>194</v>
      </c>
      <c r="C33" s="94" t="s">
        <v>235</v>
      </c>
      <c r="D33" s="43" t="s">
        <v>98</v>
      </c>
      <c r="E33" s="6"/>
      <c r="F33" s="95">
        <v>0.35599999999999998</v>
      </c>
      <c r="G33" s="6"/>
      <c r="H33" s="6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7" customFormat="1" ht="15" x14ac:dyDescent="0.25">
      <c r="A34" s="196"/>
      <c r="B34" s="196"/>
      <c r="C34" s="96" t="s">
        <v>79</v>
      </c>
      <c r="D34" s="6" t="s">
        <v>64</v>
      </c>
      <c r="E34" s="6">
        <v>137</v>
      </c>
      <c r="F34" s="43">
        <f>ROUND(F33*E34,2)</f>
        <v>48.77</v>
      </c>
      <c r="G34" s="43"/>
      <c r="H34" s="43"/>
      <c r="I34" s="75"/>
      <c r="J34" s="43">
        <f>ROUND(F34*I34,2)</f>
        <v>0</v>
      </c>
      <c r="K34" s="43"/>
      <c r="L34" s="43"/>
      <c r="M34" s="43">
        <f t="shared" ref="M34:M37" si="0">H34+J34+L34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7" customFormat="1" ht="15" x14ac:dyDescent="0.25">
      <c r="A35" s="196"/>
      <c r="B35" s="196"/>
      <c r="C35" s="96" t="s">
        <v>67</v>
      </c>
      <c r="D35" s="6" t="s">
        <v>68</v>
      </c>
      <c r="E35" s="6">
        <v>28.3</v>
      </c>
      <c r="F35" s="43">
        <f>ROUND(F33*E35,2)</f>
        <v>10.07</v>
      </c>
      <c r="G35" s="43"/>
      <c r="H35" s="43"/>
      <c r="I35" s="43"/>
      <c r="J35" s="43"/>
      <c r="K35" s="43"/>
      <c r="L35" s="43">
        <f>ROUND(F35*K35,2)</f>
        <v>0</v>
      </c>
      <c r="M35" s="43">
        <f t="shared" si="0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7" customFormat="1" ht="15.75" x14ac:dyDescent="0.25">
      <c r="A36" s="74"/>
      <c r="B36" s="66"/>
      <c r="C36" s="94" t="s">
        <v>202</v>
      </c>
      <c r="D36" s="41" t="s">
        <v>83</v>
      </c>
      <c r="E36" s="10">
        <v>102</v>
      </c>
      <c r="F36" s="43">
        <f>ROUND(F33*E36,2)</f>
        <v>36.31</v>
      </c>
      <c r="G36" s="6"/>
      <c r="H36" s="6">
        <f>ROUND(F36*G36,2)</f>
        <v>0</v>
      </c>
      <c r="I36" s="43"/>
      <c r="J36" s="43"/>
      <c r="K36" s="43"/>
      <c r="L36" s="43"/>
      <c r="M36" s="43">
        <f t="shared" si="0"/>
        <v>0</v>
      </c>
    </row>
    <row r="37" spans="1:256" s="57" customFormat="1" ht="15" x14ac:dyDescent="0.25">
      <c r="A37" s="3"/>
      <c r="B37" s="46"/>
      <c r="C37" s="91" t="s">
        <v>96</v>
      </c>
      <c r="D37" s="41" t="s">
        <v>68</v>
      </c>
      <c r="E37" s="43">
        <v>62</v>
      </c>
      <c r="F37" s="43">
        <f>ROUND(F33*E37,2)</f>
        <v>22.07</v>
      </c>
      <c r="G37" s="6"/>
      <c r="H37" s="6">
        <f>ROUND(F37*G37,2)</f>
        <v>0</v>
      </c>
      <c r="I37" s="43"/>
      <c r="J37" s="43"/>
      <c r="K37" s="43"/>
      <c r="L37" s="43"/>
      <c r="M37" s="43">
        <f t="shared" si="0"/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7" customFormat="1" ht="27" x14ac:dyDescent="0.25">
      <c r="A38" s="196">
        <v>9</v>
      </c>
      <c r="B38" s="82" t="s">
        <v>169</v>
      </c>
      <c r="C38" s="94" t="s">
        <v>172</v>
      </c>
      <c r="D38" s="43" t="s">
        <v>65</v>
      </c>
      <c r="E38" s="6"/>
      <c r="F38" s="126">
        <v>5.9210000000000003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7" customFormat="1" ht="15" x14ac:dyDescent="0.25">
      <c r="A39" s="196"/>
      <c r="B39" s="196"/>
      <c r="C39" s="96" t="s">
        <v>79</v>
      </c>
      <c r="D39" s="6" t="s">
        <v>64</v>
      </c>
      <c r="E39" s="6">
        <v>27.6</v>
      </c>
      <c r="F39" s="43">
        <f>ROUND(F38*E39,2)</f>
        <v>163.41999999999999</v>
      </c>
      <c r="G39" s="43"/>
      <c r="H39" s="43"/>
      <c r="I39" s="75"/>
      <c r="J39" s="43"/>
      <c r="K39" s="43"/>
      <c r="L39" s="43"/>
      <c r="M39" s="43">
        <f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7" customFormat="1" ht="15" x14ac:dyDescent="0.25">
      <c r="A40" s="196"/>
      <c r="B40" s="196"/>
      <c r="C40" s="96" t="s">
        <v>138</v>
      </c>
      <c r="D40" s="6" t="s">
        <v>71</v>
      </c>
      <c r="E40" s="6">
        <v>4.74</v>
      </c>
      <c r="F40" s="43">
        <f>ROUND(F38*E40,2)</f>
        <v>28.07</v>
      </c>
      <c r="G40" s="43"/>
      <c r="H40" s="43"/>
      <c r="I40" s="43"/>
      <c r="J40" s="43"/>
      <c r="K40" s="43"/>
      <c r="L40" s="43">
        <f>ROUND(F40*K40,2)</f>
        <v>0</v>
      </c>
      <c r="M40" s="43">
        <f>H40+J40+L40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7" customFormat="1" ht="15" x14ac:dyDescent="0.25">
      <c r="A41" s="196"/>
      <c r="B41" s="196"/>
      <c r="C41" s="94" t="s">
        <v>67</v>
      </c>
      <c r="D41" s="6" t="s">
        <v>68</v>
      </c>
      <c r="E41" s="6">
        <v>6.8</v>
      </c>
      <c r="F41" s="43">
        <f>ROUND(F38*E41,2)</f>
        <v>40.26</v>
      </c>
      <c r="G41" s="6"/>
      <c r="H41" s="6"/>
      <c r="I41" s="43"/>
      <c r="J41" s="43"/>
      <c r="K41" s="43"/>
      <c r="L41" s="43">
        <f>ROUND(F41*K41,2)</f>
        <v>0</v>
      </c>
      <c r="M41" s="43">
        <f>H41+J41+L41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7" customFormat="1" ht="15" x14ac:dyDescent="0.25">
      <c r="A42" s="196"/>
      <c r="B42" s="196"/>
      <c r="C42" s="94" t="s">
        <v>96</v>
      </c>
      <c r="D42" s="6" t="s">
        <v>68</v>
      </c>
      <c r="E42" s="6">
        <v>12.2</v>
      </c>
      <c r="F42" s="43">
        <f>ROUND(F38*E42,2)</f>
        <v>72.239999999999995</v>
      </c>
      <c r="G42" s="6"/>
      <c r="H42" s="6">
        <f>ROUND(F42*G42,2)</f>
        <v>0</v>
      </c>
      <c r="I42" s="43"/>
      <c r="J42" s="43"/>
      <c r="K42" s="43"/>
      <c r="L42" s="43"/>
      <c r="M42" s="43">
        <f>H42+J42+L42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7" customFormat="1" ht="27" x14ac:dyDescent="0.25">
      <c r="A43" s="3">
        <v>10</v>
      </c>
      <c r="B43" s="82" t="s">
        <v>170</v>
      </c>
      <c r="C43" s="91" t="s">
        <v>171</v>
      </c>
      <c r="D43" s="43" t="s">
        <v>65</v>
      </c>
      <c r="E43" s="41"/>
      <c r="F43" s="125">
        <v>4.681</v>
      </c>
      <c r="G43" s="43"/>
      <c r="H43" s="43">
        <f>ROUND(F43*G43,2)</f>
        <v>0</v>
      </c>
      <c r="I43" s="43"/>
      <c r="J43" s="43"/>
      <c r="K43" s="43"/>
      <c r="L43" s="43"/>
      <c r="M43" s="43">
        <f>L43+J43+H43</f>
        <v>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57" customFormat="1" ht="27" x14ac:dyDescent="0.25">
      <c r="A44" s="3">
        <v>11</v>
      </c>
      <c r="B44" s="82" t="s">
        <v>204</v>
      </c>
      <c r="C44" s="91" t="s">
        <v>203</v>
      </c>
      <c r="D44" s="43" t="s">
        <v>65</v>
      </c>
      <c r="E44" s="41"/>
      <c r="F44" s="125">
        <v>1.24</v>
      </c>
      <c r="G44" s="43"/>
      <c r="H44" s="43">
        <f>ROUND(F44*G44,2)</f>
        <v>0</v>
      </c>
      <c r="I44" s="43"/>
      <c r="J44" s="43"/>
      <c r="K44" s="43"/>
      <c r="L44" s="43"/>
      <c r="M44" s="43">
        <f>L44+J44+H44</f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57" customFormat="1" ht="27" x14ac:dyDescent="0.25">
      <c r="A45" s="196">
        <v>12</v>
      </c>
      <c r="B45" s="82" t="s">
        <v>163</v>
      </c>
      <c r="C45" s="94" t="s">
        <v>271</v>
      </c>
      <c r="D45" s="43" t="s">
        <v>98</v>
      </c>
      <c r="E45" s="6"/>
      <c r="F45" s="95">
        <v>0.67</v>
      </c>
      <c r="G45" s="6"/>
      <c r="H45" s="6"/>
      <c r="I45" s="6"/>
      <c r="J45" s="6"/>
      <c r="K45" s="6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7" customFormat="1" ht="15" x14ac:dyDescent="0.25">
      <c r="A46" s="196"/>
      <c r="B46" s="196"/>
      <c r="C46" s="96" t="s">
        <v>79</v>
      </c>
      <c r="D46" s="6" t="s">
        <v>64</v>
      </c>
      <c r="E46" s="6">
        <v>319</v>
      </c>
      <c r="F46" s="43">
        <f>ROUND(F45*E46,2)</f>
        <v>213.73</v>
      </c>
      <c r="G46" s="43"/>
      <c r="H46" s="43"/>
      <c r="I46" s="75"/>
      <c r="J46" s="43">
        <f>ROUND(F46*I46,2)</f>
        <v>0</v>
      </c>
      <c r="K46" s="43"/>
      <c r="L46" s="43"/>
      <c r="M46" s="43">
        <f t="shared" ref="M46:M56" si="1">H46+J46+L46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7" customFormat="1" ht="15" x14ac:dyDescent="0.25">
      <c r="A47" s="196"/>
      <c r="B47" s="196"/>
      <c r="C47" s="96" t="s">
        <v>164</v>
      </c>
      <c r="D47" s="6" t="s">
        <v>71</v>
      </c>
      <c r="E47" s="6">
        <v>42.8</v>
      </c>
      <c r="F47" s="43">
        <f>ROUND(F45*E47,2)</f>
        <v>28.68</v>
      </c>
      <c r="G47" s="43"/>
      <c r="H47" s="43"/>
      <c r="I47" s="43"/>
      <c r="J47" s="43"/>
      <c r="K47" s="43"/>
      <c r="L47" s="43">
        <f>ROUND(F47*K47,2)</f>
        <v>0</v>
      </c>
      <c r="M47" s="43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7" customFormat="1" ht="15.75" x14ac:dyDescent="0.25">
      <c r="A48" s="74"/>
      <c r="B48" s="66"/>
      <c r="C48" s="94" t="s">
        <v>237</v>
      </c>
      <c r="D48" s="41" t="s">
        <v>83</v>
      </c>
      <c r="E48" s="10">
        <v>102</v>
      </c>
      <c r="F48" s="43">
        <f>ROUND(F45*E48,2)</f>
        <v>68.34</v>
      </c>
      <c r="G48" s="6"/>
      <c r="H48" s="6">
        <f>ROUND(F48*G48,2)</f>
        <v>0</v>
      </c>
      <c r="I48" s="43"/>
      <c r="J48" s="43"/>
      <c r="K48" s="43"/>
      <c r="L48" s="43"/>
      <c r="M48" s="43">
        <f t="shared" si="1"/>
        <v>0</v>
      </c>
    </row>
    <row r="49" spans="1:256" s="57" customFormat="1" ht="15.75" x14ac:dyDescent="0.25">
      <c r="A49" s="3"/>
      <c r="B49" s="46"/>
      <c r="C49" s="91" t="s">
        <v>165</v>
      </c>
      <c r="D49" s="41" t="s">
        <v>83</v>
      </c>
      <c r="E49" s="43">
        <v>1.1399999999999999</v>
      </c>
      <c r="F49" s="43">
        <f>ROUND(F45*E49,2)</f>
        <v>0.76</v>
      </c>
      <c r="G49" s="6"/>
      <c r="H49" s="6">
        <f>ROUND(F49*G49,2)</f>
        <v>0</v>
      </c>
      <c r="I49" s="43"/>
      <c r="J49" s="43"/>
      <c r="K49" s="43"/>
      <c r="L49" s="43"/>
      <c r="M49" s="43">
        <f t="shared" si="1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57" customFormat="1" ht="15.75" x14ac:dyDescent="0.25">
      <c r="A50" s="65"/>
      <c r="B50" s="66"/>
      <c r="C50" s="96" t="s">
        <v>166</v>
      </c>
      <c r="D50" s="41" t="s">
        <v>83</v>
      </c>
      <c r="E50" s="75">
        <v>1.37</v>
      </c>
      <c r="F50" s="43">
        <f>ROUND(F45*E50,2)</f>
        <v>0.92</v>
      </c>
      <c r="G50" s="6"/>
      <c r="H50" s="6">
        <f>ROUND(F50*G50,2)</f>
        <v>0</v>
      </c>
      <c r="I50" s="43"/>
      <c r="J50" s="43"/>
      <c r="K50" s="43"/>
      <c r="L50" s="43"/>
      <c r="M50" s="43">
        <f t="shared" si="1"/>
        <v>0</v>
      </c>
    </row>
    <row r="51" spans="1:256" s="57" customFormat="1" ht="15" x14ac:dyDescent="0.25">
      <c r="A51" s="196"/>
      <c r="B51" s="196"/>
      <c r="C51" s="94" t="s">
        <v>112</v>
      </c>
      <c r="D51" s="6" t="s">
        <v>65</v>
      </c>
      <c r="E51" s="83">
        <v>2.5000000000000001E-2</v>
      </c>
      <c r="F51" s="47">
        <f>ROUND(F45*E51,3)</f>
        <v>1.7000000000000001E-2</v>
      </c>
      <c r="G51" s="6"/>
      <c r="H51" s="6">
        <f>ROUND(F51*G51,2)</f>
        <v>0</v>
      </c>
      <c r="I51" s="43"/>
      <c r="J51" s="43"/>
      <c r="K51" s="43"/>
      <c r="L51" s="43"/>
      <c r="M51" s="43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7" customFormat="1" ht="15" x14ac:dyDescent="0.25">
      <c r="A52" s="196"/>
      <c r="B52" s="196"/>
      <c r="C52" s="94" t="s">
        <v>115</v>
      </c>
      <c r="D52" s="6" t="s">
        <v>113</v>
      </c>
      <c r="E52" s="6">
        <v>51.5</v>
      </c>
      <c r="F52" s="43">
        <f>ROUND(F45*E52,2)</f>
        <v>34.51</v>
      </c>
      <c r="G52" s="6"/>
      <c r="H52" s="6">
        <f>ROUND(F52*G52,2)</f>
        <v>0</v>
      </c>
      <c r="I52" s="43"/>
      <c r="J52" s="43"/>
      <c r="K52" s="43"/>
      <c r="L52" s="43"/>
      <c r="M52" s="43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7" customFormat="1" ht="15" x14ac:dyDescent="0.25">
      <c r="A53" s="196"/>
      <c r="B53" s="196"/>
      <c r="C53" s="94" t="s">
        <v>67</v>
      </c>
      <c r="D53" s="6" t="s">
        <v>68</v>
      </c>
      <c r="E53" s="6">
        <v>83.8</v>
      </c>
      <c r="F53" s="43">
        <f>ROUND(F45*E53,2)</f>
        <v>56.15</v>
      </c>
      <c r="G53" s="6"/>
      <c r="H53" s="6"/>
      <c r="I53" s="43"/>
      <c r="J53" s="43"/>
      <c r="K53" s="43"/>
      <c r="L53" s="43">
        <f>ROUND(F53*K53,2)</f>
        <v>0</v>
      </c>
      <c r="M53" s="43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7" customFormat="1" ht="15" x14ac:dyDescent="0.25">
      <c r="A54" s="196"/>
      <c r="B54" s="196"/>
      <c r="C54" s="94" t="s">
        <v>96</v>
      </c>
      <c r="D54" s="6" t="s">
        <v>68</v>
      </c>
      <c r="E54" s="6">
        <v>43.9</v>
      </c>
      <c r="F54" s="43">
        <f>ROUND(F45*E54,2)</f>
        <v>29.41</v>
      </c>
      <c r="G54" s="6"/>
      <c r="H54" s="6">
        <f>ROUND(F54*G54,2)</f>
        <v>0</v>
      </c>
      <c r="I54" s="43"/>
      <c r="J54" s="43"/>
      <c r="K54" s="43"/>
      <c r="L54" s="43"/>
      <c r="M54" s="43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7" customFormat="1" ht="15" x14ac:dyDescent="0.25">
      <c r="A55" s="3"/>
      <c r="B55" s="48"/>
      <c r="C55" s="91" t="s">
        <v>167</v>
      </c>
      <c r="D55" s="43" t="s">
        <v>66</v>
      </c>
      <c r="E55" s="41">
        <v>0.97</v>
      </c>
      <c r="F55" s="42">
        <f>ROUND(F45*E55,2)</f>
        <v>0.65</v>
      </c>
      <c r="G55" s="43"/>
      <c r="H55" s="43">
        <f>ROUND(F55*G55,2)</f>
        <v>0</v>
      </c>
      <c r="I55" s="43"/>
      <c r="J55" s="43"/>
      <c r="K55" s="43"/>
      <c r="L55" s="43"/>
      <c r="M55" s="43">
        <f t="shared" si="1"/>
        <v>0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57" customFormat="1" ht="15" x14ac:dyDescent="0.25">
      <c r="A56" s="3"/>
      <c r="B56" s="48"/>
      <c r="C56" s="91" t="s">
        <v>168</v>
      </c>
      <c r="D56" s="43" t="s">
        <v>66</v>
      </c>
      <c r="E56" s="41">
        <v>0.22</v>
      </c>
      <c r="F56" s="42">
        <f>ROUND(F45*E56,2)</f>
        <v>0.15</v>
      </c>
      <c r="G56" s="43"/>
      <c r="H56" s="43">
        <f>ROUND(F56*G56,2)</f>
        <v>0</v>
      </c>
      <c r="I56" s="43"/>
      <c r="J56" s="43"/>
      <c r="K56" s="43"/>
      <c r="L56" s="43"/>
      <c r="M56" s="43">
        <f t="shared" si="1"/>
        <v>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7" customFormat="1" ht="67.5" x14ac:dyDescent="0.25">
      <c r="A57" s="3">
        <v>13</v>
      </c>
      <c r="B57" s="82" t="s">
        <v>187</v>
      </c>
      <c r="C57" s="58" t="s">
        <v>205</v>
      </c>
      <c r="D57" s="59" t="s">
        <v>78</v>
      </c>
      <c r="E57" s="59"/>
      <c r="F57" s="125">
        <v>6.2E-2</v>
      </c>
      <c r="G57" s="3"/>
      <c r="H57" s="3"/>
      <c r="I57" s="43"/>
      <c r="J57" s="50"/>
      <c r="K57" s="3"/>
      <c r="L57" s="43"/>
      <c r="M57" s="50"/>
      <c r="N57" s="51"/>
    </row>
    <row r="58" spans="1:256" s="63" customFormat="1" ht="13.5" x14ac:dyDescent="0.25">
      <c r="A58" s="3"/>
      <c r="B58" s="61"/>
      <c r="C58" s="4" t="s">
        <v>80</v>
      </c>
      <c r="D58" s="3" t="s">
        <v>81</v>
      </c>
      <c r="E58" s="43">
        <v>7.25</v>
      </c>
      <c r="F58" s="43">
        <f>ROUND(E58*F57,2)</f>
        <v>0.45</v>
      </c>
      <c r="G58" s="62"/>
      <c r="H58" s="62"/>
      <c r="I58" s="43"/>
      <c r="J58" s="43">
        <f>ROUND(I58*F58,2)</f>
        <v>0</v>
      </c>
      <c r="K58" s="62"/>
      <c r="L58" s="43"/>
      <c r="M58" s="43">
        <f>L58+J58+H58</f>
        <v>0</v>
      </c>
    </row>
    <row r="59" spans="1:256" s="63" customFormat="1" ht="15.75" x14ac:dyDescent="0.25">
      <c r="A59" s="3"/>
      <c r="B59" s="61"/>
      <c r="C59" s="4" t="s">
        <v>186</v>
      </c>
      <c r="D59" s="3" t="s">
        <v>137</v>
      </c>
      <c r="E59" s="43">
        <v>16.2</v>
      </c>
      <c r="F59" s="43">
        <f>ROUND(E59*F57,2)</f>
        <v>1</v>
      </c>
      <c r="G59" s="62"/>
      <c r="H59" s="62"/>
      <c r="I59" s="3"/>
      <c r="J59" s="50"/>
      <c r="K59" s="3"/>
      <c r="L59" s="43">
        <f>ROUND(K59*F59,2)</f>
        <v>0</v>
      </c>
      <c r="M59" s="43">
        <f>L59+J59+H59</f>
        <v>0</v>
      </c>
    </row>
    <row r="60" spans="1:256" s="31" customFormat="1" ht="13.5" x14ac:dyDescent="0.25">
      <c r="A60" s="3"/>
      <c r="B60" s="64"/>
      <c r="C60" s="5" t="s">
        <v>67</v>
      </c>
      <c r="D60" s="3" t="s">
        <v>82</v>
      </c>
      <c r="E60" s="43">
        <v>1.35</v>
      </c>
      <c r="F60" s="43">
        <f>ROUND(E60*F57,2)</f>
        <v>0.08</v>
      </c>
      <c r="G60" s="43"/>
      <c r="H60" s="50"/>
      <c r="I60" s="43"/>
      <c r="J60" s="50"/>
      <c r="K60" s="43"/>
      <c r="L60" s="43">
        <f>ROUND(F60*K60,2)</f>
        <v>0</v>
      </c>
      <c r="M60" s="43">
        <f>L60+J60+H60</f>
        <v>0</v>
      </c>
      <c r="N60" s="27"/>
    </row>
    <row r="61" spans="1:256" s="2" customFormat="1" ht="15.75" x14ac:dyDescent="0.25">
      <c r="A61" s="65"/>
      <c r="B61" s="66" t="s">
        <v>369</v>
      </c>
      <c r="C61" s="117" t="s">
        <v>370</v>
      </c>
      <c r="D61" s="66" t="s">
        <v>83</v>
      </c>
      <c r="E61" s="10">
        <v>0.04</v>
      </c>
      <c r="F61" s="43">
        <f>ROUND(E61*F57,2)</f>
        <v>0</v>
      </c>
      <c r="G61" s="10"/>
      <c r="H61" s="67">
        <f>ROUND(F61*G61,2)</f>
        <v>0</v>
      </c>
      <c r="I61" s="65"/>
      <c r="J61" s="50"/>
      <c r="K61" s="65"/>
      <c r="L61" s="43"/>
      <c r="M61" s="43">
        <f>L61+J61+H61</f>
        <v>0</v>
      </c>
    </row>
    <row r="62" spans="1:256" s="31" customFormat="1" ht="27" x14ac:dyDescent="0.25">
      <c r="A62" s="3">
        <v>14</v>
      </c>
      <c r="B62" s="19" t="s">
        <v>161</v>
      </c>
      <c r="C62" s="40" t="s">
        <v>371</v>
      </c>
      <c r="D62" s="43" t="s">
        <v>65</v>
      </c>
      <c r="E62" s="41"/>
      <c r="F62" s="42">
        <f>F57*1.95*1000</f>
        <v>120.89999999999999</v>
      </c>
      <c r="G62" s="43"/>
      <c r="H62" s="43"/>
      <c r="I62" s="43"/>
      <c r="J62" s="43"/>
      <c r="K62" s="43"/>
      <c r="L62" s="43">
        <f>ROUND(F62*K62,2)</f>
        <v>0</v>
      </c>
      <c r="M62" s="43">
        <f>L62+J62+H62</f>
        <v>0</v>
      </c>
    </row>
    <row r="63" spans="1:256" s="27" customFormat="1" ht="13.5" x14ac:dyDescent="0.25">
      <c r="A63" s="3">
        <v>15</v>
      </c>
      <c r="B63" s="82" t="s">
        <v>84</v>
      </c>
      <c r="C63" s="5" t="s">
        <v>85</v>
      </c>
      <c r="D63" s="59" t="s">
        <v>86</v>
      </c>
      <c r="E63" s="59"/>
      <c r="F63" s="136">
        <v>6.2E-2</v>
      </c>
      <c r="G63" s="3"/>
      <c r="H63" s="3"/>
      <c r="I63" s="43"/>
      <c r="J63" s="50"/>
      <c r="K63" s="3"/>
      <c r="L63" s="43"/>
      <c r="M63" s="43"/>
      <c r="N63" s="51"/>
    </row>
    <row r="64" spans="1:256" s="27" customFormat="1" ht="13.5" x14ac:dyDescent="0.25">
      <c r="A64" s="3"/>
      <c r="B64" s="48"/>
      <c r="C64" s="5" t="s">
        <v>79</v>
      </c>
      <c r="D64" s="59" t="s">
        <v>81</v>
      </c>
      <c r="E64" s="59">
        <v>3.23</v>
      </c>
      <c r="F64" s="41">
        <f>ROUND(F63*E64,2)</f>
        <v>0.2</v>
      </c>
      <c r="G64" s="3"/>
      <c r="H64" s="3"/>
      <c r="I64" s="43"/>
      <c r="J64" s="43">
        <f>ROUND(F64*I64,2)</f>
        <v>0</v>
      </c>
      <c r="K64" s="3"/>
      <c r="L64" s="43"/>
      <c r="M64" s="43">
        <f t="shared" ref="M64:M67" si="2">H64+J64+L64</f>
        <v>0</v>
      </c>
      <c r="N64" s="51"/>
    </row>
    <row r="65" spans="1:14" s="27" customFormat="1" ht="13.5" x14ac:dyDescent="0.25">
      <c r="A65" s="3"/>
      <c r="B65" s="48"/>
      <c r="C65" s="5" t="s">
        <v>133</v>
      </c>
      <c r="D65" s="59" t="s">
        <v>71</v>
      </c>
      <c r="E65" s="59">
        <v>3.62</v>
      </c>
      <c r="F65" s="41">
        <f>ROUND(F63*E65,2)</f>
        <v>0.22</v>
      </c>
      <c r="G65" s="3"/>
      <c r="H65" s="3"/>
      <c r="I65" s="43"/>
      <c r="J65" s="50"/>
      <c r="K65" s="3"/>
      <c r="L65" s="43">
        <f>ROUND(F65*K65,2)</f>
        <v>0</v>
      </c>
      <c r="M65" s="43">
        <f t="shared" si="2"/>
        <v>0</v>
      </c>
      <c r="N65" s="51"/>
    </row>
    <row r="66" spans="1:14" s="27" customFormat="1" ht="13.5" x14ac:dyDescent="0.25">
      <c r="A66" s="3"/>
      <c r="B66" s="48"/>
      <c r="C66" s="5" t="s">
        <v>67</v>
      </c>
      <c r="D66" s="59" t="s">
        <v>68</v>
      </c>
      <c r="E66" s="59">
        <v>0.18</v>
      </c>
      <c r="F66" s="41">
        <f>ROUND(F63*E66,2)</f>
        <v>0.01</v>
      </c>
      <c r="G66" s="3"/>
      <c r="H66" s="3"/>
      <c r="I66" s="43"/>
      <c r="J66" s="50"/>
      <c r="K66" s="3"/>
      <c r="L66" s="43">
        <f>ROUND(F66*K66,2)</f>
        <v>0</v>
      </c>
      <c r="M66" s="43">
        <f t="shared" si="2"/>
        <v>0</v>
      </c>
      <c r="N66" s="51"/>
    </row>
    <row r="67" spans="1:14" s="27" customFormat="1" ht="13.5" x14ac:dyDescent="0.25">
      <c r="A67" s="3"/>
      <c r="B67" s="48" t="s">
        <v>369</v>
      </c>
      <c r="C67" s="5" t="s">
        <v>370</v>
      </c>
      <c r="D67" s="59" t="s">
        <v>66</v>
      </c>
      <c r="E67" s="59">
        <v>0.04</v>
      </c>
      <c r="F67" s="41">
        <f>ROUND(F63*E67,2)</f>
        <v>0</v>
      </c>
      <c r="G67" s="3"/>
      <c r="H67" s="3">
        <f>ROUND(F67*G67,2)</f>
        <v>0</v>
      </c>
      <c r="I67" s="43"/>
      <c r="J67" s="50"/>
      <c r="K67" s="3"/>
      <c r="L67" s="43"/>
      <c r="M67" s="43">
        <f t="shared" si="2"/>
        <v>0</v>
      </c>
      <c r="N67" s="51"/>
    </row>
    <row r="68" spans="1:14" s="27" customFormat="1" ht="27" x14ac:dyDescent="0.25">
      <c r="A68" s="3">
        <v>16</v>
      </c>
      <c r="B68" s="82" t="s">
        <v>267</v>
      </c>
      <c r="C68" s="5" t="s">
        <v>268</v>
      </c>
      <c r="D68" s="59" t="s">
        <v>86</v>
      </c>
      <c r="E68" s="59"/>
      <c r="F68" s="136">
        <v>6.2E-2</v>
      </c>
      <c r="G68" s="3"/>
      <c r="H68" s="3"/>
      <c r="I68" s="43"/>
      <c r="J68" s="50"/>
      <c r="K68" s="3"/>
      <c r="L68" s="43"/>
      <c r="M68" s="43"/>
      <c r="N68" s="51"/>
    </row>
    <row r="69" spans="1:14" s="27" customFormat="1" ht="13.5" x14ac:dyDescent="0.25">
      <c r="A69" s="3"/>
      <c r="B69" s="48"/>
      <c r="C69" s="5" t="s">
        <v>79</v>
      </c>
      <c r="D69" s="59" t="s">
        <v>81</v>
      </c>
      <c r="E69" s="59">
        <v>9.75</v>
      </c>
      <c r="F69" s="41">
        <f>ROUND(F68*E69,2)</f>
        <v>0.6</v>
      </c>
      <c r="G69" s="3"/>
      <c r="H69" s="3"/>
      <c r="I69" s="43"/>
      <c r="J69" s="43">
        <f>ROUND(F69*I69,2)</f>
        <v>0</v>
      </c>
      <c r="K69" s="3"/>
      <c r="L69" s="43"/>
      <c r="M69" s="43">
        <f t="shared" ref="M69:M70" si="3">H69+J69+L69</f>
        <v>0</v>
      </c>
      <c r="N69" s="51"/>
    </row>
    <row r="70" spans="1:14" s="27" customFormat="1" ht="13.5" x14ac:dyDescent="0.25">
      <c r="A70" s="3"/>
      <c r="B70" s="48"/>
      <c r="C70" s="5" t="s">
        <v>269</v>
      </c>
      <c r="D70" s="59" t="s">
        <v>71</v>
      </c>
      <c r="E70" s="59">
        <v>21.8</v>
      </c>
      <c r="F70" s="41">
        <f>ROUND(F68*E70,2)</f>
        <v>1.35</v>
      </c>
      <c r="G70" s="3"/>
      <c r="H70" s="3"/>
      <c r="I70" s="43"/>
      <c r="J70" s="50"/>
      <c r="K70" s="3"/>
      <c r="L70" s="43">
        <f>ROUND(F70*K70,2)</f>
        <v>0</v>
      </c>
      <c r="M70" s="43">
        <f t="shared" si="3"/>
        <v>0</v>
      </c>
      <c r="N70" s="51"/>
    </row>
    <row r="71" spans="1:14" ht="13.5" x14ac:dyDescent="0.25">
      <c r="A71" s="122"/>
      <c r="B71" s="122"/>
      <c r="C71" s="122" t="s">
        <v>1</v>
      </c>
      <c r="D71" s="198" t="s">
        <v>68</v>
      </c>
      <c r="E71" s="10"/>
      <c r="F71" s="43"/>
      <c r="G71" s="43"/>
      <c r="H71" s="43"/>
      <c r="I71" s="43"/>
      <c r="J71" s="43"/>
      <c r="K71" s="43"/>
      <c r="L71" s="43"/>
      <c r="M71" s="110">
        <f>SUM(M10:M70)</f>
        <v>0</v>
      </c>
    </row>
    <row r="72" spans="1:14" ht="13.5" x14ac:dyDescent="0.25">
      <c r="A72" s="122"/>
      <c r="B72" s="122"/>
      <c r="C72" s="122" t="s">
        <v>74</v>
      </c>
      <c r="D72" s="198" t="s">
        <v>75</v>
      </c>
      <c r="E72" s="84"/>
      <c r="F72" s="43"/>
      <c r="G72" s="43"/>
      <c r="H72" s="43"/>
      <c r="I72" s="43"/>
      <c r="J72" s="43"/>
      <c r="K72" s="43"/>
      <c r="L72" s="43"/>
      <c r="M72" s="68">
        <f>ROUND(0.1*M71,2)</f>
        <v>0</v>
      </c>
    </row>
    <row r="73" spans="1:14" ht="13.5" x14ac:dyDescent="0.25">
      <c r="A73" s="122"/>
      <c r="B73" s="122"/>
      <c r="C73" s="122" t="s">
        <v>1</v>
      </c>
      <c r="D73" s="198" t="s">
        <v>68</v>
      </c>
      <c r="E73" s="84"/>
      <c r="F73" s="43"/>
      <c r="G73" s="43"/>
      <c r="H73" s="43"/>
      <c r="I73" s="43"/>
      <c r="J73" s="43"/>
      <c r="K73" s="43"/>
      <c r="L73" s="43"/>
      <c r="M73" s="68">
        <f>SUM(M71:M72)</f>
        <v>0</v>
      </c>
    </row>
    <row r="74" spans="1:14" ht="13.5" x14ac:dyDescent="0.25">
      <c r="A74" s="122"/>
      <c r="B74" s="122"/>
      <c r="C74" s="122" t="s">
        <v>116</v>
      </c>
      <c r="D74" s="198" t="s">
        <v>75</v>
      </c>
      <c r="E74" s="84"/>
      <c r="F74" s="43"/>
      <c r="G74" s="43"/>
      <c r="H74" s="43"/>
      <c r="I74" s="43"/>
      <c r="J74" s="43"/>
      <c r="K74" s="43"/>
      <c r="L74" s="43"/>
      <c r="M74" s="68">
        <f>ROUND(0.08*M73,2)</f>
        <v>0</v>
      </c>
    </row>
    <row r="75" spans="1:14" ht="13.5" x14ac:dyDescent="0.25">
      <c r="A75" s="122"/>
      <c r="B75" s="122"/>
      <c r="C75" s="122" t="s">
        <v>76</v>
      </c>
      <c r="D75" s="198" t="s">
        <v>68</v>
      </c>
      <c r="E75" s="85"/>
      <c r="F75" s="43"/>
      <c r="G75" s="43"/>
      <c r="H75" s="43"/>
      <c r="I75" s="43"/>
      <c r="J75" s="43"/>
      <c r="K75" s="43"/>
      <c r="L75" s="43"/>
      <c r="M75" s="68">
        <f>SUM(M73:M74)</f>
        <v>0</v>
      </c>
    </row>
    <row r="76" spans="1:14" ht="13.5" x14ac:dyDescent="0.25">
      <c r="A76" s="54"/>
      <c r="B76" s="54"/>
      <c r="C76" s="102"/>
      <c r="D76" s="201"/>
      <c r="E76" s="54"/>
      <c r="F76" s="201"/>
      <c r="G76" s="201"/>
      <c r="H76" s="55"/>
      <c r="I76" s="54"/>
      <c r="J76" s="54"/>
      <c r="K76" s="54"/>
      <c r="L76" s="201"/>
      <c r="M76" s="86"/>
    </row>
    <row r="77" spans="1:14" ht="13.5" x14ac:dyDescent="0.25">
      <c r="A77" s="54"/>
      <c r="B77" s="54"/>
      <c r="C77" s="266"/>
      <c r="D77" s="266"/>
      <c r="E77" s="52"/>
      <c r="F77" s="52"/>
      <c r="G77" s="267"/>
      <c r="H77" s="267"/>
      <c r="I77" s="267"/>
      <c r="J77" s="54"/>
      <c r="K77" s="54"/>
      <c r="L77" s="201"/>
      <c r="M77" s="86"/>
    </row>
    <row r="78" spans="1:14" ht="13.5" x14ac:dyDescent="0.25">
      <c r="A78" s="54"/>
      <c r="B78" s="54"/>
      <c r="C78" s="102"/>
      <c r="D78" s="201"/>
      <c r="E78" s="54"/>
      <c r="F78" s="201"/>
      <c r="G78" s="201"/>
      <c r="H78" s="55"/>
      <c r="I78" s="54"/>
      <c r="J78" s="54"/>
      <c r="K78" s="54"/>
      <c r="L78" s="201"/>
      <c r="M78" s="87"/>
    </row>
    <row r="79" spans="1:14" ht="13.5" x14ac:dyDescent="0.25">
      <c r="A79" s="54"/>
      <c r="B79" s="54"/>
      <c r="C79" s="268"/>
      <c r="D79" s="268"/>
      <c r="E79" s="56"/>
      <c r="F79" s="56"/>
      <c r="G79" s="268"/>
      <c r="H79" s="268"/>
      <c r="I79" s="268"/>
      <c r="J79" s="54"/>
      <c r="K79" s="54"/>
      <c r="L79" s="201"/>
      <c r="M79" s="86"/>
    </row>
  </sheetData>
  <mergeCells count="20">
    <mergeCell ref="B5:C5"/>
    <mergeCell ref="A1:M1"/>
    <mergeCell ref="A2:M2"/>
    <mergeCell ref="A3:M3"/>
    <mergeCell ref="A4:F4"/>
    <mergeCell ref="H4:K4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C77:D77"/>
    <mergeCell ref="G77:I77"/>
    <mergeCell ref="C79:D79"/>
    <mergeCell ref="G79:I79"/>
    <mergeCell ref="M7:M8"/>
  </mergeCells>
  <conditionalFormatting sqref="F66:M66 F67:L70 D66:D70 A54:IO65 A29:IR38 A39:IU53 A10:IU28">
    <cfRule type="cellIs" dxfId="125" priority="25" stopIfTrue="1" operator="equal">
      <formula>8223.307275</formula>
    </cfRule>
  </conditionalFormatting>
  <conditionalFormatting sqref="F54:M54 F55:L58 D54:D58">
    <cfRule type="cellIs" dxfId="124" priority="24" stopIfTrue="1" operator="equal">
      <formula>8223.307275</formula>
    </cfRule>
  </conditionalFormatting>
  <conditionalFormatting sqref="A9:IU547">
    <cfRule type="cellIs" dxfId="123" priority="8" stopIfTrue="1" operator="equal">
      <formula>8223.307275</formula>
    </cfRule>
  </conditionalFormatting>
  <conditionalFormatting sqref="F505:M505 F506:L509 D505:D509">
    <cfRule type="cellIs" dxfId="122" priority="7" stopIfTrue="1" operator="equal">
      <formula>8223.307275</formula>
    </cfRule>
  </conditionalFormatting>
  <conditionalFormatting sqref="F505:M505 F506:L509 D505:D509">
    <cfRule type="cellIs" dxfId="121" priority="6" stopIfTrue="1" operator="equal">
      <formula>8223.307275</formula>
    </cfRule>
  </conditionalFormatting>
  <conditionalFormatting sqref="F509:M509 F510:L513 D509:D513">
    <cfRule type="cellIs" dxfId="120" priority="5" stopIfTrue="1" operator="equal">
      <formula>8223.307275</formula>
    </cfRule>
  </conditionalFormatting>
  <conditionalFormatting sqref="F509:M509 F510:L513 D509:D513">
    <cfRule type="cellIs" dxfId="119" priority="4" stopIfTrue="1" operator="equal">
      <formula>8223.307275</formula>
    </cfRule>
  </conditionalFormatting>
  <conditionalFormatting sqref="F548:M548 F549:L552 D548:D552">
    <cfRule type="cellIs" dxfId="118" priority="3" stopIfTrue="1" operator="equal">
      <formula>8223.307275</formula>
    </cfRule>
  </conditionalFormatting>
  <conditionalFormatting sqref="F548:M548 F549:L552 D548:D552">
    <cfRule type="cellIs" dxfId="117" priority="2" stopIfTrue="1" operator="equal">
      <formula>8223.307275</formula>
    </cfRule>
  </conditionalFormatting>
  <conditionalFormatting sqref="F72:L75">
    <cfRule type="cellIs" dxfId="116" priority="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5"/>
  <sheetViews>
    <sheetView view="pageBreakPreview" zoomScaleSheetLayoutView="100" workbookViewId="0">
      <selection activeCell="I129" sqref="I129"/>
    </sheetView>
  </sheetViews>
  <sheetFormatPr defaultRowHeight="15" x14ac:dyDescent="0.2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 x14ac:dyDescent="0.25">
      <c r="A1" s="279" t="s">
        <v>211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 x14ac:dyDescent="0.25">
      <c r="A2" s="274" t="s">
        <v>333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5" s="27" customFormat="1" ht="16.5" x14ac:dyDescent="0.25">
      <c r="D3" s="155"/>
      <c r="G3" s="157"/>
      <c r="H3" s="262"/>
      <c r="I3" s="262"/>
      <c r="J3" s="262"/>
      <c r="K3" s="262"/>
      <c r="L3" s="28"/>
      <c r="M3" s="155"/>
    </row>
    <row r="4" spans="1:15" s="27" customFormat="1" ht="13.5" x14ac:dyDescent="0.25">
      <c r="B4" s="253" t="s">
        <v>337</v>
      </c>
      <c r="C4" s="253"/>
      <c r="D4" s="158">
        <f>ROUND(M132*0.001,2)</f>
        <v>0</v>
      </c>
      <c r="E4" s="280" t="s">
        <v>53</v>
      </c>
      <c r="F4" s="280"/>
      <c r="I4" s="29"/>
      <c r="J4" s="156"/>
      <c r="K4" s="156"/>
      <c r="L4" s="28"/>
      <c r="M4" s="155"/>
    </row>
    <row r="5" spans="1:15" s="31" customFormat="1" ht="30" customHeight="1" x14ac:dyDescent="0.25">
      <c r="A5" s="255" t="s">
        <v>0</v>
      </c>
      <c r="B5" s="256" t="s">
        <v>54</v>
      </c>
      <c r="C5" s="269" t="s">
        <v>55</v>
      </c>
      <c r="D5" s="255" t="s">
        <v>56</v>
      </c>
      <c r="E5" s="263" t="s">
        <v>57</v>
      </c>
      <c r="F5" s="264"/>
      <c r="G5" s="263" t="s">
        <v>58</v>
      </c>
      <c r="H5" s="264"/>
      <c r="I5" s="263" t="s">
        <v>59</v>
      </c>
      <c r="J5" s="264"/>
      <c r="K5" s="263" t="s">
        <v>60</v>
      </c>
      <c r="L5" s="264"/>
      <c r="M5" s="265" t="s">
        <v>61</v>
      </c>
    </row>
    <row r="6" spans="1:15" s="31" customFormat="1" ht="27" x14ac:dyDescent="0.25">
      <c r="A6" s="255"/>
      <c r="B6" s="257"/>
      <c r="C6" s="270"/>
      <c r="D6" s="255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  <c r="O6" s="153"/>
    </row>
    <row r="7" spans="1:15" s="31" customFormat="1" ht="13.5" x14ac:dyDescent="0.2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 x14ac:dyDescent="0.25">
      <c r="A8" s="3">
        <v>1</v>
      </c>
      <c r="B8" s="82" t="s">
        <v>162</v>
      </c>
      <c r="C8" s="58" t="s">
        <v>273</v>
      </c>
      <c r="D8" s="59" t="s">
        <v>78</v>
      </c>
      <c r="E8" s="59"/>
      <c r="F8" s="125">
        <v>4.2000000000000003E-2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 x14ac:dyDescent="0.2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0.65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 x14ac:dyDescent="0.2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1.46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 x14ac:dyDescent="0.2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0.09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 x14ac:dyDescent="0.25">
      <c r="A12" s="65"/>
      <c r="B12" s="66" t="s">
        <v>369</v>
      </c>
      <c r="C12" s="117" t="s">
        <v>370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 x14ac:dyDescent="0.25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F8*1.75*1000</f>
        <v>73.500000000000014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 x14ac:dyDescent="0.2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4.2000000000000003E-2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 x14ac:dyDescent="0.2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0.14000000000000001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 x14ac:dyDescent="0.2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0.15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256" s="27" customFormat="1" ht="13.5" x14ac:dyDescent="0.2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256" s="27" customFormat="1" ht="13.5" x14ac:dyDescent="0.25">
      <c r="A18" s="3"/>
      <c r="B18" s="48" t="s">
        <v>369</v>
      </c>
      <c r="C18" s="5" t="s">
        <v>370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256" s="92" customFormat="1" ht="40.5" x14ac:dyDescent="0.2">
      <c r="A19" s="137">
        <v>4</v>
      </c>
      <c r="B19" s="124" t="s">
        <v>140</v>
      </c>
      <c r="C19" s="127" t="s">
        <v>177</v>
      </c>
      <c r="D19" s="73" t="s">
        <v>98</v>
      </c>
      <c r="E19" s="138"/>
      <c r="F19" s="118">
        <v>2.1700000000000001E-2</v>
      </c>
      <c r="G19" s="73"/>
      <c r="H19" s="73"/>
      <c r="I19" s="73"/>
      <c r="J19" s="73"/>
      <c r="K19" s="73"/>
      <c r="L19" s="73"/>
      <c r="M19" s="73"/>
    </row>
    <row r="20" spans="1:256" s="92" customFormat="1" ht="13.5" x14ac:dyDescent="0.2">
      <c r="A20" s="137"/>
      <c r="B20" s="139"/>
      <c r="C20" s="127" t="s">
        <v>79</v>
      </c>
      <c r="D20" s="73" t="s">
        <v>64</v>
      </c>
      <c r="E20" s="140">
        <v>15</v>
      </c>
      <c r="F20" s="73">
        <f>ROUND(F19*E20,2)</f>
        <v>0.33</v>
      </c>
      <c r="G20" s="73"/>
      <c r="H20" s="73"/>
      <c r="I20" s="73"/>
      <c r="J20" s="73">
        <f>ROUND(F20*I20,2)</f>
        <v>0</v>
      </c>
      <c r="K20" s="73"/>
      <c r="L20" s="73"/>
      <c r="M20" s="73">
        <f t="shared" ref="M20:M25" si="0">L20+J20+H20</f>
        <v>0</v>
      </c>
    </row>
    <row r="21" spans="1:256" s="92" customFormat="1" ht="13.5" x14ac:dyDescent="0.2">
      <c r="A21" s="137"/>
      <c r="B21" s="141"/>
      <c r="C21" s="127" t="s">
        <v>92</v>
      </c>
      <c r="D21" s="140" t="s">
        <v>71</v>
      </c>
      <c r="E21" s="140">
        <v>2.16</v>
      </c>
      <c r="F21" s="73">
        <f>ROUND(F19*E21,2)</f>
        <v>0.05</v>
      </c>
      <c r="G21" s="73"/>
      <c r="H21" s="73"/>
      <c r="I21" s="73"/>
      <c r="J21" s="73"/>
      <c r="K21" s="73"/>
      <c r="L21" s="73">
        <f>ROUND(F21*K21,2)</f>
        <v>0</v>
      </c>
      <c r="M21" s="73">
        <f t="shared" si="0"/>
        <v>0</v>
      </c>
    </row>
    <row r="22" spans="1:256" s="92" customFormat="1" ht="13.5" x14ac:dyDescent="0.2">
      <c r="A22" s="137"/>
      <c r="B22" s="142"/>
      <c r="C22" s="127" t="s">
        <v>90</v>
      </c>
      <c r="D22" s="73" t="s">
        <v>71</v>
      </c>
      <c r="E22" s="140">
        <v>0.97</v>
      </c>
      <c r="F22" s="73">
        <f>ROUND(F19*E22,2)</f>
        <v>0.02</v>
      </c>
      <c r="G22" s="73"/>
      <c r="H22" s="73"/>
      <c r="I22" s="73"/>
      <c r="J22" s="73"/>
      <c r="K22" s="73"/>
      <c r="L22" s="73">
        <f>ROUND(F22*K22,2)</f>
        <v>0</v>
      </c>
      <c r="M22" s="73">
        <f t="shared" si="0"/>
        <v>0</v>
      </c>
    </row>
    <row r="23" spans="1:256" s="92" customFormat="1" ht="27.75" customHeight="1" x14ac:dyDescent="0.2">
      <c r="A23" s="137"/>
      <c r="B23" s="143"/>
      <c r="C23" s="127" t="s">
        <v>135</v>
      </c>
      <c r="D23" s="73" t="s">
        <v>71</v>
      </c>
      <c r="E23" s="140">
        <v>2.73</v>
      </c>
      <c r="F23" s="73">
        <f>ROUND(F19*E23,2)</f>
        <v>0.06</v>
      </c>
      <c r="G23" s="73"/>
      <c r="H23" s="73"/>
      <c r="I23" s="73"/>
      <c r="J23" s="73"/>
      <c r="K23" s="73"/>
      <c r="L23" s="73">
        <f>ROUND(F23*K23,2)</f>
        <v>0</v>
      </c>
      <c r="M23" s="73">
        <f t="shared" si="0"/>
        <v>0</v>
      </c>
    </row>
    <row r="24" spans="1:256" s="92" customFormat="1" ht="15.75" x14ac:dyDescent="0.2">
      <c r="A24" s="137"/>
      <c r="B24" s="141" t="s">
        <v>369</v>
      </c>
      <c r="C24" s="127" t="s">
        <v>372</v>
      </c>
      <c r="D24" s="140" t="s">
        <v>83</v>
      </c>
      <c r="E24" s="140">
        <v>122</v>
      </c>
      <c r="F24" s="73">
        <f>ROUND(F19*E24,2)</f>
        <v>2.65</v>
      </c>
      <c r="G24" s="73"/>
      <c r="H24" s="73">
        <f>ROUND(F24*G24,2)</f>
        <v>0</v>
      </c>
      <c r="I24" s="73"/>
      <c r="J24" s="73"/>
      <c r="K24" s="73"/>
      <c r="L24" s="73"/>
      <c r="M24" s="73">
        <f t="shared" si="0"/>
        <v>0</v>
      </c>
    </row>
    <row r="25" spans="1:256" s="92" customFormat="1" ht="15.75" x14ac:dyDescent="0.2">
      <c r="A25" s="137"/>
      <c r="B25" s="142"/>
      <c r="C25" s="127" t="s">
        <v>73</v>
      </c>
      <c r="D25" s="140" t="s">
        <v>83</v>
      </c>
      <c r="E25" s="140">
        <v>7</v>
      </c>
      <c r="F25" s="73">
        <f>ROUND(F19*E25,2)</f>
        <v>0.15</v>
      </c>
      <c r="G25" s="73"/>
      <c r="H25" s="73">
        <f>ROUND(F25*G25,2)</f>
        <v>0</v>
      </c>
      <c r="I25" s="73"/>
      <c r="J25" s="73"/>
      <c r="K25" s="73"/>
      <c r="L25" s="73"/>
      <c r="M25" s="73">
        <f t="shared" si="0"/>
        <v>0</v>
      </c>
    </row>
    <row r="26" spans="1:256" s="92" customFormat="1" ht="27" x14ac:dyDescent="0.2">
      <c r="A26" s="3">
        <v>5</v>
      </c>
      <c r="B26" s="82" t="s">
        <v>382</v>
      </c>
      <c r="C26" s="91" t="s">
        <v>254</v>
      </c>
      <c r="D26" s="43" t="s">
        <v>95</v>
      </c>
      <c r="E26" s="49"/>
      <c r="F26" s="60">
        <v>0.432</v>
      </c>
      <c r="G26" s="43"/>
      <c r="H26" s="43"/>
      <c r="I26" s="43"/>
      <c r="J26" s="43"/>
      <c r="K26" s="43"/>
      <c r="L26" s="43"/>
      <c r="M26" s="4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92" customFormat="1" ht="13.5" x14ac:dyDescent="0.2">
      <c r="A27" s="3"/>
      <c r="B27" s="48"/>
      <c r="C27" s="91" t="s">
        <v>79</v>
      </c>
      <c r="D27" s="43" t="s">
        <v>64</v>
      </c>
      <c r="E27" s="41">
        <v>33</v>
      </c>
      <c r="F27" s="43">
        <f>ROUND(F26*E27,2)</f>
        <v>14.26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5" si="1">L27+J27+H27</f>
        <v>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92" customFormat="1" ht="13.5" x14ac:dyDescent="0.2">
      <c r="A28" s="3"/>
      <c r="B28" s="45"/>
      <c r="C28" s="91" t="s">
        <v>142</v>
      </c>
      <c r="D28" s="41" t="s">
        <v>71</v>
      </c>
      <c r="E28" s="41">
        <v>0.42</v>
      </c>
      <c r="F28" s="43">
        <f>ROUND(F26*E28,2)</f>
        <v>0.18</v>
      </c>
      <c r="G28" s="43"/>
      <c r="H28" s="43"/>
      <c r="I28" s="43"/>
      <c r="J28" s="43"/>
      <c r="K28" s="43"/>
      <c r="L28" s="43">
        <f t="shared" ref="L28:L33" si="2">ROUND(F28*K28,2)</f>
        <v>0</v>
      </c>
      <c r="M28" s="43">
        <f t="shared" si="1"/>
        <v>0</v>
      </c>
      <c r="N28" s="27"/>
      <c r="O28" s="27"/>
      <c r="P28" s="27"/>
      <c r="Q28" s="27"/>
      <c r="R28" s="81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92" customFormat="1" ht="13.5" x14ac:dyDescent="0.2">
      <c r="A29" s="3"/>
      <c r="B29" s="45"/>
      <c r="C29" s="91" t="s">
        <v>133</v>
      </c>
      <c r="D29" s="41" t="s">
        <v>71</v>
      </c>
      <c r="E29" s="41">
        <v>2.58</v>
      </c>
      <c r="F29" s="43">
        <f>ROUND(F26*E29,2)</f>
        <v>1.1100000000000001</v>
      </c>
      <c r="G29" s="43"/>
      <c r="H29" s="43"/>
      <c r="I29" s="43"/>
      <c r="J29" s="43"/>
      <c r="K29" s="43"/>
      <c r="L29" s="43">
        <f t="shared" si="2"/>
        <v>0</v>
      </c>
      <c r="M29" s="43">
        <f t="shared" si="1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92" customFormat="1" ht="27" x14ac:dyDescent="0.2">
      <c r="A30" s="3"/>
      <c r="B30" s="46"/>
      <c r="C30" s="91" t="s">
        <v>139</v>
      </c>
      <c r="D30" s="43" t="s">
        <v>71</v>
      </c>
      <c r="E30" s="41">
        <v>11.2</v>
      </c>
      <c r="F30" s="43">
        <f>ROUND(F26*E30,2)</f>
        <v>4.84</v>
      </c>
      <c r="G30" s="43"/>
      <c r="H30" s="43"/>
      <c r="I30" s="43"/>
      <c r="J30" s="43"/>
      <c r="K30" s="43"/>
      <c r="L30" s="43">
        <f t="shared" si="2"/>
        <v>0</v>
      </c>
      <c r="M30" s="43">
        <f t="shared" si="1"/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92" customFormat="1" ht="13.5" x14ac:dyDescent="0.2">
      <c r="A31" s="3"/>
      <c r="B31" s="46"/>
      <c r="C31" s="91" t="s">
        <v>118</v>
      </c>
      <c r="D31" s="43" t="s">
        <v>71</v>
      </c>
      <c r="E31" s="41">
        <v>24.8</v>
      </c>
      <c r="F31" s="43">
        <f>ROUND(F26*E31,2)</f>
        <v>10.71</v>
      </c>
      <c r="G31" s="43"/>
      <c r="H31" s="43"/>
      <c r="I31" s="43"/>
      <c r="J31" s="43"/>
      <c r="K31" s="43"/>
      <c r="L31" s="43">
        <f t="shared" si="2"/>
        <v>0</v>
      </c>
      <c r="M31" s="43">
        <f t="shared" si="1"/>
        <v>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92" customFormat="1" ht="13.5" x14ac:dyDescent="0.2">
      <c r="A32" s="3"/>
      <c r="B32" s="46"/>
      <c r="C32" s="91" t="s">
        <v>90</v>
      </c>
      <c r="D32" s="43" t="s">
        <v>71</v>
      </c>
      <c r="E32" s="41">
        <v>4.1399999999999997</v>
      </c>
      <c r="F32" s="43">
        <f>ROUND(F26*E32,2)</f>
        <v>1.79</v>
      </c>
      <c r="G32" s="43"/>
      <c r="H32" s="43"/>
      <c r="I32" s="43"/>
      <c r="J32" s="43"/>
      <c r="K32" s="43"/>
      <c r="L32" s="43">
        <f t="shared" si="2"/>
        <v>0</v>
      </c>
      <c r="M32" s="43">
        <f t="shared" si="1"/>
        <v>0</v>
      </c>
      <c r="N32" s="27"/>
      <c r="O32" s="8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92" customFormat="1" ht="13.5" x14ac:dyDescent="0.2">
      <c r="A33" s="3"/>
      <c r="B33" s="61"/>
      <c r="C33" s="160" t="s">
        <v>93</v>
      </c>
      <c r="D33" s="43" t="s">
        <v>71</v>
      </c>
      <c r="E33" s="41">
        <v>0.53</v>
      </c>
      <c r="F33" s="43">
        <f>ROUND(F26*E33,2)</f>
        <v>0.23</v>
      </c>
      <c r="G33" s="43"/>
      <c r="H33" s="43"/>
      <c r="I33" s="43"/>
      <c r="J33" s="43"/>
      <c r="K33" s="43"/>
      <c r="L33" s="43">
        <f t="shared" si="2"/>
        <v>0</v>
      </c>
      <c r="M33" s="43">
        <f t="shared" si="1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92" customFormat="1" ht="27" x14ac:dyDescent="0.2">
      <c r="A34" s="3"/>
      <c r="B34" s="45" t="s">
        <v>369</v>
      </c>
      <c r="C34" s="91" t="s">
        <v>373</v>
      </c>
      <c r="D34" s="41" t="s">
        <v>83</v>
      </c>
      <c r="E34" s="41">
        <v>141</v>
      </c>
      <c r="F34" s="43">
        <f>ROUND(F26*E34,2)</f>
        <v>60.91</v>
      </c>
      <c r="G34" s="43"/>
      <c r="H34" s="43">
        <f>ROUND(F34*G34,2)</f>
        <v>0</v>
      </c>
      <c r="I34" s="43"/>
      <c r="J34" s="43"/>
      <c r="K34" s="43"/>
      <c r="L34" s="43"/>
      <c r="M34" s="43">
        <f t="shared" si="1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92" customFormat="1" ht="15.75" x14ac:dyDescent="0.2">
      <c r="A35" s="3"/>
      <c r="B35" s="46"/>
      <c r="C35" s="91" t="s">
        <v>73</v>
      </c>
      <c r="D35" s="41" t="s">
        <v>83</v>
      </c>
      <c r="E35" s="41">
        <v>30</v>
      </c>
      <c r="F35" s="43">
        <f>ROUND(F26*E35,2)</f>
        <v>12.96</v>
      </c>
      <c r="G35" s="43"/>
      <c r="H35" s="43">
        <f>ROUND(F35*G35,2)</f>
        <v>0</v>
      </c>
      <c r="I35" s="43"/>
      <c r="J35" s="43"/>
      <c r="K35" s="43"/>
      <c r="L35" s="43"/>
      <c r="M35" s="43">
        <f t="shared" si="1"/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2.75" customHeight="1" x14ac:dyDescent="0.2">
      <c r="A36" s="137">
        <v>6</v>
      </c>
      <c r="B36" s="141" t="s">
        <v>256</v>
      </c>
      <c r="C36" s="127" t="s">
        <v>263</v>
      </c>
      <c r="D36" s="73" t="s">
        <v>65</v>
      </c>
      <c r="E36" s="138"/>
      <c r="F36" s="118">
        <v>0.66600000000000004</v>
      </c>
      <c r="G36" s="73"/>
      <c r="H36" s="73"/>
      <c r="I36" s="73"/>
      <c r="J36" s="73"/>
      <c r="K36" s="73"/>
      <c r="L36" s="73"/>
      <c r="M36" s="73"/>
    </row>
    <row r="37" spans="1:256" s="92" customFormat="1" ht="13.5" x14ac:dyDescent="0.2">
      <c r="A37" s="137"/>
      <c r="B37" s="141"/>
      <c r="C37" s="127" t="s">
        <v>257</v>
      </c>
      <c r="D37" s="73" t="s">
        <v>71</v>
      </c>
      <c r="E37" s="140">
        <v>0.3</v>
      </c>
      <c r="F37" s="73">
        <f>ROUND(F36*E37,2)</f>
        <v>0.2</v>
      </c>
      <c r="G37" s="73"/>
      <c r="H37" s="73"/>
      <c r="I37" s="73"/>
      <c r="J37" s="73"/>
      <c r="K37" s="73"/>
      <c r="L37" s="73">
        <f>ROUND(F37*K37,2)</f>
        <v>0</v>
      </c>
      <c r="M37" s="73">
        <f>L37+J37+H37</f>
        <v>0</v>
      </c>
    </row>
    <row r="38" spans="1:256" s="92" customFormat="1" ht="13.5" x14ac:dyDescent="0.25">
      <c r="A38" s="137"/>
      <c r="B38" s="141"/>
      <c r="C38" s="127" t="s">
        <v>210</v>
      </c>
      <c r="D38" s="185" t="s">
        <v>65</v>
      </c>
      <c r="E38" s="140">
        <v>1.03</v>
      </c>
      <c r="F38" s="73">
        <v>0.252</v>
      </c>
      <c r="G38" s="73"/>
      <c r="H38" s="73">
        <f>ROUND(F38*G38,2)</f>
        <v>0</v>
      </c>
      <c r="I38" s="73"/>
      <c r="J38" s="73"/>
      <c r="K38" s="73"/>
      <c r="L38" s="73"/>
      <c r="M38" s="73">
        <f>L38+J38+H38</f>
        <v>0</v>
      </c>
    </row>
    <row r="39" spans="1:256" s="27" customFormat="1" ht="67.5" customHeight="1" x14ac:dyDescent="0.25">
      <c r="A39" s="137">
        <v>7</v>
      </c>
      <c r="B39" s="124" t="s">
        <v>258</v>
      </c>
      <c r="C39" s="186" t="s">
        <v>259</v>
      </c>
      <c r="D39" s="187" t="s">
        <v>95</v>
      </c>
      <c r="E39" s="187"/>
      <c r="F39" s="118">
        <v>0.42</v>
      </c>
      <c r="G39" s="137"/>
      <c r="H39" s="137"/>
      <c r="I39" s="73"/>
      <c r="J39" s="188"/>
      <c r="K39" s="137"/>
      <c r="L39" s="73"/>
      <c r="M39" s="73"/>
    </row>
    <row r="40" spans="1:256" s="63" customFormat="1" ht="13.5" x14ac:dyDescent="0.25">
      <c r="A40" s="137"/>
      <c r="B40" s="143"/>
      <c r="C40" s="184" t="s">
        <v>79</v>
      </c>
      <c r="D40" s="137" t="s">
        <v>81</v>
      </c>
      <c r="E40" s="144">
        <v>37.78</v>
      </c>
      <c r="F40" s="73">
        <f>ROUND(F39*E40,2)</f>
        <v>15.87</v>
      </c>
      <c r="G40" s="189"/>
      <c r="H40" s="189"/>
      <c r="I40" s="73"/>
      <c r="J40" s="73">
        <f>ROUND(I40*F40,2)</f>
        <v>0</v>
      </c>
      <c r="K40" s="189"/>
      <c r="L40" s="189"/>
      <c r="M40" s="73">
        <f t="shared" ref="M40:M46" si="3">L40+J40+H40</f>
        <v>0</v>
      </c>
    </row>
    <row r="41" spans="1:256" s="63" customFormat="1" ht="13.5" x14ac:dyDescent="0.25">
      <c r="A41" s="137"/>
      <c r="B41" s="143"/>
      <c r="C41" s="184" t="s">
        <v>260</v>
      </c>
      <c r="D41" s="137" t="s">
        <v>89</v>
      </c>
      <c r="E41" s="190">
        <v>3.02</v>
      </c>
      <c r="F41" s="73">
        <f>ROUND(E41*F39,2)</f>
        <v>1.27</v>
      </c>
      <c r="G41" s="189"/>
      <c r="H41" s="189"/>
      <c r="I41" s="73"/>
      <c r="J41" s="188"/>
      <c r="K41" s="137"/>
      <c r="L41" s="73">
        <f>ROUND(F41*K41,2)</f>
        <v>0</v>
      </c>
      <c r="M41" s="73">
        <f t="shared" si="3"/>
        <v>0</v>
      </c>
    </row>
    <row r="42" spans="1:256" s="27" customFormat="1" ht="13.5" x14ac:dyDescent="0.25">
      <c r="A42" s="137"/>
      <c r="B42" s="189"/>
      <c r="C42" s="191" t="s">
        <v>261</v>
      </c>
      <c r="D42" s="192" t="s">
        <v>89</v>
      </c>
      <c r="E42" s="193">
        <v>3.7</v>
      </c>
      <c r="F42" s="73">
        <f>ROUND(E42*F39,2)</f>
        <v>1.55</v>
      </c>
      <c r="G42" s="73"/>
      <c r="H42" s="73"/>
      <c r="I42" s="194"/>
      <c r="J42" s="195"/>
      <c r="K42" s="137"/>
      <c r="L42" s="73">
        <f>ROUND(F42*K42,2)</f>
        <v>0</v>
      </c>
      <c r="M42" s="73">
        <f t="shared" si="3"/>
        <v>0</v>
      </c>
    </row>
    <row r="43" spans="1:256" s="27" customFormat="1" ht="13.5" x14ac:dyDescent="0.25">
      <c r="A43" s="137"/>
      <c r="B43" s="189"/>
      <c r="C43" s="191" t="s">
        <v>262</v>
      </c>
      <c r="D43" s="192" t="s">
        <v>89</v>
      </c>
      <c r="E43" s="144">
        <v>11.1</v>
      </c>
      <c r="F43" s="73">
        <f>ROUND(E43*F39,2)</f>
        <v>4.66</v>
      </c>
      <c r="G43" s="73"/>
      <c r="H43" s="73"/>
      <c r="I43" s="194"/>
      <c r="J43" s="195"/>
      <c r="K43" s="137"/>
      <c r="L43" s="73">
        <f>ROUND(F43*K43,2)</f>
        <v>0</v>
      </c>
      <c r="M43" s="73">
        <f t="shared" si="3"/>
        <v>0</v>
      </c>
    </row>
    <row r="44" spans="1:256" s="27" customFormat="1" ht="13.5" x14ac:dyDescent="0.25">
      <c r="A44" s="137"/>
      <c r="B44" s="189"/>
      <c r="C44" s="184" t="s">
        <v>67</v>
      </c>
      <c r="D44" s="137" t="s">
        <v>68</v>
      </c>
      <c r="E44" s="190">
        <v>2.2999999999999998</v>
      </c>
      <c r="F44" s="73">
        <f>ROUND(E44*F39,2)</f>
        <v>0.97</v>
      </c>
      <c r="G44" s="137"/>
      <c r="H44" s="137"/>
      <c r="I44" s="73"/>
      <c r="J44" s="188"/>
      <c r="K44" s="73"/>
      <c r="L44" s="73">
        <f>ROUND(F44*K44,2)</f>
        <v>0</v>
      </c>
      <c r="M44" s="73">
        <f t="shared" si="3"/>
        <v>0</v>
      </c>
    </row>
    <row r="45" spans="1:256" s="27" customFormat="1" ht="40.5" x14ac:dyDescent="0.25">
      <c r="A45" s="137"/>
      <c r="B45" s="233" t="s">
        <v>378</v>
      </c>
      <c r="C45" s="184" t="s">
        <v>375</v>
      </c>
      <c r="D45" s="137" t="s">
        <v>65</v>
      </c>
      <c r="E45" s="193">
        <v>139.5</v>
      </c>
      <c r="F45" s="73">
        <f>ROUND(E45*F39,2)</f>
        <v>58.59</v>
      </c>
      <c r="G45" s="73"/>
      <c r="H45" s="73">
        <f>ROUND(F45*G45,2)</f>
        <v>0</v>
      </c>
      <c r="I45" s="73"/>
      <c r="J45" s="188"/>
      <c r="K45" s="73"/>
      <c r="L45" s="73"/>
      <c r="M45" s="73">
        <f t="shared" si="3"/>
        <v>0</v>
      </c>
    </row>
    <row r="46" spans="1:256" s="27" customFormat="1" ht="13.5" x14ac:dyDescent="0.25">
      <c r="A46" s="137"/>
      <c r="B46" s="189"/>
      <c r="C46" s="184" t="s">
        <v>96</v>
      </c>
      <c r="D46" s="137" t="s">
        <v>68</v>
      </c>
      <c r="E46" s="193">
        <v>15.3</v>
      </c>
      <c r="F46" s="73">
        <f>ROUND(E46*F39,2)</f>
        <v>6.43</v>
      </c>
      <c r="G46" s="73"/>
      <c r="H46" s="73">
        <f>ROUND(F46*G46,2)</f>
        <v>0</v>
      </c>
      <c r="I46" s="73"/>
      <c r="J46" s="188"/>
      <c r="K46" s="73"/>
      <c r="L46" s="73"/>
      <c r="M46" s="73">
        <f t="shared" si="3"/>
        <v>0</v>
      </c>
    </row>
    <row r="47" spans="1:256" s="92" customFormat="1" ht="12.75" customHeight="1" x14ac:dyDescent="0.2">
      <c r="A47" s="137">
        <v>8</v>
      </c>
      <c r="B47" s="141" t="s">
        <v>256</v>
      </c>
      <c r="C47" s="127" t="s">
        <v>263</v>
      </c>
      <c r="D47" s="73" t="s">
        <v>65</v>
      </c>
      <c r="E47" s="138"/>
      <c r="F47" s="118">
        <v>0.33300000000000002</v>
      </c>
      <c r="G47" s="73"/>
      <c r="H47" s="73"/>
      <c r="I47" s="73"/>
      <c r="J47" s="73"/>
      <c r="K47" s="73"/>
      <c r="L47" s="73"/>
      <c r="M47" s="73"/>
    </row>
    <row r="48" spans="1:256" s="92" customFormat="1" ht="13.5" x14ac:dyDescent="0.2">
      <c r="A48" s="137"/>
      <c r="B48" s="141"/>
      <c r="C48" s="127" t="s">
        <v>257</v>
      </c>
      <c r="D48" s="73" t="s">
        <v>71</v>
      </c>
      <c r="E48" s="140">
        <v>0.3</v>
      </c>
      <c r="F48" s="73">
        <f>ROUND(F47*E48,2)</f>
        <v>0.1</v>
      </c>
      <c r="G48" s="73"/>
      <c r="H48" s="73"/>
      <c r="I48" s="73"/>
      <c r="J48" s="73"/>
      <c r="K48" s="73"/>
      <c r="L48" s="73">
        <f>ROUND(F48*K48,2)</f>
        <v>0</v>
      </c>
      <c r="M48" s="73">
        <f>L48+J48+H48</f>
        <v>0</v>
      </c>
    </row>
    <row r="49" spans="1:13" s="92" customFormat="1" ht="13.5" x14ac:dyDescent="0.25">
      <c r="A49" s="137"/>
      <c r="B49" s="141"/>
      <c r="C49" s="127" t="s">
        <v>210</v>
      </c>
      <c r="D49" s="185" t="s">
        <v>65</v>
      </c>
      <c r="E49" s="140">
        <v>1.03</v>
      </c>
      <c r="F49" s="73">
        <v>0.126</v>
      </c>
      <c r="G49" s="73"/>
      <c r="H49" s="73">
        <f>ROUND(F49*G49,2)</f>
        <v>0</v>
      </c>
      <c r="I49" s="73"/>
      <c r="J49" s="73"/>
      <c r="K49" s="73"/>
      <c r="L49" s="73"/>
      <c r="M49" s="73">
        <f>L49+J49+H49</f>
        <v>0</v>
      </c>
    </row>
    <row r="50" spans="1:13" s="27" customFormat="1" ht="67.5" x14ac:dyDescent="0.25">
      <c r="A50" s="137">
        <v>9</v>
      </c>
      <c r="B50" s="124" t="s">
        <v>336</v>
      </c>
      <c r="C50" s="186" t="s">
        <v>296</v>
      </c>
      <c r="D50" s="187" t="s">
        <v>95</v>
      </c>
      <c r="E50" s="187"/>
      <c r="F50" s="118">
        <v>0.42</v>
      </c>
      <c r="G50" s="137"/>
      <c r="H50" s="137"/>
      <c r="I50" s="73"/>
      <c r="J50" s="188"/>
      <c r="K50" s="137"/>
      <c r="L50" s="73"/>
      <c r="M50" s="73"/>
    </row>
    <row r="51" spans="1:13" s="63" customFormat="1" ht="13.5" x14ac:dyDescent="0.25">
      <c r="A51" s="137"/>
      <c r="B51" s="143"/>
      <c r="C51" s="184" t="s">
        <v>79</v>
      </c>
      <c r="D51" s="137" t="s">
        <v>81</v>
      </c>
      <c r="E51" s="144">
        <v>37.5</v>
      </c>
      <c r="F51" s="73">
        <f>ROUND(F50*E51,2)</f>
        <v>15.75</v>
      </c>
      <c r="G51" s="189"/>
      <c r="H51" s="189"/>
      <c r="I51" s="73"/>
      <c r="J51" s="73">
        <f>ROUND(I51*F51,2)</f>
        <v>0</v>
      </c>
      <c r="K51" s="189"/>
      <c r="L51" s="189"/>
      <c r="M51" s="73">
        <f t="shared" ref="M51:M56" si="4">L51+J51+H51</f>
        <v>0</v>
      </c>
    </row>
    <row r="52" spans="1:13" s="63" customFormat="1" ht="13.5" x14ac:dyDescent="0.25">
      <c r="A52" s="137"/>
      <c r="B52" s="143"/>
      <c r="C52" s="184" t="s">
        <v>260</v>
      </c>
      <c r="D52" s="137" t="s">
        <v>89</v>
      </c>
      <c r="E52" s="190">
        <v>3.02</v>
      </c>
      <c r="F52" s="73">
        <f>ROUND(E52*F50,2)</f>
        <v>1.27</v>
      </c>
      <c r="G52" s="189"/>
      <c r="H52" s="189"/>
      <c r="I52" s="73"/>
      <c r="J52" s="188"/>
      <c r="K52" s="137"/>
      <c r="L52" s="73">
        <f>ROUND(F52*K52,2)</f>
        <v>0</v>
      </c>
      <c r="M52" s="73">
        <f t="shared" si="4"/>
        <v>0</v>
      </c>
    </row>
    <row r="53" spans="1:13" s="27" customFormat="1" ht="13.5" x14ac:dyDescent="0.25">
      <c r="A53" s="137"/>
      <c r="B53" s="189"/>
      <c r="C53" s="191" t="s">
        <v>261</v>
      </c>
      <c r="D53" s="192" t="s">
        <v>89</v>
      </c>
      <c r="E53" s="193">
        <v>3.7</v>
      </c>
      <c r="F53" s="73">
        <f>ROUND(E53*F50,2)</f>
        <v>1.55</v>
      </c>
      <c r="G53" s="73"/>
      <c r="H53" s="73"/>
      <c r="I53" s="194"/>
      <c r="J53" s="195"/>
      <c r="K53" s="137"/>
      <c r="L53" s="73">
        <f>ROUND(F53*K53,2)</f>
        <v>0</v>
      </c>
      <c r="M53" s="73">
        <f t="shared" si="4"/>
        <v>0</v>
      </c>
    </row>
    <row r="54" spans="1:13" s="27" customFormat="1" ht="13.5" x14ac:dyDescent="0.25">
      <c r="A54" s="137"/>
      <c r="B54" s="189"/>
      <c r="C54" s="191" t="s">
        <v>262</v>
      </c>
      <c r="D54" s="192" t="s">
        <v>89</v>
      </c>
      <c r="E54" s="144">
        <v>11.1</v>
      </c>
      <c r="F54" s="73">
        <f>ROUND(E54*F50,2)</f>
        <v>4.66</v>
      </c>
      <c r="G54" s="73"/>
      <c r="H54" s="73"/>
      <c r="I54" s="194"/>
      <c r="J54" s="195"/>
      <c r="K54" s="137"/>
      <c r="L54" s="73">
        <f>ROUND(F54*K54,2)</f>
        <v>0</v>
      </c>
      <c r="M54" s="73">
        <f t="shared" si="4"/>
        <v>0</v>
      </c>
    </row>
    <row r="55" spans="1:13" s="27" customFormat="1" ht="13.5" x14ac:dyDescent="0.25">
      <c r="A55" s="137"/>
      <c r="B55" s="189"/>
      <c r="C55" s="184" t="s">
        <v>67</v>
      </c>
      <c r="D55" s="137" t="s">
        <v>82</v>
      </c>
      <c r="E55" s="190">
        <v>2.2999999999999998</v>
      </c>
      <c r="F55" s="73">
        <f>ROUND(E55*F50,2)</f>
        <v>0.97</v>
      </c>
      <c r="G55" s="137"/>
      <c r="H55" s="137"/>
      <c r="I55" s="73"/>
      <c r="J55" s="188"/>
      <c r="K55" s="73"/>
      <c r="L55" s="73">
        <f>ROUND(F55*K55,2)</f>
        <v>0</v>
      </c>
      <c r="M55" s="73">
        <f t="shared" si="4"/>
        <v>0</v>
      </c>
    </row>
    <row r="56" spans="1:13" s="27" customFormat="1" ht="40.5" x14ac:dyDescent="0.25">
      <c r="A56" s="137"/>
      <c r="B56" s="233" t="s">
        <v>378</v>
      </c>
      <c r="C56" s="184" t="s">
        <v>379</v>
      </c>
      <c r="D56" s="137" t="s">
        <v>65</v>
      </c>
      <c r="E56" s="193">
        <v>97.4</v>
      </c>
      <c r="F56" s="73">
        <f>ROUND(E56*F50,2)</f>
        <v>40.909999999999997</v>
      </c>
      <c r="G56" s="73"/>
      <c r="H56" s="73">
        <f>ROUND(F56*G56,2)</f>
        <v>0</v>
      </c>
      <c r="I56" s="73"/>
      <c r="J56" s="188"/>
      <c r="K56" s="73"/>
      <c r="L56" s="73"/>
      <c r="M56" s="73">
        <f t="shared" si="4"/>
        <v>0</v>
      </c>
    </row>
    <row r="57" spans="1:13" s="27" customFormat="1" ht="13.5" x14ac:dyDescent="0.25">
      <c r="A57" s="137"/>
      <c r="B57" s="189"/>
      <c r="C57" s="184" t="s">
        <v>96</v>
      </c>
      <c r="D57" s="137" t="s">
        <v>68</v>
      </c>
      <c r="E57" s="193">
        <v>14.5</v>
      </c>
      <c r="F57" s="73">
        <f>ROUND(F50*E57,2)</f>
        <v>6.09</v>
      </c>
      <c r="G57" s="73"/>
      <c r="H57" s="73">
        <f>ROUND(F57*G57,2)</f>
        <v>0</v>
      </c>
      <c r="I57" s="73"/>
      <c r="J57" s="188"/>
      <c r="K57" s="73"/>
      <c r="L57" s="73"/>
      <c r="M57" s="73">
        <f>H57+J57+L57</f>
        <v>0</v>
      </c>
    </row>
    <row r="58" spans="1:13" s="92" customFormat="1" ht="27" x14ac:dyDescent="0.2">
      <c r="A58" s="137">
        <v>10</v>
      </c>
      <c r="B58" s="124" t="s">
        <v>140</v>
      </c>
      <c r="C58" s="127" t="s">
        <v>217</v>
      </c>
      <c r="D58" s="73" t="s">
        <v>98</v>
      </c>
      <c r="E58" s="138"/>
      <c r="F58" s="118">
        <v>8.9999999999999993E-3</v>
      </c>
      <c r="G58" s="73"/>
      <c r="H58" s="73"/>
      <c r="I58" s="73"/>
      <c r="J58" s="73"/>
      <c r="K58" s="73"/>
      <c r="L58" s="73"/>
      <c r="M58" s="73"/>
    </row>
    <row r="59" spans="1:13" s="92" customFormat="1" ht="13.5" x14ac:dyDescent="0.2">
      <c r="A59" s="137"/>
      <c r="B59" s="139"/>
      <c r="C59" s="127" t="s">
        <v>79</v>
      </c>
      <c r="D59" s="73" t="s">
        <v>64</v>
      </c>
      <c r="E59" s="140">
        <v>15</v>
      </c>
      <c r="F59" s="73">
        <f>ROUND(F58*E59,2)</f>
        <v>0.14000000000000001</v>
      </c>
      <c r="G59" s="73"/>
      <c r="H59" s="73"/>
      <c r="I59" s="73"/>
      <c r="J59" s="73">
        <f>ROUND(F59*I59,2)</f>
        <v>0</v>
      </c>
      <c r="K59" s="73"/>
      <c r="L59" s="73"/>
      <c r="M59" s="73">
        <f t="shared" ref="M59:M64" si="5">L59+J59+H59</f>
        <v>0</v>
      </c>
    </row>
    <row r="60" spans="1:13" s="92" customFormat="1" ht="13.5" x14ac:dyDescent="0.2">
      <c r="A60" s="137"/>
      <c r="B60" s="141"/>
      <c r="C60" s="127" t="s">
        <v>92</v>
      </c>
      <c r="D60" s="140" t="s">
        <v>71</v>
      </c>
      <c r="E60" s="140">
        <v>2.16</v>
      </c>
      <c r="F60" s="73">
        <f>ROUND(F58*E60,2)</f>
        <v>0.02</v>
      </c>
      <c r="G60" s="73"/>
      <c r="H60" s="73"/>
      <c r="I60" s="73"/>
      <c r="J60" s="73"/>
      <c r="K60" s="73"/>
      <c r="L60" s="73">
        <f>ROUND(F60*K60,2)</f>
        <v>0</v>
      </c>
      <c r="M60" s="73">
        <f t="shared" si="5"/>
        <v>0</v>
      </c>
    </row>
    <row r="61" spans="1:13" s="92" customFormat="1" ht="13.5" x14ac:dyDescent="0.2">
      <c r="A61" s="137"/>
      <c r="B61" s="142"/>
      <c r="C61" s="127" t="s">
        <v>90</v>
      </c>
      <c r="D61" s="73" t="s">
        <v>71</v>
      </c>
      <c r="E61" s="140">
        <v>0.97</v>
      </c>
      <c r="F61" s="73">
        <f>ROUND(F58*E61,2)</f>
        <v>0.01</v>
      </c>
      <c r="G61" s="73"/>
      <c r="H61" s="73"/>
      <c r="I61" s="73"/>
      <c r="J61" s="73"/>
      <c r="K61" s="73"/>
      <c r="L61" s="73">
        <f>ROUND(F61*K61,2)</f>
        <v>0</v>
      </c>
      <c r="M61" s="73">
        <f t="shared" si="5"/>
        <v>0</v>
      </c>
    </row>
    <row r="62" spans="1:13" s="92" customFormat="1" ht="27.75" customHeight="1" x14ac:dyDescent="0.2">
      <c r="A62" s="137"/>
      <c r="B62" s="143"/>
      <c r="C62" s="127" t="s">
        <v>135</v>
      </c>
      <c r="D62" s="73" t="s">
        <v>71</v>
      </c>
      <c r="E62" s="140">
        <v>2.73</v>
      </c>
      <c r="F62" s="73">
        <f>ROUND(F58*E62,2)</f>
        <v>0.02</v>
      </c>
      <c r="G62" s="73"/>
      <c r="H62" s="73"/>
      <c r="I62" s="73"/>
      <c r="J62" s="73"/>
      <c r="K62" s="73"/>
      <c r="L62" s="73">
        <f>ROUND(F62*K62,2)</f>
        <v>0</v>
      </c>
      <c r="M62" s="73">
        <f t="shared" si="5"/>
        <v>0</v>
      </c>
    </row>
    <row r="63" spans="1:13" s="92" customFormat="1" ht="15.75" x14ac:dyDescent="0.2">
      <c r="A63" s="137"/>
      <c r="B63" s="141" t="s">
        <v>369</v>
      </c>
      <c r="C63" s="127" t="s">
        <v>372</v>
      </c>
      <c r="D63" s="140" t="s">
        <v>83</v>
      </c>
      <c r="E63" s="140">
        <v>122</v>
      </c>
      <c r="F63" s="73">
        <f>ROUND(F58*E63,2)</f>
        <v>1.1000000000000001</v>
      </c>
      <c r="G63" s="73"/>
      <c r="H63" s="73">
        <f>ROUND(F63*G63,2)</f>
        <v>0</v>
      </c>
      <c r="I63" s="73"/>
      <c r="J63" s="73"/>
      <c r="K63" s="73"/>
      <c r="L63" s="73"/>
      <c r="M63" s="73">
        <f t="shared" si="5"/>
        <v>0</v>
      </c>
    </row>
    <row r="64" spans="1:13" s="92" customFormat="1" ht="15.75" x14ac:dyDescent="0.2">
      <c r="A64" s="137"/>
      <c r="B64" s="142"/>
      <c r="C64" s="127" t="s">
        <v>73</v>
      </c>
      <c r="D64" s="140" t="s">
        <v>83</v>
      </c>
      <c r="E64" s="140">
        <v>7</v>
      </c>
      <c r="F64" s="73">
        <f>ROUND(F58*E64,2)</f>
        <v>0.06</v>
      </c>
      <c r="G64" s="73"/>
      <c r="H64" s="73">
        <f>ROUND(F64*G64,2)</f>
        <v>0</v>
      </c>
      <c r="I64" s="73"/>
      <c r="J64" s="73"/>
      <c r="K64" s="73"/>
      <c r="L64" s="73"/>
      <c r="M64" s="73">
        <f t="shared" si="5"/>
        <v>0</v>
      </c>
    </row>
    <row r="65" spans="1:14" s="27" customFormat="1" ht="13.5" x14ac:dyDescent="0.25">
      <c r="A65" s="3"/>
      <c r="B65" s="48"/>
      <c r="C65" s="18" t="s">
        <v>239</v>
      </c>
      <c r="D65" s="59"/>
      <c r="E65" s="59"/>
      <c r="F65" s="41"/>
      <c r="G65" s="3"/>
      <c r="H65" s="3"/>
      <c r="I65" s="43"/>
      <c r="J65" s="50"/>
      <c r="K65" s="3"/>
      <c r="L65" s="43"/>
      <c r="M65" s="43"/>
      <c r="N65" s="51"/>
    </row>
    <row r="66" spans="1:14" s="27" customFormat="1" ht="40.5" x14ac:dyDescent="0.25">
      <c r="A66" s="3">
        <v>11</v>
      </c>
      <c r="B66" s="82" t="s">
        <v>162</v>
      </c>
      <c r="C66" s="58" t="s">
        <v>297</v>
      </c>
      <c r="D66" s="59" t="s">
        <v>78</v>
      </c>
      <c r="E66" s="59"/>
      <c r="F66" s="125">
        <v>3.0800000000000001E-2</v>
      </c>
      <c r="G66" s="3"/>
      <c r="H66" s="3"/>
      <c r="I66" s="43"/>
      <c r="J66" s="50"/>
      <c r="K66" s="3"/>
      <c r="L66" s="43"/>
      <c r="M66" s="50"/>
      <c r="N66" s="51"/>
    </row>
    <row r="67" spans="1:14" s="63" customFormat="1" ht="13.5" x14ac:dyDescent="0.25">
      <c r="A67" s="3"/>
      <c r="B67" s="61"/>
      <c r="C67" s="4" t="s">
        <v>80</v>
      </c>
      <c r="D67" s="3" t="s">
        <v>81</v>
      </c>
      <c r="E67" s="43">
        <v>15.5</v>
      </c>
      <c r="F67" s="43">
        <f>ROUND(E67*F66,2)</f>
        <v>0.48</v>
      </c>
      <c r="G67" s="62"/>
      <c r="H67" s="62"/>
      <c r="I67" s="43"/>
      <c r="J67" s="43">
        <f>ROUND(I67*F67,2)</f>
        <v>0</v>
      </c>
      <c r="K67" s="62"/>
      <c r="L67" s="43"/>
      <c r="M67" s="43">
        <f>L67+J67+H67</f>
        <v>0</v>
      </c>
    </row>
    <row r="68" spans="1:14" s="63" customFormat="1" ht="15.75" x14ac:dyDescent="0.25">
      <c r="A68" s="3"/>
      <c r="B68" s="61"/>
      <c r="C68" s="4" t="s">
        <v>147</v>
      </c>
      <c r="D68" s="3" t="s">
        <v>137</v>
      </c>
      <c r="E68" s="43">
        <v>34.700000000000003</v>
      </c>
      <c r="F68" s="43">
        <f>ROUND(E68*F66,2)</f>
        <v>1.07</v>
      </c>
      <c r="G68" s="62"/>
      <c r="H68" s="62"/>
      <c r="I68" s="3"/>
      <c r="J68" s="50"/>
      <c r="K68" s="3"/>
      <c r="L68" s="43">
        <f>ROUND(K68*F68,2)</f>
        <v>0</v>
      </c>
      <c r="M68" s="43">
        <f>L68+J68+H68</f>
        <v>0</v>
      </c>
    </row>
    <row r="69" spans="1:14" s="31" customFormat="1" ht="13.5" x14ac:dyDescent="0.25">
      <c r="A69" s="3"/>
      <c r="B69" s="64"/>
      <c r="C69" s="5" t="s">
        <v>67</v>
      </c>
      <c r="D69" s="3" t="s">
        <v>82</v>
      </c>
      <c r="E69" s="43">
        <v>2.09</v>
      </c>
      <c r="F69" s="43">
        <f>ROUND(E69*F66,2)</f>
        <v>0.06</v>
      </c>
      <c r="G69" s="43"/>
      <c r="H69" s="50"/>
      <c r="I69" s="43"/>
      <c r="J69" s="50"/>
      <c r="K69" s="43"/>
      <c r="L69" s="43">
        <f>ROUND(F69*K69,2)</f>
        <v>0</v>
      </c>
      <c r="M69" s="43">
        <f>L69+J69+H69</f>
        <v>0</v>
      </c>
      <c r="N69" s="27"/>
    </row>
    <row r="70" spans="1:14" s="2" customFormat="1" ht="15.75" x14ac:dyDescent="0.25">
      <c r="A70" s="65"/>
      <c r="B70" s="66" t="s">
        <v>369</v>
      </c>
      <c r="C70" s="117" t="s">
        <v>370</v>
      </c>
      <c r="D70" s="66" t="s">
        <v>83</v>
      </c>
      <c r="E70" s="10">
        <v>0.04</v>
      </c>
      <c r="F70" s="43">
        <f>ROUND(E70*F66,2)</f>
        <v>0</v>
      </c>
      <c r="G70" s="10"/>
      <c r="H70" s="67">
        <f>ROUND(F70*G70,2)</f>
        <v>0</v>
      </c>
      <c r="I70" s="65"/>
      <c r="J70" s="50"/>
      <c r="K70" s="65"/>
      <c r="L70" s="43"/>
      <c r="M70" s="43">
        <f>L70+J70+H70</f>
        <v>0</v>
      </c>
    </row>
    <row r="71" spans="1:14" s="31" customFormat="1" ht="27" x14ac:dyDescent="0.25">
      <c r="A71" s="3">
        <v>12</v>
      </c>
      <c r="B71" s="19" t="s">
        <v>161</v>
      </c>
      <c r="C71" s="40" t="s">
        <v>221</v>
      </c>
      <c r="D71" s="43" t="s">
        <v>65</v>
      </c>
      <c r="E71" s="41"/>
      <c r="F71" s="42">
        <f>F66*1.2*1000</f>
        <v>36.96</v>
      </c>
      <c r="G71" s="43"/>
      <c r="H71" s="43"/>
      <c r="I71" s="43"/>
      <c r="J71" s="43"/>
      <c r="K71" s="43"/>
      <c r="L71" s="43">
        <f>ROUND(F71*K71,2)</f>
        <v>0</v>
      </c>
      <c r="M71" s="43">
        <f>L71+J71+H71</f>
        <v>0</v>
      </c>
    </row>
    <row r="72" spans="1:14" s="27" customFormat="1" ht="13.5" x14ac:dyDescent="0.25">
      <c r="A72" s="3">
        <v>13</v>
      </c>
      <c r="B72" s="82" t="s">
        <v>84</v>
      </c>
      <c r="C72" s="5" t="s">
        <v>85</v>
      </c>
      <c r="D72" s="59" t="s">
        <v>86</v>
      </c>
      <c r="E72" s="59"/>
      <c r="F72" s="136">
        <v>3.0800000000000001E-2</v>
      </c>
      <c r="G72" s="3"/>
      <c r="H72" s="3"/>
      <c r="I72" s="43"/>
      <c r="J72" s="50"/>
      <c r="K72" s="3"/>
      <c r="L72" s="43"/>
      <c r="M72" s="43"/>
      <c r="N72" s="51"/>
    </row>
    <row r="73" spans="1:14" s="27" customFormat="1" ht="13.5" x14ac:dyDescent="0.25">
      <c r="A73" s="3"/>
      <c r="B73" s="48"/>
      <c r="C73" s="5" t="s">
        <v>79</v>
      </c>
      <c r="D73" s="59" t="s">
        <v>81</v>
      </c>
      <c r="E73" s="59">
        <v>3.23</v>
      </c>
      <c r="F73" s="41">
        <f>ROUND(F72*E73,2)</f>
        <v>0.1</v>
      </c>
      <c r="G73" s="3"/>
      <c r="H73" s="3"/>
      <c r="I73" s="43"/>
      <c r="J73" s="43">
        <f>ROUND(F73*I73,2)</f>
        <v>0</v>
      </c>
      <c r="K73" s="3"/>
      <c r="L73" s="43"/>
      <c r="M73" s="43">
        <f>H73+J73+L73</f>
        <v>0</v>
      </c>
      <c r="N73" s="51"/>
    </row>
    <row r="74" spans="1:14" s="27" customFormat="1" ht="13.5" x14ac:dyDescent="0.25">
      <c r="A74" s="3"/>
      <c r="B74" s="48"/>
      <c r="C74" s="5" t="s">
        <v>133</v>
      </c>
      <c r="D74" s="59" t="s">
        <v>71</v>
      </c>
      <c r="E74" s="59">
        <v>3.62</v>
      </c>
      <c r="F74" s="41">
        <f>ROUND(F72*E74,2)</f>
        <v>0.11</v>
      </c>
      <c r="G74" s="3"/>
      <c r="H74" s="3"/>
      <c r="I74" s="43"/>
      <c r="J74" s="50"/>
      <c r="K74" s="3"/>
      <c r="L74" s="43">
        <f>ROUND(F74*K74,2)</f>
        <v>0</v>
      </c>
      <c r="M74" s="43">
        <f>H74+J74+L74</f>
        <v>0</v>
      </c>
      <c r="N74" s="51"/>
    </row>
    <row r="75" spans="1:14" s="27" customFormat="1" ht="13.5" x14ac:dyDescent="0.25">
      <c r="A75" s="3"/>
      <c r="B75" s="48"/>
      <c r="C75" s="5" t="s">
        <v>67</v>
      </c>
      <c r="D75" s="59" t="s">
        <v>68</v>
      </c>
      <c r="E75" s="59">
        <v>0.18</v>
      </c>
      <c r="F75" s="41">
        <f>ROUND(F72*E75,2)</f>
        <v>0.01</v>
      </c>
      <c r="G75" s="3"/>
      <c r="H75" s="3"/>
      <c r="I75" s="43"/>
      <c r="J75" s="50"/>
      <c r="K75" s="3"/>
      <c r="L75" s="43">
        <f>ROUND(F75*K75,2)</f>
        <v>0</v>
      </c>
      <c r="M75" s="43">
        <f>H75+J75+L75</f>
        <v>0</v>
      </c>
      <c r="N75" s="51"/>
    </row>
    <row r="76" spans="1:14" s="27" customFormat="1" ht="13.5" x14ac:dyDescent="0.25">
      <c r="A76" s="3"/>
      <c r="B76" s="48" t="s">
        <v>369</v>
      </c>
      <c r="C76" s="5" t="s">
        <v>370</v>
      </c>
      <c r="D76" s="59" t="s">
        <v>66</v>
      </c>
      <c r="E76" s="59">
        <v>0.04</v>
      </c>
      <c r="F76" s="41">
        <f>ROUND(F72*E76,2)</f>
        <v>0</v>
      </c>
      <c r="G76" s="3"/>
      <c r="H76" s="3">
        <f>ROUND(F76*G76,2)</f>
        <v>0</v>
      </c>
      <c r="I76" s="43"/>
      <c r="J76" s="50"/>
      <c r="K76" s="3"/>
      <c r="L76" s="43"/>
      <c r="M76" s="43">
        <f>H76+J76+L76</f>
        <v>0</v>
      </c>
      <c r="N76" s="51"/>
    </row>
    <row r="77" spans="1:14" s="27" customFormat="1" ht="48" customHeight="1" x14ac:dyDescent="0.25">
      <c r="A77" s="3">
        <v>14</v>
      </c>
      <c r="B77" s="82" t="s">
        <v>190</v>
      </c>
      <c r="C77" s="5" t="s">
        <v>298</v>
      </c>
      <c r="D77" s="59" t="s">
        <v>66</v>
      </c>
      <c r="E77" s="59"/>
      <c r="F77" s="60">
        <v>0.98</v>
      </c>
      <c r="G77" s="3"/>
      <c r="H77" s="3"/>
      <c r="I77" s="43"/>
      <c r="J77" s="50"/>
      <c r="K77" s="3"/>
      <c r="L77" s="43"/>
      <c r="M77" s="43"/>
      <c r="N77" s="51"/>
    </row>
    <row r="78" spans="1:14" s="27" customFormat="1" ht="13.5" x14ac:dyDescent="0.25">
      <c r="A78" s="3"/>
      <c r="B78" s="48"/>
      <c r="C78" s="5" t="s">
        <v>79</v>
      </c>
      <c r="D78" s="59" t="s">
        <v>81</v>
      </c>
      <c r="E78" s="59">
        <v>2.1</v>
      </c>
      <c r="F78" s="41">
        <f>ROUND(F77*E78,2)</f>
        <v>2.06</v>
      </c>
      <c r="G78" s="3"/>
      <c r="H78" s="3"/>
      <c r="I78" s="43"/>
      <c r="J78" s="43">
        <f>ROUND(F78*I78,2)</f>
        <v>0</v>
      </c>
      <c r="K78" s="3"/>
      <c r="L78" s="43"/>
      <c r="M78" s="43">
        <f>H78+J78+L78</f>
        <v>0</v>
      </c>
      <c r="N78" s="51"/>
    </row>
    <row r="79" spans="1:14" s="31" customFormat="1" ht="27" x14ac:dyDescent="0.25">
      <c r="A79" s="3">
        <v>15</v>
      </c>
      <c r="B79" s="19" t="s">
        <v>161</v>
      </c>
      <c r="C79" s="40" t="s">
        <v>222</v>
      </c>
      <c r="D79" s="43" t="s">
        <v>65</v>
      </c>
      <c r="E79" s="41"/>
      <c r="F79" s="42">
        <f>F77*1.2</f>
        <v>1.1759999999999999</v>
      </c>
      <c r="G79" s="43"/>
      <c r="H79" s="43"/>
      <c r="I79" s="43"/>
      <c r="J79" s="43"/>
      <c r="K79" s="43"/>
      <c r="L79" s="43">
        <f>ROUND(F79*K79,2)</f>
        <v>0</v>
      </c>
      <c r="M79" s="43">
        <f>L79+J79+H79</f>
        <v>0</v>
      </c>
    </row>
    <row r="80" spans="1:14" s="27" customFormat="1" ht="13.5" x14ac:dyDescent="0.25">
      <c r="A80" s="3">
        <v>16</v>
      </c>
      <c r="B80" s="82" t="s">
        <v>84</v>
      </c>
      <c r="C80" s="5" t="s">
        <v>85</v>
      </c>
      <c r="D80" s="59" t="s">
        <v>86</v>
      </c>
      <c r="E80" s="59"/>
      <c r="F80" s="125">
        <v>2.0600000000000002E-3</v>
      </c>
      <c r="G80" s="3"/>
      <c r="H80" s="3"/>
      <c r="I80" s="43"/>
      <c r="J80" s="50"/>
      <c r="K80" s="3"/>
      <c r="L80" s="43"/>
      <c r="M80" s="43"/>
      <c r="N80" s="51"/>
    </row>
    <row r="81" spans="1:17" s="27" customFormat="1" ht="13.5" x14ac:dyDescent="0.25">
      <c r="A81" s="3"/>
      <c r="B81" s="48"/>
      <c r="C81" s="5" t="s">
        <v>79</v>
      </c>
      <c r="D81" s="59" t="s">
        <v>81</v>
      </c>
      <c r="E81" s="59">
        <v>3.23</v>
      </c>
      <c r="F81" s="41">
        <f>ROUND(F80*E81,2)</f>
        <v>0.01</v>
      </c>
      <c r="G81" s="3"/>
      <c r="H81" s="3"/>
      <c r="I81" s="43"/>
      <c r="J81" s="43">
        <f>ROUND(F81*I81,2)</f>
        <v>0</v>
      </c>
      <c r="K81" s="3"/>
      <c r="L81" s="43"/>
      <c r="M81" s="43">
        <f>H81+J81+L81</f>
        <v>0</v>
      </c>
      <c r="N81" s="51"/>
    </row>
    <row r="82" spans="1:17" s="27" customFormat="1" ht="13.5" x14ac:dyDescent="0.25">
      <c r="A82" s="3"/>
      <c r="B82" s="48"/>
      <c r="C82" s="5" t="s">
        <v>133</v>
      </c>
      <c r="D82" s="59" t="s">
        <v>71</v>
      </c>
      <c r="E82" s="59">
        <v>3.62</v>
      </c>
      <c r="F82" s="41">
        <f>ROUND(F80*E82,2)</f>
        <v>0.01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7" s="27" customFormat="1" ht="13.5" x14ac:dyDescent="0.25">
      <c r="A83" s="3"/>
      <c r="B83" s="48"/>
      <c r="C83" s="5" t="s">
        <v>67</v>
      </c>
      <c r="D83" s="59" t="s">
        <v>68</v>
      </c>
      <c r="E83" s="59">
        <v>0.18</v>
      </c>
      <c r="F83" s="41">
        <f>ROUND(F80*E83,2)</f>
        <v>0</v>
      </c>
      <c r="G83" s="3"/>
      <c r="H83" s="3"/>
      <c r="I83" s="43"/>
      <c r="J83" s="50"/>
      <c r="K83" s="3"/>
      <c r="L83" s="43">
        <f>ROUND(F83*K83,2)</f>
        <v>0</v>
      </c>
      <c r="M83" s="43">
        <f>H83+J83+L83</f>
        <v>0</v>
      </c>
      <c r="N83" s="51"/>
    </row>
    <row r="84" spans="1:17" s="27" customFormat="1" ht="13.5" x14ac:dyDescent="0.25">
      <c r="A84" s="3"/>
      <c r="B84" s="48" t="s">
        <v>369</v>
      </c>
      <c r="C84" s="5" t="s">
        <v>370</v>
      </c>
      <c r="D84" s="59" t="s">
        <v>66</v>
      </c>
      <c r="E84" s="59">
        <v>0.04</v>
      </c>
      <c r="F84" s="41">
        <f>ROUND(F80*E84,2)</f>
        <v>0</v>
      </c>
      <c r="G84" s="3"/>
      <c r="H84" s="3">
        <f>ROUND(F84*G84,2)</f>
        <v>0</v>
      </c>
      <c r="I84" s="43"/>
      <c r="J84" s="50"/>
      <c r="K84" s="3"/>
      <c r="L84" s="43"/>
      <c r="M84" s="43">
        <f>H84+J84+L84</f>
        <v>0</v>
      </c>
      <c r="N84" s="51"/>
    </row>
    <row r="85" spans="1:17" s="31" customFormat="1" ht="27" x14ac:dyDescent="0.25">
      <c r="A85" s="3">
        <v>17</v>
      </c>
      <c r="B85" s="19" t="s">
        <v>146</v>
      </c>
      <c r="C85" s="44" t="s">
        <v>299</v>
      </c>
      <c r="D85" s="43" t="s">
        <v>119</v>
      </c>
      <c r="E85" s="43"/>
      <c r="F85" s="47">
        <v>0.19500000000000001</v>
      </c>
      <c r="G85" s="43"/>
      <c r="H85" s="43"/>
      <c r="I85" s="43"/>
      <c r="J85" s="43"/>
      <c r="K85" s="43"/>
      <c r="L85" s="43"/>
      <c r="M85" s="43"/>
      <c r="O85" s="79"/>
    </row>
    <row r="86" spans="1:17" s="31" customFormat="1" ht="13.5" x14ac:dyDescent="0.25">
      <c r="A86" s="3"/>
      <c r="B86" s="19"/>
      <c r="C86" s="44" t="s">
        <v>79</v>
      </c>
      <c r="D86" s="43" t="s">
        <v>64</v>
      </c>
      <c r="E86" s="43">
        <v>17.8</v>
      </c>
      <c r="F86" s="43">
        <f>ROUND(F85*E86,2)</f>
        <v>3.47</v>
      </c>
      <c r="G86" s="43"/>
      <c r="H86" s="43"/>
      <c r="I86" s="43"/>
      <c r="J86" s="43">
        <f>ROUND(F86*I86,2)</f>
        <v>0</v>
      </c>
      <c r="K86" s="43"/>
      <c r="L86" s="43"/>
      <c r="M86" s="43">
        <f t="shared" ref="M86:M87" si="6">L86+J86+H86</f>
        <v>0</v>
      </c>
    </row>
    <row r="87" spans="1:17" s="31" customFormat="1" ht="15.75" x14ac:dyDescent="0.25">
      <c r="A87" s="3"/>
      <c r="B87" s="19" t="s">
        <v>369</v>
      </c>
      <c r="C87" s="44" t="s">
        <v>372</v>
      </c>
      <c r="D87" s="41" t="s">
        <v>83</v>
      </c>
      <c r="E87" s="43">
        <v>11</v>
      </c>
      <c r="F87" s="43">
        <f>ROUND(F85*E87,2)</f>
        <v>2.15</v>
      </c>
      <c r="G87" s="43"/>
      <c r="H87" s="43">
        <f>ROUND(F87*G87,2)</f>
        <v>0</v>
      </c>
      <c r="I87" s="43"/>
      <c r="J87" s="43"/>
      <c r="K87" s="43"/>
      <c r="L87" s="43"/>
      <c r="M87" s="43">
        <f t="shared" si="6"/>
        <v>0</v>
      </c>
      <c r="O87" s="79"/>
    </row>
    <row r="88" spans="1:17" s="27" customFormat="1" ht="27" x14ac:dyDescent="0.25">
      <c r="A88" s="3">
        <v>18</v>
      </c>
      <c r="B88" s="82" t="s">
        <v>191</v>
      </c>
      <c r="C88" s="44" t="s">
        <v>300</v>
      </c>
      <c r="D88" s="43" t="s">
        <v>120</v>
      </c>
      <c r="E88" s="41"/>
      <c r="F88" s="60">
        <v>4.8800000000000003E-2</v>
      </c>
      <c r="G88" s="43"/>
      <c r="H88" s="43"/>
      <c r="I88" s="43"/>
      <c r="J88" s="43"/>
      <c r="K88" s="43"/>
      <c r="L88" s="43"/>
      <c r="M88" s="43"/>
    </row>
    <row r="89" spans="1:17" s="27" customFormat="1" ht="13.5" x14ac:dyDescent="0.25">
      <c r="A89" s="3"/>
      <c r="B89" s="48"/>
      <c r="C89" s="44" t="s">
        <v>79</v>
      </c>
      <c r="D89" s="43" t="s">
        <v>64</v>
      </c>
      <c r="E89" s="41">
        <v>973</v>
      </c>
      <c r="F89" s="43">
        <f>ROUND(F88*E89,2)</f>
        <v>47.48</v>
      </c>
      <c r="G89" s="43"/>
      <c r="H89" s="43"/>
      <c r="I89" s="43"/>
      <c r="J89" s="43">
        <f>ROUND(F89*I89,2)</f>
        <v>0</v>
      </c>
      <c r="K89" s="43"/>
      <c r="L89" s="43"/>
      <c r="M89" s="43">
        <f t="shared" ref="M89:M92" si="7">L89+J89+H89</f>
        <v>0</v>
      </c>
    </row>
    <row r="90" spans="1:17" s="63" customFormat="1" ht="13.5" x14ac:dyDescent="0.25">
      <c r="A90" s="3"/>
      <c r="B90" s="45"/>
      <c r="C90" s="44" t="s">
        <v>67</v>
      </c>
      <c r="D90" s="41" t="s">
        <v>68</v>
      </c>
      <c r="E90" s="43">
        <v>483</v>
      </c>
      <c r="F90" s="43">
        <f>ROUND(F88*E90,2)</f>
        <v>23.57</v>
      </c>
      <c r="G90" s="43"/>
      <c r="H90" s="43"/>
      <c r="I90" s="43"/>
      <c r="J90" s="43"/>
      <c r="K90" s="43"/>
      <c r="L90" s="43">
        <f>ROUND(F90*K90,2)</f>
        <v>0</v>
      </c>
      <c r="M90" s="43">
        <f t="shared" si="7"/>
        <v>0</v>
      </c>
    </row>
    <row r="91" spans="1:17" s="63" customFormat="1" ht="13.5" x14ac:dyDescent="0.25">
      <c r="A91" s="3"/>
      <c r="B91" s="45"/>
      <c r="C91" s="44" t="s">
        <v>192</v>
      </c>
      <c r="D91" s="41" t="s">
        <v>121</v>
      </c>
      <c r="E91" s="43">
        <v>995</v>
      </c>
      <c r="F91" s="43">
        <f>ROUND(F88*E91,2)</f>
        <v>48.56</v>
      </c>
      <c r="G91" s="43"/>
      <c r="H91" s="43">
        <f>ROUND(F91*G91,2)</f>
        <v>0</v>
      </c>
      <c r="I91" s="43"/>
      <c r="J91" s="43"/>
      <c r="K91" s="43"/>
      <c r="L91" s="43"/>
      <c r="M91" s="43">
        <f t="shared" si="7"/>
        <v>0</v>
      </c>
    </row>
    <row r="92" spans="1:17" s="63" customFormat="1" ht="13.5" x14ac:dyDescent="0.25">
      <c r="A92" s="3"/>
      <c r="B92" s="45"/>
      <c r="C92" s="44" t="s">
        <v>96</v>
      </c>
      <c r="D92" s="41" t="s">
        <v>68</v>
      </c>
      <c r="E92" s="43">
        <v>227</v>
      </c>
      <c r="F92" s="43">
        <f>ROUND(F88*E92,2)</f>
        <v>11.08</v>
      </c>
      <c r="G92" s="43"/>
      <c r="H92" s="43">
        <f>ROUND(F92*G92,2)</f>
        <v>0</v>
      </c>
      <c r="I92" s="43"/>
      <c r="J92" s="43"/>
      <c r="K92" s="43"/>
      <c r="L92" s="43"/>
      <c r="M92" s="43">
        <f t="shared" si="7"/>
        <v>0</v>
      </c>
    </row>
    <row r="93" spans="1:17" s="31" customFormat="1" ht="27" x14ac:dyDescent="0.25">
      <c r="A93" s="3">
        <v>19</v>
      </c>
      <c r="B93" s="45" t="s">
        <v>101</v>
      </c>
      <c r="C93" s="44" t="s">
        <v>141</v>
      </c>
      <c r="D93" s="43" t="s">
        <v>193</v>
      </c>
      <c r="E93" s="43"/>
      <c r="F93" s="161">
        <v>8.1199999999999994E-2</v>
      </c>
      <c r="G93" s="43"/>
      <c r="H93" s="43"/>
      <c r="I93" s="43"/>
      <c r="J93" s="43"/>
      <c r="K93" s="43"/>
      <c r="L93" s="43"/>
      <c r="M93" s="43"/>
      <c r="Q93" s="79"/>
    </row>
    <row r="94" spans="1:17" s="31" customFormat="1" ht="13.5" x14ac:dyDescent="0.25">
      <c r="A94" s="3"/>
      <c r="B94" s="46"/>
      <c r="C94" s="44" t="s">
        <v>79</v>
      </c>
      <c r="D94" s="43" t="s">
        <v>64</v>
      </c>
      <c r="E94" s="43">
        <v>56.4</v>
      </c>
      <c r="F94" s="43">
        <f>ROUND(F93*E94,2)</f>
        <v>4.58</v>
      </c>
      <c r="G94" s="43"/>
      <c r="H94" s="43"/>
      <c r="I94" s="43"/>
      <c r="J94" s="43">
        <f>ROUND(F94*I94,2)</f>
        <v>0</v>
      </c>
      <c r="K94" s="43"/>
      <c r="L94" s="43"/>
      <c r="M94" s="43">
        <f t="shared" ref="M94:M99" si="8">L94+J94+H94</f>
        <v>0</v>
      </c>
    </row>
    <row r="95" spans="1:17" s="31" customFormat="1" ht="13.5" x14ac:dyDescent="0.25">
      <c r="A95" s="3"/>
      <c r="B95" s="46"/>
      <c r="C95" s="44" t="s">
        <v>67</v>
      </c>
      <c r="D95" s="43" t="s">
        <v>68</v>
      </c>
      <c r="E95" s="43">
        <v>4.09</v>
      </c>
      <c r="F95" s="43">
        <f>ROUND(F93*E95,2)</f>
        <v>0.33</v>
      </c>
      <c r="G95" s="43"/>
      <c r="H95" s="43"/>
      <c r="I95" s="43"/>
      <c r="J95" s="43"/>
      <c r="K95" s="43"/>
      <c r="L95" s="43">
        <f>ROUND(F95*K95,2)</f>
        <v>0</v>
      </c>
      <c r="M95" s="43">
        <f t="shared" si="8"/>
        <v>0</v>
      </c>
    </row>
    <row r="96" spans="1:17" s="27" customFormat="1" ht="13.5" x14ac:dyDescent="0.25">
      <c r="A96" s="3"/>
      <c r="B96" s="48"/>
      <c r="C96" s="44" t="s">
        <v>103</v>
      </c>
      <c r="D96" s="41" t="s">
        <v>65</v>
      </c>
      <c r="E96" s="41">
        <v>0.16</v>
      </c>
      <c r="F96" s="43">
        <f>ROUND(F93*E96,2)</f>
        <v>0.01</v>
      </c>
      <c r="G96" s="43"/>
      <c r="H96" s="43">
        <f>ROUND(F96*G96,2)</f>
        <v>0</v>
      </c>
      <c r="I96" s="43"/>
      <c r="J96" s="43"/>
      <c r="K96" s="43"/>
      <c r="L96" s="43"/>
      <c r="M96" s="43">
        <f t="shared" si="8"/>
        <v>0</v>
      </c>
    </row>
    <row r="97" spans="1:256" s="27" customFormat="1" ht="13.5" x14ac:dyDescent="0.25">
      <c r="A97" s="3"/>
      <c r="B97" s="48"/>
      <c r="C97" s="44" t="s">
        <v>94</v>
      </c>
      <c r="D97" s="41" t="s">
        <v>65</v>
      </c>
      <c r="E97" s="41">
        <v>0.45</v>
      </c>
      <c r="F97" s="43">
        <f>ROUND(F93*E97,2)</f>
        <v>0.04</v>
      </c>
      <c r="G97" s="43"/>
      <c r="H97" s="43">
        <f>ROUND(F97*G97,2)</f>
        <v>0</v>
      </c>
      <c r="I97" s="43"/>
      <c r="J97" s="43"/>
      <c r="K97" s="43"/>
      <c r="L97" s="43"/>
      <c r="M97" s="43">
        <f t="shared" si="8"/>
        <v>0</v>
      </c>
    </row>
    <row r="98" spans="1:256" s="27" customFormat="1" ht="15.75" x14ac:dyDescent="0.25">
      <c r="A98" s="3"/>
      <c r="B98" s="48"/>
      <c r="C98" s="44" t="s">
        <v>104</v>
      </c>
      <c r="D98" s="41" t="s">
        <v>83</v>
      </c>
      <c r="E98" s="41">
        <v>0.75</v>
      </c>
      <c r="F98" s="43">
        <f>ROUND(F93*E98,2)</f>
        <v>0.06</v>
      </c>
      <c r="G98" s="43"/>
      <c r="H98" s="43">
        <f t="shared" ref="H98:H99" si="9">ROUND(F98*G98,2)</f>
        <v>0</v>
      </c>
      <c r="I98" s="43"/>
      <c r="J98" s="43"/>
      <c r="K98" s="43"/>
      <c r="L98" s="43"/>
      <c r="M98" s="43">
        <f t="shared" si="8"/>
        <v>0</v>
      </c>
      <c r="O98" s="81"/>
    </row>
    <row r="99" spans="1:256" s="27" customFormat="1" ht="13.5" x14ac:dyDescent="0.25">
      <c r="A99" s="3"/>
      <c r="B99" s="48"/>
      <c r="C99" s="44" t="s">
        <v>96</v>
      </c>
      <c r="D99" s="41" t="s">
        <v>68</v>
      </c>
      <c r="E99" s="41">
        <v>26.5</v>
      </c>
      <c r="F99" s="43">
        <f>ROUND(F93*E99,2)</f>
        <v>2.15</v>
      </c>
      <c r="G99" s="43"/>
      <c r="H99" s="43">
        <f t="shared" si="9"/>
        <v>0</v>
      </c>
      <c r="I99" s="43"/>
      <c r="J99" s="43"/>
      <c r="K99" s="43"/>
      <c r="L99" s="43"/>
      <c r="M99" s="43">
        <f t="shared" si="8"/>
        <v>0</v>
      </c>
    </row>
    <row r="100" spans="1:256" s="92" customFormat="1" ht="27" x14ac:dyDescent="0.2">
      <c r="A100" s="3">
        <v>20</v>
      </c>
      <c r="B100" s="45" t="s">
        <v>194</v>
      </c>
      <c r="C100" s="94" t="s">
        <v>200</v>
      </c>
      <c r="D100" s="43" t="s">
        <v>91</v>
      </c>
      <c r="E100" s="43"/>
      <c r="F100" s="161">
        <v>6.0000000000000001E-3</v>
      </c>
      <c r="G100" s="43"/>
      <c r="H100" s="43"/>
      <c r="I100" s="43"/>
      <c r="J100" s="43"/>
      <c r="K100" s="43"/>
      <c r="L100" s="43"/>
      <c r="M100" s="43"/>
      <c r="N100" s="31"/>
      <c r="O100" s="79"/>
      <c r="P100" s="31"/>
      <c r="Q100" s="79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 s="92" customFormat="1" ht="13.5" x14ac:dyDescent="0.2">
      <c r="A101" s="3"/>
      <c r="B101" s="46"/>
      <c r="C101" s="91" t="s">
        <v>79</v>
      </c>
      <c r="D101" s="43" t="s">
        <v>64</v>
      </c>
      <c r="E101" s="43">
        <v>137</v>
      </c>
      <c r="F101" s="43">
        <f>ROUND(F100*E101,2)</f>
        <v>0.82</v>
      </c>
      <c r="G101" s="43"/>
      <c r="H101" s="43"/>
      <c r="I101" s="43"/>
      <c r="J101" s="43">
        <f>ROUND(F101*I101,2)</f>
        <v>0</v>
      </c>
      <c r="K101" s="43"/>
      <c r="L101" s="43"/>
      <c r="M101" s="43">
        <f t="shared" ref="M101:M104" si="10">L101+J101+H101</f>
        <v>0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s="92" customFormat="1" ht="13.5" x14ac:dyDescent="0.2">
      <c r="A102" s="3"/>
      <c r="B102" s="46"/>
      <c r="C102" s="91" t="s">
        <v>67</v>
      </c>
      <c r="D102" s="43" t="s">
        <v>68</v>
      </c>
      <c r="E102" s="43">
        <v>28.3</v>
      </c>
      <c r="F102" s="43">
        <f>ROUND(F100*E102,2)</f>
        <v>0.17</v>
      </c>
      <c r="G102" s="43"/>
      <c r="H102" s="43"/>
      <c r="I102" s="43"/>
      <c r="J102" s="43"/>
      <c r="K102" s="43"/>
      <c r="L102" s="43">
        <f>ROUND(F102*K102,2)</f>
        <v>0</v>
      </c>
      <c r="M102" s="43">
        <f t="shared" si="10"/>
        <v>0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s="92" customFormat="1" ht="13.5" x14ac:dyDescent="0.2">
      <c r="A103" s="3"/>
      <c r="B103" s="48"/>
      <c r="C103" s="94" t="s">
        <v>195</v>
      </c>
      <c r="D103" s="41" t="s">
        <v>66</v>
      </c>
      <c r="E103" s="41">
        <v>102</v>
      </c>
      <c r="F103" s="43">
        <f>ROUND(F100*E103,2)</f>
        <v>0.61</v>
      </c>
      <c r="G103" s="43"/>
      <c r="H103" s="43">
        <f>ROUND(F103*G103,2)</f>
        <v>0</v>
      </c>
      <c r="I103" s="43"/>
      <c r="J103" s="43"/>
      <c r="K103" s="43"/>
      <c r="L103" s="43"/>
      <c r="M103" s="43">
        <f t="shared" si="10"/>
        <v>0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92" customFormat="1" ht="13.5" x14ac:dyDescent="0.2">
      <c r="A104" s="3"/>
      <c r="B104" s="48"/>
      <c r="C104" s="91" t="s">
        <v>96</v>
      </c>
      <c r="D104" s="41" t="s">
        <v>68</v>
      </c>
      <c r="E104" s="41">
        <v>62</v>
      </c>
      <c r="F104" s="43">
        <f>ROUND(F100*E104,2)</f>
        <v>0.37</v>
      </c>
      <c r="G104" s="43"/>
      <c r="H104" s="43">
        <f>ROUND(F104*G104,2)</f>
        <v>0</v>
      </c>
      <c r="I104" s="43"/>
      <c r="J104" s="43"/>
      <c r="K104" s="43"/>
      <c r="L104" s="43"/>
      <c r="M104" s="43">
        <f t="shared" si="10"/>
        <v>0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92" customFormat="1" ht="27" x14ac:dyDescent="0.25">
      <c r="A105" s="152">
        <v>21</v>
      </c>
      <c r="B105" s="82" t="s">
        <v>196</v>
      </c>
      <c r="C105" s="94" t="s">
        <v>197</v>
      </c>
      <c r="D105" s="43" t="s">
        <v>98</v>
      </c>
      <c r="E105" s="6"/>
      <c r="F105" s="95">
        <v>0.06</v>
      </c>
      <c r="G105" s="6"/>
      <c r="H105" s="6"/>
      <c r="I105" s="6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92" customFormat="1" ht="13.5" x14ac:dyDescent="0.25">
      <c r="A106" s="152"/>
      <c r="B106" s="152"/>
      <c r="C106" s="96" t="s">
        <v>79</v>
      </c>
      <c r="D106" s="6" t="s">
        <v>64</v>
      </c>
      <c r="E106" s="6">
        <v>281</v>
      </c>
      <c r="F106" s="43">
        <f>ROUND(F105*E106,2)</f>
        <v>16.86</v>
      </c>
      <c r="G106" s="43"/>
      <c r="H106" s="43"/>
      <c r="I106" s="75"/>
      <c r="J106" s="43">
        <f>ROUND(F106*I106,2)</f>
        <v>0</v>
      </c>
      <c r="K106" s="43"/>
      <c r="L106" s="43"/>
      <c r="M106" s="43">
        <f t="shared" ref="M106:M113" si="11">H106+J106+L106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92" customFormat="1" ht="13.5" x14ac:dyDescent="0.25">
      <c r="A107" s="152"/>
      <c r="B107" s="152"/>
      <c r="C107" s="96" t="s">
        <v>67</v>
      </c>
      <c r="D107" s="6" t="s">
        <v>68</v>
      </c>
      <c r="E107" s="6">
        <v>33</v>
      </c>
      <c r="F107" s="43">
        <f>ROUND(F105*E107,2)</f>
        <v>1.98</v>
      </c>
      <c r="G107" s="43"/>
      <c r="H107" s="43"/>
      <c r="I107" s="43"/>
      <c r="J107" s="43"/>
      <c r="K107" s="43"/>
      <c r="L107" s="43">
        <f>ROUND(F107*K107,2)</f>
        <v>0</v>
      </c>
      <c r="M107" s="43">
        <f t="shared" si="11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92" customFormat="1" ht="15.75" x14ac:dyDescent="0.25">
      <c r="A108" s="74"/>
      <c r="B108" s="66"/>
      <c r="C108" s="94" t="s">
        <v>198</v>
      </c>
      <c r="D108" s="41" t="s">
        <v>83</v>
      </c>
      <c r="E108" s="10">
        <v>102</v>
      </c>
      <c r="F108" s="43">
        <f>ROUND(F105*E108,2)</f>
        <v>6.12</v>
      </c>
      <c r="G108" s="6"/>
      <c r="H108" s="6">
        <f t="shared" ref="H108:H113" si="12">ROUND(F108*G108,2)</f>
        <v>0</v>
      </c>
      <c r="I108" s="43"/>
      <c r="J108" s="43"/>
      <c r="K108" s="43"/>
      <c r="L108" s="43"/>
      <c r="M108" s="43">
        <f t="shared" si="11"/>
        <v>0</v>
      </c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56" s="92" customFormat="1" x14ac:dyDescent="0.25">
      <c r="A109" s="74"/>
      <c r="B109" s="66"/>
      <c r="C109" s="94" t="s">
        <v>96</v>
      </c>
      <c r="D109" s="41" t="s">
        <v>68</v>
      </c>
      <c r="E109" s="10">
        <v>16</v>
      </c>
      <c r="F109" s="43">
        <f>ROUND(F105*E109,2)</f>
        <v>0.96</v>
      </c>
      <c r="G109" s="6"/>
      <c r="H109" s="6">
        <f t="shared" si="12"/>
        <v>0</v>
      </c>
      <c r="I109" s="43"/>
      <c r="J109" s="43"/>
      <c r="K109" s="43"/>
      <c r="L109" s="43"/>
      <c r="M109" s="43">
        <f t="shared" si="11"/>
        <v>0</v>
      </c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92" customFormat="1" ht="15.75" x14ac:dyDescent="0.25">
      <c r="A110" s="152"/>
      <c r="B110" s="152"/>
      <c r="C110" s="94" t="s">
        <v>110</v>
      </c>
      <c r="D110" s="41" t="s">
        <v>111</v>
      </c>
      <c r="E110" s="6">
        <v>71.7</v>
      </c>
      <c r="F110" s="43">
        <f>ROUND(F105*E110,2)</f>
        <v>4.3</v>
      </c>
      <c r="G110" s="6"/>
      <c r="H110" s="6">
        <f t="shared" si="12"/>
        <v>0</v>
      </c>
      <c r="I110" s="43"/>
      <c r="J110" s="43"/>
      <c r="K110" s="43"/>
      <c r="L110" s="43"/>
      <c r="M110" s="43">
        <f t="shared" si="11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92" customFormat="1" ht="15.75" x14ac:dyDescent="0.2">
      <c r="A111" s="3"/>
      <c r="B111" s="46"/>
      <c r="C111" s="91" t="s">
        <v>199</v>
      </c>
      <c r="D111" s="41" t="s">
        <v>83</v>
      </c>
      <c r="E111" s="43">
        <v>0.13</v>
      </c>
      <c r="F111" s="43">
        <f>ROUND(F105*E111,2)</f>
        <v>0.01</v>
      </c>
      <c r="G111" s="6"/>
      <c r="H111" s="6">
        <f t="shared" si="12"/>
        <v>0</v>
      </c>
      <c r="I111" s="43"/>
      <c r="J111" s="43"/>
      <c r="K111" s="43"/>
      <c r="L111" s="43"/>
      <c r="M111" s="43">
        <f t="shared" si="11"/>
        <v>0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s="92" customFormat="1" ht="15.75" x14ac:dyDescent="0.25">
      <c r="A112" s="65"/>
      <c r="B112" s="66"/>
      <c r="C112" s="96" t="s">
        <v>168</v>
      </c>
      <c r="D112" s="41" t="s">
        <v>83</v>
      </c>
      <c r="E112" s="75">
        <v>1.52</v>
      </c>
      <c r="F112" s="43">
        <f>ROUND(F105*E112,2)</f>
        <v>0.09</v>
      </c>
      <c r="G112" s="6"/>
      <c r="H112" s="6">
        <f t="shared" si="12"/>
        <v>0</v>
      </c>
      <c r="I112" s="43"/>
      <c r="J112" s="43"/>
      <c r="K112" s="43"/>
      <c r="L112" s="43"/>
      <c r="M112" s="43">
        <f t="shared" si="11"/>
        <v>0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92" customFormat="1" ht="13.5" x14ac:dyDescent="0.25">
      <c r="A113" s="152"/>
      <c r="B113" s="152"/>
      <c r="C113" s="94" t="s">
        <v>112</v>
      </c>
      <c r="D113" s="6" t="s">
        <v>65</v>
      </c>
      <c r="E113" s="6">
        <v>0.09</v>
      </c>
      <c r="F113" s="47">
        <f>ROUND(F105*E113,3)</f>
        <v>5.0000000000000001E-3</v>
      </c>
      <c r="G113" s="6"/>
      <c r="H113" s="6">
        <f t="shared" si="12"/>
        <v>0</v>
      </c>
      <c r="I113" s="43"/>
      <c r="J113" s="43"/>
      <c r="K113" s="43"/>
      <c r="L113" s="43"/>
      <c r="M113" s="43">
        <f t="shared" si="11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7" customFormat="1" ht="54" x14ac:dyDescent="0.25">
      <c r="A114" s="3">
        <v>22</v>
      </c>
      <c r="B114" s="82" t="s">
        <v>187</v>
      </c>
      <c r="C114" s="58" t="s">
        <v>201</v>
      </c>
      <c r="D114" s="59" t="s">
        <v>78</v>
      </c>
      <c r="E114" s="59"/>
      <c r="F114" s="125">
        <v>2.9299999999999999E-3</v>
      </c>
      <c r="G114" s="3"/>
      <c r="H114" s="3"/>
      <c r="I114" s="43"/>
      <c r="J114" s="50"/>
      <c r="K114" s="3"/>
      <c r="L114" s="43"/>
      <c r="M114" s="50"/>
      <c r="N114" s="51"/>
    </row>
    <row r="115" spans="1:256" s="63" customFormat="1" ht="13.5" x14ac:dyDescent="0.25">
      <c r="A115" s="3"/>
      <c r="B115" s="61"/>
      <c r="C115" s="4" t="s">
        <v>80</v>
      </c>
      <c r="D115" s="3" t="s">
        <v>81</v>
      </c>
      <c r="E115" s="43">
        <v>7.25</v>
      </c>
      <c r="F115" s="43">
        <f>ROUND(E115*F114,2)</f>
        <v>0.02</v>
      </c>
      <c r="G115" s="62"/>
      <c r="H115" s="62"/>
      <c r="I115" s="43"/>
      <c r="J115" s="43">
        <f>ROUND(I115*F115,2)</f>
        <v>0</v>
      </c>
      <c r="K115" s="62"/>
      <c r="L115" s="43"/>
      <c r="M115" s="43">
        <f>L115+J115+H115</f>
        <v>0</v>
      </c>
    </row>
    <row r="116" spans="1:256" s="63" customFormat="1" ht="15.75" x14ac:dyDescent="0.25">
      <c r="A116" s="3"/>
      <c r="B116" s="61"/>
      <c r="C116" s="4" t="s">
        <v>186</v>
      </c>
      <c r="D116" s="3" t="s">
        <v>137</v>
      </c>
      <c r="E116" s="43">
        <v>16.2</v>
      </c>
      <c r="F116" s="43">
        <f>ROUND(E116*F114,2)</f>
        <v>0.05</v>
      </c>
      <c r="G116" s="62"/>
      <c r="H116" s="62"/>
      <c r="I116" s="3"/>
      <c r="J116" s="50"/>
      <c r="K116" s="3"/>
      <c r="L116" s="43">
        <f>ROUND(K116*F116,2)</f>
        <v>0</v>
      </c>
      <c r="M116" s="43">
        <f>L116+J116+H116</f>
        <v>0</v>
      </c>
    </row>
    <row r="117" spans="1:256" s="31" customFormat="1" ht="13.5" x14ac:dyDescent="0.25">
      <c r="A117" s="3"/>
      <c r="B117" s="64"/>
      <c r="C117" s="5" t="s">
        <v>67</v>
      </c>
      <c r="D117" s="3" t="s">
        <v>82</v>
      </c>
      <c r="E117" s="43">
        <v>1.35</v>
      </c>
      <c r="F117" s="43">
        <f>ROUND(E117*F114,2)</f>
        <v>0</v>
      </c>
      <c r="G117" s="43"/>
      <c r="H117" s="50"/>
      <c r="I117" s="43"/>
      <c r="J117" s="50"/>
      <c r="K117" s="43"/>
      <c r="L117" s="43">
        <f>ROUND(F117*K117,2)</f>
        <v>0</v>
      </c>
      <c r="M117" s="43">
        <f>L117+J117+H117</f>
        <v>0</v>
      </c>
      <c r="N117" s="27"/>
    </row>
    <row r="118" spans="1:256" s="2" customFormat="1" ht="15.75" x14ac:dyDescent="0.25">
      <c r="A118" s="65"/>
      <c r="B118" s="66" t="s">
        <v>369</v>
      </c>
      <c r="C118" s="117" t="s">
        <v>370</v>
      </c>
      <c r="D118" s="66" t="s">
        <v>83</v>
      </c>
      <c r="E118" s="10">
        <v>0.04</v>
      </c>
      <c r="F118" s="43">
        <f>ROUND(E118*F114,2)</f>
        <v>0</v>
      </c>
      <c r="G118" s="10"/>
      <c r="H118" s="67">
        <f>ROUND(F118*G118,2)</f>
        <v>0</v>
      </c>
      <c r="I118" s="65"/>
      <c r="J118" s="50"/>
      <c r="K118" s="65"/>
      <c r="L118" s="43"/>
      <c r="M118" s="43">
        <f>L118+J118+H118</f>
        <v>0</v>
      </c>
    </row>
    <row r="119" spans="1:256" s="31" customFormat="1" ht="27" x14ac:dyDescent="0.25">
      <c r="A119" s="3">
        <v>23</v>
      </c>
      <c r="B119" s="19" t="s">
        <v>161</v>
      </c>
      <c r="C119" s="40" t="s">
        <v>371</v>
      </c>
      <c r="D119" s="43" t="s">
        <v>65</v>
      </c>
      <c r="E119" s="41"/>
      <c r="F119" s="42">
        <f>F114*1.95*1000</f>
        <v>5.7134999999999998</v>
      </c>
      <c r="G119" s="43"/>
      <c r="H119" s="43"/>
      <c r="I119" s="43"/>
      <c r="J119" s="43"/>
      <c r="K119" s="43"/>
      <c r="L119" s="43">
        <f>ROUND(F119*K119,2)</f>
        <v>0</v>
      </c>
      <c r="M119" s="43">
        <f>L119+J119+H119</f>
        <v>0</v>
      </c>
    </row>
    <row r="120" spans="1:256" s="27" customFormat="1" ht="13.5" x14ac:dyDescent="0.25">
      <c r="A120" s="3">
        <v>24</v>
      </c>
      <c r="B120" s="82" t="s">
        <v>84</v>
      </c>
      <c r="C120" s="5" t="s">
        <v>85</v>
      </c>
      <c r="D120" s="59" t="s">
        <v>86</v>
      </c>
      <c r="E120" s="59"/>
      <c r="F120" s="136">
        <v>2.9299999999999999E-3</v>
      </c>
      <c r="G120" s="3"/>
      <c r="H120" s="3"/>
      <c r="I120" s="43"/>
      <c r="J120" s="50"/>
      <c r="K120" s="3"/>
      <c r="L120" s="43"/>
      <c r="M120" s="43"/>
      <c r="N120" s="51"/>
    </row>
    <row r="121" spans="1:256" s="27" customFormat="1" ht="13.5" x14ac:dyDescent="0.25">
      <c r="A121" s="3"/>
      <c r="B121" s="48"/>
      <c r="C121" s="5" t="s">
        <v>79</v>
      </c>
      <c r="D121" s="59" t="s">
        <v>81</v>
      </c>
      <c r="E121" s="59">
        <v>3.23</v>
      </c>
      <c r="F121" s="41">
        <f>ROUND(F120*E121,2)</f>
        <v>0.01</v>
      </c>
      <c r="G121" s="3"/>
      <c r="H121" s="3"/>
      <c r="I121" s="43"/>
      <c r="J121" s="43">
        <f>ROUND(F121*I121,2)</f>
        <v>0</v>
      </c>
      <c r="K121" s="3"/>
      <c r="L121" s="43"/>
      <c r="M121" s="43">
        <f>H121+J121+L121</f>
        <v>0</v>
      </c>
      <c r="N121" s="51"/>
    </row>
    <row r="122" spans="1:256" s="27" customFormat="1" ht="13.5" x14ac:dyDescent="0.25">
      <c r="A122" s="3"/>
      <c r="B122" s="48"/>
      <c r="C122" s="5" t="s">
        <v>133</v>
      </c>
      <c r="D122" s="59" t="s">
        <v>71</v>
      </c>
      <c r="E122" s="59">
        <v>3.62</v>
      </c>
      <c r="F122" s="41">
        <f>ROUND(F120*E122,2)</f>
        <v>0.01</v>
      </c>
      <c r="G122" s="3"/>
      <c r="H122" s="3"/>
      <c r="I122" s="43"/>
      <c r="J122" s="50"/>
      <c r="K122" s="3"/>
      <c r="L122" s="43">
        <f>ROUND(F122*K122,2)</f>
        <v>0</v>
      </c>
      <c r="M122" s="43">
        <f>H122+J122+L122</f>
        <v>0</v>
      </c>
      <c r="N122" s="51"/>
    </row>
    <row r="123" spans="1:256" s="27" customFormat="1" ht="13.5" x14ac:dyDescent="0.25">
      <c r="A123" s="3"/>
      <c r="B123" s="48"/>
      <c r="C123" s="5" t="s">
        <v>67</v>
      </c>
      <c r="D123" s="59" t="s">
        <v>68</v>
      </c>
      <c r="E123" s="59">
        <v>0.18</v>
      </c>
      <c r="F123" s="41">
        <f>ROUND(F120*E123,2)</f>
        <v>0</v>
      </c>
      <c r="G123" s="3"/>
      <c r="H123" s="3"/>
      <c r="I123" s="43"/>
      <c r="J123" s="50"/>
      <c r="K123" s="3"/>
      <c r="L123" s="43">
        <f>ROUND(F123*K123,2)</f>
        <v>0</v>
      </c>
      <c r="M123" s="43">
        <f>H123+J123+L123</f>
        <v>0</v>
      </c>
      <c r="N123" s="51"/>
    </row>
    <row r="124" spans="1:256" s="27" customFormat="1" ht="13.5" x14ac:dyDescent="0.25">
      <c r="A124" s="3"/>
      <c r="B124" s="48" t="s">
        <v>369</v>
      </c>
      <c r="C124" s="5" t="s">
        <v>370</v>
      </c>
      <c r="D124" s="59" t="s">
        <v>66</v>
      </c>
      <c r="E124" s="59">
        <v>0.04</v>
      </c>
      <c r="F124" s="41">
        <f>ROUND(F120*E124,2)</f>
        <v>0</v>
      </c>
      <c r="G124" s="3"/>
      <c r="H124" s="3">
        <f>ROUND(F124*G124,2)</f>
        <v>0</v>
      </c>
      <c r="I124" s="43"/>
      <c r="J124" s="50"/>
      <c r="K124" s="3"/>
      <c r="L124" s="43"/>
      <c r="M124" s="43">
        <f>H124+J124+L124</f>
        <v>0</v>
      </c>
      <c r="N124" s="51"/>
    </row>
    <row r="125" spans="1:256" s="27" customFormat="1" ht="27" x14ac:dyDescent="0.25">
      <c r="A125" s="3">
        <v>25</v>
      </c>
      <c r="B125" s="82" t="s">
        <v>267</v>
      </c>
      <c r="C125" s="5" t="s">
        <v>268</v>
      </c>
      <c r="D125" s="59" t="s">
        <v>86</v>
      </c>
      <c r="E125" s="59"/>
      <c r="F125" s="136">
        <v>2.9299999999999999E-3</v>
      </c>
      <c r="G125" s="3"/>
      <c r="H125" s="3"/>
      <c r="I125" s="43"/>
      <c r="J125" s="50"/>
      <c r="K125" s="3"/>
      <c r="L125" s="43"/>
      <c r="M125" s="43"/>
      <c r="N125" s="51"/>
    </row>
    <row r="126" spans="1:256" s="27" customFormat="1" ht="13.5" x14ac:dyDescent="0.25">
      <c r="A126" s="3"/>
      <c r="B126" s="48"/>
      <c r="C126" s="5" t="s">
        <v>79</v>
      </c>
      <c r="D126" s="59" t="s">
        <v>81</v>
      </c>
      <c r="E126" s="59">
        <v>9.75</v>
      </c>
      <c r="F126" s="41">
        <f>ROUND(F125*E126,2)</f>
        <v>0.03</v>
      </c>
      <c r="G126" s="3"/>
      <c r="H126" s="3"/>
      <c r="I126" s="43"/>
      <c r="J126" s="43">
        <f>ROUND(F126*I126,2)</f>
        <v>0</v>
      </c>
      <c r="K126" s="3"/>
      <c r="L126" s="43"/>
      <c r="M126" s="43">
        <f t="shared" ref="M126:M127" si="13">H126+J126+L126</f>
        <v>0</v>
      </c>
      <c r="N126" s="51"/>
    </row>
    <row r="127" spans="1:256" s="27" customFormat="1" ht="13.5" x14ac:dyDescent="0.25">
      <c r="A127" s="3"/>
      <c r="B127" s="48"/>
      <c r="C127" s="5" t="s">
        <v>269</v>
      </c>
      <c r="D127" s="59" t="s">
        <v>71</v>
      </c>
      <c r="E127" s="59">
        <v>21.8</v>
      </c>
      <c r="F127" s="41">
        <f>ROUND(F125*E127,2)</f>
        <v>0.06</v>
      </c>
      <c r="G127" s="3"/>
      <c r="H127" s="3"/>
      <c r="I127" s="43"/>
      <c r="J127" s="50"/>
      <c r="K127" s="3"/>
      <c r="L127" s="43">
        <f>ROUND(F127*K127,2)</f>
        <v>0</v>
      </c>
      <c r="M127" s="43">
        <f t="shared" si="13"/>
        <v>0</v>
      </c>
      <c r="N127" s="51"/>
    </row>
    <row r="128" spans="1:256" x14ac:dyDescent="0.25">
      <c r="A128" s="65"/>
      <c r="B128" s="65"/>
      <c r="C128" s="119" t="s">
        <v>61</v>
      </c>
      <c r="D128" s="154" t="s">
        <v>68</v>
      </c>
      <c r="E128" s="10"/>
      <c r="F128" s="65"/>
      <c r="G128" s="65"/>
      <c r="H128" s="68"/>
      <c r="I128" s="68"/>
      <c r="J128" s="68"/>
      <c r="K128" s="68"/>
      <c r="L128" s="68"/>
      <c r="M128" s="162">
        <f>SUM(M9:M127)</f>
        <v>0</v>
      </c>
    </row>
    <row r="129" spans="1:13" x14ac:dyDescent="0.25">
      <c r="A129" s="65"/>
      <c r="B129" s="65"/>
      <c r="C129" s="120" t="s">
        <v>144</v>
      </c>
      <c r="D129" s="154" t="s">
        <v>75</v>
      </c>
      <c r="E129" s="84"/>
      <c r="F129" s="65"/>
      <c r="G129" s="65"/>
      <c r="H129" s="65"/>
      <c r="I129" s="65"/>
      <c r="J129" s="65"/>
      <c r="K129" s="65"/>
      <c r="L129" s="65"/>
      <c r="M129" s="162">
        <f>ROUND(0.1*M128,2)</f>
        <v>0</v>
      </c>
    </row>
    <row r="130" spans="1:13" x14ac:dyDescent="0.25">
      <c r="A130" s="65"/>
      <c r="B130" s="65"/>
      <c r="C130" s="120" t="s">
        <v>87</v>
      </c>
      <c r="D130" s="154" t="s">
        <v>68</v>
      </c>
      <c r="E130" s="84"/>
      <c r="F130" s="65"/>
      <c r="G130" s="65"/>
      <c r="H130" s="65"/>
      <c r="I130" s="65"/>
      <c r="J130" s="65"/>
      <c r="K130" s="65"/>
      <c r="L130" s="65"/>
      <c r="M130" s="162">
        <f>SUM(M128:M129)</f>
        <v>0</v>
      </c>
    </row>
    <row r="131" spans="1:13" x14ac:dyDescent="0.25">
      <c r="A131" s="65"/>
      <c r="B131" s="65"/>
      <c r="C131" s="120" t="s">
        <v>153</v>
      </c>
      <c r="D131" s="154" t="s">
        <v>75</v>
      </c>
      <c r="E131" s="84"/>
      <c r="F131" s="65"/>
      <c r="G131" s="65"/>
      <c r="H131" s="65"/>
      <c r="I131" s="65"/>
      <c r="J131" s="65"/>
      <c r="K131" s="65"/>
      <c r="L131" s="65"/>
      <c r="M131" s="162">
        <f>ROUND(0.08*M130,2)</f>
        <v>0</v>
      </c>
    </row>
    <row r="132" spans="1:13" x14ac:dyDescent="0.25">
      <c r="A132" s="65"/>
      <c r="B132" s="65"/>
      <c r="C132" s="119" t="s">
        <v>88</v>
      </c>
      <c r="D132" s="154" t="s">
        <v>68</v>
      </c>
      <c r="E132" s="85"/>
      <c r="F132" s="65"/>
      <c r="G132" s="65"/>
      <c r="H132" s="65"/>
      <c r="I132" s="65"/>
      <c r="J132" s="65"/>
      <c r="K132" s="65"/>
      <c r="L132" s="65"/>
      <c r="M132" s="162">
        <f>SUM(M130:M131)</f>
        <v>0</v>
      </c>
    </row>
    <row r="134" spans="1:13" x14ac:dyDescent="0.25">
      <c r="C134" s="1"/>
    </row>
    <row r="135" spans="1:13" x14ac:dyDescent="0.25">
      <c r="C135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65:HM144 HN65:IU131 A114:IU127 A66:IU84 A8:IU64">
    <cfRule type="cellIs" dxfId="115" priority="25" stopIfTrue="1" operator="equal">
      <formula>8223.307275</formula>
    </cfRule>
  </conditionalFormatting>
  <conditionalFormatting sqref="HN137:IO144 IP139:IQ140 IP138 IP141:IP144 IQ142:IQ144">
    <cfRule type="cellIs" dxfId="114" priority="24" stopIfTrue="1" operator="equal">
      <formula>8223.307275</formula>
    </cfRule>
  </conditionalFormatting>
  <conditionalFormatting sqref="A145:IU148">
    <cfRule type="cellIs" dxfId="113" priority="23" stopIfTrue="1" operator="equal">
      <formula>8223.307275</formula>
    </cfRule>
  </conditionalFormatting>
  <conditionalFormatting sqref="IS132:IU145">
    <cfRule type="cellIs" dxfId="112" priority="22" stopIfTrue="1" operator="equal">
      <formula>8223.307275</formula>
    </cfRule>
  </conditionalFormatting>
  <conditionalFormatting sqref="A152:IU152 IS157:IU168 A172:IU176 A192:IU219 A150:IU150 A130:IR149 A151:IR151 A153:IR171 A177:IR191 A220:IR220">
    <cfRule type="cellIs" dxfId="111" priority="21" stopIfTrue="1" operator="equal">
      <formula>8223.307275</formula>
    </cfRule>
  </conditionalFormatting>
  <conditionalFormatting sqref="HN131:IQ172">
    <cfRule type="cellIs" dxfId="110" priority="20" stopIfTrue="1" operator="equal">
      <formula>8223.307275</formula>
    </cfRule>
  </conditionalFormatting>
  <conditionalFormatting sqref="A152:IO158 HN131:IO144">
    <cfRule type="cellIs" dxfId="109" priority="19" stopIfTrue="1" operator="equal">
      <formula>8223.307275</formula>
    </cfRule>
  </conditionalFormatting>
  <conditionalFormatting sqref="A179:IO185 HN147:IR157 HN130:IO146 HN158:IO171">
    <cfRule type="cellIs" dxfId="108" priority="18" stopIfTrue="1" operator="equal">
      <formula>8223.307275</formula>
    </cfRule>
  </conditionalFormatting>
  <conditionalFormatting sqref="D128:E131">
    <cfRule type="cellIs" dxfId="107" priority="17" stopIfTrue="1" operator="equal">
      <formula>8223.307275</formula>
    </cfRule>
  </conditionalFormatting>
  <conditionalFormatting sqref="D130:E132">
    <cfRule type="cellIs" dxfId="106" priority="16" stopIfTrue="1" operator="equal">
      <formula>8223.307275</formula>
    </cfRule>
  </conditionalFormatting>
  <conditionalFormatting sqref="D128:E132">
    <cfRule type="cellIs" dxfId="105" priority="15" stopIfTrue="1" operator="equal">
      <formula>8223.307275</formula>
    </cfRule>
  </conditionalFormatting>
  <conditionalFormatting sqref="D129:E132">
    <cfRule type="cellIs" dxfId="104" priority="14" stopIfTrue="1" operator="equal">
      <formula>8223.307275</formula>
    </cfRule>
  </conditionalFormatting>
  <conditionalFormatting sqref="D128:E132">
    <cfRule type="cellIs" dxfId="103" priority="13" stopIfTrue="1" operator="equal">
      <formula>8223.307275</formula>
    </cfRule>
  </conditionalFormatting>
  <conditionalFormatting sqref="D128:D132">
    <cfRule type="cellIs" dxfId="102" priority="12" stopIfTrue="1" operator="equal">
      <formula>8223.307275</formula>
    </cfRule>
  </conditionalFormatting>
  <conditionalFormatting sqref="A125:IU127">
    <cfRule type="cellIs" dxfId="101" priority="1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4"/>
  <sheetViews>
    <sheetView view="pageBreakPreview" zoomScaleSheetLayoutView="100" workbookViewId="0">
      <selection activeCell="G240" sqref="G240"/>
    </sheetView>
  </sheetViews>
  <sheetFormatPr defaultRowHeight="15" x14ac:dyDescent="0.2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 x14ac:dyDescent="0.25">
      <c r="A1" s="279" t="s">
        <v>301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 x14ac:dyDescent="0.25">
      <c r="A2" s="274" t="s">
        <v>302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5" s="27" customFormat="1" ht="16.5" x14ac:dyDescent="0.25">
      <c r="D3" s="205"/>
      <c r="G3" s="157"/>
      <c r="H3" s="262"/>
      <c r="I3" s="262"/>
      <c r="J3" s="262"/>
      <c r="K3" s="262"/>
      <c r="L3" s="28"/>
      <c r="M3" s="205"/>
    </row>
    <row r="4" spans="1:15" s="27" customFormat="1" ht="13.5" x14ac:dyDescent="0.25">
      <c r="B4" s="253" t="s">
        <v>160</v>
      </c>
      <c r="C4" s="253"/>
      <c r="D4" s="158">
        <f>ROUND(M241*0.001,2)</f>
        <v>0</v>
      </c>
      <c r="E4" s="280" t="s">
        <v>53</v>
      </c>
      <c r="F4" s="280"/>
      <c r="I4" s="29"/>
      <c r="J4" s="206"/>
      <c r="K4" s="206"/>
      <c r="L4" s="28"/>
      <c r="M4" s="205"/>
    </row>
    <row r="5" spans="1:15" s="31" customFormat="1" ht="33" customHeight="1" x14ac:dyDescent="0.25">
      <c r="A5" s="255" t="s">
        <v>0</v>
      </c>
      <c r="B5" s="256" t="s">
        <v>54</v>
      </c>
      <c r="C5" s="269" t="s">
        <v>55</v>
      </c>
      <c r="D5" s="255" t="s">
        <v>56</v>
      </c>
      <c r="E5" s="263" t="s">
        <v>57</v>
      </c>
      <c r="F5" s="264"/>
      <c r="G5" s="263" t="s">
        <v>58</v>
      </c>
      <c r="H5" s="264"/>
      <c r="I5" s="263" t="s">
        <v>59</v>
      </c>
      <c r="J5" s="264"/>
      <c r="K5" s="263" t="s">
        <v>60</v>
      </c>
      <c r="L5" s="264"/>
      <c r="M5" s="265" t="s">
        <v>61</v>
      </c>
    </row>
    <row r="6" spans="1:15" s="31" customFormat="1" ht="27" x14ac:dyDescent="0.25">
      <c r="A6" s="255"/>
      <c r="B6" s="257"/>
      <c r="C6" s="270"/>
      <c r="D6" s="255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65"/>
      <c r="O6" s="203"/>
    </row>
    <row r="7" spans="1:15" s="31" customFormat="1" ht="13.5" x14ac:dyDescent="0.2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 x14ac:dyDescent="0.25">
      <c r="A8" s="3">
        <v>1</v>
      </c>
      <c r="B8" s="82" t="s">
        <v>162</v>
      </c>
      <c r="C8" s="58" t="s">
        <v>303</v>
      </c>
      <c r="D8" s="59" t="s">
        <v>78</v>
      </c>
      <c r="E8" s="59"/>
      <c r="F8" s="125">
        <v>6.5000000000000002E-2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 x14ac:dyDescent="0.2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1.01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 x14ac:dyDescent="0.2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2.2599999999999998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 x14ac:dyDescent="0.2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0.14000000000000001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 x14ac:dyDescent="0.25">
      <c r="A12" s="65"/>
      <c r="B12" s="66" t="s">
        <v>369</v>
      </c>
      <c r="C12" s="117" t="s">
        <v>370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 x14ac:dyDescent="0.25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F8*1.95*1000</f>
        <v>126.75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 x14ac:dyDescent="0.2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6.5000000000000002E-2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 x14ac:dyDescent="0.2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0.21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 x14ac:dyDescent="0.2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0.24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14" s="27" customFormat="1" ht="13.5" x14ac:dyDescent="0.2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14" s="27" customFormat="1" ht="13.5" x14ac:dyDescent="0.25">
      <c r="A18" s="3"/>
      <c r="B18" s="48" t="s">
        <v>369</v>
      </c>
      <c r="C18" s="5" t="s">
        <v>370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14" s="27" customFormat="1" ht="40.5" x14ac:dyDescent="0.25">
      <c r="A19" s="3">
        <v>4</v>
      </c>
      <c r="B19" s="82" t="s">
        <v>162</v>
      </c>
      <c r="C19" s="58" t="s">
        <v>303</v>
      </c>
      <c r="D19" s="59" t="s">
        <v>78</v>
      </c>
      <c r="E19" s="59"/>
      <c r="F19" s="125">
        <v>2.4E-2</v>
      </c>
      <c r="G19" s="3"/>
      <c r="H19" s="3"/>
      <c r="I19" s="43"/>
      <c r="J19" s="50"/>
      <c r="K19" s="3"/>
      <c r="L19" s="43"/>
      <c r="M19" s="50"/>
      <c r="N19" s="51"/>
    </row>
    <row r="20" spans="1:14" s="63" customFormat="1" ht="13.5" x14ac:dyDescent="0.25">
      <c r="A20" s="3"/>
      <c r="B20" s="61"/>
      <c r="C20" s="4" t="s">
        <v>80</v>
      </c>
      <c r="D20" s="3" t="s">
        <v>81</v>
      </c>
      <c r="E20" s="43">
        <v>15.5</v>
      </c>
      <c r="F20" s="43">
        <f>ROUND(E20*F19,2)</f>
        <v>0.37</v>
      </c>
      <c r="G20" s="62"/>
      <c r="H20" s="62"/>
      <c r="I20" s="43"/>
      <c r="J20" s="43">
        <f>ROUND(I20*F20,2)</f>
        <v>0</v>
      </c>
      <c r="K20" s="62"/>
      <c r="L20" s="43"/>
      <c r="M20" s="43">
        <f>L20+J20+H20</f>
        <v>0</v>
      </c>
    </row>
    <row r="21" spans="1:14" s="63" customFormat="1" ht="15.75" x14ac:dyDescent="0.25">
      <c r="A21" s="3"/>
      <c r="B21" s="61"/>
      <c r="C21" s="4" t="s">
        <v>147</v>
      </c>
      <c r="D21" s="3" t="s">
        <v>137</v>
      </c>
      <c r="E21" s="43">
        <v>34.700000000000003</v>
      </c>
      <c r="F21" s="43">
        <f>ROUND(E21*F19,2)</f>
        <v>0.83</v>
      </c>
      <c r="G21" s="62"/>
      <c r="H21" s="62"/>
      <c r="I21" s="3"/>
      <c r="J21" s="50"/>
      <c r="K21" s="3"/>
      <c r="L21" s="43">
        <f>ROUND(K21*F21,2)</f>
        <v>0</v>
      </c>
      <c r="M21" s="43">
        <f>L21+J21+H21</f>
        <v>0</v>
      </c>
    </row>
    <row r="22" spans="1:14" s="31" customFormat="1" ht="13.5" x14ac:dyDescent="0.25">
      <c r="A22" s="3"/>
      <c r="B22" s="64"/>
      <c r="C22" s="5" t="s">
        <v>67</v>
      </c>
      <c r="D22" s="3" t="s">
        <v>82</v>
      </c>
      <c r="E22" s="43">
        <v>2.09</v>
      </c>
      <c r="F22" s="43">
        <f>ROUND(E22*F19,2)</f>
        <v>0.05</v>
      </c>
      <c r="G22" s="43"/>
      <c r="H22" s="50"/>
      <c r="I22" s="43"/>
      <c r="J22" s="50"/>
      <c r="K22" s="43"/>
      <c r="L22" s="43">
        <f>ROUND(F22*K22,2)</f>
        <v>0</v>
      </c>
      <c r="M22" s="43">
        <f>L22+J22+H22</f>
        <v>0</v>
      </c>
      <c r="N22" s="27"/>
    </row>
    <row r="23" spans="1:14" s="2" customFormat="1" ht="15.75" x14ac:dyDescent="0.25">
      <c r="A23" s="65"/>
      <c r="B23" s="66" t="s">
        <v>369</v>
      </c>
      <c r="C23" s="117" t="s">
        <v>370</v>
      </c>
      <c r="D23" s="66" t="s">
        <v>83</v>
      </c>
      <c r="E23" s="10">
        <v>0.04</v>
      </c>
      <c r="F23" s="43">
        <f>ROUND(E23*F19,2)</f>
        <v>0</v>
      </c>
      <c r="G23" s="10"/>
      <c r="H23" s="67">
        <f>ROUND(F23*G23,2)</f>
        <v>0</v>
      </c>
      <c r="I23" s="65"/>
      <c r="J23" s="50"/>
      <c r="K23" s="65"/>
      <c r="L23" s="43"/>
      <c r="M23" s="43">
        <f>L23+J23+H23</f>
        <v>0</v>
      </c>
    </row>
    <row r="24" spans="1:14" s="31" customFormat="1" ht="27" x14ac:dyDescent="0.25">
      <c r="A24" s="3">
        <v>5</v>
      </c>
      <c r="B24" s="19" t="s">
        <v>161</v>
      </c>
      <c r="C24" s="40" t="s">
        <v>221</v>
      </c>
      <c r="D24" s="43" t="s">
        <v>65</v>
      </c>
      <c r="E24" s="41"/>
      <c r="F24" s="42">
        <f>F19*1.95*1000</f>
        <v>46.800000000000004</v>
      </c>
      <c r="G24" s="43"/>
      <c r="H24" s="43"/>
      <c r="I24" s="43"/>
      <c r="J24" s="43"/>
      <c r="K24" s="43"/>
      <c r="L24" s="43">
        <f>ROUND(F24*K24,2)</f>
        <v>0</v>
      </c>
      <c r="M24" s="43">
        <f>L24+J24+H24</f>
        <v>0</v>
      </c>
    </row>
    <row r="25" spans="1:14" s="27" customFormat="1" ht="13.5" x14ac:dyDescent="0.25">
      <c r="A25" s="3">
        <v>6</v>
      </c>
      <c r="B25" s="82" t="s">
        <v>84</v>
      </c>
      <c r="C25" s="5" t="s">
        <v>85</v>
      </c>
      <c r="D25" s="59" t="s">
        <v>86</v>
      </c>
      <c r="E25" s="59"/>
      <c r="F25" s="136">
        <v>2.4E-2</v>
      </c>
      <c r="G25" s="3"/>
      <c r="H25" s="3"/>
      <c r="I25" s="43"/>
      <c r="J25" s="50"/>
      <c r="K25" s="3"/>
      <c r="L25" s="43"/>
      <c r="M25" s="43"/>
      <c r="N25" s="51"/>
    </row>
    <row r="26" spans="1:14" s="27" customFormat="1" ht="13.5" x14ac:dyDescent="0.25">
      <c r="A26" s="3"/>
      <c r="B26" s="48"/>
      <c r="C26" s="5" t="s">
        <v>79</v>
      </c>
      <c r="D26" s="59" t="s">
        <v>81</v>
      </c>
      <c r="E26" s="59">
        <v>3.23</v>
      </c>
      <c r="F26" s="41">
        <f>ROUND(F25*E26,2)</f>
        <v>0.08</v>
      </c>
      <c r="G26" s="3"/>
      <c r="H26" s="3"/>
      <c r="I26" s="43"/>
      <c r="J26" s="43">
        <f>ROUND(F26*I26,2)</f>
        <v>0</v>
      </c>
      <c r="K26" s="3"/>
      <c r="L26" s="43"/>
      <c r="M26" s="43">
        <f>H26+J26+L26</f>
        <v>0</v>
      </c>
      <c r="N26" s="51"/>
    </row>
    <row r="27" spans="1:14" s="27" customFormat="1" ht="13.5" x14ac:dyDescent="0.25">
      <c r="A27" s="3"/>
      <c r="B27" s="48"/>
      <c r="C27" s="5" t="s">
        <v>133</v>
      </c>
      <c r="D27" s="59" t="s">
        <v>71</v>
      </c>
      <c r="E27" s="59">
        <v>3.62</v>
      </c>
      <c r="F27" s="41">
        <f>ROUND(F25*E27,2)</f>
        <v>0.09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14" s="27" customFormat="1" ht="13.5" x14ac:dyDescent="0.25">
      <c r="A28" s="3"/>
      <c r="B28" s="48"/>
      <c r="C28" s="5" t="s">
        <v>67</v>
      </c>
      <c r="D28" s="59" t="s">
        <v>68</v>
      </c>
      <c r="E28" s="59">
        <v>0.18</v>
      </c>
      <c r="F28" s="41">
        <f>ROUND(F25*E28,2)</f>
        <v>0</v>
      </c>
      <c r="G28" s="3"/>
      <c r="H28" s="3"/>
      <c r="I28" s="43"/>
      <c r="J28" s="50"/>
      <c r="K28" s="3"/>
      <c r="L28" s="43">
        <f>ROUND(F28*K28,2)</f>
        <v>0</v>
      </c>
      <c r="M28" s="43">
        <f>H28+J28+L28</f>
        <v>0</v>
      </c>
      <c r="N28" s="51"/>
    </row>
    <row r="29" spans="1:14" s="27" customFormat="1" ht="13.5" x14ac:dyDescent="0.25">
      <c r="A29" s="3"/>
      <c r="B29" s="48" t="s">
        <v>369</v>
      </c>
      <c r="C29" s="5" t="s">
        <v>370</v>
      </c>
      <c r="D29" s="59" t="s">
        <v>66</v>
      </c>
      <c r="E29" s="59">
        <v>0.04</v>
      </c>
      <c r="F29" s="41">
        <f>ROUND(F25*E29,2)</f>
        <v>0</v>
      </c>
      <c r="G29" s="3"/>
      <c r="H29" s="3">
        <f>ROUND(F29*G29,2)</f>
        <v>0</v>
      </c>
      <c r="I29" s="43"/>
      <c r="J29" s="50"/>
      <c r="K29" s="3"/>
      <c r="L29" s="43"/>
      <c r="M29" s="43">
        <f>H29+J29+L29</f>
        <v>0</v>
      </c>
      <c r="N29" s="51"/>
    </row>
    <row r="30" spans="1:14" s="27" customFormat="1" ht="54.75" customHeight="1" x14ac:dyDescent="0.25">
      <c r="A30" s="3">
        <v>7</v>
      </c>
      <c r="B30" s="82" t="s">
        <v>187</v>
      </c>
      <c r="C30" s="58" t="s">
        <v>189</v>
      </c>
      <c r="D30" s="59" t="s">
        <v>78</v>
      </c>
      <c r="E30" s="59"/>
      <c r="F30" s="125">
        <v>0.36699999999999999</v>
      </c>
      <c r="G30" s="3"/>
      <c r="H30" s="3"/>
      <c r="I30" s="43"/>
      <c r="J30" s="50"/>
      <c r="K30" s="3"/>
      <c r="L30" s="43"/>
      <c r="M30" s="50"/>
      <c r="N30" s="51"/>
    </row>
    <row r="31" spans="1:14" s="63" customFormat="1" ht="13.5" x14ac:dyDescent="0.25">
      <c r="A31" s="3"/>
      <c r="B31" s="61"/>
      <c r="C31" s="4" t="s">
        <v>80</v>
      </c>
      <c r="D31" s="3" t="s">
        <v>81</v>
      </c>
      <c r="E31" s="43">
        <v>7.25</v>
      </c>
      <c r="F31" s="43">
        <f>ROUND(E31*F30,2)</f>
        <v>2.66</v>
      </c>
      <c r="G31" s="62"/>
      <c r="H31" s="62"/>
      <c r="I31" s="43"/>
      <c r="J31" s="43">
        <f>ROUND(I31*F31,2)</f>
        <v>0</v>
      </c>
      <c r="K31" s="62"/>
      <c r="L31" s="43"/>
      <c r="M31" s="43">
        <f>L31+J31+H31</f>
        <v>0</v>
      </c>
    </row>
    <row r="32" spans="1:14" s="63" customFormat="1" ht="15.75" x14ac:dyDescent="0.25">
      <c r="A32" s="3"/>
      <c r="B32" s="61"/>
      <c r="C32" s="4" t="s">
        <v>186</v>
      </c>
      <c r="D32" s="3" t="s">
        <v>137</v>
      </c>
      <c r="E32" s="43">
        <v>16.2</v>
      </c>
      <c r="F32" s="43">
        <f>ROUND(E32*F30,2)</f>
        <v>5.95</v>
      </c>
      <c r="G32" s="62"/>
      <c r="H32" s="62"/>
      <c r="I32" s="3"/>
      <c r="J32" s="50"/>
      <c r="K32" s="3"/>
      <c r="L32" s="43">
        <f>ROUND(K32*F32,2)</f>
        <v>0</v>
      </c>
      <c r="M32" s="43">
        <f>L32+J32+H32</f>
        <v>0</v>
      </c>
    </row>
    <row r="33" spans="1:256" s="31" customFormat="1" ht="13.5" x14ac:dyDescent="0.25">
      <c r="A33" s="3"/>
      <c r="B33" s="64"/>
      <c r="C33" s="5" t="s">
        <v>67</v>
      </c>
      <c r="D33" s="3" t="s">
        <v>82</v>
      </c>
      <c r="E33" s="43">
        <v>1.35</v>
      </c>
      <c r="F33" s="43">
        <f>ROUND(E33*F30,2)</f>
        <v>0.5</v>
      </c>
      <c r="G33" s="43"/>
      <c r="H33" s="50"/>
      <c r="I33" s="43"/>
      <c r="J33" s="50"/>
      <c r="K33" s="43"/>
      <c r="L33" s="43">
        <f>ROUND(F33*K33,2)</f>
        <v>0</v>
      </c>
      <c r="M33" s="43">
        <f>L33+J33+H33</f>
        <v>0</v>
      </c>
      <c r="N33" s="27"/>
    </row>
    <row r="34" spans="1:256" s="2" customFormat="1" ht="15.75" x14ac:dyDescent="0.25">
      <c r="A34" s="65"/>
      <c r="B34" s="66" t="s">
        <v>369</v>
      </c>
      <c r="C34" s="117" t="s">
        <v>370</v>
      </c>
      <c r="D34" s="66" t="s">
        <v>83</v>
      </c>
      <c r="E34" s="10">
        <v>0.04</v>
      </c>
      <c r="F34" s="43">
        <f>ROUND(E34*F30,2)</f>
        <v>0.01</v>
      </c>
      <c r="G34" s="10"/>
      <c r="H34" s="67">
        <f>ROUND(F34*G34,2)</f>
        <v>0</v>
      </c>
      <c r="I34" s="65"/>
      <c r="J34" s="50"/>
      <c r="K34" s="65"/>
      <c r="L34" s="43"/>
      <c r="M34" s="43">
        <f>L34+J34+H34</f>
        <v>0</v>
      </c>
    </row>
    <row r="35" spans="1:256" s="31" customFormat="1" ht="27" x14ac:dyDescent="0.25">
      <c r="A35" s="3">
        <v>8</v>
      </c>
      <c r="B35" s="19" t="s">
        <v>161</v>
      </c>
      <c r="C35" s="40" t="s">
        <v>371</v>
      </c>
      <c r="D35" s="43" t="s">
        <v>65</v>
      </c>
      <c r="E35" s="41"/>
      <c r="F35" s="42">
        <f>F30*1.95*1000</f>
        <v>715.65</v>
      </c>
      <c r="G35" s="43"/>
      <c r="H35" s="43"/>
      <c r="I35" s="43"/>
      <c r="J35" s="43"/>
      <c r="K35" s="43"/>
      <c r="L35" s="43">
        <f>ROUND(F35*K35,2)</f>
        <v>0</v>
      </c>
      <c r="M35" s="43">
        <f>L35+J35+H35</f>
        <v>0</v>
      </c>
    </row>
    <row r="36" spans="1:256" s="27" customFormat="1" ht="13.5" x14ac:dyDescent="0.25">
      <c r="A36" s="3">
        <v>9</v>
      </c>
      <c r="B36" s="82" t="s">
        <v>84</v>
      </c>
      <c r="C36" s="5" t="s">
        <v>85</v>
      </c>
      <c r="D36" s="59" t="s">
        <v>86</v>
      </c>
      <c r="E36" s="59"/>
      <c r="F36" s="136">
        <v>0.36699999999999999</v>
      </c>
      <c r="G36" s="3"/>
      <c r="H36" s="3"/>
      <c r="I36" s="43"/>
      <c r="J36" s="50"/>
      <c r="K36" s="3"/>
      <c r="L36" s="43"/>
      <c r="M36" s="43"/>
      <c r="N36" s="51"/>
    </row>
    <row r="37" spans="1:256" s="27" customFormat="1" ht="13.5" x14ac:dyDescent="0.25">
      <c r="A37" s="3"/>
      <c r="B37" s="48"/>
      <c r="C37" s="5" t="s">
        <v>79</v>
      </c>
      <c r="D37" s="59" t="s">
        <v>81</v>
      </c>
      <c r="E37" s="59">
        <v>3.23</v>
      </c>
      <c r="F37" s="41">
        <f>ROUND(F36*E37,2)</f>
        <v>1.19</v>
      </c>
      <c r="G37" s="3"/>
      <c r="H37" s="3"/>
      <c r="I37" s="43"/>
      <c r="J37" s="43">
        <f>ROUND(F37*I37,2)</f>
        <v>0</v>
      </c>
      <c r="K37" s="3"/>
      <c r="L37" s="43"/>
      <c r="M37" s="43">
        <f>H37+J37+L37</f>
        <v>0</v>
      </c>
      <c r="N37" s="51"/>
    </row>
    <row r="38" spans="1:256" s="27" customFormat="1" ht="13.5" x14ac:dyDescent="0.25">
      <c r="A38" s="3"/>
      <c r="B38" s="48"/>
      <c r="C38" s="5" t="s">
        <v>133</v>
      </c>
      <c r="D38" s="59" t="s">
        <v>71</v>
      </c>
      <c r="E38" s="59">
        <v>3.62</v>
      </c>
      <c r="F38" s="41">
        <f>ROUND(F36*E38,2)</f>
        <v>1.33</v>
      </c>
      <c r="G38" s="3"/>
      <c r="H38" s="3"/>
      <c r="I38" s="43"/>
      <c r="J38" s="50"/>
      <c r="K38" s="3"/>
      <c r="L38" s="43">
        <f>ROUND(F38*K38,2)</f>
        <v>0</v>
      </c>
      <c r="M38" s="43">
        <f>H38+J38+L38</f>
        <v>0</v>
      </c>
      <c r="N38" s="51"/>
    </row>
    <row r="39" spans="1:256" s="27" customFormat="1" ht="13.5" x14ac:dyDescent="0.25">
      <c r="A39" s="3"/>
      <c r="B39" s="48"/>
      <c r="C39" s="5" t="s">
        <v>67</v>
      </c>
      <c r="D39" s="59" t="s">
        <v>68</v>
      </c>
      <c r="E39" s="59">
        <v>0.18</v>
      </c>
      <c r="F39" s="41">
        <f>ROUND(F36*E39,2)</f>
        <v>7.0000000000000007E-2</v>
      </c>
      <c r="G39" s="3"/>
      <c r="H39" s="3"/>
      <c r="I39" s="43"/>
      <c r="J39" s="50"/>
      <c r="K39" s="3"/>
      <c r="L39" s="43">
        <f>ROUND(F39*K39,2)</f>
        <v>0</v>
      </c>
      <c r="M39" s="43">
        <f>H39+J39+L39</f>
        <v>0</v>
      </c>
      <c r="N39" s="51"/>
    </row>
    <row r="40" spans="1:256" s="27" customFormat="1" ht="13.5" x14ac:dyDescent="0.25">
      <c r="A40" s="3"/>
      <c r="B40" s="48" t="s">
        <v>369</v>
      </c>
      <c r="C40" s="5" t="s">
        <v>370</v>
      </c>
      <c r="D40" s="59" t="s">
        <v>66</v>
      </c>
      <c r="E40" s="59">
        <v>0.04</v>
      </c>
      <c r="F40" s="41">
        <f>ROUND(F36*E40,2)</f>
        <v>0.01</v>
      </c>
      <c r="G40" s="3"/>
      <c r="H40" s="3"/>
      <c r="I40" s="43"/>
      <c r="J40" s="50"/>
      <c r="K40" s="3"/>
      <c r="L40" s="43"/>
      <c r="M40" s="43">
        <f>H40+J40+L40</f>
        <v>0</v>
      </c>
      <c r="N40" s="51"/>
    </row>
    <row r="41" spans="1:256" s="92" customFormat="1" ht="40.5" x14ac:dyDescent="0.2">
      <c r="A41" s="3">
        <v>10</v>
      </c>
      <c r="B41" s="19" t="s">
        <v>158</v>
      </c>
      <c r="C41" s="91" t="s">
        <v>173</v>
      </c>
      <c r="D41" s="43" t="s">
        <v>78</v>
      </c>
      <c r="E41" s="49"/>
      <c r="F41" s="42">
        <v>0.36699999999999999</v>
      </c>
      <c r="G41" s="43"/>
      <c r="H41" s="43"/>
      <c r="I41" s="43"/>
      <c r="J41" s="43"/>
      <c r="K41" s="43"/>
      <c r="L41" s="43"/>
      <c r="M41" s="4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92" customFormat="1" ht="13.5" x14ac:dyDescent="0.2">
      <c r="A42" s="3"/>
      <c r="B42" s="45"/>
      <c r="C42" s="91" t="s">
        <v>133</v>
      </c>
      <c r="D42" s="41" t="s">
        <v>71</v>
      </c>
      <c r="E42" s="41">
        <v>10.5</v>
      </c>
      <c r="F42" s="43">
        <f>ROUND(F41*E42,2)</f>
        <v>3.85</v>
      </c>
      <c r="G42" s="43"/>
      <c r="H42" s="43"/>
      <c r="I42" s="43"/>
      <c r="J42" s="43"/>
      <c r="K42" s="43"/>
      <c r="L42" s="43">
        <f>ROUND(F42*K42,2)</f>
        <v>0</v>
      </c>
      <c r="M42" s="43">
        <f t="shared" ref="M42:M44" si="0">L42+J42+H42</f>
        <v>0</v>
      </c>
      <c r="N42" s="27"/>
      <c r="O42" s="27"/>
      <c r="P42" s="27"/>
      <c r="Q42" s="27"/>
      <c r="R42" s="8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92" customFormat="1" ht="13.5" x14ac:dyDescent="0.2">
      <c r="A43" s="3"/>
      <c r="B43" s="46"/>
      <c r="C43" s="91" t="s">
        <v>174</v>
      </c>
      <c r="D43" s="43" t="s">
        <v>71</v>
      </c>
      <c r="E43" s="41">
        <f>1.85*6</f>
        <v>11.100000000000001</v>
      </c>
      <c r="F43" s="43">
        <f>ROUND(F41*E43,2)</f>
        <v>4.07</v>
      </c>
      <c r="G43" s="43"/>
      <c r="H43" s="43"/>
      <c r="I43" s="43"/>
      <c r="J43" s="43"/>
      <c r="K43" s="43"/>
      <c r="L43" s="43">
        <f>ROUND(F43*K43,2)</f>
        <v>0</v>
      </c>
      <c r="M43" s="43">
        <f t="shared" si="0"/>
        <v>0</v>
      </c>
      <c r="N43" s="27"/>
      <c r="O43" s="81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92" customFormat="1" ht="13.5" x14ac:dyDescent="0.2">
      <c r="A44" s="3"/>
      <c r="B44" s="61"/>
      <c r="C44" s="91" t="s">
        <v>175</v>
      </c>
      <c r="D44" s="43" t="s">
        <v>71</v>
      </c>
      <c r="E44" s="41">
        <f>1.85*6</f>
        <v>11.100000000000001</v>
      </c>
      <c r="F44" s="43">
        <f>ROUND(F41*E44,2)</f>
        <v>4.07</v>
      </c>
      <c r="G44" s="43"/>
      <c r="H44" s="43"/>
      <c r="I44" s="43"/>
      <c r="J44" s="43"/>
      <c r="K44" s="43"/>
      <c r="L44" s="43">
        <f>ROUND(F44*K44,2)</f>
        <v>0</v>
      </c>
      <c r="M44" s="43">
        <f t="shared" si="0"/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92" customFormat="1" ht="27" x14ac:dyDescent="0.2">
      <c r="A45" s="3">
        <v>11</v>
      </c>
      <c r="B45" s="82" t="s">
        <v>334</v>
      </c>
      <c r="C45" s="91" t="s">
        <v>335</v>
      </c>
      <c r="D45" s="43" t="s">
        <v>95</v>
      </c>
      <c r="E45" s="49"/>
      <c r="F45" s="60">
        <v>0.50700000000000001</v>
      </c>
      <c r="G45" s="43"/>
      <c r="H45" s="43"/>
      <c r="I45" s="43"/>
      <c r="J45" s="43"/>
      <c r="K45" s="43"/>
      <c r="L45" s="43"/>
      <c r="M45" s="43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92" customFormat="1" ht="13.5" x14ac:dyDescent="0.2">
      <c r="A46" s="3"/>
      <c r="B46" s="48"/>
      <c r="C46" s="91" t="s">
        <v>79</v>
      </c>
      <c r="D46" s="43" t="s">
        <v>64</v>
      </c>
      <c r="E46" s="41">
        <v>33</v>
      </c>
      <c r="F46" s="43">
        <f>ROUND(F45*E46,2)</f>
        <v>16.73</v>
      </c>
      <c r="G46" s="43"/>
      <c r="H46" s="43"/>
      <c r="I46" s="43"/>
      <c r="J46" s="43">
        <f>ROUND(F46*I46,2)</f>
        <v>0</v>
      </c>
      <c r="K46" s="43"/>
      <c r="L46" s="43"/>
      <c r="M46" s="43">
        <f t="shared" ref="M46:M54" si="1">L46+J46+H46</f>
        <v>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92" customFormat="1" ht="13.5" x14ac:dyDescent="0.2">
      <c r="A47" s="3"/>
      <c r="B47" s="45"/>
      <c r="C47" s="91" t="s">
        <v>142</v>
      </c>
      <c r="D47" s="41" t="s">
        <v>71</v>
      </c>
      <c r="E47" s="41">
        <v>0.42</v>
      </c>
      <c r="F47" s="43">
        <f>ROUND(F45*E47,2)</f>
        <v>0.21</v>
      </c>
      <c r="G47" s="43"/>
      <c r="H47" s="43"/>
      <c r="I47" s="43"/>
      <c r="J47" s="43"/>
      <c r="K47" s="43"/>
      <c r="L47" s="43">
        <f t="shared" ref="L47:L52" si="2">ROUND(F47*K47,2)</f>
        <v>0</v>
      </c>
      <c r="M47" s="43">
        <f t="shared" si="1"/>
        <v>0</v>
      </c>
      <c r="N47" s="27"/>
      <c r="O47" s="27"/>
      <c r="P47" s="27"/>
      <c r="Q47" s="27"/>
      <c r="R47" s="81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92" customFormat="1" ht="13.5" x14ac:dyDescent="0.2">
      <c r="A48" s="3"/>
      <c r="B48" s="45"/>
      <c r="C48" s="91" t="s">
        <v>133</v>
      </c>
      <c r="D48" s="41" t="s">
        <v>71</v>
      </c>
      <c r="E48" s="41">
        <v>2.58</v>
      </c>
      <c r="F48" s="43">
        <f>ROUND(F45*E48,2)</f>
        <v>1.31</v>
      </c>
      <c r="G48" s="43"/>
      <c r="H48" s="43"/>
      <c r="I48" s="43"/>
      <c r="J48" s="43"/>
      <c r="K48" s="43"/>
      <c r="L48" s="43">
        <f t="shared" si="2"/>
        <v>0</v>
      </c>
      <c r="M48" s="43">
        <f t="shared" si="1"/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92" customFormat="1" ht="27" x14ac:dyDescent="0.2">
      <c r="A49" s="3"/>
      <c r="B49" s="46"/>
      <c r="C49" s="91" t="s">
        <v>139</v>
      </c>
      <c r="D49" s="43" t="s">
        <v>71</v>
      </c>
      <c r="E49" s="41">
        <v>11.2</v>
      </c>
      <c r="F49" s="43">
        <f>ROUND(F45*E49,2)</f>
        <v>5.68</v>
      </c>
      <c r="G49" s="43"/>
      <c r="H49" s="43"/>
      <c r="I49" s="43"/>
      <c r="J49" s="43"/>
      <c r="K49" s="43"/>
      <c r="L49" s="43">
        <f t="shared" si="2"/>
        <v>0</v>
      </c>
      <c r="M49" s="43">
        <f t="shared" si="1"/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92" customFormat="1" ht="13.5" x14ac:dyDescent="0.2">
      <c r="A50" s="3"/>
      <c r="B50" s="46"/>
      <c r="C50" s="91" t="s">
        <v>118</v>
      </c>
      <c r="D50" s="43" t="s">
        <v>71</v>
      </c>
      <c r="E50" s="41">
        <v>24.8</v>
      </c>
      <c r="F50" s="43">
        <f>ROUND(F45*E50,2)</f>
        <v>12.57</v>
      </c>
      <c r="G50" s="43"/>
      <c r="H50" s="43"/>
      <c r="I50" s="43"/>
      <c r="J50" s="43"/>
      <c r="K50" s="43"/>
      <c r="L50" s="43">
        <f t="shared" si="2"/>
        <v>0</v>
      </c>
      <c r="M50" s="43">
        <f t="shared" si="1"/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 x14ac:dyDescent="0.2">
      <c r="A51" s="3"/>
      <c r="B51" s="46"/>
      <c r="C51" s="91" t="s">
        <v>90</v>
      </c>
      <c r="D51" s="43" t="s">
        <v>71</v>
      </c>
      <c r="E51" s="41">
        <v>4.1399999999999997</v>
      </c>
      <c r="F51" s="43">
        <f>ROUND(F45*E51,2)</f>
        <v>2.1</v>
      </c>
      <c r="G51" s="43"/>
      <c r="H51" s="43"/>
      <c r="I51" s="43"/>
      <c r="J51" s="43"/>
      <c r="K51" s="43"/>
      <c r="L51" s="43">
        <f t="shared" si="2"/>
        <v>0</v>
      </c>
      <c r="M51" s="43">
        <f t="shared" si="1"/>
        <v>0</v>
      </c>
      <c r="N51" s="27"/>
      <c r="O51" s="81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 x14ac:dyDescent="0.2">
      <c r="A52" s="3"/>
      <c r="B52" s="61"/>
      <c r="C52" s="160" t="s">
        <v>93</v>
      </c>
      <c r="D52" s="43" t="s">
        <v>71</v>
      </c>
      <c r="E52" s="41">
        <v>0.53</v>
      </c>
      <c r="F52" s="43">
        <f>ROUND(F45*E52,2)</f>
        <v>0.27</v>
      </c>
      <c r="G52" s="43"/>
      <c r="H52" s="43"/>
      <c r="I52" s="43"/>
      <c r="J52" s="43"/>
      <c r="K52" s="43"/>
      <c r="L52" s="43">
        <f t="shared" si="2"/>
        <v>0</v>
      </c>
      <c r="M52" s="43">
        <f t="shared" si="1"/>
        <v>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27" x14ac:dyDescent="0.2">
      <c r="A53" s="3"/>
      <c r="B53" s="45" t="s">
        <v>369</v>
      </c>
      <c r="C53" s="91" t="s">
        <v>373</v>
      </c>
      <c r="D53" s="41" t="s">
        <v>83</v>
      </c>
      <c r="E53" s="41">
        <v>204</v>
      </c>
      <c r="F53" s="43">
        <f>ROUND(F45*E53,2)</f>
        <v>103.43</v>
      </c>
      <c r="G53" s="43"/>
      <c r="H53" s="43">
        <f>ROUND(F53*G53,2)</f>
        <v>0</v>
      </c>
      <c r="I53" s="43"/>
      <c r="J53" s="43"/>
      <c r="K53" s="43"/>
      <c r="L53" s="43"/>
      <c r="M53" s="43">
        <f t="shared" si="1"/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15.75" x14ac:dyDescent="0.2">
      <c r="A54" s="3"/>
      <c r="B54" s="46"/>
      <c r="C54" s="91" t="s">
        <v>73</v>
      </c>
      <c r="D54" s="41" t="s">
        <v>83</v>
      </c>
      <c r="E54" s="41">
        <v>30</v>
      </c>
      <c r="F54" s="43">
        <f>ROUND(F45*E54,2)</f>
        <v>15.21</v>
      </c>
      <c r="G54" s="43"/>
      <c r="H54" s="43">
        <f>ROUND(F54*G54,2)</f>
        <v>0</v>
      </c>
      <c r="I54" s="43"/>
      <c r="J54" s="43"/>
      <c r="K54" s="43"/>
      <c r="L54" s="43"/>
      <c r="M54" s="43">
        <f t="shared" si="1"/>
        <v>0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92" customFormat="1" ht="12.75" customHeight="1" x14ac:dyDescent="0.2">
      <c r="A55" s="137">
        <v>12</v>
      </c>
      <c r="B55" s="141" t="s">
        <v>256</v>
      </c>
      <c r="C55" s="127" t="s">
        <v>263</v>
      </c>
      <c r="D55" s="73" t="s">
        <v>65</v>
      </c>
      <c r="E55" s="138"/>
      <c r="F55" s="118">
        <v>0.27</v>
      </c>
      <c r="G55" s="73"/>
      <c r="H55" s="73"/>
      <c r="I55" s="73"/>
      <c r="J55" s="73"/>
      <c r="K55" s="73"/>
      <c r="L55" s="73"/>
      <c r="M55" s="73"/>
    </row>
    <row r="56" spans="1:256" s="92" customFormat="1" ht="13.5" x14ac:dyDescent="0.2">
      <c r="A56" s="137"/>
      <c r="B56" s="141"/>
      <c r="C56" s="127" t="s">
        <v>257</v>
      </c>
      <c r="D56" s="73" t="s">
        <v>71</v>
      </c>
      <c r="E56" s="140">
        <v>0.3</v>
      </c>
      <c r="F56" s="73">
        <f>ROUND(F55*E56,2)</f>
        <v>0.08</v>
      </c>
      <c r="G56" s="73"/>
      <c r="H56" s="73"/>
      <c r="I56" s="73"/>
      <c r="J56" s="73"/>
      <c r="K56" s="73"/>
      <c r="L56" s="73">
        <f>ROUND(F56*K56,2)</f>
        <v>0</v>
      </c>
      <c r="M56" s="73">
        <f>L56+J56+H56</f>
        <v>0</v>
      </c>
    </row>
    <row r="57" spans="1:256" s="92" customFormat="1" ht="13.5" x14ac:dyDescent="0.25">
      <c r="A57" s="137"/>
      <c r="B57" s="141"/>
      <c r="C57" s="127" t="s">
        <v>210</v>
      </c>
      <c r="D57" s="185" t="s">
        <v>65</v>
      </c>
      <c r="E57" s="140">
        <v>1.03</v>
      </c>
      <c r="F57" s="73">
        <f>ROUND(F55*E57,2)</f>
        <v>0.28000000000000003</v>
      </c>
      <c r="G57" s="73"/>
      <c r="H57" s="73">
        <f>ROUND(F57*G57,2)</f>
        <v>0</v>
      </c>
      <c r="I57" s="73"/>
      <c r="J57" s="73"/>
      <c r="K57" s="73"/>
      <c r="L57" s="73"/>
      <c r="M57" s="73">
        <f>L57+J57+H57</f>
        <v>0</v>
      </c>
    </row>
    <row r="58" spans="1:256" s="27" customFormat="1" ht="67.5" customHeight="1" x14ac:dyDescent="0.25">
      <c r="A58" s="137">
        <v>13</v>
      </c>
      <c r="B58" s="124" t="s">
        <v>258</v>
      </c>
      <c r="C58" s="186" t="s">
        <v>259</v>
      </c>
      <c r="D58" s="187" t="s">
        <v>95</v>
      </c>
      <c r="E58" s="187"/>
      <c r="F58" s="118">
        <v>0.45</v>
      </c>
      <c r="G58" s="137"/>
      <c r="H58" s="137"/>
      <c r="I58" s="73"/>
      <c r="J58" s="188"/>
      <c r="K58" s="137"/>
      <c r="L58" s="73"/>
      <c r="M58" s="73"/>
    </row>
    <row r="59" spans="1:256" s="63" customFormat="1" ht="13.5" x14ac:dyDescent="0.25">
      <c r="A59" s="137"/>
      <c r="B59" s="143"/>
      <c r="C59" s="184" t="s">
        <v>79</v>
      </c>
      <c r="D59" s="137" t="s">
        <v>81</v>
      </c>
      <c r="E59" s="144">
        <v>37.78</v>
      </c>
      <c r="F59" s="73">
        <f>ROUND(F58*E59,2)</f>
        <v>17</v>
      </c>
      <c r="G59" s="189"/>
      <c r="H59" s="189"/>
      <c r="I59" s="73"/>
      <c r="J59" s="73">
        <f>ROUND(I59*F59,2)</f>
        <v>0</v>
      </c>
      <c r="K59" s="189"/>
      <c r="L59" s="189"/>
      <c r="M59" s="73">
        <f t="shared" ref="M59:M65" si="3">L59+J59+H59</f>
        <v>0</v>
      </c>
    </row>
    <row r="60" spans="1:256" s="63" customFormat="1" ht="13.5" x14ac:dyDescent="0.25">
      <c r="A60" s="137"/>
      <c r="B60" s="143"/>
      <c r="C60" s="184" t="s">
        <v>260</v>
      </c>
      <c r="D60" s="137" t="s">
        <v>89</v>
      </c>
      <c r="E60" s="190">
        <v>3.02</v>
      </c>
      <c r="F60" s="73">
        <f>ROUND(E60*F58,2)</f>
        <v>1.36</v>
      </c>
      <c r="G60" s="189"/>
      <c r="H60" s="189"/>
      <c r="I60" s="73"/>
      <c r="J60" s="188"/>
      <c r="K60" s="137"/>
      <c r="L60" s="73">
        <f>ROUND(F60*K60,2)</f>
        <v>0</v>
      </c>
      <c r="M60" s="73">
        <f t="shared" si="3"/>
        <v>0</v>
      </c>
    </row>
    <row r="61" spans="1:256" s="27" customFormat="1" ht="13.5" x14ac:dyDescent="0.25">
      <c r="A61" s="137"/>
      <c r="B61" s="189"/>
      <c r="C61" s="191" t="s">
        <v>261</v>
      </c>
      <c r="D61" s="192" t="s">
        <v>89</v>
      </c>
      <c r="E61" s="193">
        <v>3.7</v>
      </c>
      <c r="F61" s="73">
        <f>ROUND(E61*F58,2)</f>
        <v>1.67</v>
      </c>
      <c r="G61" s="73"/>
      <c r="H61" s="73"/>
      <c r="I61" s="194"/>
      <c r="J61" s="195"/>
      <c r="K61" s="137"/>
      <c r="L61" s="73">
        <f>ROUND(F61*K61,2)</f>
        <v>0</v>
      </c>
      <c r="M61" s="73">
        <f t="shared" si="3"/>
        <v>0</v>
      </c>
    </row>
    <row r="62" spans="1:256" s="27" customFormat="1" ht="13.5" x14ac:dyDescent="0.25">
      <c r="A62" s="137"/>
      <c r="B62" s="189"/>
      <c r="C62" s="191" t="s">
        <v>262</v>
      </c>
      <c r="D62" s="192" t="s">
        <v>89</v>
      </c>
      <c r="E62" s="144">
        <v>11.1</v>
      </c>
      <c r="F62" s="73">
        <f>ROUND(E62*F58,2)</f>
        <v>5</v>
      </c>
      <c r="G62" s="73"/>
      <c r="H62" s="73"/>
      <c r="I62" s="194"/>
      <c r="J62" s="195"/>
      <c r="K62" s="137"/>
      <c r="L62" s="73">
        <f>ROUND(F62*K62,2)</f>
        <v>0</v>
      </c>
      <c r="M62" s="73">
        <f t="shared" si="3"/>
        <v>0</v>
      </c>
    </row>
    <row r="63" spans="1:256" s="27" customFormat="1" ht="13.5" x14ac:dyDescent="0.25">
      <c r="A63" s="137"/>
      <c r="B63" s="189"/>
      <c r="C63" s="184" t="s">
        <v>67</v>
      </c>
      <c r="D63" s="137" t="s">
        <v>68</v>
      </c>
      <c r="E63" s="190">
        <v>2.2999999999999998</v>
      </c>
      <c r="F63" s="73">
        <f>ROUND(E63*F58,2)</f>
        <v>1.04</v>
      </c>
      <c r="G63" s="137"/>
      <c r="H63" s="137"/>
      <c r="I63" s="73"/>
      <c r="J63" s="188"/>
      <c r="K63" s="73"/>
      <c r="L63" s="73">
        <f>ROUND(F63*K63,2)</f>
        <v>0</v>
      </c>
      <c r="M63" s="73">
        <f t="shared" si="3"/>
        <v>0</v>
      </c>
    </row>
    <row r="64" spans="1:256" s="27" customFormat="1" ht="40.5" x14ac:dyDescent="0.25">
      <c r="A64" s="137"/>
      <c r="B64" s="233" t="s">
        <v>374</v>
      </c>
      <c r="C64" s="184" t="s">
        <v>375</v>
      </c>
      <c r="D64" s="137" t="s">
        <v>65</v>
      </c>
      <c r="E64" s="193">
        <v>139.5</v>
      </c>
      <c r="F64" s="73">
        <f>ROUND(E64*F58,2)</f>
        <v>62.78</v>
      </c>
      <c r="G64" s="73"/>
      <c r="H64" s="73">
        <f>ROUND(F64*G64,2)</f>
        <v>0</v>
      </c>
      <c r="I64" s="73"/>
      <c r="J64" s="188"/>
      <c r="K64" s="73"/>
      <c r="L64" s="73"/>
      <c r="M64" s="73">
        <f t="shared" si="3"/>
        <v>0</v>
      </c>
    </row>
    <row r="65" spans="1:13" s="27" customFormat="1" ht="13.5" x14ac:dyDescent="0.25">
      <c r="A65" s="137"/>
      <c r="B65" s="189"/>
      <c r="C65" s="184" t="s">
        <v>96</v>
      </c>
      <c r="D65" s="137" t="s">
        <v>68</v>
      </c>
      <c r="E65" s="193">
        <v>15.3</v>
      </c>
      <c r="F65" s="73">
        <f>ROUND(E65*F58,2)</f>
        <v>6.89</v>
      </c>
      <c r="G65" s="73"/>
      <c r="H65" s="73">
        <f>ROUND(F65*G65,2)</f>
        <v>0</v>
      </c>
      <c r="I65" s="73"/>
      <c r="J65" s="188"/>
      <c r="K65" s="73"/>
      <c r="L65" s="73"/>
      <c r="M65" s="73">
        <f t="shared" si="3"/>
        <v>0</v>
      </c>
    </row>
    <row r="66" spans="1:13" s="92" customFormat="1" ht="12.75" customHeight="1" x14ac:dyDescent="0.2">
      <c r="A66" s="137">
        <v>14</v>
      </c>
      <c r="B66" s="141" t="s">
        <v>256</v>
      </c>
      <c r="C66" s="127" t="s">
        <v>263</v>
      </c>
      <c r="D66" s="73" t="s">
        <v>65</v>
      </c>
      <c r="E66" s="138"/>
      <c r="F66" s="118">
        <v>0.13500000000000001</v>
      </c>
      <c r="G66" s="73"/>
      <c r="H66" s="73"/>
      <c r="I66" s="73"/>
      <c r="J66" s="73"/>
      <c r="K66" s="73"/>
      <c r="L66" s="73"/>
      <c r="M66" s="73"/>
    </row>
    <row r="67" spans="1:13" s="92" customFormat="1" ht="13.5" x14ac:dyDescent="0.2">
      <c r="A67" s="137"/>
      <c r="B67" s="141"/>
      <c r="C67" s="127" t="s">
        <v>257</v>
      </c>
      <c r="D67" s="73" t="s">
        <v>71</v>
      </c>
      <c r="E67" s="140">
        <v>0.3</v>
      </c>
      <c r="F67" s="73">
        <f>ROUND(F66*E67,2)</f>
        <v>0.04</v>
      </c>
      <c r="G67" s="73"/>
      <c r="H67" s="73"/>
      <c r="I67" s="73"/>
      <c r="J67" s="73"/>
      <c r="K67" s="73"/>
      <c r="L67" s="73">
        <f>ROUND(F67*K67,2)</f>
        <v>0</v>
      </c>
      <c r="M67" s="73">
        <f>L67+J67+H67</f>
        <v>0</v>
      </c>
    </row>
    <row r="68" spans="1:13" s="92" customFormat="1" ht="13.5" x14ac:dyDescent="0.25">
      <c r="A68" s="137"/>
      <c r="B68" s="141"/>
      <c r="C68" s="127" t="s">
        <v>210</v>
      </c>
      <c r="D68" s="185" t="s">
        <v>65</v>
      </c>
      <c r="E68" s="140">
        <v>1.03</v>
      </c>
      <c r="F68" s="73">
        <f>ROUND(F66*E68,2)</f>
        <v>0.14000000000000001</v>
      </c>
      <c r="G68" s="73"/>
      <c r="H68" s="73">
        <f>ROUND(F68*G68,2)</f>
        <v>0</v>
      </c>
      <c r="I68" s="73"/>
      <c r="J68" s="73"/>
      <c r="K68" s="73"/>
      <c r="L68" s="73"/>
      <c r="M68" s="73">
        <f>L68+J68+H68</f>
        <v>0</v>
      </c>
    </row>
    <row r="69" spans="1:13" s="27" customFormat="1" ht="67.5" x14ac:dyDescent="0.25">
      <c r="A69" s="137">
        <v>15</v>
      </c>
      <c r="B69" s="124" t="s">
        <v>264</v>
      </c>
      <c r="C69" s="186" t="s">
        <v>296</v>
      </c>
      <c r="D69" s="187" t="s">
        <v>95</v>
      </c>
      <c r="E69" s="187"/>
      <c r="F69" s="118">
        <v>0.45</v>
      </c>
      <c r="G69" s="137"/>
      <c r="H69" s="137"/>
      <c r="I69" s="73"/>
      <c r="J69" s="188"/>
      <c r="K69" s="137"/>
      <c r="L69" s="73"/>
      <c r="M69" s="73"/>
    </row>
    <row r="70" spans="1:13" s="63" customFormat="1" ht="13.5" x14ac:dyDescent="0.25">
      <c r="A70" s="137"/>
      <c r="B70" s="143"/>
      <c r="C70" s="184" t="s">
        <v>79</v>
      </c>
      <c r="D70" s="137" t="s">
        <v>81</v>
      </c>
      <c r="E70" s="144">
        <v>37.5</v>
      </c>
      <c r="F70" s="73">
        <f>ROUND(F69*E70,2)</f>
        <v>16.88</v>
      </c>
      <c r="G70" s="189"/>
      <c r="H70" s="189"/>
      <c r="I70" s="73"/>
      <c r="J70" s="73">
        <f>ROUND(I70*F70,2)</f>
        <v>0</v>
      </c>
      <c r="K70" s="189"/>
      <c r="L70" s="189"/>
      <c r="M70" s="73">
        <f t="shared" ref="M70:M75" si="4">L70+J70+H70</f>
        <v>0</v>
      </c>
    </row>
    <row r="71" spans="1:13" s="63" customFormat="1" ht="13.5" x14ac:dyDescent="0.25">
      <c r="A71" s="137"/>
      <c r="B71" s="143"/>
      <c r="C71" s="184" t="s">
        <v>260</v>
      </c>
      <c r="D71" s="137" t="s">
        <v>89</v>
      </c>
      <c r="E71" s="190">
        <v>3.02</v>
      </c>
      <c r="F71" s="73">
        <f>ROUND(E71*F69,2)</f>
        <v>1.36</v>
      </c>
      <c r="G71" s="189"/>
      <c r="H71" s="189"/>
      <c r="I71" s="73"/>
      <c r="J71" s="188"/>
      <c r="K71" s="137"/>
      <c r="L71" s="73"/>
      <c r="M71" s="73">
        <f t="shared" si="4"/>
        <v>0</v>
      </c>
    </row>
    <row r="72" spans="1:13" s="27" customFormat="1" ht="13.5" x14ac:dyDescent="0.25">
      <c r="A72" s="137"/>
      <c r="B72" s="189"/>
      <c r="C72" s="191" t="s">
        <v>261</v>
      </c>
      <c r="D72" s="192" t="s">
        <v>89</v>
      </c>
      <c r="E72" s="193">
        <v>3.7</v>
      </c>
      <c r="F72" s="73">
        <f>ROUND(E72*F69,2)</f>
        <v>1.67</v>
      </c>
      <c r="G72" s="73"/>
      <c r="H72" s="73"/>
      <c r="I72" s="194"/>
      <c r="J72" s="195"/>
      <c r="K72" s="137"/>
      <c r="L72" s="73">
        <f>ROUND(F72*K72,2)</f>
        <v>0</v>
      </c>
      <c r="M72" s="73">
        <f t="shared" si="4"/>
        <v>0</v>
      </c>
    </row>
    <row r="73" spans="1:13" s="27" customFormat="1" ht="13.5" x14ac:dyDescent="0.25">
      <c r="A73" s="137"/>
      <c r="B73" s="189"/>
      <c r="C73" s="191" t="s">
        <v>262</v>
      </c>
      <c r="D73" s="192" t="s">
        <v>89</v>
      </c>
      <c r="E73" s="144">
        <v>11.1</v>
      </c>
      <c r="F73" s="73">
        <f>ROUND(E73*F69,2)</f>
        <v>5</v>
      </c>
      <c r="G73" s="73"/>
      <c r="H73" s="73"/>
      <c r="I73" s="194"/>
      <c r="J73" s="195"/>
      <c r="K73" s="137"/>
      <c r="L73" s="73">
        <f>ROUND(F73*K73,2)</f>
        <v>0</v>
      </c>
      <c r="M73" s="73">
        <f t="shared" si="4"/>
        <v>0</v>
      </c>
    </row>
    <row r="74" spans="1:13" s="27" customFormat="1" ht="13.5" x14ac:dyDescent="0.25">
      <c r="A74" s="137"/>
      <c r="B74" s="189"/>
      <c r="C74" s="184" t="s">
        <v>67</v>
      </c>
      <c r="D74" s="137" t="s">
        <v>82</v>
      </c>
      <c r="E74" s="190">
        <v>2.2999999999999998</v>
      </c>
      <c r="F74" s="73">
        <f>ROUND(E74*F69,2)</f>
        <v>1.04</v>
      </c>
      <c r="G74" s="137"/>
      <c r="H74" s="137"/>
      <c r="I74" s="73"/>
      <c r="J74" s="188"/>
      <c r="K74" s="73"/>
      <c r="L74" s="73">
        <f>ROUND(F74*K74,2)</f>
        <v>0</v>
      </c>
      <c r="M74" s="73">
        <f t="shared" si="4"/>
        <v>0</v>
      </c>
    </row>
    <row r="75" spans="1:13" s="27" customFormat="1" ht="40.5" x14ac:dyDescent="0.25">
      <c r="A75" s="137"/>
      <c r="B75" s="233" t="s">
        <v>374</v>
      </c>
      <c r="C75" s="184" t="s">
        <v>376</v>
      </c>
      <c r="D75" s="137" t="s">
        <v>65</v>
      </c>
      <c r="E75" s="193">
        <v>97.4</v>
      </c>
      <c r="F75" s="73">
        <f>ROUND(E75*F69,2)</f>
        <v>43.83</v>
      </c>
      <c r="G75" s="73"/>
      <c r="H75" s="73">
        <f>ROUND(F75*G75,2)</f>
        <v>0</v>
      </c>
      <c r="I75" s="73"/>
      <c r="J75" s="188"/>
      <c r="K75" s="73"/>
      <c r="L75" s="73"/>
      <c r="M75" s="73">
        <f t="shared" si="4"/>
        <v>0</v>
      </c>
    </row>
    <row r="76" spans="1:13" s="27" customFormat="1" ht="13.5" x14ac:dyDescent="0.25">
      <c r="A76" s="137"/>
      <c r="B76" s="189"/>
      <c r="C76" s="184" t="s">
        <v>96</v>
      </c>
      <c r="D76" s="137" t="s">
        <v>68</v>
      </c>
      <c r="E76" s="193">
        <v>14.5</v>
      </c>
      <c r="F76" s="73">
        <f>ROUND(F69*E76,2)</f>
        <v>6.53</v>
      </c>
      <c r="G76" s="73"/>
      <c r="H76" s="73">
        <f>ROUND(F76*G76,2)</f>
        <v>0</v>
      </c>
      <c r="I76" s="73"/>
      <c r="J76" s="188"/>
      <c r="K76" s="73"/>
      <c r="L76" s="73"/>
      <c r="M76" s="73">
        <f>H76+J76+L76</f>
        <v>0</v>
      </c>
    </row>
    <row r="77" spans="1:13" s="92" customFormat="1" ht="27" x14ac:dyDescent="0.2">
      <c r="A77" s="137">
        <v>16</v>
      </c>
      <c r="B77" s="124" t="s">
        <v>140</v>
      </c>
      <c r="C77" s="127" t="s">
        <v>217</v>
      </c>
      <c r="D77" s="73" t="s">
        <v>98</v>
      </c>
      <c r="E77" s="138"/>
      <c r="F77" s="118">
        <v>0.34</v>
      </c>
      <c r="G77" s="73"/>
      <c r="H77" s="73"/>
      <c r="I77" s="73"/>
      <c r="J77" s="73"/>
      <c r="K77" s="73"/>
      <c r="L77" s="73"/>
      <c r="M77" s="73"/>
    </row>
    <row r="78" spans="1:13" s="92" customFormat="1" ht="13.5" x14ac:dyDescent="0.2">
      <c r="A78" s="137"/>
      <c r="B78" s="139"/>
      <c r="C78" s="127" t="s">
        <v>79</v>
      </c>
      <c r="D78" s="73" t="s">
        <v>64</v>
      </c>
      <c r="E78" s="140">
        <v>15</v>
      </c>
      <c r="F78" s="73">
        <f>ROUND(F77*E78,2)</f>
        <v>5.0999999999999996</v>
      </c>
      <c r="G78" s="73"/>
      <c r="H78" s="73"/>
      <c r="I78" s="73"/>
      <c r="J78" s="73">
        <f>ROUND(F78*I78,2)</f>
        <v>0</v>
      </c>
      <c r="K78" s="73"/>
      <c r="L78" s="73"/>
      <c r="M78" s="73">
        <f t="shared" ref="M78:M83" si="5">L78+J78+H78</f>
        <v>0</v>
      </c>
    </row>
    <row r="79" spans="1:13" s="92" customFormat="1" ht="13.5" x14ac:dyDescent="0.2">
      <c r="A79" s="137"/>
      <c r="B79" s="141"/>
      <c r="C79" s="127" t="s">
        <v>92</v>
      </c>
      <c r="D79" s="140" t="s">
        <v>71</v>
      </c>
      <c r="E79" s="140">
        <v>2.16</v>
      </c>
      <c r="F79" s="73">
        <f>ROUND(F77*E79,2)</f>
        <v>0.73</v>
      </c>
      <c r="G79" s="73"/>
      <c r="H79" s="73"/>
      <c r="I79" s="73"/>
      <c r="J79" s="73"/>
      <c r="K79" s="73"/>
      <c r="L79" s="73">
        <f>ROUND(F79*K79,2)</f>
        <v>0</v>
      </c>
      <c r="M79" s="73">
        <f t="shared" si="5"/>
        <v>0</v>
      </c>
    </row>
    <row r="80" spans="1:13" s="92" customFormat="1" ht="13.5" x14ac:dyDescent="0.2">
      <c r="A80" s="137"/>
      <c r="B80" s="142"/>
      <c r="C80" s="127" t="s">
        <v>90</v>
      </c>
      <c r="D80" s="73" t="s">
        <v>71</v>
      </c>
      <c r="E80" s="140">
        <v>0.97</v>
      </c>
      <c r="F80" s="73">
        <f>ROUND(F77*E80,2)</f>
        <v>0.33</v>
      </c>
      <c r="G80" s="73"/>
      <c r="H80" s="73"/>
      <c r="I80" s="73"/>
      <c r="J80" s="73"/>
      <c r="K80" s="73"/>
      <c r="L80" s="73">
        <f>ROUND(F80*K80,2)</f>
        <v>0</v>
      </c>
      <c r="M80" s="73">
        <f t="shared" si="5"/>
        <v>0</v>
      </c>
    </row>
    <row r="81" spans="1:14" s="92" customFormat="1" ht="27" x14ac:dyDescent="0.2">
      <c r="A81" s="137"/>
      <c r="B81" s="143"/>
      <c r="C81" s="127" t="s">
        <v>135</v>
      </c>
      <c r="D81" s="73" t="s">
        <v>71</v>
      </c>
      <c r="E81" s="140">
        <v>2.73</v>
      </c>
      <c r="F81" s="73">
        <f>ROUND(F77*E81,2)</f>
        <v>0.93</v>
      </c>
      <c r="G81" s="73"/>
      <c r="H81" s="73"/>
      <c r="I81" s="73"/>
      <c r="J81" s="73"/>
      <c r="K81" s="73"/>
      <c r="L81" s="73">
        <f>ROUND(F81*K81,2)</f>
        <v>0</v>
      </c>
      <c r="M81" s="73">
        <f t="shared" si="5"/>
        <v>0</v>
      </c>
    </row>
    <row r="82" spans="1:14" s="92" customFormat="1" ht="15.75" x14ac:dyDescent="0.2">
      <c r="A82" s="137"/>
      <c r="B82" s="141" t="s">
        <v>369</v>
      </c>
      <c r="C82" s="127" t="s">
        <v>372</v>
      </c>
      <c r="D82" s="140" t="s">
        <v>83</v>
      </c>
      <c r="E82" s="140">
        <v>122</v>
      </c>
      <c r="F82" s="73">
        <f>ROUND(F77*E82,2)</f>
        <v>41.48</v>
      </c>
      <c r="G82" s="73"/>
      <c r="H82" s="73">
        <f>ROUND(F82*G82,2)</f>
        <v>0</v>
      </c>
      <c r="I82" s="73"/>
      <c r="J82" s="73"/>
      <c r="K82" s="73"/>
      <c r="L82" s="73"/>
      <c r="M82" s="73">
        <f t="shared" si="5"/>
        <v>0</v>
      </c>
    </row>
    <row r="83" spans="1:14" s="92" customFormat="1" ht="15.75" x14ac:dyDescent="0.2">
      <c r="A83" s="137"/>
      <c r="B83" s="142"/>
      <c r="C83" s="127" t="s">
        <v>73</v>
      </c>
      <c r="D83" s="140" t="s">
        <v>83</v>
      </c>
      <c r="E83" s="140">
        <v>7</v>
      </c>
      <c r="F83" s="73">
        <f>ROUND(F77*E83,2)</f>
        <v>2.38</v>
      </c>
      <c r="G83" s="73"/>
      <c r="H83" s="73">
        <f>ROUND(F83*G83,2)</f>
        <v>0</v>
      </c>
      <c r="I83" s="73"/>
      <c r="J83" s="73"/>
      <c r="K83" s="73"/>
      <c r="L83" s="73"/>
      <c r="M83" s="73">
        <f t="shared" si="5"/>
        <v>0</v>
      </c>
    </row>
    <row r="84" spans="1:14" s="27" customFormat="1" ht="13.5" x14ac:dyDescent="0.25">
      <c r="A84" s="3"/>
      <c r="B84" s="48"/>
      <c r="C84" s="18" t="s">
        <v>304</v>
      </c>
      <c r="D84" s="59"/>
      <c r="E84" s="59"/>
      <c r="F84" s="41"/>
      <c r="G84" s="3"/>
      <c r="H84" s="3"/>
      <c r="I84" s="43"/>
      <c r="J84" s="50"/>
      <c r="K84" s="3"/>
      <c r="L84" s="43"/>
      <c r="M84" s="43"/>
      <c r="N84" s="51"/>
    </row>
    <row r="85" spans="1:14" s="27" customFormat="1" ht="40.5" x14ac:dyDescent="0.25">
      <c r="A85" s="3">
        <v>17</v>
      </c>
      <c r="B85" s="82" t="s">
        <v>162</v>
      </c>
      <c r="C85" s="58" t="s">
        <v>209</v>
      </c>
      <c r="D85" s="59" t="s">
        <v>78</v>
      </c>
      <c r="E85" s="59"/>
      <c r="F85" s="125">
        <v>0.25</v>
      </c>
      <c r="G85" s="3"/>
      <c r="H85" s="3"/>
      <c r="I85" s="43"/>
      <c r="J85" s="50"/>
      <c r="K85" s="3"/>
      <c r="L85" s="43"/>
      <c r="M85" s="50"/>
      <c r="N85" s="51"/>
    </row>
    <row r="86" spans="1:14" s="63" customFormat="1" ht="13.5" x14ac:dyDescent="0.25">
      <c r="A86" s="3"/>
      <c r="B86" s="61"/>
      <c r="C86" s="4" t="s">
        <v>80</v>
      </c>
      <c r="D86" s="3" t="s">
        <v>81</v>
      </c>
      <c r="E86" s="43">
        <v>15.5</v>
      </c>
      <c r="F86" s="43">
        <f>ROUND(E86*F85,2)</f>
        <v>3.88</v>
      </c>
      <c r="G86" s="62"/>
      <c r="H86" s="62"/>
      <c r="I86" s="43"/>
      <c r="J86" s="43">
        <f>ROUND(I86*F86,2)</f>
        <v>0</v>
      </c>
      <c r="K86" s="62"/>
      <c r="L86" s="43"/>
      <c r="M86" s="43">
        <f>L86+J86+H86</f>
        <v>0</v>
      </c>
    </row>
    <row r="87" spans="1:14" s="63" customFormat="1" ht="15.75" x14ac:dyDescent="0.25">
      <c r="A87" s="3"/>
      <c r="B87" s="61"/>
      <c r="C87" s="4" t="s">
        <v>147</v>
      </c>
      <c r="D87" s="3" t="s">
        <v>137</v>
      </c>
      <c r="E87" s="43">
        <v>34.700000000000003</v>
      </c>
      <c r="F87" s="43">
        <f>ROUND(E87*F85,2)</f>
        <v>8.68</v>
      </c>
      <c r="G87" s="62"/>
      <c r="H87" s="62"/>
      <c r="I87" s="3"/>
      <c r="J87" s="50"/>
      <c r="K87" s="3"/>
      <c r="L87" s="43">
        <f>ROUND(K87*F87,2)</f>
        <v>0</v>
      </c>
      <c r="M87" s="43">
        <f>L87+J87+H87</f>
        <v>0</v>
      </c>
    </row>
    <row r="88" spans="1:14" s="31" customFormat="1" ht="13.5" x14ac:dyDescent="0.25">
      <c r="A88" s="3"/>
      <c r="B88" s="64"/>
      <c r="C88" s="5" t="s">
        <v>67</v>
      </c>
      <c r="D88" s="3" t="s">
        <v>82</v>
      </c>
      <c r="E88" s="43">
        <v>2.09</v>
      </c>
      <c r="F88" s="43">
        <f>ROUND(E88*F85,2)</f>
        <v>0.52</v>
      </c>
      <c r="G88" s="43"/>
      <c r="H88" s="50"/>
      <c r="I88" s="43"/>
      <c r="J88" s="50"/>
      <c r="K88" s="43"/>
      <c r="L88" s="43">
        <f>ROUND(F88*K88,2)</f>
        <v>0</v>
      </c>
      <c r="M88" s="43">
        <f>L88+J88+H88</f>
        <v>0</v>
      </c>
      <c r="N88" s="27"/>
    </row>
    <row r="89" spans="1:14" s="2" customFormat="1" ht="15.75" x14ac:dyDescent="0.25">
      <c r="A89" s="65"/>
      <c r="B89" s="66" t="s">
        <v>369</v>
      </c>
      <c r="C89" s="117" t="s">
        <v>370</v>
      </c>
      <c r="D89" s="66" t="s">
        <v>83</v>
      </c>
      <c r="E89" s="10">
        <v>0.04</v>
      </c>
      <c r="F89" s="43">
        <f>ROUND(E89*F85,2)</f>
        <v>0.01</v>
      </c>
      <c r="G89" s="10"/>
      <c r="H89" s="67">
        <f>ROUND(F89*G89,2)</f>
        <v>0</v>
      </c>
      <c r="I89" s="65"/>
      <c r="J89" s="50"/>
      <c r="K89" s="65"/>
      <c r="L89" s="43"/>
      <c r="M89" s="43">
        <f>L89+J89+H89</f>
        <v>0</v>
      </c>
    </row>
    <row r="90" spans="1:14" s="31" customFormat="1" ht="27" x14ac:dyDescent="0.25">
      <c r="A90" s="3">
        <v>18</v>
      </c>
      <c r="B90" s="19" t="s">
        <v>161</v>
      </c>
      <c r="C90" s="40" t="s">
        <v>221</v>
      </c>
      <c r="D90" s="43" t="s">
        <v>65</v>
      </c>
      <c r="E90" s="41"/>
      <c r="F90" s="42">
        <f>F85*1.95*1000</f>
        <v>487.5</v>
      </c>
      <c r="G90" s="43"/>
      <c r="H90" s="43"/>
      <c r="I90" s="43"/>
      <c r="J90" s="43"/>
      <c r="K90" s="43"/>
      <c r="L90" s="43">
        <f>ROUND(F90*K90,2)</f>
        <v>0</v>
      </c>
      <c r="M90" s="43">
        <f>L90+J90+H90</f>
        <v>0</v>
      </c>
    </row>
    <row r="91" spans="1:14" s="27" customFormat="1" ht="13.5" x14ac:dyDescent="0.25">
      <c r="A91" s="3">
        <v>19</v>
      </c>
      <c r="B91" s="82" t="s">
        <v>84</v>
      </c>
      <c r="C91" s="5" t="s">
        <v>85</v>
      </c>
      <c r="D91" s="59" t="s">
        <v>86</v>
      </c>
      <c r="E91" s="59"/>
      <c r="F91" s="136">
        <v>0.25</v>
      </c>
      <c r="G91" s="3"/>
      <c r="H91" s="3"/>
      <c r="I91" s="43"/>
      <c r="J91" s="50"/>
      <c r="K91" s="3"/>
      <c r="L91" s="43"/>
      <c r="M91" s="43"/>
      <c r="N91" s="51"/>
    </row>
    <row r="92" spans="1:14" s="27" customFormat="1" ht="13.5" x14ac:dyDescent="0.25">
      <c r="A92" s="3"/>
      <c r="B92" s="48"/>
      <c r="C92" s="5" t="s">
        <v>79</v>
      </c>
      <c r="D92" s="59" t="s">
        <v>81</v>
      </c>
      <c r="E92" s="59">
        <v>3.23</v>
      </c>
      <c r="F92" s="41">
        <f>ROUND(F91*E92,2)</f>
        <v>0.81</v>
      </c>
      <c r="G92" s="3"/>
      <c r="H92" s="3"/>
      <c r="I92" s="43"/>
      <c r="J92" s="43">
        <f>ROUND(F92*I92,2)</f>
        <v>0</v>
      </c>
      <c r="K92" s="3"/>
      <c r="L92" s="43"/>
      <c r="M92" s="43">
        <f>H92+J92+L92</f>
        <v>0</v>
      </c>
      <c r="N92" s="51"/>
    </row>
    <row r="93" spans="1:14" s="27" customFormat="1" ht="13.5" x14ac:dyDescent="0.25">
      <c r="A93" s="3"/>
      <c r="B93" s="48"/>
      <c r="C93" s="5" t="s">
        <v>133</v>
      </c>
      <c r="D93" s="59" t="s">
        <v>71</v>
      </c>
      <c r="E93" s="59">
        <v>3.62</v>
      </c>
      <c r="F93" s="41">
        <f>ROUND(F91*E93,2)</f>
        <v>0.91</v>
      </c>
      <c r="G93" s="3"/>
      <c r="H93" s="3"/>
      <c r="I93" s="43"/>
      <c r="J93" s="50"/>
      <c r="K93" s="3"/>
      <c r="L93" s="43">
        <f>ROUND(F93*K93,2)</f>
        <v>0</v>
      </c>
      <c r="M93" s="43">
        <f>H93+J93+L93</f>
        <v>0</v>
      </c>
      <c r="N93" s="51"/>
    </row>
    <row r="94" spans="1:14" s="27" customFormat="1" ht="13.5" x14ac:dyDescent="0.25">
      <c r="A94" s="3"/>
      <c r="B94" s="48"/>
      <c r="C94" s="5" t="s">
        <v>67</v>
      </c>
      <c r="D94" s="59" t="s">
        <v>68</v>
      </c>
      <c r="E94" s="59">
        <v>0.18</v>
      </c>
      <c r="F94" s="41">
        <f>ROUND(F91*E94,2)</f>
        <v>0.05</v>
      </c>
      <c r="G94" s="3"/>
      <c r="H94" s="3"/>
      <c r="I94" s="43"/>
      <c r="J94" s="50"/>
      <c r="K94" s="3"/>
      <c r="L94" s="43">
        <f>ROUND(F94*K94,2)</f>
        <v>0</v>
      </c>
      <c r="M94" s="43">
        <f>H94+J94+L94</f>
        <v>0</v>
      </c>
      <c r="N94" s="51"/>
    </row>
    <row r="95" spans="1:14" s="27" customFormat="1" ht="13.5" x14ac:dyDescent="0.25">
      <c r="A95" s="3"/>
      <c r="B95" s="48" t="s">
        <v>369</v>
      </c>
      <c r="C95" s="5" t="s">
        <v>370</v>
      </c>
      <c r="D95" s="59" t="s">
        <v>66</v>
      </c>
      <c r="E95" s="59">
        <v>0.04</v>
      </c>
      <c r="F95" s="41">
        <f>ROUND(F91*E95,2)</f>
        <v>0.01</v>
      </c>
      <c r="G95" s="3"/>
      <c r="H95" s="3">
        <f>ROUND(F95*G95,2)</f>
        <v>0</v>
      </c>
      <c r="I95" s="43"/>
      <c r="J95" s="50"/>
      <c r="K95" s="3"/>
      <c r="L95" s="43"/>
      <c r="M95" s="43">
        <f>H95+J95+L95</f>
        <v>0</v>
      </c>
      <c r="N95" s="51"/>
    </row>
    <row r="96" spans="1:14" s="27" customFormat="1" ht="44.25" customHeight="1" x14ac:dyDescent="0.25">
      <c r="A96" s="3">
        <v>20</v>
      </c>
      <c r="B96" s="82" t="s">
        <v>338</v>
      </c>
      <c r="C96" s="5" t="s">
        <v>339</v>
      </c>
      <c r="D96" s="59" t="s">
        <v>86</v>
      </c>
      <c r="E96" s="59"/>
      <c r="F96" s="125">
        <v>0.23</v>
      </c>
      <c r="G96" s="3"/>
      <c r="H96" s="3"/>
      <c r="I96" s="43"/>
      <c r="J96" s="50"/>
      <c r="K96" s="3"/>
      <c r="L96" s="43"/>
      <c r="M96" s="43"/>
      <c r="N96" s="51"/>
    </row>
    <row r="97" spans="1:14" s="27" customFormat="1" ht="13.5" x14ac:dyDescent="0.25">
      <c r="A97" s="3"/>
      <c r="B97" s="48"/>
      <c r="C97" s="5" t="s">
        <v>340</v>
      </c>
      <c r="D97" s="59" t="s">
        <v>71</v>
      </c>
      <c r="E97" s="59">
        <v>151</v>
      </c>
      <c r="F97" s="41">
        <f>ROUND(F96*E97,2)</f>
        <v>34.729999999999997</v>
      </c>
      <c r="G97" s="3"/>
      <c r="H97" s="3"/>
      <c r="I97" s="43"/>
      <c r="J97" s="50"/>
      <c r="K97" s="3">
        <v>152.5</v>
      </c>
      <c r="L97" s="43">
        <f>ROUND(F97*K97,2)</f>
        <v>5296.33</v>
      </c>
      <c r="M97" s="43">
        <f>H97+J97+L97</f>
        <v>5296.33</v>
      </c>
      <c r="N97" s="51"/>
    </row>
    <row r="98" spans="1:14" s="27" customFormat="1" ht="40.5" x14ac:dyDescent="0.25">
      <c r="A98" s="3">
        <v>21</v>
      </c>
      <c r="B98" s="82" t="s">
        <v>341</v>
      </c>
      <c r="C98" s="58" t="s">
        <v>342</v>
      </c>
      <c r="D98" s="59" t="s">
        <v>78</v>
      </c>
      <c r="E98" s="59"/>
      <c r="F98" s="125">
        <v>0.23</v>
      </c>
      <c r="G98" s="3"/>
      <c r="H98" s="3"/>
      <c r="I98" s="43"/>
      <c r="J98" s="50"/>
      <c r="K98" s="3"/>
      <c r="L98" s="43"/>
      <c r="M98" s="50"/>
      <c r="N98" s="51"/>
    </row>
    <row r="99" spans="1:14" s="63" customFormat="1" ht="13.5" x14ac:dyDescent="0.25">
      <c r="A99" s="3"/>
      <c r="B99" s="61"/>
      <c r="C99" s="4" t="s">
        <v>80</v>
      </c>
      <c r="D99" s="3" t="s">
        <v>81</v>
      </c>
      <c r="E99" s="43">
        <v>43</v>
      </c>
      <c r="F99" s="43">
        <f>ROUND(E99*F98,2)</f>
        <v>9.89</v>
      </c>
      <c r="G99" s="62"/>
      <c r="H99" s="62"/>
      <c r="I99" s="43"/>
      <c r="J99" s="43">
        <f>ROUND(I99*F99,2)</f>
        <v>0</v>
      </c>
      <c r="K99" s="62"/>
      <c r="L99" s="43"/>
      <c r="M99" s="43">
        <f>L99+J99+H99</f>
        <v>0</v>
      </c>
    </row>
    <row r="100" spans="1:14" s="63" customFormat="1" ht="15.75" x14ac:dyDescent="0.25">
      <c r="A100" s="3"/>
      <c r="B100" s="61"/>
      <c r="C100" s="4" t="s">
        <v>147</v>
      </c>
      <c r="D100" s="3" t="s">
        <v>137</v>
      </c>
      <c r="E100" s="43">
        <v>96.3</v>
      </c>
      <c r="F100" s="43">
        <f>ROUND(E100*F98,2)</f>
        <v>22.15</v>
      </c>
      <c r="G100" s="62"/>
      <c r="H100" s="62"/>
      <c r="I100" s="3"/>
      <c r="J100" s="50"/>
      <c r="K100" s="3"/>
      <c r="L100" s="43">
        <f>ROUND(K100*F100,2)</f>
        <v>0</v>
      </c>
      <c r="M100" s="43">
        <f>L100+J100+H100</f>
        <v>0</v>
      </c>
    </row>
    <row r="101" spans="1:14" s="31" customFormat="1" ht="13.5" x14ac:dyDescent="0.25">
      <c r="A101" s="3"/>
      <c r="B101" s="64"/>
      <c r="C101" s="5" t="s">
        <v>67</v>
      </c>
      <c r="D101" s="3" t="s">
        <v>82</v>
      </c>
      <c r="E101" s="43">
        <v>4.3499999999999996</v>
      </c>
      <c r="F101" s="43">
        <f>ROUND(E101*F98,2)</f>
        <v>1</v>
      </c>
      <c r="G101" s="43"/>
      <c r="H101" s="50"/>
      <c r="I101" s="43"/>
      <c r="J101" s="50"/>
      <c r="K101" s="43"/>
      <c r="L101" s="43">
        <f>ROUND(F101*K101,2)</f>
        <v>0</v>
      </c>
      <c r="M101" s="43">
        <f>L101+J101+H101</f>
        <v>0</v>
      </c>
      <c r="N101" s="27"/>
    </row>
    <row r="102" spans="1:14" s="2" customFormat="1" ht="15.75" x14ac:dyDescent="0.25">
      <c r="A102" s="65"/>
      <c r="B102" s="66" t="s">
        <v>369</v>
      </c>
      <c r="C102" s="117" t="s">
        <v>370</v>
      </c>
      <c r="D102" s="66" t="s">
        <v>83</v>
      </c>
      <c r="E102" s="10">
        <v>0.09</v>
      </c>
      <c r="F102" s="43">
        <f>ROUND(E102*F98,2)</f>
        <v>0.02</v>
      </c>
      <c r="G102" s="10"/>
      <c r="H102" s="67">
        <f>ROUND(F102*G102,2)</f>
        <v>0</v>
      </c>
      <c r="I102" s="65"/>
      <c r="J102" s="50"/>
      <c r="K102" s="65"/>
      <c r="L102" s="43"/>
      <c r="M102" s="43">
        <f>L102+J102+H102</f>
        <v>0</v>
      </c>
    </row>
    <row r="103" spans="1:14" s="31" customFormat="1" ht="27" x14ac:dyDescent="0.25">
      <c r="A103" s="3">
        <v>22</v>
      </c>
      <c r="B103" s="19" t="s">
        <v>161</v>
      </c>
      <c r="C103" s="40" t="s">
        <v>221</v>
      </c>
      <c r="D103" s="43" t="s">
        <v>65</v>
      </c>
      <c r="E103" s="41"/>
      <c r="F103" s="42">
        <f>F98*2.6*1000</f>
        <v>598.00000000000011</v>
      </c>
      <c r="G103" s="43"/>
      <c r="H103" s="43"/>
      <c r="I103" s="43"/>
      <c r="J103" s="43"/>
      <c r="K103" s="47"/>
      <c r="L103" s="43">
        <f>ROUND(F103*K103,2)</f>
        <v>0</v>
      </c>
      <c r="M103" s="43">
        <f>L103+J103+H103</f>
        <v>0</v>
      </c>
    </row>
    <row r="104" spans="1:14" s="27" customFormat="1" ht="13.5" x14ac:dyDescent="0.25">
      <c r="A104" s="3">
        <v>23</v>
      </c>
      <c r="B104" s="82" t="s">
        <v>188</v>
      </c>
      <c r="C104" s="5" t="s">
        <v>85</v>
      </c>
      <c r="D104" s="59" t="s">
        <v>86</v>
      </c>
      <c r="E104" s="59"/>
      <c r="F104" s="60">
        <v>0.23</v>
      </c>
      <c r="G104" s="3"/>
      <c r="H104" s="3"/>
      <c r="I104" s="43"/>
      <c r="J104" s="50"/>
      <c r="K104" s="3"/>
      <c r="L104" s="43"/>
      <c r="M104" s="43"/>
      <c r="N104" s="51"/>
    </row>
    <row r="105" spans="1:14" s="27" customFormat="1" ht="13.5" x14ac:dyDescent="0.25">
      <c r="A105" s="3"/>
      <c r="B105" s="48"/>
      <c r="C105" s="5" t="s">
        <v>133</v>
      </c>
      <c r="D105" s="59" t="s">
        <v>71</v>
      </c>
      <c r="E105" s="59">
        <v>10.4</v>
      </c>
      <c r="F105" s="41">
        <f>ROUND(F104*E105,2)</f>
        <v>2.39</v>
      </c>
      <c r="G105" s="3"/>
      <c r="H105" s="3"/>
      <c r="I105" s="43"/>
      <c r="J105" s="50"/>
      <c r="K105" s="3"/>
      <c r="L105" s="43">
        <f>ROUND(F105*K105,2)</f>
        <v>0</v>
      </c>
      <c r="M105" s="43">
        <f>H105+J105+L105</f>
        <v>0</v>
      </c>
      <c r="N105" s="51"/>
    </row>
    <row r="106" spans="1:14" s="27" customFormat="1" ht="13.5" x14ac:dyDescent="0.25">
      <c r="A106" s="3"/>
      <c r="B106" s="48"/>
      <c r="C106" s="5" t="s">
        <v>67</v>
      </c>
      <c r="D106" s="59" t="s">
        <v>68</v>
      </c>
      <c r="E106" s="59">
        <v>0.24</v>
      </c>
      <c r="F106" s="41">
        <f>ROUND(F104*E106,2)</f>
        <v>0.06</v>
      </c>
      <c r="G106" s="3"/>
      <c r="H106" s="3"/>
      <c r="I106" s="43"/>
      <c r="J106" s="50"/>
      <c r="K106" s="3"/>
      <c r="L106" s="43">
        <f>ROUND(F106*K106,2)</f>
        <v>0</v>
      </c>
      <c r="M106" s="43">
        <f>H106+J106+L106</f>
        <v>0</v>
      </c>
      <c r="N106" s="51"/>
    </row>
    <row r="107" spans="1:14" s="27" customFormat="1" ht="13.5" x14ac:dyDescent="0.25">
      <c r="A107" s="3"/>
      <c r="B107" s="48" t="s">
        <v>369</v>
      </c>
      <c r="C107" s="5" t="s">
        <v>370</v>
      </c>
      <c r="D107" s="59" t="s">
        <v>66</v>
      </c>
      <c r="E107" s="59">
        <v>0.08</v>
      </c>
      <c r="F107" s="41">
        <f>ROUND(F104*E107,2)</f>
        <v>0.02</v>
      </c>
      <c r="G107" s="3"/>
      <c r="H107" s="3">
        <f>ROUND(F107*G107,2)</f>
        <v>0</v>
      </c>
      <c r="I107" s="43"/>
      <c r="J107" s="50"/>
      <c r="K107" s="3"/>
      <c r="L107" s="43"/>
      <c r="M107" s="43">
        <f>H107+J107+L107</f>
        <v>0</v>
      </c>
      <c r="N107" s="51"/>
    </row>
    <row r="108" spans="1:14" s="27" customFormat="1" ht="27" x14ac:dyDescent="0.25">
      <c r="A108" s="3">
        <v>24</v>
      </c>
      <c r="B108" s="82" t="s">
        <v>343</v>
      </c>
      <c r="C108" s="58" t="s">
        <v>344</v>
      </c>
      <c r="D108" s="59" t="s">
        <v>98</v>
      </c>
      <c r="E108" s="59"/>
      <c r="F108" s="60">
        <v>0.3</v>
      </c>
      <c r="G108" s="3"/>
      <c r="H108" s="3"/>
      <c r="I108" s="43"/>
      <c r="J108" s="50"/>
      <c r="K108" s="3"/>
      <c r="L108" s="43"/>
      <c r="M108" s="50"/>
      <c r="N108" s="51"/>
    </row>
    <row r="109" spans="1:14" s="63" customFormat="1" ht="13.5" x14ac:dyDescent="0.25">
      <c r="A109" s="3"/>
      <c r="B109" s="61"/>
      <c r="C109" s="4" t="s">
        <v>80</v>
      </c>
      <c r="D109" s="3" t="s">
        <v>81</v>
      </c>
      <c r="E109" s="43">
        <v>860</v>
      </c>
      <c r="F109" s="43">
        <f>ROUND(E109*F108,2)</f>
        <v>258</v>
      </c>
      <c r="G109" s="62"/>
      <c r="H109" s="62"/>
      <c r="I109" s="43"/>
      <c r="J109" s="43">
        <f>ROUND(I109*F109,2)</f>
        <v>0</v>
      </c>
      <c r="K109" s="62"/>
      <c r="L109" s="43"/>
      <c r="M109" s="43">
        <f>L109+J109+H109</f>
        <v>0</v>
      </c>
    </row>
    <row r="110" spans="1:14" s="63" customFormat="1" ht="13.5" x14ac:dyDescent="0.25">
      <c r="A110" s="3"/>
      <c r="B110" s="61"/>
      <c r="C110" s="5" t="s">
        <v>206</v>
      </c>
      <c r="D110" s="3" t="s">
        <v>137</v>
      </c>
      <c r="E110" s="43">
        <v>670</v>
      </c>
      <c r="F110" s="43">
        <f>ROUND(E110*F108,2)</f>
        <v>201</v>
      </c>
      <c r="G110" s="62"/>
      <c r="H110" s="62"/>
      <c r="I110" s="3"/>
      <c r="J110" s="50"/>
      <c r="K110" s="3"/>
      <c r="L110" s="43">
        <f>ROUND(K110*F110,2)</f>
        <v>0</v>
      </c>
      <c r="M110" s="43">
        <f>L110+J110+H110</f>
        <v>0</v>
      </c>
    </row>
    <row r="111" spans="1:14" s="27" customFormat="1" ht="56.25" customHeight="1" x14ac:dyDescent="0.25">
      <c r="A111" s="3">
        <v>25</v>
      </c>
      <c r="B111" s="19" t="s">
        <v>345</v>
      </c>
      <c r="C111" s="58" t="s">
        <v>346</v>
      </c>
      <c r="D111" s="59" t="s">
        <v>134</v>
      </c>
      <c r="E111" s="59"/>
      <c r="F111" s="60">
        <v>30</v>
      </c>
      <c r="G111" s="3"/>
      <c r="H111" s="3"/>
      <c r="I111" s="43"/>
      <c r="J111" s="50"/>
      <c r="K111" s="3"/>
      <c r="L111" s="43"/>
      <c r="M111" s="50"/>
      <c r="N111" s="51"/>
    </row>
    <row r="112" spans="1:14" s="63" customFormat="1" ht="13.5" x14ac:dyDescent="0.25">
      <c r="A112" s="3"/>
      <c r="B112" s="61"/>
      <c r="C112" s="4" t="s">
        <v>80</v>
      </c>
      <c r="D112" s="3" t="s">
        <v>81</v>
      </c>
      <c r="E112" s="43">
        <v>2.1</v>
      </c>
      <c r="F112" s="43">
        <f>ROUND(E112*F111,2)</f>
        <v>63</v>
      </c>
      <c r="G112" s="62"/>
      <c r="H112" s="62"/>
      <c r="I112" s="43"/>
      <c r="J112" s="43">
        <f>ROUND(I112*F112,2)</f>
        <v>0</v>
      </c>
      <c r="K112" s="62"/>
      <c r="L112" s="43"/>
      <c r="M112" s="43">
        <f>L112+J112+H112</f>
        <v>0</v>
      </c>
    </row>
    <row r="113" spans="1:256" s="31" customFormat="1" ht="27" x14ac:dyDescent="0.25">
      <c r="A113" s="3">
        <v>26</v>
      </c>
      <c r="B113" s="19" t="s">
        <v>161</v>
      </c>
      <c r="C113" s="40" t="s">
        <v>222</v>
      </c>
      <c r="D113" s="43" t="s">
        <v>65</v>
      </c>
      <c r="E113" s="41"/>
      <c r="F113" s="42">
        <f>F108*100*2.6</f>
        <v>78</v>
      </c>
      <c r="G113" s="43"/>
      <c r="H113" s="43"/>
      <c r="I113" s="43"/>
      <c r="J113" s="43"/>
      <c r="K113" s="43"/>
      <c r="L113" s="43">
        <f>ROUND(F113*K113,2)</f>
        <v>0</v>
      </c>
      <c r="M113" s="43">
        <f t="shared" ref="M113" si="6">L113+J113+H113</f>
        <v>0</v>
      </c>
    </row>
    <row r="114" spans="1:256" s="27" customFormat="1" ht="13.5" x14ac:dyDescent="0.25">
      <c r="A114" s="3">
        <v>27</v>
      </c>
      <c r="B114" s="82" t="s">
        <v>188</v>
      </c>
      <c r="C114" s="5" t="s">
        <v>85</v>
      </c>
      <c r="D114" s="59" t="s">
        <v>86</v>
      </c>
      <c r="E114" s="59"/>
      <c r="F114" s="60">
        <v>0.03</v>
      </c>
      <c r="G114" s="3"/>
      <c r="H114" s="3"/>
      <c r="I114" s="43"/>
      <c r="J114" s="50"/>
      <c r="K114" s="3"/>
      <c r="L114" s="43"/>
      <c r="M114" s="43"/>
      <c r="N114" s="51"/>
    </row>
    <row r="115" spans="1:256" s="27" customFormat="1" ht="13.5" x14ac:dyDescent="0.25">
      <c r="A115" s="3"/>
      <c r="B115" s="48"/>
      <c r="C115" s="5" t="s">
        <v>133</v>
      </c>
      <c r="D115" s="59" t="s">
        <v>71</v>
      </c>
      <c r="E115" s="59">
        <v>10.4</v>
      </c>
      <c r="F115" s="41">
        <f>ROUND(F114*E115,2)</f>
        <v>0.31</v>
      </c>
      <c r="G115" s="3"/>
      <c r="H115" s="3"/>
      <c r="I115" s="43"/>
      <c r="J115" s="50"/>
      <c r="K115" s="3"/>
      <c r="L115" s="43">
        <f>ROUND(F115*K115,2)</f>
        <v>0</v>
      </c>
      <c r="M115" s="43">
        <f>H115+J115+L115</f>
        <v>0</v>
      </c>
      <c r="N115" s="51"/>
    </row>
    <row r="116" spans="1:256" s="27" customFormat="1" ht="13.5" x14ac:dyDescent="0.25">
      <c r="A116" s="3"/>
      <c r="B116" s="48"/>
      <c r="C116" s="5" t="s">
        <v>67</v>
      </c>
      <c r="D116" s="59" t="s">
        <v>68</v>
      </c>
      <c r="E116" s="59">
        <v>0.24</v>
      </c>
      <c r="F116" s="41">
        <f>ROUND(F114*E116,2)</f>
        <v>0.01</v>
      </c>
      <c r="G116" s="3"/>
      <c r="H116" s="3"/>
      <c r="I116" s="43"/>
      <c r="J116" s="50"/>
      <c r="K116" s="3"/>
      <c r="L116" s="43">
        <f>ROUND(F116*K116,2)</f>
        <v>0</v>
      </c>
      <c r="M116" s="43">
        <f>H116+J116+L116</f>
        <v>0</v>
      </c>
      <c r="N116" s="51"/>
    </row>
    <row r="117" spans="1:256" s="27" customFormat="1" ht="13.5" x14ac:dyDescent="0.25">
      <c r="A117" s="3"/>
      <c r="B117" s="48" t="s">
        <v>369</v>
      </c>
      <c r="C117" s="5" t="s">
        <v>370</v>
      </c>
      <c r="D117" s="59" t="s">
        <v>66</v>
      </c>
      <c r="E117" s="59">
        <v>0.08</v>
      </c>
      <c r="F117" s="41">
        <f>ROUND(F114*E117,2)</f>
        <v>0</v>
      </c>
      <c r="G117" s="3"/>
      <c r="H117" s="3">
        <f>ROUND(F117*G117,2)</f>
        <v>0</v>
      </c>
      <c r="I117" s="43"/>
      <c r="J117" s="50"/>
      <c r="K117" s="3"/>
      <c r="L117" s="43"/>
      <c r="M117" s="43">
        <f>H117+J117+L117</f>
        <v>0</v>
      </c>
      <c r="N117" s="51"/>
    </row>
    <row r="118" spans="1:256" s="92" customFormat="1" ht="27" x14ac:dyDescent="0.25">
      <c r="A118" s="3">
        <v>28</v>
      </c>
      <c r="B118" s="45" t="s">
        <v>99</v>
      </c>
      <c r="C118" s="93" t="s">
        <v>232</v>
      </c>
      <c r="D118" s="43" t="s">
        <v>134</v>
      </c>
      <c r="E118" s="49"/>
      <c r="F118" s="60">
        <v>7</v>
      </c>
      <c r="G118" s="43"/>
      <c r="H118" s="43"/>
      <c r="I118" s="43"/>
      <c r="J118" s="43"/>
      <c r="K118" s="43"/>
      <c r="L118" s="43"/>
      <c r="M118" s="43"/>
      <c r="N118" s="27"/>
      <c r="O118" s="8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s="92" customFormat="1" ht="13.5" x14ac:dyDescent="0.25">
      <c r="A119" s="3"/>
      <c r="B119" s="48"/>
      <c r="C119" s="93" t="s">
        <v>79</v>
      </c>
      <c r="D119" s="41" t="s">
        <v>64</v>
      </c>
      <c r="E119" s="41">
        <v>2.12</v>
      </c>
      <c r="F119" s="43">
        <f>ROUND(F118*E119,2)</f>
        <v>14.84</v>
      </c>
      <c r="G119" s="43"/>
      <c r="H119" s="43"/>
      <c r="I119" s="43"/>
      <c r="J119" s="43">
        <f>ROUND(F119*I119,2)</f>
        <v>0</v>
      </c>
      <c r="K119" s="43"/>
      <c r="L119" s="43"/>
      <c r="M119" s="43">
        <f>L119+J119+H119</f>
        <v>0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s="92" customFormat="1" ht="13.5" x14ac:dyDescent="0.25">
      <c r="A120" s="3"/>
      <c r="B120" s="48"/>
      <c r="C120" s="93" t="s">
        <v>67</v>
      </c>
      <c r="D120" s="41" t="s">
        <v>68</v>
      </c>
      <c r="E120" s="41">
        <v>0.10100000000000001</v>
      </c>
      <c r="F120" s="43">
        <f>ROUND(F118*E120,2)</f>
        <v>0.71</v>
      </c>
      <c r="G120" s="43"/>
      <c r="H120" s="43"/>
      <c r="I120" s="43"/>
      <c r="J120" s="43"/>
      <c r="K120" s="43"/>
      <c r="L120" s="43">
        <f>ROUND(F120*K120,2)</f>
        <v>0</v>
      </c>
      <c r="M120" s="43">
        <f>L120+J120+H120</f>
        <v>0</v>
      </c>
      <c r="N120" s="27"/>
      <c r="O120" s="81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92" customFormat="1" ht="13.5" x14ac:dyDescent="0.25">
      <c r="A121" s="3"/>
      <c r="B121" s="48" t="s">
        <v>369</v>
      </c>
      <c r="C121" s="93" t="s">
        <v>372</v>
      </c>
      <c r="D121" s="41" t="s">
        <v>66</v>
      </c>
      <c r="E121" s="41">
        <v>1.1000000000000001</v>
      </c>
      <c r="F121" s="43">
        <f>ROUND(F118*E121,2)</f>
        <v>7.7</v>
      </c>
      <c r="G121" s="43"/>
      <c r="H121" s="43">
        <f>ROUND(F121*G121,2)</f>
        <v>0</v>
      </c>
      <c r="I121" s="43"/>
      <c r="J121" s="43"/>
      <c r="K121" s="43"/>
      <c r="L121" s="43"/>
      <c r="M121" s="43">
        <f>L121+J121+H121</f>
        <v>0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57" customFormat="1" ht="27" x14ac:dyDescent="0.25">
      <c r="A122" s="202">
        <v>29</v>
      </c>
      <c r="B122" s="82" t="s">
        <v>163</v>
      </c>
      <c r="C122" s="94" t="s">
        <v>305</v>
      </c>
      <c r="D122" s="43" t="s">
        <v>98</v>
      </c>
      <c r="E122" s="6"/>
      <c r="F122" s="95">
        <v>0.36499999999999999</v>
      </c>
      <c r="G122" s="6"/>
      <c r="H122" s="6"/>
      <c r="I122" s="6"/>
      <c r="J122" s="6"/>
      <c r="K122" s="6"/>
      <c r="L122" s="6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7" customFormat="1" x14ac:dyDescent="0.25">
      <c r="A123" s="202"/>
      <c r="B123" s="202"/>
      <c r="C123" s="96" t="s">
        <v>79</v>
      </c>
      <c r="D123" s="6" t="s">
        <v>64</v>
      </c>
      <c r="E123" s="6">
        <v>319</v>
      </c>
      <c r="F123" s="43">
        <f>ROUND(F122*E123,2)</f>
        <v>116.44</v>
      </c>
      <c r="G123" s="43"/>
      <c r="H123" s="43"/>
      <c r="I123" s="75"/>
      <c r="J123" s="43">
        <f>ROUND(F123*I123,2)</f>
        <v>0</v>
      </c>
      <c r="K123" s="43"/>
      <c r="L123" s="43"/>
      <c r="M123" s="43">
        <f t="shared" ref="M123:M133" si="7">H123+J123+L123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57" customFormat="1" x14ac:dyDescent="0.25">
      <c r="A124" s="202"/>
      <c r="B124" s="202"/>
      <c r="C124" s="96" t="s">
        <v>164</v>
      </c>
      <c r="D124" s="6" t="s">
        <v>71</v>
      </c>
      <c r="E124" s="6">
        <v>42.8</v>
      </c>
      <c r="F124" s="43">
        <f>ROUND(F122*E124,2)</f>
        <v>15.62</v>
      </c>
      <c r="G124" s="43"/>
      <c r="H124" s="43"/>
      <c r="I124" s="43"/>
      <c r="J124" s="43"/>
      <c r="K124" s="43"/>
      <c r="L124" s="43">
        <f>ROUND(F124*K124,2)</f>
        <v>0</v>
      </c>
      <c r="M124" s="43">
        <f t="shared" si="7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57" customFormat="1" ht="15.75" x14ac:dyDescent="0.25">
      <c r="A125" s="74"/>
      <c r="B125" s="66"/>
      <c r="C125" s="94" t="s">
        <v>207</v>
      </c>
      <c r="D125" s="41" t="s">
        <v>83</v>
      </c>
      <c r="E125" s="10">
        <v>102</v>
      </c>
      <c r="F125" s="43">
        <f>ROUND(F122*E125,2)</f>
        <v>37.229999999999997</v>
      </c>
      <c r="G125" s="6"/>
      <c r="H125" s="6">
        <f>ROUND(F125*G125,2)</f>
        <v>0</v>
      </c>
      <c r="I125" s="43"/>
      <c r="J125" s="43"/>
      <c r="K125" s="43"/>
      <c r="L125" s="43"/>
      <c r="M125" s="43">
        <f t="shared" si="7"/>
        <v>0</v>
      </c>
    </row>
    <row r="126" spans="1:256" s="57" customFormat="1" ht="15.75" x14ac:dyDescent="0.25">
      <c r="A126" s="3"/>
      <c r="B126" s="46"/>
      <c r="C126" s="91" t="s">
        <v>165</v>
      </c>
      <c r="D126" s="41" t="s">
        <v>83</v>
      </c>
      <c r="E126" s="43">
        <v>1.1399999999999999</v>
      </c>
      <c r="F126" s="43">
        <f>ROUND(F122*E126,2)</f>
        <v>0.42</v>
      </c>
      <c r="G126" s="6"/>
      <c r="H126" s="6">
        <f>ROUND(F126*G126,2)</f>
        <v>0</v>
      </c>
      <c r="I126" s="43"/>
      <c r="J126" s="43"/>
      <c r="K126" s="43"/>
      <c r="L126" s="43"/>
      <c r="M126" s="43">
        <f t="shared" si="7"/>
        <v>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s="57" customFormat="1" ht="15.75" x14ac:dyDescent="0.25">
      <c r="A127" s="65"/>
      <c r="B127" s="66"/>
      <c r="C127" s="96" t="s">
        <v>166</v>
      </c>
      <c r="D127" s="41" t="s">
        <v>83</v>
      </c>
      <c r="E127" s="75">
        <v>1.37</v>
      </c>
      <c r="F127" s="43">
        <f>ROUND(F122*E127,2)</f>
        <v>0.5</v>
      </c>
      <c r="G127" s="6"/>
      <c r="H127" s="6">
        <f>ROUND(F127*G127,2)</f>
        <v>0</v>
      </c>
      <c r="I127" s="43"/>
      <c r="J127" s="43"/>
      <c r="K127" s="43"/>
      <c r="L127" s="43"/>
      <c r="M127" s="43">
        <f t="shared" si="7"/>
        <v>0</v>
      </c>
    </row>
    <row r="128" spans="1:256" s="57" customFormat="1" x14ac:dyDescent="0.25">
      <c r="A128" s="202"/>
      <c r="B128" s="202"/>
      <c r="C128" s="94" t="s">
        <v>112</v>
      </c>
      <c r="D128" s="6" t="s">
        <v>65</v>
      </c>
      <c r="E128" s="83">
        <v>2.5000000000000001E-2</v>
      </c>
      <c r="F128" s="47">
        <f>ROUND(F122*E128,3)</f>
        <v>8.9999999999999993E-3</v>
      </c>
      <c r="G128" s="6"/>
      <c r="H128" s="6">
        <f>ROUND(F128*G128,2)</f>
        <v>0</v>
      </c>
      <c r="I128" s="43"/>
      <c r="J128" s="43"/>
      <c r="K128" s="43"/>
      <c r="L128" s="43"/>
      <c r="M128" s="43">
        <f t="shared" si="7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7" customFormat="1" x14ac:dyDescent="0.25">
      <c r="A129" s="202"/>
      <c r="B129" s="202"/>
      <c r="C129" s="94" t="s">
        <v>115</v>
      </c>
      <c r="D129" s="6" t="s">
        <v>113</v>
      </c>
      <c r="E129" s="6">
        <v>51.5</v>
      </c>
      <c r="F129" s="43">
        <f>ROUND(F122*E129,2)</f>
        <v>18.8</v>
      </c>
      <c r="G129" s="6"/>
      <c r="H129" s="6">
        <f>ROUND(F129*G129,2)</f>
        <v>0</v>
      </c>
      <c r="I129" s="43"/>
      <c r="J129" s="43"/>
      <c r="K129" s="43"/>
      <c r="L129" s="43"/>
      <c r="M129" s="43">
        <f t="shared" si="7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7" customFormat="1" x14ac:dyDescent="0.25">
      <c r="A130" s="202"/>
      <c r="B130" s="202"/>
      <c r="C130" s="94" t="s">
        <v>67</v>
      </c>
      <c r="D130" s="6" t="s">
        <v>68</v>
      </c>
      <c r="E130" s="6">
        <v>83.8</v>
      </c>
      <c r="F130" s="43">
        <f>ROUND(F122*E130,2)</f>
        <v>30.59</v>
      </c>
      <c r="G130" s="6"/>
      <c r="H130" s="6"/>
      <c r="I130" s="43"/>
      <c r="J130" s="43"/>
      <c r="K130" s="43"/>
      <c r="L130" s="43">
        <f>ROUND(F130*K130,2)</f>
        <v>0</v>
      </c>
      <c r="M130" s="43">
        <f t="shared" si="7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57" customFormat="1" x14ac:dyDescent="0.25">
      <c r="A131" s="202"/>
      <c r="B131" s="202"/>
      <c r="C131" s="94" t="s">
        <v>96</v>
      </c>
      <c r="D131" s="6" t="s">
        <v>68</v>
      </c>
      <c r="E131" s="6">
        <v>43.9</v>
      </c>
      <c r="F131" s="43">
        <f>ROUND(F122*E131,2)</f>
        <v>16.02</v>
      </c>
      <c r="G131" s="6"/>
      <c r="H131" s="6">
        <f>ROUND(F131*G131,2)</f>
        <v>0</v>
      </c>
      <c r="I131" s="43"/>
      <c r="J131" s="43"/>
      <c r="K131" s="43"/>
      <c r="L131" s="43"/>
      <c r="M131" s="43">
        <f t="shared" si="7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57" customFormat="1" x14ac:dyDescent="0.25">
      <c r="A132" s="3"/>
      <c r="B132" s="48"/>
      <c r="C132" s="91" t="s">
        <v>167</v>
      </c>
      <c r="D132" s="43" t="s">
        <v>66</v>
      </c>
      <c r="E132" s="41">
        <v>0.97</v>
      </c>
      <c r="F132" s="42">
        <f>ROUND(F122*E132,2)</f>
        <v>0.35</v>
      </c>
      <c r="G132" s="43"/>
      <c r="H132" s="43">
        <f>ROUND(F132*G132,2)</f>
        <v>0</v>
      </c>
      <c r="I132" s="43"/>
      <c r="J132" s="43"/>
      <c r="K132" s="43"/>
      <c r="L132" s="43"/>
      <c r="M132" s="43">
        <f t="shared" si="7"/>
        <v>0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s="57" customFormat="1" x14ac:dyDescent="0.25">
      <c r="A133" s="3"/>
      <c r="B133" s="48"/>
      <c r="C133" s="91" t="s">
        <v>168</v>
      </c>
      <c r="D133" s="43" t="s">
        <v>66</v>
      </c>
      <c r="E133" s="41">
        <v>0.22</v>
      </c>
      <c r="F133" s="42">
        <f>ROUND(F122*E133,2)</f>
        <v>0.08</v>
      </c>
      <c r="G133" s="43"/>
      <c r="H133" s="43">
        <f>ROUND(F133*G133,2)</f>
        <v>0</v>
      </c>
      <c r="I133" s="43"/>
      <c r="J133" s="43"/>
      <c r="K133" s="43"/>
      <c r="L133" s="43"/>
      <c r="M133" s="43">
        <f t="shared" si="7"/>
        <v>0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s="57" customFormat="1" ht="15.75" customHeight="1" x14ac:dyDescent="0.25">
      <c r="A134" s="202">
        <v>30</v>
      </c>
      <c r="B134" s="82" t="s">
        <v>169</v>
      </c>
      <c r="C134" s="94" t="s">
        <v>172</v>
      </c>
      <c r="D134" s="43" t="s">
        <v>65</v>
      </c>
      <c r="E134" s="6"/>
      <c r="F134" s="126">
        <v>5.242</v>
      </c>
      <c r="G134" s="6"/>
      <c r="H134" s="6"/>
      <c r="I134" s="6"/>
      <c r="J134" s="6"/>
      <c r="K134" s="6"/>
      <c r="L134" s="6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57" customFormat="1" x14ac:dyDescent="0.25">
      <c r="A135" s="202"/>
      <c r="B135" s="202"/>
      <c r="C135" s="96" t="s">
        <v>79</v>
      </c>
      <c r="D135" s="6" t="s">
        <v>64</v>
      </c>
      <c r="E135" s="6">
        <v>27.6</v>
      </c>
      <c r="F135" s="43">
        <f>ROUND(F134*E135,2)</f>
        <v>144.68</v>
      </c>
      <c r="G135" s="43"/>
      <c r="H135" s="43"/>
      <c r="I135" s="75"/>
      <c r="J135" s="43">
        <f>ROUND(F135*I135,2)</f>
        <v>0</v>
      </c>
      <c r="K135" s="43"/>
      <c r="L135" s="43"/>
      <c r="M135" s="43">
        <f>H135+J135+L135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7" customFormat="1" x14ac:dyDescent="0.25">
      <c r="A136" s="202"/>
      <c r="B136" s="202"/>
      <c r="C136" s="96" t="s">
        <v>138</v>
      </c>
      <c r="D136" s="6" t="s">
        <v>71</v>
      </c>
      <c r="E136" s="6">
        <v>4.74</v>
      </c>
      <c r="F136" s="43">
        <f>ROUND(F134*E136,2)</f>
        <v>24.85</v>
      </c>
      <c r="G136" s="43"/>
      <c r="H136" s="43"/>
      <c r="I136" s="43"/>
      <c r="J136" s="43"/>
      <c r="K136" s="43"/>
      <c r="L136" s="43">
        <f>ROUND(F136*K136,2)</f>
        <v>0</v>
      </c>
      <c r="M136" s="43">
        <f>H136+J136+L136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57" customFormat="1" x14ac:dyDescent="0.25">
      <c r="A137" s="202"/>
      <c r="B137" s="202"/>
      <c r="C137" s="94" t="s">
        <v>67</v>
      </c>
      <c r="D137" s="6" t="s">
        <v>68</v>
      </c>
      <c r="E137" s="6">
        <v>6.8</v>
      </c>
      <c r="F137" s="43">
        <f>ROUND(F134*E137,2)</f>
        <v>35.65</v>
      </c>
      <c r="G137" s="6"/>
      <c r="H137" s="6"/>
      <c r="I137" s="43"/>
      <c r="J137" s="43"/>
      <c r="K137" s="43"/>
      <c r="L137" s="43">
        <f>ROUND(F137*K137,2)</f>
        <v>0</v>
      </c>
      <c r="M137" s="43">
        <f>H137+J137+L137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57" customFormat="1" x14ac:dyDescent="0.25">
      <c r="A138" s="202"/>
      <c r="B138" s="202"/>
      <c r="C138" s="94" t="s">
        <v>96</v>
      </c>
      <c r="D138" s="6" t="s">
        <v>68</v>
      </c>
      <c r="E138" s="6">
        <v>12.2</v>
      </c>
      <c r="F138" s="43">
        <f>ROUND(F134*E138,2)</f>
        <v>63.95</v>
      </c>
      <c r="G138" s="6"/>
      <c r="H138" s="6">
        <f>ROUND(F138*G138,2)</f>
        <v>0</v>
      </c>
      <c r="I138" s="43"/>
      <c r="J138" s="43"/>
      <c r="K138" s="43"/>
      <c r="L138" s="43"/>
      <c r="M138" s="43">
        <f>H138+J138+L138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57" customFormat="1" ht="27" x14ac:dyDescent="0.25">
      <c r="A139" s="3">
        <v>31</v>
      </c>
      <c r="B139" s="82" t="s">
        <v>170</v>
      </c>
      <c r="C139" s="91" t="s">
        <v>171</v>
      </c>
      <c r="D139" s="43" t="s">
        <v>65</v>
      </c>
      <c r="E139" s="41"/>
      <c r="F139" s="125">
        <v>3.8988</v>
      </c>
      <c r="G139" s="43"/>
      <c r="H139" s="43">
        <f>ROUND(F139*G139,2)</f>
        <v>0</v>
      </c>
      <c r="I139" s="43"/>
      <c r="J139" s="43"/>
      <c r="K139" s="43"/>
      <c r="L139" s="43"/>
      <c r="M139" s="43">
        <f>L139+J139+H139</f>
        <v>0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57" customFormat="1" ht="27" x14ac:dyDescent="0.25">
      <c r="A140" s="3">
        <v>32</v>
      </c>
      <c r="B140" s="82" t="s">
        <v>204</v>
      </c>
      <c r="C140" s="91" t="s">
        <v>203</v>
      </c>
      <c r="D140" s="43" t="s">
        <v>65</v>
      </c>
      <c r="E140" s="41"/>
      <c r="F140" s="125">
        <v>1.3431999999999999</v>
      </c>
      <c r="G140" s="43"/>
      <c r="H140" s="43">
        <f>ROUND(F140*G140,2)</f>
        <v>0</v>
      </c>
      <c r="I140" s="43"/>
      <c r="J140" s="43"/>
      <c r="K140" s="43"/>
      <c r="L140" s="43"/>
      <c r="M140" s="43">
        <f>L140+J140+H140</f>
        <v>0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92" customFormat="1" ht="28.5" customHeight="1" x14ac:dyDescent="0.25">
      <c r="A141" s="202">
        <v>33</v>
      </c>
      <c r="B141" s="82" t="s">
        <v>233</v>
      </c>
      <c r="C141" s="94" t="s">
        <v>306</v>
      </c>
      <c r="D141" s="43" t="s">
        <v>98</v>
      </c>
      <c r="E141" s="6"/>
      <c r="F141" s="95">
        <v>0.55000000000000004</v>
      </c>
      <c r="G141" s="6"/>
      <c r="H141" s="6"/>
      <c r="I141" s="6"/>
      <c r="J141" s="6"/>
      <c r="K141" s="6"/>
      <c r="L141" s="6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92" customFormat="1" ht="13.5" x14ac:dyDescent="0.25">
      <c r="A142" s="202"/>
      <c r="B142" s="202"/>
      <c r="C142" s="97" t="s">
        <v>79</v>
      </c>
      <c r="D142" s="6" t="s">
        <v>64</v>
      </c>
      <c r="E142" s="6">
        <v>484</v>
      </c>
      <c r="F142" s="43">
        <f>ROUND(F141*E142,2)</f>
        <v>266.2</v>
      </c>
      <c r="G142" s="43"/>
      <c r="H142" s="43"/>
      <c r="I142" s="75"/>
      <c r="J142" s="43">
        <f>ROUND(F142*I142,2)</f>
        <v>0</v>
      </c>
      <c r="K142" s="43"/>
      <c r="L142" s="43"/>
      <c r="M142" s="43">
        <f t="shared" ref="M142:M151" si="8">H142+J142+L142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92" customFormat="1" ht="13.5" x14ac:dyDescent="0.25">
      <c r="A143" s="202"/>
      <c r="B143" s="202"/>
      <c r="C143" s="97" t="s">
        <v>138</v>
      </c>
      <c r="D143" s="6" t="s">
        <v>71</v>
      </c>
      <c r="E143" s="6">
        <v>9.6</v>
      </c>
      <c r="F143" s="43">
        <f>ROUND(F141*E143,2)</f>
        <v>5.28</v>
      </c>
      <c r="G143" s="43"/>
      <c r="H143" s="43"/>
      <c r="I143" s="43"/>
      <c r="J143" s="43"/>
      <c r="K143" s="43"/>
      <c r="L143" s="43">
        <f>ROUND(F143*K143,2)</f>
        <v>0</v>
      </c>
      <c r="M143" s="43">
        <f t="shared" si="8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92" customFormat="1" ht="15.75" x14ac:dyDescent="0.25">
      <c r="A144" s="74"/>
      <c r="B144" s="66"/>
      <c r="C144" s="98" t="s">
        <v>307</v>
      </c>
      <c r="D144" s="41" t="s">
        <v>83</v>
      </c>
      <c r="E144" s="10">
        <v>101.5</v>
      </c>
      <c r="F144" s="43">
        <f>ROUND(F141*E144,2)</f>
        <v>55.83</v>
      </c>
      <c r="G144" s="6"/>
      <c r="H144" s="6">
        <f t="shared" ref="H144:H149" si="9">ROUND(F144*G144,2)</f>
        <v>0</v>
      </c>
      <c r="I144" s="43"/>
      <c r="J144" s="43"/>
      <c r="K144" s="43"/>
      <c r="L144" s="43"/>
      <c r="M144" s="43">
        <f t="shared" si="8"/>
        <v>0</v>
      </c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  <c r="IU144" s="57"/>
      <c r="IV144" s="57"/>
    </row>
    <row r="145" spans="1:256" s="92" customFormat="1" ht="15.75" x14ac:dyDescent="0.25">
      <c r="A145" s="74"/>
      <c r="B145" s="66"/>
      <c r="C145" s="98" t="s">
        <v>104</v>
      </c>
      <c r="D145" s="41" t="s">
        <v>83</v>
      </c>
      <c r="E145" s="10">
        <v>2.14</v>
      </c>
      <c r="F145" s="43">
        <f>ROUND(F141*E145,2)</f>
        <v>1.18</v>
      </c>
      <c r="G145" s="6"/>
      <c r="H145" s="6">
        <f t="shared" si="9"/>
        <v>0</v>
      </c>
      <c r="I145" s="43"/>
      <c r="J145" s="43"/>
      <c r="K145" s="43"/>
      <c r="L145" s="43"/>
      <c r="M145" s="43">
        <f t="shared" si="8"/>
        <v>0</v>
      </c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57"/>
      <c r="HT145" s="57"/>
      <c r="HU145" s="57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  <c r="IT145" s="57"/>
      <c r="IU145" s="57"/>
      <c r="IV145" s="57"/>
    </row>
    <row r="146" spans="1:256" s="92" customFormat="1" ht="15.75" x14ac:dyDescent="0.25">
      <c r="A146" s="202"/>
      <c r="B146" s="202"/>
      <c r="C146" s="98" t="s">
        <v>110</v>
      </c>
      <c r="D146" s="41" t="s">
        <v>111</v>
      </c>
      <c r="E146" s="6">
        <v>32</v>
      </c>
      <c r="F146" s="43">
        <f>ROUND(F141*E146,2)</f>
        <v>17.600000000000001</v>
      </c>
      <c r="G146" s="6"/>
      <c r="H146" s="6">
        <f t="shared" si="9"/>
        <v>0</v>
      </c>
      <c r="I146" s="43"/>
      <c r="J146" s="43"/>
      <c r="K146" s="43"/>
      <c r="L146" s="43"/>
      <c r="M146" s="43">
        <f t="shared" si="8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92" customFormat="1" ht="15.75" x14ac:dyDescent="0.25">
      <c r="A147" s="3"/>
      <c r="B147" s="46"/>
      <c r="C147" s="93" t="s">
        <v>182</v>
      </c>
      <c r="D147" s="41" t="s">
        <v>83</v>
      </c>
      <c r="E147" s="43">
        <v>1.67</v>
      </c>
      <c r="F147" s="43">
        <f>ROUND(F141*E147,2)</f>
        <v>0.92</v>
      </c>
      <c r="G147" s="6"/>
      <c r="H147" s="6">
        <f t="shared" si="9"/>
        <v>0</v>
      </c>
      <c r="I147" s="43"/>
      <c r="J147" s="43"/>
      <c r="K147" s="43"/>
      <c r="L147" s="43"/>
      <c r="M147" s="43">
        <f t="shared" si="8"/>
        <v>0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s="92" customFormat="1" ht="15.75" x14ac:dyDescent="0.25">
      <c r="A148" s="65"/>
      <c r="B148" s="66"/>
      <c r="C148" s="97" t="s">
        <v>168</v>
      </c>
      <c r="D148" s="41" t="s">
        <v>83</v>
      </c>
      <c r="E148" s="75">
        <v>21.7</v>
      </c>
      <c r="F148" s="43">
        <f>ROUND(F141*E148,2)</f>
        <v>11.94</v>
      </c>
      <c r="G148" s="6"/>
      <c r="H148" s="6">
        <f t="shared" si="9"/>
        <v>0</v>
      </c>
      <c r="I148" s="43"/>
      <c r="J148" s="43"/>
      <c r="K148" s="43"/>
      <c r="L148" s="43"/>
      <c r="M148" s="43">
        <f t="shared" si="8"/>
        <v>0</v>
      </c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  <c r="IT148" s="57"/>
      <c r="IU148" s="57"/>
      <c r="IV148" s="57"/>
    </row>
    <row r="149" spans="1:256" s="92" customFormat="1" ht="13.5" x14ac:dyDescent="0.25">
      <c r="A149" s="202"/>
      <c r="B149" s="202"/>
      <c r="C149" s="98" t="s">
        <v>114</v>
      </c>
      <c r="D149" s="6" t="s">
        <v>113</v>
      </c>
      <c r="E149" s="6">
        <v>223</v>
      </c>
      <c r="F149" s="43">
        <f>ROUND(F141*E149,2)</f>
        <v>122.65</v>
      </c>
      <c r="G149" s="6"/>
      <c r="H149" s="6">
        <f t="shared" si="9"/>
        <v>0</v>
      </c>
      <c r="I149" s="43"/>
      <c r="J149" s="43"/>
      <c r="K149" s="43"/>
      <c r="L149" s="43"/>
      <c r="M149" s="43">
        <f t="shared" si="8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92" customFormat="1" ht="13.5" x14ac:dyDescent="0.25">
      <c r="A150" s="202"/>
      <c r="B150" s="202"/>
      <c r="C150" s="98" t="s">
        <v>67</v>
      </c>
      <c r="D150" s="6" t="s">
        <v>68</v>
      </c>
      <c r="E150" s="6">
        <v>42</v>
      </c>
      <c r="F150" s="43">
        <f>ROUND(F141*E150,2)</f>
        <v>23.1</v>
      </c>
      <c r="G150" s="6"/>
      <c r="H150" s="6"/>
      <c r="I150" s="43"/>
      <c r="J150" s="43"/>
      <c r="K150" s="43"/>
      <c r="L150" s="43">
        <f>ROUND(F150*K150,2)</f>
        <v>0</v>
      </c>
      <c r="M150" s="43">
        <f t="shared" si="8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92" customFormat="1" ht="13.5" x14ac:dyDescent="0.25">
      <c r="A151" s="202"/>
      <c r="B151" s="202"/>
      <c r="C151" s="98" t="s">
        <v>96</v>
      </c>
      <c r="D151" s="6" t="s">
        <v>68</v>
      </c>
      <c r="E151" s="6">
        <v>194</v>
      </c>
      <c r="F151" s="43">
        <f>ROUND(F141*E151,2)</f>
        <v>106.7</v>
      </c>
      <c r="G151" s="6"/>
      <c r="H151" s="6">
        <f>ROUND(F151*G151,2)</f>
        <v>0</v>
      </c>
      <c r="I151" s="43"/>
      <c r="J151" s="43"/>
      <c r="K151" s="43"/>
      <c r="L151" s="43"/>
      <c r="M151" s="43">
        <f t="shared" si="8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31" customFormat="1" ht="27" x14ac:dyDescent="0.25">
      <c r="A152" s="3">
        <v>34</v>
      </c>
      <c r="B152" s="45" t="s">
        <v>101</v>
      </c>
      <c r="C152" s="44" t="s">
        <v>141</v>
      </c>
      <c r="D152" s="43" t="s">
        <v>193</v>
      </c>
      <c r="E152" s="43"/>
      <c r="F152" s="161">
        <v>1.3</v>
      </c>
      <c r="G152" s="43"/>
      <c r="H152" s="43"/>
      <c r="I152" s="43"/>
      <c r="J152" s="43"/>
      <c r="K152" s="43"/>
      <c r="L152" s="43"/>
      <c r="M152" s="43"/>
      <c r="Q152" s="79"/>
    </row>
    <row r="153" spans="1:256" s="31" customFormat="1" ht="13.5" x14ac:dyDescent="0.25">
      <c r="A153" s="3"/>
      <c r="B153" s="46"/>
      <c r="C153" s="44" t="s">
        <v>79</v>
      </c>
      <c r="D153" s="43" t="s">
        <v>64</v>
      </c>
      <c r="E153" s="43">
        <v>56.4</v>
      </c>
      <c r="F153" s="43">
        <f>ROUND(F152*E153,2)</f>
        <v>73.319999999999993</v>
      </c>
      <c r="G153" s="43"/>
      <c r="H153" s="43"/>
      <c r="I153" s="43"/>
      <c r="J153" s="43">
        <f>ROUND(F153*I153,2)</f>
        <v>0</v>
      </c>
      <c r="K153" s="43"/>
      <c r="L153" s="43"/>
      <c r="M153" s="43">
        <f t="shared" ref="M153:M158" si="10">L153+J153+H153</f>
        <v>0</v>
      </c>
    </row>
    <row r="154" spans="1:256" s="31" customFormat="1" ht="13.5" x14ac:dyDescent="0.25">
      <c r="A154" s="3"/>
      <c r="B154" s="46"/>
      <c r="C154" s="44" t="s">
        <v>67</v>
      </c>
      <c r="D154" s="43" t="s">
        <v>68</v>
      </c>
      <c r="E154" s="43">
        <v>4.09</v>
      </c>
      <c r="F154" s="43">
        <f>ROUND(F152*E154,2)</f>
        <v>5.32</v>
      </c>
      <c r="G154" s="43"/>
      <c r="H154" s="43"/>
      <c r="I154" s="43"/>
      <c r="J154" s="43"/>
      <c r="K154" s="43"/>
      <c r="L154" s="43">
        <f>ROUND(F154*K154,2)</f>
        <v>0</v>
      </c>
      <c r="M154" s="43">
        <f t="shared" si="10"/>
        <v>0</v>
      </c>
    </row>
    <row r="155" spans="1:256" s="27" customFormat="1" ht="13.5" x14ac:dyDescent="0.25">
      <c r="A155" s="3"/>
      <c r="B155" s="48"/>
      <c r="C155" s="44" t="s">
        <v>103</v>
      </c>
      <c r="D155" s="41" t="s">
        <v>65</v>
      </c>
      <c r="E155" s="41">
        <v>0.16</v>
      </c>
      <c r="F155" s="43">
        <f>ROUND(F152*E155,2)</f>
        <v>0.21</v>
      </c>
      <c r="G155" s="43"/>
      <c r="H155" s="43">
        <f>ROUND(F155*G155,2)</f>
        <v>0</v>
      </c>
      <c r="I155" s="43"/>
      <c r="J155" s="43"/>
      <c r="K155" s="43"/>
      <c r="L155" s="43"/>
      <c r="M155" s="43">
        <f t="shared" si="10"/>
        <v>0</v>
      </c>
    </row>
    <row r="156" spans="1:256" s="27" customFormat="1" ht="13.5" x14ac:dyDescent="0.25">
      <c r="A156" s="3"/>
      <c r="B156" s="48"/>
      <c r="C156" s="44" t="s">
        <v>94</v>
      </c>
      <c r="D156" s="41" t="s">
        <v>65</v>
      </c>
      <c r="E156" s="41">
        <v>0.45</v>
      </c>
      <c r="F156" s="43">
        <f>ROUND(F152*E156,2)</f>
        <v>0.59</v>
      </c>
      <c r="G156" s="43"/>
      <c r="H156" s="43">
        <f>ROUND(F156*G156,2)</f>
        <v>0</v>
      </c>
      <c r="I156" s="43"/>
      <c r="J156" s="43"/>
      <c r="K156" s="43"/>
      <c r="L156" s="43"/>
      <c r="M156" s="43">
        <f t="shared" si="10"/>
        <v>0</v>
      </c>
    </row>
    <row r="157" spans="1:256" s="27" customFormat="1" ht="15.75" x14ac:dyDescent="0.25">
      <c r="A157" s="3"/>
      <c r="B157" s="48"/>
      <c r="C157" s="44" t="s">
        <v>104</v>
      </c>
      <c r="D157" s="41" t="s">
        <v>83</v>
      </c>
      <c r="E157" s="41">
        <v>0.75</v>
      </c>
      <c r="F157" s="43">
        <f>ROUND(F152*E157,2)</f>
        <v>0.98</v>
      </c>
      <c r="G157" s="43"/>
      <c r="H157" s="43">
        <f t="shared" ref="H157:H158" si="11">ROUND(F157*G157,2)</f>
        <v>0</v>
      </c>
      <c r="I157" s="43"/>
      <c r="J157" s="43"/>
      <c r="K157" s="43"/>
      <c r="L157" s="43"/>
      <c r="M157" s="43">
        <f t="shared" si="10"/>
        <v>0</v>
      </c>
      <c r="O157" s="81"/>
    </row>
    <row r="158" spans="1:256" s="27" customFormat="1" ht="13.5" x14ac:dyDescent="0.25">
      <c r="A158" s="3"/>
      <c r="B158" s="48"/>
      <c r="C158" s="44" t="s">
        <v>96</v>
      </c>
      <c r="D158" s="41" t="s">
        <v>68</v>
      </c>
      <c r="E158" s="41">
        <v>26.5</v>
      </c>
      <c r="F158" s="43">
        <f>ROUND(F152*E158,2)</f>
        <v>34.450000000000003</v>
      </c>
      <c r="G158" s="43"/>
      <c r="H158" s="43">
        <f t="shared" si="11"/>
        <v>0</v>
      </c>
      <c r="I158" s="43"/>
      <c r="J158" s="43"/>
      <c r="K158" s="43"/>
      <c r="L158" s="43"/>
      <c r="M158" s="43">
        <f t="shared" si="10"/>
        <v>0</v>
      </c>
    </row>
    <row r="159" spans="1:256" s="92" customFormat="1" ht="15.75" x14ac:dyDescent="0.2">
      <c r="A159" s="3">
        <v>35</v>
      </c>
      <c r="B159" s="45" t="s">
        <v>105</v>
      </c>
      <c r="C159" s="91" t="s">
        <v>106</v>
      </c>
      <c r="D159" s="43" t="s">
        <v>102</v>
      </c>
      <c r="E159" s="43"/>
      <c r="F159" s="47">
        <v>0.1</v>
      </c>
      <c r="G159" s="43"/>
      <c r="H159" s="43"/>
      <c r="I159" s="43"/>
      <c r="J159" s="43"/>
      <c r="K159" s="43"/>
      <c r="L159" s="43"/>
      <c r="M159" s="43"/>
      <c r="N159" s="31"/>
      <c r="O159" s="31"/>
      <c r="P159" s="31"/>
      <c r="Q159" s="79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s="92" customFormat="1" ht="13.5" x14ac:dyDescent="0.25">
      <c r="A160" s="3"/>
      <c r="B160" s="46"/>
      <c r="C160" s="93" t="s">
        <v>79</v>
      </c>
      <c r="D160" s="43" t="s">
        <v>64</v>
      </c>
      <c r="E160" s="43">
        <v>116</v>
      </c>
      <c r="F160" s="43">
        <f>ROUND(F159*E160,2)</f>
        <v>11.6</v>
      </c>
      <c r="G160" s="43"/>
      <c r="H160" s="43"/>
      <c r="I160" s="43"/>
      <c r="J160" s="43"/>
      <c r="K160" s="43"/>
      <c r="L160" s="43"/>
      <c r="M160" s="43">
        <f t="shared" ref="M160:M165" si="12">L160+J160+H160</f>
        <v>0</v>
      </c>
      <c r="N160" s="31"/>
      <c r="O160" s="79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s="92" customFormat="1" ht="13.5" x14ac:dyDescent="0.25">
      <c r="A161" s="3"/>
      <c r="B161" s="46"/>
      <c r="C161" s="93" t="s">
        <v>67</v>
      </c>
      <c r="D161" s="43" t="s">
        <v>68</v>
      </c>
      <c r="E161" s="43">
        <v>6.13</v>
      </c>
      <c r="F161" s="43">
        <f>ROUND(F159*E161,2)</f>
        <v>0.61</v>
      </c>
      <c r="G161" s="43"/>
      <c r="H161" s="43"/>
      <c r="I161" s="43"/>
      <c r="J161" s="43"/>
      <c r="K161" s="43"/>
      <c r="L161" s="43">
        <f>ROUND(F161*K161,2)</f>
        <v>0</v>
      </c>
      <c r="M161" s="43">
        <f t="shared" si="12"/>
        <v>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92" customFormat="1" ht="13.5" x14ac:dyDescent="0.25">
      <c r="A162" s="3"/>
      <c r="B162" s="48"/>
      <c r="C162" s="93" t="s">
        <v>107</v>
      </c>
      <c r="D162" s="41" t="s">
        <v>108</v>
      </c>
      <c r="E162" s="41">
        <v>234</v>
      </c>
      <c r="F162" s="43">
        <f>ROUND(F159*E162,2)</f>
        <v>23.4</v>
      </c>
      <c r="G162" s="43"/>
      <c r="H162" s="43"/>
      <c r="I162" s="43"/>
      <c r="J162" s="43"/>
      <c r="K162" s="43"/>
      <c r="L162" s="43"/>
      <c r="M162" s="43">
        <f t="shared" si="12"/>
        <v>0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s="92" customFormat="1" ht="13.5" x14ac:dyDescent="0.25">
      <c r="A163" s="3"/>
      <c r="B163" s="48"/>
      <c r="C163" s="93" t="s">
        <v>94</v>
      </c>
      <c r="D163" s="41" t="s">
        <v>65</v>
      </c>
      <c r="E163" s="41">
        <v>0.68</v>
      </c>
      <c r="F163" s="43">
        <f>ROUND(F159*E163,2)</f>
        <v>7.0000000000000007E-2</v>
      </c>
      <c r="G163" s="43"/>
      <c r="H163" s="43"/>
      <c r="I163" s="43"/>
      <c r="J163" s="43"/>
      <c r="K163" s="43"/>
      <c r="L163" s="43"/>
      <c r="M163" s="43">
        <f t="shared" si="12"/>
        <v>0</v>
      </c>
      <c r="N163" s="27"/>
      <c r="O163" s="27"/>
      <c r="P163" s="81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s="92" customFormat="1" ht="15.75" x14ac:dyDescent="0.25">
      <c r="A164" s="3"/>
      <c r="B164" s="48"/>
      <c r="C164" s="93" t="s">
        <v>104</v>
      </c>
      <c r="D164" s="41" t="s">
        <v>83</v>
      </c>
      <c r="E164" s="41">
        <v>0.75</v>
      </c>
      <c r="F164" s="43">
        <f>ROUND(F159*E164,2)</f>
        <v>0.08</v>
      </c>
      <c r="G164" s="43"/>
      <c r="H164" s="43">
        <f>ROUND(F164*G164,2)</f>
        <v>0</v>
      </c>
      <c r="I164" s="43"/>
      <c r="J164" s="43"/>
      <c r="K164" s="43"/>
      <c r="L164" s="43"/>
      <c r="M164" s="43">
        <f t="shared" si="12"/>
        <v>0</v>
      </c>
      <c r="N164" s="27"/>
      <c r="O164" s="81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s="92" customFormat="1" ht="13.5" x14ac:dyDescent="0.25">
      <c r="A165" s="3"/>
      <c r="B165" s="48"/>
      <c r="C165" s="93" t="s">
        <v>96</v>
      </c>
      <c r="D165" s="41" t="s">
        <v>68</v>
      </c>
      <c r="E165" s="41">
        <v>58.8</v>
      </c>
      <c r="F165" s="43">
        <f>ROUND(F159*E165,2)</f>
        <v>5.88</v>
      </c>
      <c r="G165" s="43"/>
      <c r="H165" s="43">
        <f>ROUND(F165*G165,2)</f>
        <v>0</v>
      </c>
      <c r="I165" s="43"/>
      <c r="J165" s="43"/>
      <c r="K165" s="43"/>
      <c r="L165" s="43"/>
      <c r="M165" s="43">
        <f t="shared" si="12"/>
        <v>0</v>
      </c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s="92" customFormat="1" ht="27" x14ac:dyDescent="0.25">
      <c r="A166" s="3">
        <v>36</v>
      </c>
      <c r="B166" s="45" t="s">
        <v>99</v>
      </c>
      <c r="C166" s="93" t="s">
        <v>309</v>
      </c>
      <c r="D166" s="43" t="s">
        <v>134</v>
      </c>
      <c r="E166" s="49"/>
      <c r="F166" s="60">
        <v>10</v>
      </c>
      <c r="G166" s="43"/>
      <c r="H166" s="43"/>
      <c r="I166" s="43"/>
      <c r="J166" s="43"/>
      <c r="K166" s="43"/>
      <c r="L166" s="43"/>
      <c r="M166" s="43"/>
      <c r="N166" s="27"/>
      <c r="O166" s="80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s="92" customFormat="1" ht="13.5" x14ac:dyDescent="0.25">
      <c r="A167" s="3"/>
      <c r="B167" s="48"/>
      <c r="C167" s="93" t="s">
        <v>79</v>
      </c>
      <c r="D167" s="41" t="s">
        <v>64</v>
      </c>
      <c r="E167" s="41">
        <v>2.12</v>
      </c>
      <c r="F167" s="43">
        <f>ROUND(F166*E167,2)</f>
        <v>21.2</v>
      </c>
      <c r="G167" s="43"/>
      <c r="H167" s="43"/>
      <c r="I167" s="43"/>
      <c r="J167" s="43">
        <f>ROUND(F167*I167,2)</f>
        <v>0</v>
      </c>
      <c r="K167" s="43"/>
      <c r="L167" s="43"/>
      <c r="M167" s="43">
        <f>L167+J167+H167</f>
        <v>0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s="92" customFormat="1" ht="13.5" x14ac:dyDescent="0.25">
      <c r="A168" s="3"/>
      <c r="B168" s="48"/>
      <c r="C168" s="93" t="s">
        <v>67</v>
      </c>
      <c r="D168" s="41" t="s">
        <v>68</v>
      </c>
      <c r="E168" s="41">
        <v>0.10100000000000001</v>
      </c>
      <c r="F168" s="43">
        <f>ROUND(F166*E168,2)</f>
        <v>1.01</v>
      </c>
      <c r="G168" s="43"/>
      <c r="H168" s="43"/>
      <c r="I168" s="43"/>
      <c r="J168" s="43"/>
      <c r="K168" s="43"/>
      <c r="L168" s="43">
        <f>ROUND(F168*K168,2)</f>
        <v>0</v>
      </c>
      <c r="M168" s="43">
        <f>L168+J168+H168</f>
        <v>0</v>
      </c>
      <c r="N168" s="27"/>
      <c r="O168" s="81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92" customFormat="1" ht="13.5" x14ac:dyDescent="0.25">
      <c r="A169" s="3"/>
      <c r="B169" s="48" t="s">
        <v>369</v>
      </c>
      <c r="C169" s="93" t="s">
        <v>372</v>
      </c>
      <c r="D169" s="41" t="s">
        <v>66</v>
      </c>
      <c r="E169" s="41">
        <v>1.1000000000000001</v>
      </c>
      <c r="F169" s="43">
        <f>ROUND(F166*E169,2)</f>
        <v>11</v>
      </c>
      <c r="G169" s="43"/>
      <c r="H169" s="43">
        <f>ROUND(F169*G169,2)</f>
        <v>0</v>
      </c>
      <c r="I169" s="43"/>
      <c r="J169" s="43"/>
      <c r="K169" s="43"/>
      <c r="L169" s="43"/>
      <c r="M169" s="43">
        <f>L169+J169+H169</f>
        <v>0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s="92" customFormat="1" ht="60.75" customHeight="1" x14ac:dyDescent="0.25">
      <c r="A170" s="202">
        <v>37</v>
      </c>
      <c r="B170" s="82" t="s">
        <v>109</v>
      </c>
      <c r="C170" s="94" t="s">
        <v>308</v>
      </c>
      <c r="D170" s="43" t="s">
        <v>98</v>
      </c>
      <c r="E170" s="6"/>
      <c r="F170" s="95">
        <v>0.80600000000000005</v>
      </c>
      <c r="G170" s="6"/>
      <c r="H170" s="6"/>
      <c r="I170" s="6"/>
      <c r="J170" s="6"/>
      <c r="K170" s="6"/>
      <c r="L170" s="6"/>
      <c r="M170" s="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92" customFormat="1" ht="13.5" x14ac:dyDescent="0.25">
      <c r="A171" s="202"/>
      <c r="B171" s="202"/>
      <c r="C171" s="97" t="s">
        <v>79</v>
      </c>
      <c r="D171" s="6" t="s">
        <v>64</v>
      </c>
      <c r="E171" s="6">
        <v>660</v>
      </c>
      <c r="F171" s="43">
        <f>ROUND(F170*E171,2)</f>
        <v>531.96</v>
      </c>
      <c r="G171" s="43"/>
      <c r="H171" s="43"/>
      <c r="I171" s="75"/>
      <c r="J171" s="43">
        <f>ROUND(F171*I171,2)</f>
        <v>0</v>
      </c>
      <c r="K171" s="43"/>
      <c r="L171" s="43"/>
      <c r="M171" s="43">
        <f t="shared" ref="M171:M181" si="13">H171+J171+L171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92" customFormat="1" ht="13.5" x14ac:dyDescent="0.25">
      <c r="A172" s="202"/>
      <c r="B172" s="202"/>
      <c r="C172" s="97" t="s">
        <v>138</v>
      </c>
      <c r="D172" s="6" t="s">
        <v>71</v>
      </c>
      <c r="E172" s="6">
        <v>9.6</v>
      </c>
      <c r="F172" s="43">
        <f>ROUND(F170*E172,2)</f>
        <v>7.74</v>
      </c>
      <c r="G172" s="43"/>
      <c r="H172" s="43"/>
      <c r="I172" s="43"/>
      <c r="J172" s="43"/>
      <c r="K172" s="43"/>
      <c r="L172" s="43">
        <f>ROUND(F172*K172,2)</f>
        <v>0</v>
      </c>
      <c r="M172" s="43">
        <f t="shared" si="13"/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92" customFormat="1" ht="15.75" x14ac:dyDescent="0.25">
      <c r="A173" s="74"/>
      <c r="B173" s="66"/>
      <c r="C173" s="98" t="s">
        <v>198</v>
      </c>
      <c r="D173" s="41" t="s">
        <v>83</v>
      </c>
      <c r="E173" s="10">
        <v>101.5</v>
      </c>
      <c r="F173" s="43">
        <f>ROUND(F170*E173,2)</f>
        <v>81.81</v>
      </c>
      <c r="G173" s="6"/>
      <c r="H173" s="6">
        <f t="shared" ref="H173:H179" si="14">ROUND(F173*G173,2)</f>
        <v>0</v>
      </c>
      <c r="I173" s="43"/>
      <c r="J173" s="43"/>
      <c r="K173" s="43"/>
      <c r="L173" s="43"/>
      <c r="M173" s="43">
        <f t="shared" si="13"/>
        <v>0</v>
      </c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  <c r="IU173" s="57"/>
      <c r="IV173" s="57"/>
    </row>
    <row r="174" spans="1:256" s="92" customFormat="1" ht="15.75" x14ac:dyDescent="0.25">
      <c r="A174" s="74"/>
      <c r="B174" s="66"/>
      <c r="C174" s="98" t="s">
        <v>104</v>
      </c>
      <c r="D174" s="41" t="s">
        <v>83</v>
      </c>
      <c r="E174" s="10">
        <v>2.4700000000000002</v>
      </c>
      <c r="F174" s="43">
        <f>ROUND(F170*E174,2)</f>
        <v>1.99</v>
      </c>
      <c r="G174" s="6"/>
      <c r="H174" s="6">
        <f t="shared" si="14"/>
        <v>0</v>
      </c>
      <c r="I174" s="43"/>
      <c r="J174" s="43"/>
      <c r="K174" s="43"/>
      <c r="L174" s="43"/>
      <c r="M174" s="43">
        <f t="shared" si="13"/>
        <v>0</v>
      </c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  <c r="IU174" s="57"/>
      <c r="IV174" s="57"/>
    </row>
    <row r="175" spans="1:256" s="92" customFormat="1" ht="15.75" x14ac:dyDescent="0.25">
      <c r="A175" s="202"/>
      <c r="B175" s="202"/>
      <c r="C175" s="94" t="s">
        <v>110</v>
      </c>
      <c r="D175" s="41" t="s">
        <v>111</v>
      </c>
      <c r="E175" s="6">
        <v>39</v>
      </c>
      <c r="F175" s="43">
        <f>ROUND(F170*E175,2)</f>
        <v>31.43</v>
      </c>
      <c r="G175" s="6"/>
      <c r="H175" s="6">
        <f t="shared" si="14"/>
        <v>0</v>
      </c>
      <c r="I175" s="43"/>
      <c r="J175" s="43"/>
      <c r="K175" s="43"/>
      <c r="L175" s="43"/>
      <c r="M175" s="43">
        <f t="shared" si="13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92" customFormat="1" ht="15.75" x14ac:dyDescent="0.25">
      <c r="A176" s="3"/>
      <c r="B176" s="46"/>
      <c r="C176" s="93" t="s">
        <v>143</v>
      </c>
      <c r="D176" s="41" t="s">
        <v>83</v>
      </c>
      <c r="E176" s="43">
        <v>4.68</v>
      </c>
      <c r="F176" s="43">
        <f>ROUND(F170*E176,2)</f>
        <v>3.77</v>
      </c>
      <c r="G176" s="6"/>
      <c r="H176" s="6">
        <f t="shared" si="14"/>
        <v>0</v>
      </c>
      <c r="I176" s="43"/>
      <c r="J176" s="43"/>
      <c r="K176" s="43"/>
      <c r="L176" s="43"/>
      <c r="M176" s="43">
        <f t="shared" si="13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256" s="92" customFormat="1" ht="15.75" x14ac:dyDescent="0.25">
      <c r="A177" s="65"/>
      <c r="B177" s="66"/>
      <c r="C177" s="97" t="s">
        <v>168</v>
      </c>
      <c r="D177" s="41" t="s">
        <v>83</v>
      </c>
      <c r="E177" s="75">
        <v>7.93</v>
      </c>
      <c r="F177" s="43">
        <f>ROUND(F170*E177,2)</f>
        <v>6.39</v>
      </c>
      <c r="G177" s="6"/>
      <c r="H177" s="6">
        <f t="shared" si="14"/>
        <v>0</v>
      </c>
      <c r="I177" s="43"/>
      <c r="J177" s="43"/>
      <c r="K177" s="43"/>
      <c r="L177" s="43"/>
      <c r="M177" s="43">
        <f t="shared" si="13"/>
        <v>0</v>
      </c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  <c r="IU177" s="57"/>
      <c r="IV177" s="57"/>
    </row>
    <row r="178" spans="1:256" s="92" customFormat="1" ht="13.5" x14ac:dyDescent="0.25">
      <c r="A178" s="202"/>
      <c r="B178" s="202"/>
      <c r="C178" s="98" t="s">
        <v>112</v>
      </c>
      <c r="D178" s="6" t="s">
        <v>113</v>
      </c>
      <c r="E178" s="6">
        <v>193</v>
      </c>
      <c r="F178" s="47">
        <f>ROUND(F170*E178,3)</f>
        <v>155.55799999999999</v>
      </c>
      <c r="G178" s="6"/>
      <c r="H178" s="6">
        <f t="shared" si="14"/>
        <v>0</v>
      </c>
      <c r="I178" s="43"/>
      <c r="J178" s="43"/>
      <c r="K178" s="43"/>
      <c r="L178" s="43"/>
      <c r="M178" s="43">
        <f t="shared" si="13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92" customFormat="1" ht="13.5" x14ac:dyDescent="0.25">
      <c r="A179" s="202"/>
      <c r="B179" s="202"/>
      <c r="C179" s="98" t="s">
        <v>114</v>
      </c>
      <c r="D179" s="6" t="s">
        <v>113</v>
      </c>
      <c r="E179" s="6">
        <v>1160</v>
      </c>
      <c r="F179" s="43">
        <f>ROUND(F170*E179,2)</f>
        <v>934.96</v>
      </c>
      <c r="G179" s="6"/>
      <c r="H179" s="6">
        <f t="shared" si="14"/>
        <v>0</v>
      </c>
      <c r="I179" s="43"/>
      <c r="J179" s="43"/>
      <c r="K179" s="43"/>
      <c r="L179" s="43"/>
      <c r="M179" s="43">
        <f t="shared" si="13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92" customFormat="1" ht="13.5" x14ac:dyDescent="0.25">
      <c r="A180" s="202"/>
      <c r="B180" s="202"/>
      <c r="C180" s="98" t="s">
        <v>67</v>
      </c>
      <c r="D180" s="6" t="s">
        <v>68</v>
      </c>
      <c r="E180" s="6">
        <v>39.9</v>
      </c>
      <c r="F180" s="43">
        <f>ROUND(F170*E180,2)</f>
        <v>32.159999999999997</v>
      </c>
      <c r="G180" s="6"/>
      <c r="H180" s="6"/>
      <c r="I180" s="43"/>
      <c r="J180" s="43"/>
      <c r="K180" s="43"/>
      <c r="L180" s="43">
        <f>ROUND(F180*K180,2)</f>
        <v>0</v>
      </c>
      <c r="M180" s="43">
        <f t="shared" si="13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92" customFormat="1" ht="13.5" x14ac:dyDescent="0.25">
      <c r="A181" s="202"/>
      <c r="B181" s="202"/>
      <c r="C181" s="98" t="s">
        <v>96</v>
      </c>
      <c r="D181" s="6" t="s">
        <v>68</v>
      </c>
      <c r="E181" s="6">
        <v>156</v>
      </c>
      <c r="F181" s="43">
        <f>ROUND(F170*E181,2)</f>
        <v>125.74</v>
      </c>
      <c r="G181" s="6"/>
      <c r="H181" s="6">
        <f>ROUND(F181*G181,2)</f>
        <v>0</v>
      </c>
      <c r="I181" s="43"/>
      <c r="J181" s="43"/>
      <c r="K181" s="43"/>
      <c r="L181" s="43"/>
      <c r="M181" s="43">
        <f t="shared" si="13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92" customFormat="1" ht="40.5" x14ac:dyDescent="0.25">
      <c r="A182" s="3">
        <v>38</v>
      </c>
      <c r="B182" s="45" t="s">
        <v>101</v>
      </c>
      <c r="C182" s="93" t="s">
        <v>223</v>
      </c>
      <c r="D182" s="43" t="s">
        <v>102</v>
      </c>
      <c r="E182" s="43"/>
      <c r="F182" s="47">
        <v>0.5</v>
      </c>
      <c r="G182" s="43"/>
      <c r="H182" s="43"/>
      <c r="I182" s="43"/>
      <c r="J182" s="43"/>
      <c r="K182" s="43"/>
      <c r="L182" s="43"/>
      <c r="M182" s="43"/>
      <c r="N182" s="31"/>
      <c r="O182" s="31"/>
      <c r="P182" s="31"/>
      <c r="Q182" s="79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:256" s="92" customFormat="1" ht="13.5" x14ac:dyDescent="0.25">
      <c r="A183" s="3"/>
      <c r="B183" s="46"/>
      <c r="C183" s="93" t="s">
        <v>79</v>
      </c>
      <c r="D183" s="43" t="s">
        <v>64</v>
      </c>
      <c r="E183" s="43">
        <v>56.4</v>
      </c>
      <c r="F183" s="43">
        <f>ROUND(F182*E183,2)</f>
        <v>28.2</v>
      </c>
      <c r="G183" s="43"/>
      <c r="H183" s="43"/>
      <c r="I183" s="43"/>
      <c r="J183" s="43">
        <f>ROUND(F183*I183,2)</f>
        <v>0</v>
      </c>
      <c r="K183" s="43"/>
      <c r="L183" s="43"/>
      <c r="M183" s="43">
        <f t="shared" ref="M183:M188" si="15">L183+J183+H183</f>
        <v>0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:256" s="92" customFormat="1" ht="13.5" x14ac:dyDescent="0.25">
      <c r="A184" s="3"/>
      <c r="B184" s="46"/>
      <c r="C184" s="93" t="s">
        <v>67</v>
      </c>
      <c r="D184" s="43" t="s">
        <v>68</v>
      </c>
      <c r="E184" s="43">
        <v>4.09</v>
      </c>
      <c r="F184" s="43">
        <f>ROUND(F182*E184,2)</f>
        <v>2.0499999999999998</v>
      </c>
      <c r="G184" s="43"/>
      <c r="H184" s="43"/>
      <c r="I184" s="43"/>
      <c r="J184" s="43"/>
      <c r="K184" s="43"/>
      <c r="L184" s="43">
        <f>ROUND(F184*K184,2)</f>
        <v>0</v>
      </c>
      <c r="M184" s="43">
        <f t="shared" si="15"/>
        <v>0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:256" s="92" customFormat="1" ht="13.5" x14ac:dyDescent="0.25">
      <c r="A185" s="3"/>
      <c r="B185" s="48"/>
      <c r="C185" s="93" t="s">
        <v>103</v>
      </c>
      <c r="D185" s="41" t="s">
        <v>65</v>
      </c>
      <c r="E185" s="41">
        <v>0.16</v>
      </c>
      <c r="F185" s="43">
        <f>ROUND(F182*E185,2)</f>
        <v>0.08</v>
      </c>
      <c r="G185" s="43"/>
      <c r="H185" s="43">
        <f>ROUND(F185*G185,2)</f>
        <v>0</v>
      </c>
      <c r="I185" s="43"/>
      <c r="J185" s="43"/>
      <c r="K185" s="43"/>
      <c r="L185" s="43"/>
      <c r="M185" s="43">
        <f t="shared" si="15"/>
        <v>0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92" customFormat="1" ht="13.5" x14ac:dyDescent="0.25">
      <c r="A186" s="3"/>
      <c r="B186" s="48"/>
      <c r="C186" s="93" t="s">
        <v>94</v>
      </c>
      <c r="D186" s="41" t="s">
        <v>65</v>
      </c>
      <c r="E186" s="41">
        <v>0.45</v>
      </c>
      <c r="F186" s="43">
        <f>ROUND(F182*E186,2)</f>
        <v>0.23</v>
      </c>
      <c r="G186" s="43"/>
      <c r="H186" s="43">
        <f>ROUND(F186*G186,2)</f>
        <v>0</v>
      </c>
      <c r="I186" s="43"/>
      <c r="J186" s="43"/>
      <c r="K186" s="43"/>
      <c r="L186" s="43"/>
      <c r="M186" s="43">
        <f t="shared" si="15"/>
        <v>0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s="92" customFormat="1" ht="15.75" x14ac:dyDescent="0.25">
      <c r="A187" s="3"/>
      <c r="B187" s="48"/>
      <c r="C187" s="93" t="s">
        <v>104</v>
      </c>
      <c r="D187" s="41" t="s">
        <v>83</v>
      </c>
      <c r="E187" s="41">
        <v>0.75</v>
      </c>
      <c r="F187" s="43">
        <f>ROUND(F182*E187,2)</f>
        <v>0.38</v>
      </c>
      <c r="G187" s="43"/>
      <c r="H187" s="43">
        <f>ROUND(F187*G187,2)</f>
        <v>0</v>
      </c>
      <c r="I187" s="43"/>
      <c r="J187" s="43"/>
      <c r="K187" s="43"/>
      <c r="L187" s="43"/>
      <c r="M187" s="43">
        <f t="shared" si="15"/>
        <v>0</v>
      </c>
      <c r="N187" s="27"/>
      <c r="O187" s="81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s="92" customFormat="1" ht="13.5" x14ac:dyDescent="0.25">
      <c r="A188" s="3"/>
      <c r="B188" s="48"/>
      <c r="C188" s="93" t="s">
        <v>96</v>
      </c>
      <c r="D188" s="41" t="s">
        <v>68</v>
      </c>
      <c r="E188" s="41">
        <v>26.5</v>
      </c>
      <c r="F188" s="43">
        <f>ROUND(F182*E188,2)</f>
        <v>13.25</v>
      </c>
      <c r="G188" s="43"/>
      <c r="H188" s="43">
        <f>ROUND(F188*G188,2)</f>
        <v>0</v>
      </c>
      <c r="I188" s="43"/>
      <c r="J188" s="43"/>
      <c r="K188" s="43"/>
      <c r="L188" s="43"/>
      <c r="M188" s="43">
        <f t="shared" si="15"/>
        <v>0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s="92" customFormat="1" ht="30.75" customHeight="1" x14ac:dyDescent="0.25">
      <c r="A189" s="202">
        <v>39</v>
      </c>
      <c r="B189" s="82" t="s">
        <v>310</v>
      </c>
      <c r="C189" s="94" t="s">
        <v>311</v>
      </c>
      <c r="D189" s="43" t="s">
        <v>312</v>
      </c>
      <c r="E189" s="6"/>
      <c r="F189" s="95">
        <v>3.86</v>
      </c>
      <c r="G189" s="6"/>
      <c r="H189" s="6"/>
      <c r="I189" s="6"/>
      <c r="J189" s="6"/>
      <c r="K189" s="6"/>
      <c r="L189" s="6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92" customFormat="1" ht="13.5" x14ac:dyDescent="0.25">
      <c r="A190" s="202"/>
      <c r="B190" s="202"/>
      <c r="C190" s="97" t="s">
        <v>79</v>
      </c>
      <c r="D190" s="6" t="s">
        <v>64</v>
      </c>
      <c r="E190" s="6">
        <v>52.5</v>
      </c>
      <c r="F190" s="43">
        <f>ROUND(F189*E190,2)</f>
        <v>202.65</v>
      </c>
      <c r="G190" s="43"/>
      <c r="H190" s="43"/>
      <c r="I190" s="75"/>
      <c r="J190" s="43">
        <f>ROUND(F190*I190,2)</f>
        <v>0</v>
      </c>
      <c r="K190" s="43"/>
      <c r="L190" s="43"/>
      <c r="M190" s="43">
        <f t="shared" ref="M190:M194" si="16">H190+J190+L190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92" customFormat="1" ht="13.5" x14ac:dyDescent="0.25">
      <c r="A191" s="202"/>
      <c r="B191" s="202"/>
      <c r="C191" s="97" t="s">
        <v>67</v>
      </c>
      <c r="D191" s="6" t="s">
        <v>68</v>
      </c>
      <c r="E191" s="6">
        <v>0.67</v>
      </c>
      <c r="F191" s="43">
        <f>ROUND(F189*E191,2)</f>
        <v>2.59</v>
      </c>
      <c r="G191" s="43"/>
      <c r="H191" s="43"/>
      <c r="I191" s="43"/>
      <c r="J191" s="43"/>
      <c r="K191" s="43"/>
      <c r="L191" s="43">
        <f>ROUND(F191*K191,2)</f>
        <v>0</v>
      </c>
      <c r="M191" s="43">
        <f t="shared" si="16"/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92" customFormat="1" x14ac:dyDescent="0.25">
      <c r="A192" s="74"/>
      <c r="B192" s="66"/>
      <c r="C192" s="98" t="s">
        <v>313</v>
      </c>
      <c r="D192" s="41" t="s">
        <v>113</v>
      </c>
      <c r="E192" s="10">
        <v>22</v>
      </c>
      <c r="F192" s="43">
        <f>ROUND(F189*E192,2)</f>
        <v>84.92</v>
      </c>
      <c r="G192" s="6"/>
      <c r="H192" s="6">
        <f t="shared" ref="H192:H194" si="17">ROUND(F192*G192,2)</f>
        <v>0</v>
      </c>
      <c r="I192" s="43"/>
      <c r="J192" s="43"/>
      <c r="K192" s="43"/>
      <c r="L192" s="43"/>
      <c r="M192" s="43">
        <f t="shared" si="16"/>
        <v>0</v>
      </c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</row>
    <row r="193" spans="1:256" s="92" customFormat="1" ht="15.75" x14ac:dyDescent="0.25">
      <c r="A193" s="74"/>
      <c r="B193" s="66"/>
      <c r="C193" s="98" t="s">
        <v>104</v>
      </c>
      <c r="D193" s="41" t="s">
        <v>83</v>
      </c>
      <c r="E193" s="10">
        <v>0.26</v>
      </c>
      <c r="F193" s="43">
        <f>ROUND(F189*E193,2)</f>
        <v>1</v>
      </c>
      <c r="G193" s="6"/>
      <c r="H193" s="6">
        <f t="shared" si="17"/>
        <v>0</v>
      </c>
      <c r="I193" s="43"/>
      <c r="J193" s="43"/>
      <c r="K193" s="43"/>
      <c r="L193" s="43"/>
      <c r="M193" s="43">
        <f t="shared" si="16"/>
        <v>0</v>
      </c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  <c r="IU193" s="57"/>
      <c r="IV193" s="57"/>
    </row>
    <row r="194" spans="1:256" s="92" customFormat="1" ht="15.75" x14ac:dyDescent="0.25">
      <c r="A194" s="202"/>
      <c r="B194" s="202"/>
      <c r="C194" s="94" t="s">
        <v>314</v>
      </c>
      <c r="D194" s="41" t="s">
        <v>111</v>
      </c>
      <c r="E194" s="6">
        <v>107</v>
      </c>
      <c r="F194" s="43">
        <f>ROUND(F189*E194,2)</f>
        <v>413.02</v>
      </c>
      <c r="G194" s="6"/>
      <c r="H194" s="6">
        <f t="shared" si="17"/>
        <v>0</v>
      </c>
      <c r="I194" s="43"/>
      <c r="J194" s="43"/>
      <c r="K194" s="43"/>
      <c r="L194" s="43"/>
      <c r="M194" s="43">
        <f t="shared" si="16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92" customFormat="1" ht="27" x14ac:dyDescent="0.25">
      <c r="A195" s="202">
        <v>40</v>
      </c>
      <c r="B195" s="82" t="s">
        <v>234</v>
      </c>
      <c r="C195" s="98" t="s">
        <v>316</v>
      </c>
      <c r="D195" s="43" t="s">
        <v>98</v>
      </c>
      <c r="E195" s="6"/>
      <c r="F195" s="95">
        <v>2.3E-2</v>
      </c>
      <c r="G195" s="6"/>
      <c r="H195" s="6"/>
      <c r="I195" s="6"/>
      <c r="J195" s="6"/>
      <c r="K195" s="6"/>
      <c r="L195" s="6"/>
      <c r="M195" s="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6" s="92" customFormat="1" ht="13.5" x14ac:dyDescent="0.25">
      <c r="A196" s="202"/>
      <c r="B196" s="202"/>
      <c r="C196" s="97" t="s">
        <v>79</v>
      </c>
      <c r="D196" s="6" t="s">
        <v>64</v>
      </c>
      <c r="E196" s="6">
        <v>435</v>
      </c>
      <c r="F196" s="43">
        <f>ROUND(F195*E196,2)</f>
        <v>10.01</v>
      </c>
      <c r="G196" s="43"/>
      <c r="H196" s="43"/>
      <c r="I196" s="75"/>
      <c r="J196" s="43">
        <f>ROUND(F196*I196,2)</f>
        <v>0</v>
      </c>
      <c r="K196" s="43"/>
      <c r="L196" s="43"/>
      <c r="M196" s="43">
        <f t="shared" ref="M196:M203" si="18">H196+J196+L196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6" s="92" customFormat="1" ht="13.5" x14ac:dyDescent="0.25">
      <c r="A197" s="202"/>
      <c r="B197" s="202"/>
      <c r="C197" s="98" t="s">
        <v>67</v>
      </c>
      <c r="D197" s="6" t="s">
        <v>68</v>
      </c>
      <c r="E197" s="6">
        <v>120</v>
      </c>
      <c r="F197" s="43">
        <f>ROUND(F195*E197,2)</f>
        <v>2.76</v>
      </c>
      <c r="G197" s="43"/>
      <c r="H197" s="43"/>
      <c r="I197" s="43"/>
      <c r="J197" s="43"/>
      <c r="K197" s="43"/>
      <c r="L197" s="43">
        <f>ROUND(F197*K197,2)</f>
        <v>0</v>
      </c>
      <c r="M197" s="43">
        <f t="shared" si="18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6" s="92" customFormat="1" ht="15.75" x14ac:dyDescent="0.25">
      <c r="A198" s="74"/>
      <c r="B198" s="66"/>
      <c r="C198" s="98" t="s">
        <v>317</v>
      </c>
      <c r="D198" s="41" t="s">
        <v>83</v>
      </c>
      <c r="E198" s="10">
        <v>102</v>
      </c>
      <c r="F198" s="43">
        <f>ROUND(F195*E198,2)</f>
        <v>2.35</v>
      </c>
      <c r="G198" s="6"/>
      <c r="H198" s="6">
        <f t="shared" ref="H198:H202" si="19">ROUND(F198*G198,2)</f>
        <v>0</v>
      </c>
      <c r="I198" s="43"/>
      <c r="J198" s="43"/>
      <c r="K198" s="43"/>
      <c r="L198" s="43"/>
      <c r="M198" s="43">
        <f t="shared" si="18"/>
        <v>0</v>
      </c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</row>
    <row r="199" spans="1:256" s="92" customFormat="1" ht="15.75" x14ac:dyDescent="0.25">
      <c r="A199" s="202"/>
      <c r="B199" s="202"/>
      <c r="C199" s="98" t="s">
        <v>110</v>
      </c>
      <c r="D199" s="41" t="s">
        <v>111</v>
      </c>
      <c r="E199" s="6">
        <v>116</v>
      </c>
      <c r="F199" s="43">
        <f>ROUND(F195*E199,2)</f>
        <v>2.67</v>
      </c>
      <c r="G199" s="6"/>
      <c r="H199" s="6">
        <f t="shared" si="19"/>
        <v>0</v>
      </c>
      <c r="I199" s="43"/>
      <c r="J199" s="43"/>
      <c r="K199" s="43"/>
      <c r="L199" s="43"/>
      <c r="M199" s="43">
        <f t="shared" si="18"/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6" s="92" customFormat="1" ht="15.75" x14ac:dyDescent="0.25">
      <c r="A200" s="3"/>
      <c r="B200" s="46"/>
      <c r="C200" s="93" t="s">
        <v>315</v>
      </c>
      <c r="D200" s="41" t="s">
        <v>83</v>
      </c>
      <c r="E200" s="43">
        <v>1.57</v>
      </c>
      <c r="F200" s="43">
        <f>ROUND(F195*E200,2)</f>
        <v>0.04</v>
      </c>
      <c r="G200" s="6"/>
      <c r="H200" s="6">
        <f t="shared" si="19"/>
        <v>0</v>
      </c>
      <c r="I200" s="43"/>
      <c r="J200" s="43"/>
      <c r="K200" s="43"/>
      <c r="L200" s="43"/>
      <c r="M200" s="43">
        <f t="shared" si="18"/>
        <v>0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</row>
    <row r="201" spans="1:256" s="92" customFormat="1" ht="15.75" x14ac:dyDescent="0.25">
      <c r="A201" s="65"/>
      <c r="B201" s="66"/>
      <c r="C201" s="97" t="s">
        <v>184</v>
      </c>
      <c r="D201" s="41" t="s">
        <v>83</v>
      </c>
      <c r="E201" s="75">
        <v>0.44</v>
      </c>
      <c r="F201" s="43">
        <f>ROUND(F195*E201,2)</f>
        <v>0.01</v>
      </c>
      <c r="G201" s="6"/>
      <c r="H201" s="6">
        <f t="shared" si="19"/>
        <v>0</v>
      </c>
      <c r="I201" s="43"/>
      <c r="J201" s="43"/>
      <c r="K201" s="43"/>
      <c r="L201" s="43"/>
      <c r="M201" s="43">
        <f t="shared" si="18"/>
        <v>0</v>
      </c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7"/>
      <c r="HV201" s="57"/>
      <c r="HW201" s="57"/>
      <c r="HX201" s="57"/>
      <c r="HY201" s="57"/>
      <c r="HZ201" s="57"/>
      <c r="IA201" s="57"/>
      <c r="IB201" s="57"/>
      <c r="IC201" s="57"/>
      <c r="ID201" s="57"/>
      <c r="IE201" s="57"/>
      <c r="IF201" s="57"/>
      <c r="IG201" s="57"/>
      <c r="IH201" s="57"/>
      <c r="II201" s="57"/>
      <c r="IJ201" s="57"/>
      <c r="IK201" s="57"/>
      <c r="IL201" s="57"/>
      <c r="IM201" s="57"/>
      <c r="IN201" s="57"/>
      <c r="IO201" s="57"/>
      <c r="IP201" s="57"/>
      <c r="IQ201" s="57"/>
      <c r="IR201" s="57"/>
      <c r="IS201" s="57"/>
    </row>
    <row r="202" spans="1:256" s="92" customFormat="1" ht="15.75" x14ac:dyDescent="0.25">
      <c r="A202" s="202"/>
      <c r="B202" s="202"/>
      <c r="C202" s="97" t="s">
        <v>168</v>
      </c>
      <c r="D202" s="41" t="s">
        <v>83</v>
      </c>
      <c r="E202" s="6">
        <v>1.59</v>
      </c>
      <c r="F202" s="47">
        <f>ROUND(F195*E202,3)</f>
        <v>3.6999999999999998E-2</v>
      </c>
      <c r="G202" s="6"/>
      <c r="H202" s="6">
        <f t="shared" si="19"/>
        <v>0</v>
      </c>
      <c r="I202" s="43"/>
      <c r="J202" s="43"/>
      <c r="K202" s="43"/>
      <c r="L202" s="43"/>
      <c r="M202" s="43">
        <f t="shared" si="18"/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6" s="92" customFormat="1" ht="13.5" x14ac:dyDescent="0.25">
      <c r="A203" s="202"/>
      <c r="B203" s="202"/>
      <c r="C203" s="98" t="s">
        <v>96</v>
      </c>
      <c r="D203" s="6" t="s">
        <v>68</v>
      </c>
      <c r="E203" s="6">
        <v>28</v>
      </c>
      <c r="F203" s="43">
        <f>ROUND(F195*E203,2)</f>
        <v>0.64</v>
      </c>
      <c r="G203" s="6"/>
      <c r="H203" s="6">
        <f>ROUND(F203*G203,2)</f>
        <v>0</v>
      </c>
      <c r="I203" s="43"/>
      <c r="J203" s="43"/>
      <c r="K203" s="43"/>
      <c r="L203" s="43"/>
      <c r="M203" s="43">
        <f t="shared" si="18"/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6" s="27" customFormat="1" ht="54" x14ac:dyDescent="0.25">
      <c r="A204" s="3">
        <v>41</v>
      </c>
      <c r="B204" s="82" t="s">
        <v>187</v>
      </c>
      <c r="C204" s="58" t="s">
        <v>201</v>
      </c>
      <c r="D204" s="59" t="s">
        <v>78</v>
      </c>
      <c r="E204" s="59"/>
      <c r="F204" s="125">
        <v>0.11</v>
      </c>
      <c r="G204" s="3"/>
      <c r="H204" s="3"/>
      <c r="I204" s="43"/>
      <c r="J204" s="50"/>
      <c r="K204" s="3"/>
      <c r="L204" s="43"/>
      <c r="M204" s="50"/>
      <c r="N204" s="51"/>
    </row>
    <row r="205" spans="1:256" s="63" customFormat="1" ht="13.5" x14ac:dyDescent="0.25">
      <c r="A205" s="3"/>
      <c r="B205" s="61"/>
      <c r="C205" s="4" t="s">
        <v>80</v>
      </c>
      <c r="D205" s="3" t="s">
        <v>81</v>
      </c>
      <c r="E205" s="43">
        <v>7.25</v>
      </c>
      <c r="F205" s="43">
        <f>ROUND(E205*F204,2)</f>
        <v>0.8</v>
      </c>
      <c r="G205" s="62"/>
      <c r="H205" s="62"/>
      <c r="I205" s="43"/>
      <c r="J205" s="43">
        <f>ROUND(I205*F205,2)</f>
        <v>0</v>
      </c>
      <c r="K205" s="62"/>
      <c r="L205" s="43"/>
      <c r="M205" s="43">
        <f>L205+J205+H205</f>
        <v>0</v>
      </c>
    </row>
    <row r="206" spans="1:256" s="63" customFormat="1" ht="15.75" x14ac:dyDescent="0.25">
      <c r="A206" s="3"/>
      <c r="B206" s="61"/>
      <c r="C206" s="4" t="s">
        <v>186</v>
      </c>
      <c r="D206" s="3" t="s">
        <v>137</v>
      </c>
      <c r="E206" s="43">
        <v>16.2</v>
      </c>
      <c r="F206" s="43">
        <f>ROUND(E206*F204,2)</f>
        <v>1.78</v>
      </c>
      <c r="G206" s="62"/>
      <c r="H206" s="62"/>
      <c r="I206" s="3"/>
      <c r="J206" s="50"/>
      <c r="K206" s="3"/>
      <c r="L206" s="43">
        <f>ROUND(K206*F206,2)</f>
        <v>0</v>
      </c>
      <c r="M206" s="43">
        <f>L206+J206+H206</f>
        <v>0</v>
      </c>
    </row>
    <row r="207" spans="1:256" s="31" customFormat="1" ht="13.5" x14ac:dyDescent="0.25">
      <c r="A207" s="3"/>
      <c r="B207" s="64"/>
      <c r="C207" s="5" t="s">
        <v>67</v>
      </c>
      <c r="D207" s="3" t="s">
        <v>82</v>
      </c>
      <c r="E207" s="43">
        <v>1.35</v>
      </c>
      <c r="F207" s="43">
        <f>ROUND(E207*F204,2)</f>
        <v>0.15</v>
      </c>
      <c r="G207" s="43"/>
      <c r="H207" s="50"/>
      <c r="I207" s="43"/>
      <c r="J207" s="50"/>
      <c r="K207" s="43"/>
      <c r="L207" s="43">
        <f>ROUND(F207*K207,2)</f>
        <v>0</v>
      </c>
      <c r="M207" s="43">
        <f>L207+J207+H207</f>
        <v>0</v>
      </c>
      <c r="N207" s="27"/>
    </row>
    <row r="208" spans="1:256" s="2" customFormat="1" ht="15.75" x14ac:dyDescent="0.25">
      <c r="A208" s="65"/>
      <c r="B208" s="66" t="s">
        <v>369</v>
      </c>
      <c r="C208" s="117" t="s">
        <v>370</v>
      </c>
      <c r="D208" s="66" t="s">
        <v>83</v>
      </c>
      <c r="E208" s="10">
        <v>0.04</v>
      </c>
      <c r="F208" s="43">
        <f>ROUND(E208*F204,2)</f>
        <v>0</v>
      </c>
      <c r="G208" s="10"/>
      <c r="H208" s="67">
        <f>ROUND(F208*G208,2)</f>
        <v>0</v>
      </c>
      <c r="I208" s="65"/>
      <c r="J208" s="50"/>
      <c r="K208" s="65"/>
      <c r="L208" s="43"/>
      <c r="M208" s="43">
        <f>L208+J208+H208</f>
        <v>0</v>
      </c>
    </row>
    <row r="209" spans="1:14" s="31" customFormat="1" ht="27" x14ac:dyDescent="0.25">
      <c r="A209" s="3">
        <v>42</v>
      </c>
      <c r="B209" s="19" t="s">
        <v>161</v>
      </c>
      <c r="C209" s="40" t="s">
        <v>371</v>
      </c>
      <c r="D209" s="43" t="s">
        <v>65</v>
      </c>
      <c r="E209" s="41"/>
      <c r="F209" s="42">
        <f>F204*1.95*1000</f>
        <v>214.5</v>
      </c>
      <c r="G209" s="43"/>
      <c r="H209" s="43"/>
      <c r="I209" s="43"/>
      <c r="J209" s="43"/>
      <c r="K209" s="43"/>
      <c r="L209" s="43">
        <f>ROUND(F209*K209,2)</f>
        <v>0</v>
      </c>
      <c r="M209" s="43">
        <f>L209+J209+H209</f>
        <v>0</v>
      </c>
    </row>
    <row r="210" spans="1:14" s="27" customFormat="1" ht="13.5" x14ac:dyDescent="0.25">
      <c r="A210" s="3">
        <v>43</v>
      </c>
      <c r="B210" s="82" t="s">
        <v>84</v>
      </c>
      <c r="C210" s="5" t="s">
        <v>85</v>
      </c>
      <c r="D210" s="59" t="s">
        <v>86</v>
      </c>
      <c r="E210" s="59"/>
      <c r="F210" s="136">
        <v>0.11</v>
      </c>
      <c r="G210" s="3"/>
      <c r="H210" s="3"/>
      <c r="I210" s="43"/>
      <c r="J210" s="50"/>
      <c r="K210" s="3"/>
      <c r="L210" s="43"/>
      <c r="M210" s="43"/>
      <c r="N210" s="51"/>
    </row>
    <row r="211" spans="1:14" s="27" customFormat="1" ht="13.5" x14ac:dyDescent="0.25">
      <c r="A211" s="3"/>
      <c r="B211" s="48"/>
      <c r="C211" s="5" t="s">
        <v>79</v>
      </c>
      <c r="D211" s="59" t="s">
        <v>81</v>
      </c>
      <c r="E211" s="59">
        <v>3.23</v>
      </c>
      <c r="F211" s="41">
        <f>ROUND(F210*E211,2)</f>
        <v>0.36</v>
      </c>
      <c r="G211" s="3"/>
      <c r="H211" s="3"/>
      <c r="I211" s="43"/>
      <c r="J211" s="43">
        <f>ROUND(F211*I211,2)</f>
        <v>0</v>
      </c>
      <c r="K211" s="3"/>
      <c r="L211" s="43"/>
      <c r="M211" s="43">
        <f>H211+J211+L211</f>
        <v>0</v>
      </c>
      <c r="N211" s="51"/>
    </row>
    <row r="212" spans="1:14" s="27" customFormat="1" ht="13.5" x14ac:dyDescent="0.25">
      <c r="A212" s="3"/>
      <c r="B212" s="48"/>
      <c r="C212" s="5" t="s">
        <v>133</v>
      </c>
      <c r="D212" s="59" t="s">
        <v>71</v>
      </c>
      <c r="E212" s="59">
        <v>3.62</v>
      </c>
      <c r="F212" s="41">
        <f>ROUND(F210*E212,2)</f>
        <v>0.4</v>
      </c>
      <c r="G212" s="3"/>
      <c r="H212" s="3"/>
      <c r="I212" s="43"/>
      <c r="J212" s="50"/>
      <c r="K212" s="3"/>
      <c r="L212" s="43">
        <f>ROUND(F212*K212,2)</f>
        <v>0</v>
      </c>
      <c r="M212" s="43">
        <f>H212+J212+L212</f>
        <v>0</v>
      </c>
      <c r="N212" s="51"/>
    </row>
    <row r="213" spans="1:14" s="27" customFormat="1" ht="13.5" x14ac:dyDescent="0.25">
      <c r="A213" s="3"/>
      <c r="B213" s="48"/>
      <c r="C213" s="5" t="s">
        <v>67</v>
      </c>
      <c r="D213" s="59" t="s">
        <v>68</v>
      </c>
      <c r="E213" s="59">
        <v>0.18</v>
      </c>
      <c r="F213" s="41">
        <f>ROUND(F210*E213,2)</f>
        <v>0.02</v>
      </c>
      <c r="G213" s="3"/>
      <c r="H213" s="3"/>
      <c r="I213" s="43"/>
      <c r="J213" s="50"/>
      <c r="K213" s="3"/>
      <c r="L213" s="43">
        <f>ROUND(F213*K213,2)</f>
        <v>0</v>
      </c>
      <c r="M213" s="43">
        <f>H213+J213+L213</f>
        <v>0</v>
      </c>
      <c r="N213" s="51"/>
    </row>
    <row r="214" spans="1:14" s="27" customFormat="1" ht="13.5" x14ac:dyDescent="0.25">
      <c r="A214" s="3"/>
      <c r="B214" s="48" t="s">
        <v>369</v>
      </c>
      <c r="C214" s="5" t="s">
        <v>370</v>
      </c>
      <c r="D214" s="59" t="s">
        <v>66</v>
      </c>
      <c r="E214" s="59">
        <v>0.04</v>
      </c>
      <c r="F214" s="41">
        <f>ROUND(F210*E214,2)</f>
        <v>0</v>
      </c>
      <c r="G214" s="3"/>
      <c r="H214" s="3">
        <f>ROUND(F214*G214,2)</f>
        <v>0</v>
      </c>
      <c r="I214" s="43"/>
      <c r="J214" s="50"/>
      <c r="K214" s="3"/>
      <c r="L214" s="43"/>
      <c r="M214" s="43">
        <f>H214+J214+L214</f>
        <v>0</v>
      </c>
      <c r="N214" s="51"/>
    </row>
    <row r="215" spans="1:14" s="27" customFormat="1" ht="27" x14ac:dyDescent="0.25">
      <c r="A215" s="3">
        <v>44</v>
      </c>
      <c r="B215" s="19" t="s">
        <v>149</v>
      </c>
      <c r="C215" s="44" t="s">
        <v>150</v>
      </c>
      <c r="D215" s="43" t="s">
        <v>134</v>
      </c>
      <c r="E215" s="49"/>
      <c r="F215" s="60">
        <v>4.8</v>
      </c>
      <c r="G215" s="43"/>
      <c r="H215" s="43"/>
      <c r="I215" s="43"/>
      <c r="J215" s="43"/>
      <c r="K215" s="43"/>
      <c r="L215" s="43"/>
      <c r="M215" s="43"/>
    </row>
    <row r="216" spans="1:14" s="27" customFormat="1" ht="13.5" x14ac:dyDescent="0.25">
      <c r="A216" s="3"/>
      <c r="B216" s="19"/>
      <c r="C216" s="44" t="s">
        <v>79</v>
      </c>
      <c r="D216" s="43" t="s">
        <v>64</v>
      </c>
      <c r="E216" s="41">
        <v>2.23</v>
      </c>
      <c r="F216" s="43">
        <f>ROUND(F215*E216,2)</f>
        <v>10.7</v>
      </c>
      <c r="G216" s="43"/>
      <c r="H216" s="43"/>
      <c r="I216" s="43"/>
      <c r="J216" s="43">
        <f>ROUND(F216*I216,2)</f>
        <v>0</v>
      </c>
      <c r="K216" s="43"/>
      <c r="L216" s="43"/>
      <c r="M216" s="43">
        <f t="shared" ref="M216:M220" si="20">L216+J216+H216</f>
        <v>0</v>
      </c>
    </row>
    <row r="217" spans="1:14" s="27" customFormat="1" ht="13.5" x14ac:dyDescent="0.25">
      <c r="A217" s="3"/>
      <c r="B217" s="19"/>
      <c r="C217" s="44" t="s">
        <v>100</v>
      </c>
      <c r="D217" s="43" t="s">
        <v>71</v>
      </c>
      <c r="E217" s="42">
        <v>0.59399999999999997</v>
      </c>
      <c r="F217" s="43">
        <f>ROUND(F215*E217,2)</f>
        <v>2.85</v>
      </c>
      <c r="G217" s="43"/>
      <c r="H217" s="43"/>
      <c r="I217" s="43"/>
      <c r="J217" s="43"/>
      <c r="K217" s="43"/>
      <c r="L217" s="43">
        <f>ROUND(F217*K217,2)</f>
        <v>0</v>
      </c>
      <c r="M217" s="43">
        <f t="shared" si="20"/>
        <v>0</v>
      </c>
    </row>
    <row r="218" spans="1:14" s="27" customFormat="1" ht="13.5" x14ac:dyDescent="0.25">
      <c r="A218" s="3"/>
      <c r="B218" s="19"/>
      <c r="C218" s="44" t="s">
        <v>67</v>
      </c>
      <c r="D218" s="43" t="s">
        <v>68</v>
      </c>
      <c r="E218" s="42">
        <v>0.10199999999999999</v>
      </c>
      <c r="F218" s="43">
        <f>ROUND(F215*E218,2)</f>
        <v>0.49</v>
      </c>
      <c r="G218" s="43"/>
      <c r="H218" s="43"/>
      <c r="I218" s="43"/>
      <c r="J218" s="43"/>
      <c r="K218" s="43"/>
      <c r="L218" s="43">
        <f t="shared" ref="L218" si="21">ROUND(F218*K218,2)</f>
        <v>0</v>
      </c>
      <c r="M218" s="43">
        <f t="shared" si="20"/>
        <v>0</v>
      </c>
    </row>
    <row r="219" spans="1:14" s="27" customFormat="1" ht="13.5" x14ac:dyDescent="0.25">
      <c r="A219" s="3"/>
      <c r="B219" s="19"/>
      <c r="C219" s="44" t="s">
        <v>96</v>
      </c>
      <c r="D219" s="41" t="s">
        <v>68</v>
      </c>
      <c r="E219" s="42">
        <v>0.38200000000000001</v>
      </c>
      <c r="F219" s="43">
        <f>ROUND(F215*E219,2)</f>
        <v>1.83</v>
      </c>
      <c r="G219" s="43"/>
      <c r="H219" s="43">
        <f>ROUND(F219*G219,2)</f>
        <v>0</v>
      </c>
      <c r="I219" s="43"/>
      <c r="J219" s="43"/>
      <c r="K219" s="43"/>
      <c r="L219" s="43"/>
      <c r="M219" s="43">
        <f t="shared" si="20"/>
        <v>0</v>
      </c>
    </row>
    <row r="220" spans="1:14" s="27" customFormat="1" ht="27" x14ac:dyDescent="0.25">
      <c r="A220" s="3"/>
      <c r="B220" s="19"/>
      <c r="C220" s="44" t="s">
        <v>151</v>
      </c>
      <c r="D220" s="41" t="s">
        <v>66</v>
      </c>
      <c r="E220" s="41">
        <v>1</v>
      </c>
      <c r="F220" s="43">
        <f>ROUND(F215*E220,2)</f>
        <v>4.8</v>
      </c>
      <c r="G220" s="43"/>
      <c r="H220" s="43">
        <f>ROUND(F220*G220,2)</f>
        <v>0</v>
      </c>
      <c r="I220" s="43"/>
      <c r="J220" s="43"/>
      <c r="K220" s="43"/>
      <c r="L220" s="43"/>
      <c r="M220" s="43">
        <f t="shared" si="20"/>
        <v>0</v>
      </c>
    </row>
    <row r="221" spans="1:14" s="57" customFormat="1" ht="27" x14ac:dyDescent="0.25">
      <c r="A221" s="66">
        <v>45</v>
      </c>
      <c r="B221" s="77" t="s">
        <v>213</v>
      </c>
      <c r="C221" s="44" t="s">
        <v>225</v>
      </c>
      <c r="D221" s="43" t="s">
        <v>102</v>
      </c>
      <c r="E221" s="10"/>
      <c r="F221" s="164">
        <v>0.18</v>
      </c>
      <c r="G221" s="43"/>
      <c r="H221" s="43"/>
      <c r="I221" s="10"/>
      <c r="J221" s="10"/>
      <c r="K221" s="10"/>
      <c r="L221" s="10"/>
      <c r="M221" s="43"/>
    </row>
    <row r="222" spans="1:14" s="57" customFormat="1" x14ac:dyDescent="0.25">
      <c r="A222" s="66"/>
      <c r="B222" s="77"/>
      <c r="C222" s="44" t="s">
        <v>79</v>
      </c>
      <c r="D222" s="43" t="s">
        <v>64</v>
      </c>
      <c r="E222" s="10">
        <v>13.9</v>
      </c>
      <c r="F222" s="43">
        <f>ROUND(F221*E222,2)</f>
        <v>2.5</v>
      </c>
      <c r="G222" s="43"/>
      <c r="H222" s="43"/>
      <c r="I222" s="75"/>
      <c r="J222" s="43">
        <f>ROUND(F222*I222,2)</f>
        <v>0</v>
      </c>
      <c r="K222" s="43"/>
      <c r="L222" s="43"/>
      <c r="M222" s="43">
        <f>H222+J222+L222</f>
        <v>0</v>
      </c>
    </row>
    <row r="223" spans="1:14" s="57" customFormat="1" x14ac:dyDescent="0.25">
      <c r="A223" s="66"/>
      <c r="B223" s="77"/>
      <c r="C223" s="44" t="s">
        <v>67</v>
      </c>
      <c r="D223" s="43" t="s">
        <v>68</v>
      </c>
      <c r="E223" s="10">
        <v>0.7</v>
      </c>
      <c r="F223" s="43">
        <f>ROUND(F221*E223,2)</f>
        <v>0.13</v>
      </c>
      <c r="G223" s="43"/>
      <c r="H223" s="43"/>
      <c r="I223" s="43"/>
      <c r="J223" s="43"/>
      <c r="K223" s="43"/>
      <c r="L223" s="43">
        <f>ROUND(F223*K223,2)</f>
        <v>0</v>
      </c>
      <c r="M223" s="43">
        <f>H223+J223+L223</f>
        <v>0</v>
      </c>
    </row>
    <row r="224" spans="1:14" s="57" customFormat="1" x14ac:dyDescent="0.25">
      <c r="A224" s="66"/>
      <c r="B224" s="77"/>
      <c r="C224" s="44" t="s">
        <v>212</v>
      </c>
      <c r="D224" s="43" t="s">
        <v>113</v>
      </c>
      <c r="E224" s="10">
        <v>59</v>
      </c>
      <c r="F224" s="43">
        <f>ROUND(F221*E224,2)</f>
        <v>10.62</v>
      </c>
      <c r="G224" s="6"/>
      <c r="H224" s="6">
        <f t="shared" ref="H224:H228" si="22">ROUND(F224*G224,2)</f>
        <v>0</v>
      </c>
      <c r="I224" s="43"/>
      <c r="J224" s="43"/>
      <c r="K224" s="43"/>
      <c r="L224" s="43"/>
      <c r="M224" s="43">
        <f t="shared" ref="M224:M228" si="23">H224+J224+L224</f>
        <v>0</v>
      </c>
    </row>
    <row r="225" spans="1:14" s="57" customFormat="1" x14ac:dyDescent="0.25">
      <c r="A225" s="66"/>
      <c r="B225" s="77"/>
      <c r="C225" s="44" t="s">
        <v>214</v>
      </c>
      <c r="D225" s="43" t="s">
        <v>113</v>
      </c>
      <c r="E225" s="10">
        <v>10</v>
      </c>
      <c r="F225" s="43">
        <f t="shared" ref="F225" si="24">ROUND(F221*E225,2)</f>
        <v>1.8</v>
      </c>
      <c r="G225" s="6"/>
      <c r="H225" s="6">
        <f t="shared" si="22"/>
        <v>0</v>
      </c>
      <c r="I225" s="43"/>
      <c r="J225" s="43"/>
      <c r="K225" s="43"/>
      <c r="L225" s="43"/>
      <c r="M225" s="43">
        <f t="shared" si="23"/>
        <v>0</v>
      </c>
    </row>
    <row r="226" spans="1:14" s="57" customFormat="1" x14ac:dyDescent="0.25">
      <c r="A226" s="66"/>
      <c r="B226" s="77"/>
      <c r="C226" s="44" t="s">
        <v>215</v>
      </c>
      <c r="D226" s="43" t="s">
        <v>113</v>
      </c>
      <c r="E226" s="10">
        <v>12</v>
      </c>
      <c r="F226" s="43">
        <f>ROUND(F221*E226,2)</f>
        <v>2.16</v>
      </c>
      <c r="G226" s="6"/>
      <c r="H226" s="6">
        <f t="shared" si="22"/>
        <v>0</v>
      </c>
      <c r="I226" s="43"/>
      <c r="J226" s="43"/>
      <c r="K226" s="43"/>
      <c r="L226" s="43"/>
      <c r="M226" s="43">
        <f t="shared" si="23"/>
        <v>0</v>
      </c>
    </row>
    <row r="227" spans="1:14" s="57" customFormat="1" x14ac:dyDescent="0.25">
      <c r="A227" s="66"/>
      <c r="B227" s="77"/>
      <c r="C227" s="44" t="s">
        <v>216</v>
      </c>
      <c r="D227" s="43" t="s">
        <v>113</v>
      </c>
      <c r="E227" s="10">
        <v>15</v>
      </c>
      <c r="F227" s="43">
        <f>ROUND(F221*E227,2)</f>
        <v>2.7</v>
      </c>
      <c r="G227" s="6"/>
      <c r="H227" s="6">
        <f t="shared" si="22"/>
        <v>0</v>
      </c>
      <c r="I227" s="43"/>
      <c r="J227" s="43"/>
      <c r="K227" s="43"/>
      <c r="L227" s="43"/>
      <c r="M227" s="43">
        <f t="shared" si="23"/>
        <v>0</v>
      </c>
    </row>
    <row r="228" spans="1:14" s="57" customFormat="1" x14ac:dyDescent="0.25">
      <c r="A228" s="66"/>
      <c r="B228" s="77"/>
      <c r="C228" s="44" t="s">
        <v>96</v>
      </c>
      <c r="D228" s="43" t="s">
        <v>68</v>
      </c>
      <c r="E228" s="10">
        <v>0.34</v>
      </c>
      <c r="F228" s="43">
        <f>ROUND(F221*E228,2)</f>
        <v>0.06</v>
      </c>
      <c r="G228" s="6"/>
      <c r="H228" s="6">
        <f t="shared" si="22"/>
        <v>0</v>
      </c>
      <c r="I228" s="43"/>
      <c r="J228" s="43"/>
      <c r="K228" s="43"/>
      <c r="L228" s="43"/>
      <c r="M228" s="43">
        <f t="shared" si="23"/>
        <v>0</v>
      </c>
    </row>
    <row r="229" spans="1:14" s="27" customFormat="1" ht="40.5" x14ac:dyDescent="0.25">
      <c r="A229" s="3">
        <v>46</v>
      </c>
      <c r="B229" s="82" t="s">
        <v>318</v>
      </c>
      <c r="C229" s="5" t="s">
        <v>319</v>
      </c>
      <c r="D229" s="59" t="s">
        <v>86</v>
      </c>
      <c r="E229" s="59"/>
      <c r="F229" s="136">
        <v>0.24</v>
      </c>
      <c r="G229" s="3"/>
      <c r="H229" s="3"/>
      <c r="I229" s="43"/>
      <c r="J229" s="50"/>
      <c r="K229" s="3"/>
      <c r="L229" s="43"/>
      <c r="M229" s="43"/>
      <c r="N229" s="51"/>
    </row>
    <row r="230" spans="1:14" s="27" customFormat="1" ht="13.5" x14ac:dyDescent="0.25">
      <c r="A230" s="3"/>
      <c r="B230" s="48"/>
      <c r="C230" s="5" t="s">
        <v>79</v>
      </c>
      <c r="D230" s="59" t="s">
        <v>81</v>
      </c>
      <c r="E230" s="59">
        <v>13.9</v>
      </c>
      <c r="F230" s="41">
        <f>ROUND(F229*E230,2)</f>
        <v>3.34</v>
      </c>
      <c r="G230" s="3"/>
      <c r="H230" s="3"/>
      <c r="I230" s="43"/>
      <c r="J230" s="43">
        <f>ROUND(F230*I230,2)</f>
        <v>0</v>
      </c>
      <c r="K230" s="3"/>
      <c r="L230" s="43"/>
      <c r="M230" s="43">
        <f t="shared" ref="M230:M231" si="25">H230+J230+L230</f>
        <v>0</v>
      </c>
      <c r="N230" s="51"/>
    </row>
    <row r="231" spans="1:14" s="27" customFormat="1" ht="13.5" x14ac:dyDescent="0.25">
      <c r="A231" s="3"/>
      <c r="B231" s="48"/>
      <c r="C231" s="5" t="s">
        <v>269</v>
      </c>
      <c r="D231" s="59" t="s">
        <v>71</v>
      </c>
      <c r="E231" s="59">
        <v>29.7</v>
      </c>
      <c r="F231" s="41">
        <f>ROUND(F229*E231,2)</f>
        <v>7.13</v>
      </c>
      <c r="G231" s="3"/>
      <c r="H231" s="3"/>
      <c r="I231" s="43"/>
      <c r="J231" s="50"/>
      <c r="K231" s="3"/>
      <c r="L231" s="43">
        <f>ROUND(F231*K231,2)</f>
        <v>0</v>
      </c>
      <c r="M231" s="43">
        <f t="shared" si="25"/>
        <v>0</v>
      </c>
      <c r="N231" s="51"/>
    </row>
    <row r="232" spans="1:14" s="27" customFormat="1" ht="60.75" customHeight="1" x14ac:dyDescent="0.25">
      <c r="A232" s="3">
        <v>47</v>
      </c>
      <c r="B232" s="82" t="s">
        <v>338</v>
      </c>
      <c r="C232" s="5" t="s">
        <v>349</v>
      </c>
      <c r="D232" s="59" t="s">
        <v>86</v>
      </c>
      <c r="E232" s="59"/>
      <c r="F232" s="125">
        <v>0.05</v>
      </c>
      <c r="G232" s="3"/>
      <c r="H232" s="3"/>
      <c r="I232" s="43"/>
      <c r="J232" s="50"/>
      <c r="K232" s="3"/>
      <c r="L232" s="43"/>
      <c r="M232" s="43"/>
      <c r="N232" s="51"/>
    </row>
    <row r="233" spans="1:14" s="27" customFormat="1" ht="13.5" x14ac:dyDescent="0.25">
      <c r="A233" s="3"/>
      <c r="B233" s="48"/>
      <c r="C233" s="5" t="s">
        <v>340</v>
      </c>
      <c r="D233" s="59" t="s">
        <v>71</v>
      </c>
      <c r="E233" s="59">
        <v>151</v>
      </c>
      <c r="F233" s="41">
        <f>ROUND(F232*E233,2)</f>
        <v>7.55</v>
      </c>
      <c r="G233" s="3"/>
      <c r="H233" s="3"/>
      <c r="I233" s="43"/>
      <c r="J233" s="50"/>
      <c r="K233" s="3"/>
      <c r="L233" s="43">
        <f>ROUND(F233*K233,2)</f>
        <v>0</v>
      </c>
      <c r="M233" s="43">
        <f>H233+J233+L233</f>
        <v>0</v>
      </c>
      <c r="N233" s="51"/>
    </row>
    <row r="234" spans="1:14" s="27" customFormat="1" ht="27" x14ac:dyDescent="0.25">
      <c r="A234" s="3">
        <v>48</v>
      </c>
      <c r="B234" s="82" t="s">
        <v>347</v>
      </c>
      <c r="C234" s="5" t="s">
        <v>348</v>
      </c>
      <c r="D234" s="59" t="s">
        <v>86</v>
      </c>
      <c r="E234" s="59"/>
      <c r="F234" s="136">
        <v>0.05</v>
      </c>
      <c r="G234" s="3"/>
      <c r="H234" s="3"/>
      <c r="I234" s="43"/>
      <c r="J234" s="50"/>
      <c r="K234" s="3"/>
      <c r="L234" s="43"/>
      <c r="M234" s="43"/>
      <c r="N234" s="51"/>
    </row>
    <row r="235" spans="1:14" s="27" customFormat="1" ht="13.5" x14ac:dyDescent="0.25">
      <c r="A235" s="3"/>
      <c r="B235" s="48"/>
      <c r="C235" s="5" t="s">
        <v>79</v>
      </c>
      <c r="D235" s="59" t="s">
        <v>81</v>
      </c>
      <c r="E235" s="59">
        <v>34</v>
      </c>
      <c r="F235" s="41">
        <f>ROUND(F234*E235,2)</f>
        <v>1.7</v>
      </c>
      <c r="G235" s="3"/>
      <c r="H235" s="3"/>
      <c r="I235" s="43"/>
      <c r="J235" s="43">
        <f>ROUND(F235*I235,2)</f>
        <v>0</v>
      </c>
      <c r="K235" s="3"/>
      <c r="L235" s="43"/>
      <c r="M235" s="43">
        <f t="shared" ref="M235:M236" si="26">H235+J235+L235</f>
        <v>0</v>
      </c>
      <c r="N235" s="51"/>
    </row>
    <row r="236" spans="1:14" s="27" customFormat="1" ht="13.5" x14ac:dyDescent="0.25">
      <c r="A236" s="3"/>
      <c r="B236" s="48"/>
      <c r="C236" s="5" t="s">
        <v>269</v>
      </c>
      <c r="D236" s="59" t="s">
        <v>71</v>
      </c>
      <c r="E236" s="59">
        <v>76.2</v>
      </c>
      <c r="F236" s="41">
        <f>ROUND(F234*E236,2)</f>
        <v>3.81</v>
      </c>
      <c r="G236" s="3"/>
      <c r="H236" s="3"/>
      <c r="I236" s="43"/>
      <c r="J236" s="50"/>
      <c r="K236" s="3"/>
      <c r="L236" s="43">
        <f>ROUND(F236*K236,2)</f>
        <v>0</v>
      </c>
      <c r="M236" s="43">
        <f t="shared" si="26"/>
        <v>0</v>
      </c>
      <c r="N236" s="51"/>
    </row>
    <row r="237" spans="1:14" x14ac:dyDescent="0.25">
      <c r="A237" s="65"/>
      <c r="B237" s="65"/>
      <c r="C237" s="119" t="s">
        <v>61</v>
      </c>
      <c r="D237" s="204" t="s">
        <v>68</v>
      </c>
      <c r="E237" s="10"/>
      <c r="F237" s="65"/>
      <c r="G237" s="65"/>
      <c r="H237" s="68"/>
      <c r="I237" s="68"/>
      <c r="J237" s="68"/>
      <c r="K237" s="68"/>
      <c r="L237" s="68"/>
      <c r="M237" s="162">
        <v>0</v>
      </c>
    </row>
    <row r="238" spans="1:14" x14ac:dyDescent="0.25">
      <c r="A238" s="65"/>
      <c r="B238" s="65"/>
      <c r="C238" s="120" t="s">
        <v>144</v>
      </c>
      <c r="D238" s="204" t="s">
        <v>75</v>
      </c>
      <c r="E238" s="84"/>
      <c r="F238" s="65"/>
      <c r="G238" s="65"/>
      <c r="H238" s="65"/>
      <c r="I238" s="65"/>
      <c r="J238" s="65"/>
      <c r="K238" s="65"/>
      <c r="L238" s="65"/>
      <c r="M238" s="162">
        <f>ROUND(0.1*M237,2)</f>
        <v>0</v>
      </c>
    </row>
    <row r="239" spans="1:14" x14ac:dyDescent="0.25">
      <c r="A239" s="65"/>
      <c r="B239" s="65"/>
      <c r="C239" s="120" t="s">
        <v>87</v>
      </c>
      <c r="D239" s="204" t="s">
        <v>68</v>
      </c>
      <c r="E239" s="84"/>
      <c r="F239" s="65"/>
      <c r="G239" s="65"/>
      <c r="H239" s="65"/>
      <c r="I239" s="65"/>
      <c r="J239" s="65"/>
      <c r="K239" s="65"/>
      <c r="L239" s="65"/>
      <c r="M239" s="162">
        <f>SUM(M237:M238)</f>
        <v>0</v>
      </c>
    </row>
    <row r="240" spans="1:14" x14ac:dyDescent="0.25">
      <c r="A240" s="65"/>
      <c r="B240" s="65"/>
      <c r="C240" s="120" t="s">
        <v>153</v>
      </c>
      <c r="D240" s="204" t="s">
        <v>75</v>
      </c>
      <c r="E240" s="84"/>
      <c r="F240" s="65"/>
      <c r="G240" s="65"/>
      <c r="H240" s="65"/>
      <c r="I240" s="65"/>
      <c r="J240" s="65"/>
      <c r="K240" s="65"/>
      <c r="L240" s="65"/>
      <c r="M240" s="162">
        <f>ROUND(0.08*M239,2)</f>
        <v>0</v>
      </c>
    </row>
    <row r="241" spans="1:13" x14ac:dyDescent="0.25">
      <c r="A241" s="65"/>
      <c r="B241" s="65"/>
      <c r="C241" s="119" t="s">
        <v>88</v>
      </c>
      <c r="D241" s="204" t="s">
        <v>68</v>
      </c>
      <c r="E241" s="85"/>
      <c r="F241" s="65"/>
      <c r="G241" s="65"/>
      <c r="H241" s="65"/>
      <c r="I241" s="65"/>
      <c r="J241" s="65"/>
      <c r="K241" s="65"/>
      <c r="L241" s="65"/>
      <c r="M241" s="162">
        <f>SUM(M239:M240)</f>
        <v>0</v>
      </c>
    </row>
    <row r="243" spans="1:13" x14ac:dyDescent="0.25">
      <c r="C243" s="1"/>
    </row>
    <row r="244" spans="1:13" x14ac:dyDescent="0.25">
      <c r="C244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166:IU169 A159:IR188 A189:IU203 A84:HM253 A96:IR107 HN84:IU240 A108:IU151 A215:IU236 A8:IU83">
    <cfRule type="cellIs" dxfId="100" priority="29" stopIfTrue="1" operator="equal">
      <formula>8223.307275</formula>
    </cfRule>
  </conditionalFormatting>
  <conditionalFormatting sqref="HN246:IO253 IP248:IQ249 IP247 IP250:IP253 IQ251:IQ253">
    <cfRule type="cellIs" dxfId="99" priority="28" stopIfTrue="1" operator="equal">
      <formula>8223.307275</formula>
    </cfRule>
  </conditionalFormatting>
  <conditionalFormatting sqref="A254:IU257">
    <cfRule type="cellIs" dxfId="98" priority="27" stopIfTrue="1" operator="equal">
      <formula>8223.307275</formula>
    </cfRule>
  </conditionalFormatting>
  <conditionalFormatting sqref="IS241:IU254">
    <cfRule type="cellIs" dxfId="97" priority="26" stopIfTrue="1" operator="equal">
      <formula>8223.307275</formula>
    </cfRule>
  </conditionalFormatting>
  <conditionalFormatting sqref="A261:IU261 IS266:IU277 A281:IU285 A301:IU328 A259:IU259 A239:IR258 A260:IR260 A262:IR280 A286:IR300 A329:IR329">
    <cfRule type="cellIs" dxfId="96" priority="25" stopIfTrue="1" operator="equal">
      <formula>8223.307275</formula>
    </cfRule>
  </conditionalFormatting>
  <conditionalFormatting sqref="HN240:IQ281">
    <cfRule type="cellIs" dxfId="95" priority="24" stopIfTrue="1" operator="equal">
      <formula>8223.307275</formula>
    </cfRule>
  </conditionalFormatting>
  <conditionalFormatting sqref="A261:IO267 HN240:IO253">
    <cfRule type="cellIs" dxfId="94" priority="23" stopIfTrue="1" operator="equal">
      <formula>8223.307275</formula>
    </cfRule>
  </conditionalFormatting>
  <conditionalFormatting sqref="A288:IO294 HN256:IR266 HN239:IO255 HN267:IO280">
    <cfRule type="cellIs" dxfId="93" priority="22" stopIfTrue="1" operator="equal">
      <formula>8223.307275</formula>
    </cfRule>
  </conditionalFormatting>
  <conditionalFormatting sqref="D237:E240">
    <cfRule type="cellIs" dxfId="92" priority="21" stopIfTrue="1" operator="equal">
      <formula>8223.307275</formula>
    </cfRule>
  </conditionalFormatting>
  <conditionalFormatting sqref="D239:E241">
    <cfRule type="cellIs" dxfId="91" priority="20" stopIfTrue="1" operator="equal">
      <formula>8223.307275</formula>
    </cfRule>
  </conditionalFormatting>
  <conditionalFormatting sqref="D237:E241">
    <cfRule type="cellIs" dxfId="90" priority="19" stopIfTrue="1" operator="equal">
      <formula>8223.307275</formula>
    </cfRule>
  </conditionalFormatting>
  <conditionalFormatting sqref="D238:E241">
    <cfRule type="cellIs" dxfId="89" priority="18" stopIfTrue="1" operator="equal">
      <formula>8223.307275</formula>
    </cfRule>
  </conditionalFormatting>
  <conditionalFormatting sqref="D237:E241">
    <cfRule type="cellIs" dxfId="88" priority="17" stopIfTrue="1" operator="equal">
      <formula>8223.307275</formula>
    </cfRule>
  </conditionalFormatting>
  <conditionalFormatting sqref="D237:D241">
    <cfRule type="cellIs" dxfId="87" priority="16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krebs</vt:lpstr>
      <vt:lpstr>2-1</vt:lpstr>
      <vt:lpstr>3-1</vt:lpstr>
      <vt:lpstr>4-1</vt:lpstr>
      <vt:lpstr>4-2</vt:lpstr>
      <vt:lpstr>4-3</vt:lpstr>
      <vt:lpstr>4-4</vt:lpstr>
      <vt:lpstr>5-1</vt:lpstr>
      <vt:lpstr>5-2</vt:lpstr>
      <vt:lpstr>5-3</vt:lpstr>
      <vt:lpstr>6-1</vt:lpstr>
      <vt:lpstr>6-2</vt:lpstr>
      <vt:lpstr>6-3</vt:lpstr>
      <vt:lpstr>6-4</vt:lpstr>
      <vt:lpstr>'6-1'!Print_Area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Ashot Ispirian</cp:lastModifiedBy>
  <cp:revision/>
  <cp:lastPrinted>2019-02-18T06:44:06Z</cp:lastPrinted>
  <dcterms:created xsi:type="dcterms:W3CDTF">2013-04-21T20:24:51Z</dcterms:created>
  <dcterms:modified xsi:type="dcterms:W3CDTF">2020-01-29T12:39:23Z</dcterms:modified>
</cp:coreProperties>
</file>