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tabRatio="907"/>
  </bookViews>
  <sheets>
    <sheet name="კრებსითი" sheetId="25" r:id="rId1"/>
    <sheet name="ავტომშენებლის N20" sheetId="12" r:id="rId2"/>
    <sheet name="ავტომშენებლის 26" sheetId="14" r:id="rId3"/>
    <sheet name="მშვიდობის ქ. N1" sheetId="15" r:id="rId4"/>
    <sheet name="ირ აბაშიძე 12ა" sheetId="16" r:id="rId5"/>
    <sheet name="არაყიშვილის #1" sheetId="17" r:id="rId6"/>
    <sheet name="თაბუკაშვილია 179" sheetId="18" r:id="rId7"/>
    <sheet name="ახალგაზრდობის 66" sheetId="19" r:id="rId8"/>
    <sheet name="ნიკეას 2 შეს 6" sheetId="20" r:id="rId9"/>
    <sheet name="ნიკეას 19-62" sheetId="21" r:id="rId10"/>
    <sheet name="ნიკეას 2 შეს 10" sheetId="22" r:id="rId11"/>
    <sheet name="ი. ჭავჭავაძის 56" sheetId="23" r:id="rId12"/>
    <sheet name="ჭავჭავაძის 43" sheetId="24" r:id="rId13"/>
  </sheets>
  <externalReferences>
    <externalReference r:id="rId14"/>
    <externalReference r:id="rId15"/>
    <externalReference r:id="rId16"/>
  </externalReferences>
  <definedNames>
    <definedName name="_xlnm.Print_Area" localSheetId="2">'ავტომშენებლის 26'!$A$1:$M$87</definedName>
    <definedName name="_xlnm.Print_Area" localSheetId="1">'ავტომშენებლის N20'!$A$1:$G$57</definedName>
    <definedName name="_xlnm.Print_Area" localSheetId="5">'არაყიშვილის #1'!$A$1:$M$64</definedName>
    <definedName name="_xlnm.Print_Area" localSheetId="3">'მშვიდობის ქ. N1'!$A$1:$M$88</definedName>
    <definedName name="_xlnm.Print_Titles" localSheetId="1">'ავტომშენებლის N20'!$5:$7</definedName>
  </definedNames>
  <calcPr calcId="152511"/>
</workbook>
</file>

<file path=xl/calcChain.xml><?xml version="1.0" encoding="utf-8"?>
<calcChain xmlns="http://schemas.openxmlformats.org/spreadsheetml/2006/main">
  <c r="E11" i="24" l="1"/>
  <c r="E12" i="24"/>
  <c r="D13" i="24"/>
  <c r="E13" i="24"/>
  <c r="E14" i="24"/>
  <c r="E15" i="24"/>
  <c r="E20" i="24"/>
  <c r="E21" i="24"/>
  <c r="E22" i="24"/>
  <c r="E24" i="24"/>
  <c r="E25" i="24"/>
  <c r="E26" i="24"/>
  <c r="E27" i="24"/>
  <c r="E28" i="24"/>
  <c r="E29" i="24"/>
  <c r="E30" i="24"/>
  <c r="E31" i="24"/>
  <c r="E33" i="24"/>
  <c r="E34" i="24"/>
  <c r="E35" i="24"/>
  <c r="E36" i="24"/>
  <c r="E38" i="24"/>
  <c r="E39" i="24"/>
  <c r="E40" i="24"/>
  <c r="E43" i="24"/>
  <c r="E44" i="24"/>
  <c r="E45" i="24"/>
  <c r="E46" i="24"/>
  <c r="E47" i="24"/>
  <c r="E48" i="24"/>
  <c r="E49" i="24"/>
  <c r="E50" i="24"/>
  <c r="E51" i="24"/>
  <c r="E41" i="24" l="1"/>
  <c r="E25" i="23"/>
  <c r="E26" i="23"/>
  <c r="E24" i="23"/>
  <c r="E55" i="23"/>
  <c r="E54" i="23"/>
  <c r="E53" i="23"/>
  <c r="E52" i="23"/>
  <c r="E51" i="23"/>
  <c r="E50" i="23"/>
  <c r="E49" i="23"/>
  <c r="E48" i="23"/>
  <c r="E47" i="23"/>
  <c r="E44" i="23"/>
  <c r="E43" i="23"/>
  <c r="E42" i="23"/>
  <c r="E40" i="23"/>
  <c r="E45" i="23" s="1"/>
  <c r="E39" i="23"/>
  <c r="E38" i="23"/>
  <c r="E37" i="23"/>
  <c r="E35" i="23"/>
  <c r="E34" i="23"/>
  <c r="E33" i="23"/>
  <c r="E32" i="23"/>
  <c r="E31" i="23"/>
  <c r="E30" i="23"/>
  <c r="E29" i="23"/>
  <c r="E28" i="23"/>
  <c r="E22" i="23"/>
  <c r="E21" i="23"/>
  <c r="E20" i="23"/>
  <c r="E15" i="23"/>
  <c r="E14" i="23"/>
  <c r="D13" i="23"/>
  <c r="E13" i="23" s="1"/>
  <c r="E12" i="23"/>
  <c r="E11" i="23"/>
  <c r="E51" i="22" l="1"/>
  <c r="E50" i="22"/>
  <c r="E49" i="22"/>
  <c r="E48" i="22"/>
  <c r="E47" i="22"/>
  <c r="E46" i="22"/>
  <c r="E45" i="22"/>
  <c r="E44" i="22"/>
  <c r="E43" i="22"/>
  <c r="E40" i="22"/>
  <c r="E39" i="22"/>
  <c r="E38" i="22"/>
  <c r="E36" i="22"/>
  <c r="E41" i="22" s="1"/>
  <c r="E35" i="22"/>
  <c r="E34" i="22"/>
  <c r="E33" i="22"/>
  <c r="E31" i="22"/>
  <c r="E30" i="22"/>
  <c r="E29" i="22"/>
  <c r="E28" i="22"/>
  <c r="E27" i="22"/>
  <c r="E26" i="22"/>
  <c r="E25" i="22"/>
  <c r="E24" i="22"/>
  <c r="E22" i="22"/>
  <c r="E21" i="22"/>
  <c r="E20" i="22"/>
  <c r="E15" i="22"/>
  <c r="E14" i="22"/>
  <c r="D13" i="22"/>
  <c r="E13" i="22" s="1"/>
  <c r="E12" i="22"/>
  <c r="E11" i="22"/>
  <c r="E50" i="21"/>
  <c r="E49" i="21"/>
  <c r="E48" i="21"/>
  <c r="E47" i="21"/>
  <c r="E46" i="21"/>
  <c r="E45" i="21"/>
  <c r="E44" i="21"/>
  <c r="E43" i="21"/>
  <c r="E42" i="21"/>
  <c r="E39" i="21"/>
  <c r="E38" i="21"/>
  <c r="E37" i="21"/>
  <c r="E35" i="21"/>
  <c r="E40" i="21" s="1"/>
  <c r="E34" i="21"/>
  <c r="E33" i="21"/>
  <c r="E32" i="21"/>
  <c r="E30" i="21"/>
  <c r="E29" i="21"/>
  <c r="E28" i="21"/>
  <c r="E27" i="21"/>
  <c r="E26" i="21"/>
  <c r="E25" i="21"/>
  <c r="E24" i="21"/>
  <c r="E23" i="21"/>
  <c r="E21" i="21"/>
  <c r="E20" i="21"/>
  <c r="E19" i="21"/>
  <c r="E15" i="21"/>
  <c r="E14" i="21"/>
  <c r="D13" i="21"/>
  <c r="E13" i="21" s="1"/>
  <c r="E12" i="21"/>
  <c r="E11" i="21"/>
  <c r="E10" i="20" l="1"/>
  <c r="E11" i="20" s="1"/>
  <c r="E9" i="20"/>
  <c r="D8" i="20"/>
  <c r="E8" i="20" s="1"/>
  <c r="D7" i="20"/>
  <c r="E7" i="20" s="1"/>
  <c r="D6" i="20"/>
  <c r="E6" i="20" s="1"/>
  <c r="E40" i="20"/>
  <c r="E39" i="20"/>
  <c r="E38" i="20"/>
  <c r="E37" i="20"/>
  <c r="E36" i="20"/>
  <c r="E35" i="20"/>
  <c r="E34" i="20"/>
  <c r="E33" i="20"/>
  <c r="E32" i="20"/>
  <c r="E31" i="20"/>
  <c r="E29" i="20"/>
  <c r="E28" i="20"/>
  <c r="E26" i="20"/>
  <c r="E25" i="20"/>
  <c r="E24" i="20"/>
  <c r="E23" i="20"/>
  <c r="E22" i="20"/>
  <c r="E19" i="20"/>
  <c r="E18" i="20"/>
  <c r="E20" i="20" s="1"/>
  <c r="E17" i="20"/>
  <c r="E16" i="20"/>
  <c r="E15" i="20"/>
  <c r="E14" i="20"/>
  <c r="E50" i="19" l="1"/>
  <c r="E49" i="19"/>
  <c r="E48" i="19"/>
  <c r="E47" i="19"/>
  <c r="E46" i="19"/>
  <c r="E45" i="19"/>
  <c r="E44" i="19"/>
  <c r="E43" i="19"/>
  <c r="E42" i="19"/>
  <c r="E35" i="19"/>
  <c r="E34" i="19"/>
  <c r="E33" i="19"/>
  <c r="E31" i="19"/>
  <c r="E36" i="19" s="1"/>
  <c r="E30" i="19"/>
  <c r="E29" i="19"/>
  <c r="E28" i="19"/>
  <c r="E26" i="19"/>
  <c r="E25" i="19"/>
  <c r="E24" i="19"/>
  <c r="E22" i="19"/>
  <c r="E21" i="19"/>
  <c r="E20" i="19"/>
  <c r="E19" i="19"/>
  <c r="E18" i="19"/>
  <c r="E17" i="19"/>
  <c r="E16" i="19"/>
  <c r="E15" i="19"/>
  <c r="E13" i="19"/>
  <c r="D11" i="19"/>
  <c r="E12" i="19"/>
  <c r="E55" i="19"/>
  <c r="E54" i="19"/>
  <c r="E53" i="19"/>
  <c r="E52" i="19"/>
  <c r="E40" i="19"/>
  <c r="E39" i="19"/>
  <c r="E38" i="19"/>
  <c r="E9" i="19" l="1"/>
  <c r="E10" i="19"/>
  <c r="E11" i="19"/>
  <c r="E55" i="18" l="1"/>
  <c r="E54" i="18"/>
  <c r="E53" i="18"/>
  <c r="E52" i="18"/>
  <c r="E51" i="18"/>
  <c r="E50" i="18"/>
  <c r="E49" i="18"/>
  <c r="E48" i="18"/>
  <c r="E47" i="18"/>
  <c r="E44" i="18"/>
  <c r="E43" i="18"/>
  <c r="E42" i="18"/>
  <c r="E40" i="18"/>
  <c r="E45" i="18" s="1"/>
  <c r="E39" i="18"/>
  <c r="E38" i="18"/>
  <c r="E37" i="18"/>
  <c r="E35" i="18"/>
  <c r="E34" i="18"/>
  <c r="E33" i="18"/>
  <c r="E32" i="18"/>
  <c r="E31" i="18"/>
  <c r="E30" i="18"/>
  <c r="E29" i="18"/>
  <c r="E28" i="18"/>
  <c r="E25" i="18"/>
  <c r="E22" i="18"/>
  <c r="E21" i="18"/>
  <c r="E20" i="18"/>
  <c r="E15" i="18"/>
  <c r="E14" i="18"/>
  <c r="D13" i="18"/>
  <c r="E13" i="18" s="1"/>
  <c r="D12" i="18"/>
  <c r="E12" i="18" s="1"/>
  <c r="D11" i="18"/>
  <c r="E11" i="18" s="1"/>
  <c r="E26" i="18"/>
  <c r="E24" i="18"/>
  <c r="E52" i="17" l="1"/>
  <c r="E51" i="17"/>
  <c r="E50" i="17"/>
  <c r="E49" i="17"/>
  <c r="E48" i="17"/>
  <c r="E47" i="17"/>
  <c r="E46" i="17"/>
  <c r="E45" i="17"/>
  <c r="E44" i="17"/>
  <c r="E41" i="17"/>
  <c r="E40" i="17"/>
  <c r="E39" i="17"/>
  <c r="E37" i="17"/>
  <c r="E42" i="17" s="1"/>
  <c r="E36" i="17"/>
  <c r="E35" i="17"/>
  <c r="E34" i="17"/>
  <c r="E32" i="17"/>
  <c r="E31" i="17"/>
  <c r="E30" i="17"/>
  <c r="E29" i="17"/>
  <c r="E28" i="17"/>
  <c r="E27" i="17"/>
  <c r="E26" i="17"/>
  <c r="E25" i="17"/>
  <c r="E18" i="17"/>
  <c r="E20" i="17" s="1"/>
  <c r="E17" i="17"/>
  <c r="E16" i="17"/>
  <c r="E15" i="17"/>
  <c r="E13" i="17"/>
  <c r="D12" i="17"/>
  <c r="E12" i="17" s="1"/>
  <c r="E11" i="17"/>
  <c r="E10" i="17"/>
  <c r="E55" i="17"/>
  <c r="E56" i="17" s="1"/>
  <c r="A1" i="17"/>
  <c r="E19" i="17" l="1"/>
  <c r="E52" i="16" l="1"/>
  <c r="E51" i="16"/>
  <c r="E50" i="16"/>
  <c r="E49" i="16"/>
  <c r="E48" i="16"/>
  <c r="E47" i="16"/>
  <c r="E46" i="16"/>
  <c r="E45" i="16"/>
  <c r="E44" i="16"/>
  <c r="E41" i="16"/>
  <c r="E40" i="16"/>
  <c r="E39" i="16"/>
  <c r="E37" i="16"/>
  <c r="E36" i="16"/>
  <c r="E35" i="16"/>
  <c r="E34" i="16"/>
  <c r="E32" i="16"/>
  <c r="E31" i="16"/>
  <c r="E30" i="16"/>
  <c r="E28" i="16"/>
  <c r="E27" i="16"/>
  <c r="E26" i="16"/>
  <c r="E25" i="16"/>
  <c r="E24" i="16"/>
  <c r="E23" i="16"/>
  <c r="E22" i="16"/>
  <c r="E21" i="16"/>
  <c r="E17" i="16"/>
  <c r="E18" i="16" s="1"/>
  <c r="E15" i="16"/>
  <c r="E16" i="16" s="1"/>
  <c r="E14" i="16"/>
  <c r="D13" i="16"/>
  <c r="E13" i="16" s="1"/>
  <c r="E12" i="16"/>
  <c r="D12" i="16"/>
  <c r="D11" i="16"/>
  <c r="E11" i="16" s="1"/>
  <c r="E19" i="16" l="1"/>
  <c r="E42" i="16"/>
  <c r="E49" i="15"/>
  <c r="E48" i="15"/>
  <c r="E47" i="15"/>
  <c r="E46" i="15"/>
  <c r="E45" i="15"/>
  <c r="E44" i="15"/>
  <c r="E43" i="15"/>
  <c r="E42" i="15"/>
  <c r="E41" i="15"/>
  <c r="E38" i="15"/>
  <c r="E37" i="15"/>
  <c r="E36" i="15"/>
  <c r="E34" i="15"/>
  <c r="E39" i="15" s="1"/>
  <c r="E33" i="15"/>
  <c r="E32" i="15"/>
  <c r="E31" i="15"/>
  <c r="E19" i="15"/>
  <c r="E18" i="15"/>
  <c r="E12" i="15"/>
  <c r="D13" i="15"/>
  <c r="E23" i="15"/>
  <c r="E28" i="15" s="1"/>
  <c r="B19" i="15"/>
  <c r="A2" i="15"/>
  <c r="E16" i="15" l="1"/>
  <c r="E17" i="15"/>
  <c r="E13" i="15"/>
  <c r="E11" i="15"/>
  <c r="E14" i="15"/>
  <c r="E25" i="15"/>
  <c r="E29" i="15"/>
  <c r="E26" i="15"/>
  <c r="E27" i="15"/>
  <c r="E24" i="15"/>
  <c r="E54" i="14" l="1"/>
  <c r="E53" i="14"/>
  <c r="E52" i="14"/>
  <c r="E51" i="14"/>
  <c r="E50" i="14"/>
  <c r="E49" i="14"/>
  <c r="E48" i="14"/>
  <c r="E47" i="14"/>
  <c r="E46" i="14"/>
  <c r="E43" i="14"/>
  <c r="E42" i="14"/>
  <c r="E41" i="14"/>
  <c r="E39" i="14"/>
  <c r="E38" i="14"/>
  <c r="E37" i="14"/>
  <c r="E36" i="14"/>
  <c r="D13" i="14"/>
  <c r="E72" i="14"/>
  <c r="E75" i="14" s="1"/>
  <c r="D71" i="14"/>
  <c r="D70" i="14"/>
  <c r="D69" i="14"/>
  <c r="D68" i="14"/>
  <c r="E67" i="14"/>
  <c r="E58" i="14"/>
  <c r="E62" i="14" s="1"/>
  <c r="E28" i="14"/>
  <c r="E34" i="14" s="1"/>
  <c r="B24" i="14"/>
  <c r="E22" i="14"/>
  <c r="E23" i="14" s="1"/>
  <c r="B22" i="14"/>
  <c r="D21" i="14"/>
  <c r="D20" i="14"/>
  <c r="E19" i="14"/>
  <c r="E15" i="14"/>
  <c r="E17" i="14" s="1"/>
  <c r="E10" i="14"/>
  <c r="E12" i="14" s="1"/>
  <c r="A2" i="14"/>
  <c r="E21" i="14" l="1"/>
  <c r="E44" i="14"/>
  <c r="E60" i="14"/>
  <c r="E31" i="14"/>
  <c r="E59" i="14"/>
  <c r="E74" i="14"/>
  <c r="E69" i="14"/>
  <c r="E11" i="14"/>
  <c r="E63" i="14"/>
  <c r="E13" i="14"/>
  <c r="E20" i="14"/>
  <c r="E14" i="14"/>
  <c r="E64" i="14"/>
  <c r="E24" i="14"/>
  <c r="E65" i="14"/>
  <c r="E73" i="14"/>
  <c r="E18" i="14"/>
  <c r="E70" i="14"/>
  <c r="E16" i="14"/>
  <c r="E68" i="14"/>
  <c r="E71" i="14"/>
  <c r="E32" i="14"/>
  <c r="E29" i="14"/>
  <c r="E33" i="14"/>
  <c r="E30" i="14"/>
  <c r="E52" i="12" l="1"/>
  <c r="E51" i="12"/>
  <c r="E50" i="12"/>
  <c r="E49" i="12"/>
  <c r="E48" i="12"/>
  <c r="E47" i="12"/>
  <c r="E46" i="12"/>
  <c r="E45" i="12"/>
  <c r="E44" i="12"/>
  <c r="E41" i="12"/>
  <c r="E40" i="12"/>
  <c r="E39" i="12"/>
  <c r="E37" i="12"/>
  <c r="E36" i="12"/>
  <c r="E35" i="12"/>
  <c r="E34" i="12"/>
  <c r="E42" i="12" l="1"/>
  <c r="E32" i="12" l="1"/>
  <c r="E31" i="12"/>
  <c r="E30" i="12"/>
  <c r="E28" i="12"/>
  <c r="E27" i="12"/>
  <c r="E26" i="12"/>
  <c r="E25" i="12"/>
  <c r="E24" i="12"/>
  <c r="E23" i="12"/>
  <c r="E22" i="12"/>
  <c r="E21" i="12"/>
  <c r="E15" i="12"/>
  <c r="E16" i="12" s="1"/>
  <c r="E14" i="12"/>
  <c r="D13" i="12"/>
  <c r="E13" i="12" s="1"/>
  <c r="D12" i="12"/>
  <c r="E12" i="12" s="1"/>
  <c r="D11" i="12"/>
  <c r="E11" i="12" s="1"/>
  <c r="E17" i="12" l="1"/>
  <c r="E19" i="12" s="1"/>
  <c r="E18" i="12" l="1"/>
</calcChain>
</file>

<file path=xl/comments1.xml><?xml version="1.0" encoding="utf-8"?>
<comments xmlns="http://schemas.openxmlformats.org/spreadsheetml/2006/main">
  <authors>
    <author>Author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<sst xmlns="http://schemas.openxmlformats.org/spreadsheetml/2006/main" count="1364" uniqueCount="224">
  <si>
    <t>#</t>
  </si>
  <si>
    <t>samuSaos dasaxeleba</t>
  </si>
  <si>
    <t>ganz. erT.</t>
  </si>
  <si>
    <t>raodenoba</t>
  </si>
  <si>
    <t>masala</t>
  </si>
  <si>
    <t>xelfasi</t>
  </si>
  <si>
    <t>transporti da maqanizmebi</t>
  </si>
  <si>
    <t>jami</t>
  </si>
  <si>
    <t>erT. fasi</t>
  </si>
  <si>
    <r>
      <t>m</t>
    </r>
    <r>
      <rPr>
        <b/>
        <vertAlign val="superscript"/>
        <sz val="10"/>
        <rFont val="AcadNusx"/>
      </rPr>
      <t>3</t>
    </r>
  </si>
  <si>
    <t>SromiTi resursebi</t>
  </si>
  <si>
    <t>k/sT</t>
  </si>
  <si>
    <r>
      <t>eqskavatori 0.65 m</t>
    </r>
    <r>
      <rPr>
        <vertAlign val="superscript"/>
        <sz val="9"/>
        <rFont val="AcadNusx"/>
      </rPr>
      <t>3</t>
    </r>
  </si>
  <si>
    <t>m/sT</t>
  </si>
  <si>
    <t>buldozeri 79 kvt.</t>
  </si>
  <si>
    <t>sxva masalebi</t>
  </si>
  <si>
    <t>lari</t>
  </si>
  <si>
    <t>tn.</t>
  </si>
  <si>
    <t>c.</t>
  </si>
  <si>
    <r>
      <t>m</t>
    </r>
    <r>
      <rPr>
        <b/>
        <vertAlign val="superscript"/>
        <sz val="10"/>
        <rFont val="AcadNusx"/>
      </rPr>
      <t>2</t>
    </r>
  </si>
  <si>
    <t>Sromis danaxarji</t>
  </si>
  <si>
    <t>satkepni sagz. TviTmavali pnevmosvlaze 18 tn.</t>
  </si>
  <si>
    <t>satkepni sagz. TviTmavali gluvi 5 tn.</t>
  </si>
  <si>
    <t>satkepni sagz. TviTmavali gluvi 10 tn.</t>
  </si>
  <si>
    <t>mosarwyav-mosarecxi manqana 6000l.</t>
  </si>
  <si>
    <r>
      <t>m</t>
    </r>
    <r>
      <rPr>
        <vertAlign val="superscript"/>
        <sz val="10"/>
        <rFont val="AcadNusx"/>
      </rPr>
      <t>3</t>
    </r>
  </si>
  <si>
    <t>wyali</t>
  </si>
  <si>
    <t>transportireba</t>
  </si>
  <si>
    <t>normativiT erTeulze</t>
  </si>
  <si>
    <t>zedmeti gruntis datvirTva a/manqanebze da gatana 10 km-ze</t>
  </si>
  <si>
    <t>qviSa-xreSovani narevi</t>
  </si>
  <si>
    <t>I_betonis gzis safari</t>
  </si>
  <si>
    <t>sakanalizacio da saniaRvre Webis zedapirebis amaRleba gasworeba saproeqto niSnulamde</t>
  </si>
  <si>
    <t>aguri</t>
  </si>
  <si>
    <t>xsnari cementis</t>
  </si>
  <si>
    <t>meqanizmisaTvis miuwvdomel adgilebSi gruntis damuSaveba xeliT</t>
  </si>
  <si>
    <t>zedmeti gruntisa da arsebuli safaris moWra-aReba eqskavatoriT da buldozeriT saSualod sisqiT 20 sm</t>
  </si>
  <si>
    <t>avtogreideri mZime tipis 132 kvt.</t>
  </si>
  <si>
    <t>qviSa-xreSovani narevisagan safuZvlis mowyoba sisqiT 10 sm datkepvniT</t>
  </si>
  <si>
    <r>
      <t xml:space="preserve">ბეტონის საფარის მოწყობა სისქით 14სმ B25 F200 W6, არმირებით      </t>
    </r>
    <r>
      <rPr>
        <sz val="11"/>
        <rFont val="Sylfaen"/>
        <family val="1"/>
      </rPr>
      <t xml:space="preserve"> </t>
    </r>
    <r>
      <rPr>
        <b/>
        <sz val="11"/>
        <rFont val="Sylfaen"/>
        <family val="1"/>
      </rPr>
      <t>A-1 d-6მმ, ბიჯი 20X20სმ</t>
    </r>
  </si>
  <si>
    <t>შრომითი რესურსი</t>
  </si>
  <si>
    <t>კაც/სთ</t>
  </si>
  <si>
    <t>მოსარწყავ-მოსარეცხი მანქანა 6000 ლ-ანი</t>
  </si>
  <si>
    <t>მანქ/სთ</t>
  </si>
  <si>
    <t xml:space="preserve">სხვა მანქანები </t>
  </si>
  <si>
    <t>ლარი</t>
  </si>
  <si>
    <t xml:space="preserve">ბეტონი მ-350 </t>
  </si>
  <si>
    <t>მ³</t>
  </si>
  <si>
    <t xml:space="preserve">არმატურა d-6 A_I  უჯრა 20*20სმ </t>
  </si>
  <si>
    <t>ტ</t>
  </si>
  <si>
    <t>პრ</t>
  </si>
  <si>
    <t>ფარი ფიცრის ყალიბის</t>
  </si>
  <si>
    <t>მ²</t>
  </si>
  <si>
    <t>სხვა მასალები</t>
  </si>
  <si>
    <t>წყალი</t>
  </si>
  <si>
    <t>ბეტონის ტრანსპორტირება 10 კმ-ზე</t>
  </si>
  <si>
    <t>გრძ.მ</t>
  </si>
  <si>
    <t>ნაკერების დამჭრელი მექანიზმი</t>
  </si>
  <si>
    <t>ნაკერების ჩამსხმელი</t>
  </si>
  <si>
    <t>ტრაქტორი მუხლუხა სვლაზე 59კვტ</t>
  </si>
  <si>
    <t>მოსარწყავი მანქანა 6000ლ</t>
  </si>
  <si>
    <t>ბიტუმ-პოლიმერული ნარევი</t>
  </si>
  <si>
    <t>ტნ</t>
  </si>
  <si>
    <t>გრძივი და განივი ტემპერატურული ნაკერების მოწყობა ყოველ 5 მეტრში ბიტუმით შევსებით</t>
  </si>
  <si>
    <t>ჯამი</t>
  </si>
  <si>
    <t>გაუთვალისწინებელი ხარჯები</t>
  </si>
  <si>
    <t>დღგ</t>
  </si>
  <si>
    <r>
      <t xml:space="preserve">ტერიტორიის პლანირება </t>
    </r>
    <r>
      <rPr>
        <b/>
        <sz val="10"/>
        <rFont val="Sylfaen"/>
        <family val="1"/>
      </rPr>
      <t>ნიშნულების მიხედვით მოსწორებით</t>
    </r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</si>
  <si>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</si>
  <si>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რესურსები</t>
  </si>
  <si>
    <t>კ/სთ</t>
  </si>
  <si>
    <t>ექსკავატორი</t>
  </si>
  <si>
    <t>მ/სთ</t>
  </si>
  <si>
    <t>ფრაქციული-ღორღი 0-40 მმ. ტრანსპორტირებით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</si>
  <si>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</si>
  <si>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 xml:space="preserve">ს ა მ უ შ ა ო ე ბ ი ს      ხ ა რ ჯ თ ა ღ რ ი ც ხ ვ ა 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</si>
  <si>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</si>
  <si>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</si>
  <si>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</si>
  <si>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</si>
  <si>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</si>
  <si>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</si>
  <si>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</si>
  <si>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ერთ. ფასი</t>
  </si>
  <si>
    <t>თავი I - მოსამზადებელი სამუშაოები</t>
  </si>
  <si>
    <t>III კატ. გრუნტის მოჭრა და რელიეფის გასწორების და სანიაღვრე მილისა და ჭის ტრანშეის გაჭრის მიზნით</t>
  </si>
  <si>
    <t>შრომის დანახარჯი</t>
  </si>
  <si>
    <t>ჯამი I - თავი</t>
  </si>
  <si>
    <t>თავი II - ბეტონის საფარის მოწყობის სამუშაოები</t>
  </si>
  <si>
    <t>ცემენტო-ბეტონის საფარისათვის საფუძვლის მოწყობა ფრაქციული ღორღის ფენით სისქით 10 სმ დატკეპვნით</t>
  </si>
  <si>
    <t>ავტოგრეიდერი</t>
  </si>
  <si>
    <t>სატკეპნი საგზ.</t>
  </si>
  <si>
    <t>მოსარწყავ-მოსარეცხი მანქანა</t>
  </si>
  <si>
    <r>
      <t>მ</t>
    </r>
    <r>
      <rPr>
        <vertAlign val="superscript"/>
        <sz val="10"/>
        <rFont val="Sylfaen"/>
        <family val="1"/>
      </rPr>
      <t>3</t>
    </r>
  </si>
  <si>
    <t>სხვა მანქანები</t>
  </si>
  <si>
    <t>ქვიშა</t>
  </si>
  <si>
    <t>ჯამი II - თავი</t>
  </si>
  <si>
    <t>თავი III - სანიაღვრე ქსელის მოწყობის სამუშაოები</t>
  </si>
  <si>
    <t xml:space="preserve"> 3 ერთეული დ=1.00მ  სათვალთვალო ჭის  მოწყობა, 0.6X0.6მ თუჯის ცხაურით</t>
  </si>
  <si>
    <t>ერთ</t>
  </si>
  <si>
    <t>კაც.სთ</t>
  </si>
  <si>
    <t>რკინა ბეტონის რგოლები ჭების h=1000 მმ დ=1000მმ</t>
  </si>
  <si>
    <t>რკინა ბეტონის ფილა 1.0X1.0მ(სისქით 0.15მ) თუჯის ხუფით</t>
  </si>
  <si>
    <t>რკინა ბეტონის ჭის ძირი დ=1მ რგოლისთვის</t>
  </si>
  <si>
    <t>თუჯის ხუფი ოთხკუთხედი ჩარჩოთი დ-600*600მმ</t>
  </si>
  <si>
    <t>ც</t>
  </si>
  <si>
    <t>სათვალთვალო ჭის პლატსმასის მილების დაერთებების  მოწყობა</t>
  </si>
  <si>
    <r>
      <t>მ</t>
    </r>
    <r>
      <rPr>
        <vertAlign val="superscript"/>
        <sz val="11"/>
        <rFont val="AcadNusx"/>
      </rPr>
      <t>3</t>
    </r>
  </si>
  <si>
    <t xml:space="preserve">სანიაღვრე ქსელის მოწყობა დ=200 მმ გოფრირებული პლასტმასის მილებით </t>
  </si>
  <si>
    <t>მ</t>
  </si>
  <si>
    <t>პლასტმასის გოფრირებული მილი  დ=200 მმ სნ4</t>
  </si>
  <si>
    <t>გრძ/მ</t>
  </si>
  <si>
    <t>მილის გვერდებისა და ზედაპირის შევსება ქვიშით</t>
  </si>
  <si>
    <r>
      <t>მ</t>
    </r>
    <r>
      <rPr>
        <b/>
        <vertAlign val="superscript"/>
        <sz val="11"/>
        <rFont val="AcadNusx"/>
      </rPr>
      <t>3</t>
    </r>
  </si>
  <si>
    <t>ჯამი III - თავი</t>
  </si>
  <si>
    <t>სულ ჯამი თავი I-III</t>
  </si>
  <si>
    <t>დ.ღ.გ.</t>
  </si>
  <si>
    <t>III კატ. გრუნტის მოჭრა სანიაღვრე არხის მოსაწყობად</t>
  </si>
  <si>
    <t>კომპ</t>
  </si>
  <si>
    <t>ცემენტო-ბეტონის საფარისათვის საფუძვლის მოწყობა ფრაქციული ღორღის ფენით სისქით 10 სმ დატკეპვნით,</t>
  </si>
  <si>
    <t>სხვა მასალა</t>
  </si>
  <si>
    <t>სულ ჯამი თავი I-II</t>
  </si>
  <si>
    <t>გაუთვალისწინებელი ხარჯი</t>
  </si>
  <si>
    <t>ქ. ქუთაისი,irakli abaSiZis 12a-Si მდებარე ბინის ეზოს ბეტონის საფარით მოწყობის სამუშაოების 
ხარჯთაღრიცხვა</t>
  </si>
  <si>
    <t>თავი IV  ეზოს დამატებითი კეთილმოწყობა</t>
  </si>
  <si>
    <t>ესკიზის შესაბამისი საბაღე ძელსკამის შეძენა/ტრანსპორტირება ობიექტამდე</t>
  </si>
  <si>
    <t>საბაღე ძელსკამი ტრანსპორტირებით</t>
  </si>
  <si>
    <t>ჯამი IV - თავი</t>
  </si>
  <si>
    <t>გრძივი და განივი ტემპერატურული ნაკერების მოწყობა ყოველ 20 მეტრში ბიტუმით შევსებით</t>
  </si>
  <si>
    <t>q. quTaisi TabukaSvilis q. #179 sacxovrebeli saxlis ezos betonis safariT mopirkeTebis samuSaoebis</t>
  </si>
  <si>
    <t>xarjTaRricxva</t>
  </si>
  <si>
    <t>erTeulze</t>
  </si>
  <si>
    <t>a. demontaJi</t>
  </si>
  <si>
    <t>jami Tavi. A</t>
  </si>
  <si>
    <t>b. montaJi</t>
  </si>
  <si>
    <t>t</t>
  </si>
  <si>
    <t>c</t>
  </si>
  <si>
    <t>bardiulebis mowyoba</t>
  </si>
  <si>
    <t>grZ/m</t>
  </si>
  <si>
    <t>manqanebi</t>
  </si>
  <si>
    <t>jami Tavi. b</t>
  </si>
  <si>
    <t>sul jami</t>
  </si>
  <si>
    <t>gauTvaliswinebeli</t>
  </si>
  <si>
    <t>d.R.g.</t>
  </si>
  <si>
    <t>yamiris, samSeneblo narCenebis da betonis bordiurebis დატვირთვა ა/მანქანებზე და transportireba 10 km</t>
  </si>
  <si>
    <t>III კატ. გრუნტის მოჭრა და რელიეფის გასწორების  მიზნით</t>
  </si>
  <si>
    <t>ბორდიური 30*15</t>
  </si>
  <si>
    <t>sul jami ა, ბ</t>
  </si>
  <si>
    <t xml:space="preserve">                                       xarjTaRricxva</t>
  </si>
  <si>
    <t>samuSaoebis dasaxeleba</t>
  </si>
  <si>
    <t>ganz.</t>
  </si>
  <si>
    <t>masalebi</t>
  </si>
  <si>
    <t>manqana 
meqaniz.</t>
  </si>
  <si>
    <t>erT.
fasi</t>
  </si>
  <si>
    <t>m3</t>
  </si>
  <si>
    <t>Sromis danaxarjebi</t>
  </si>
  <si>
    <t>gruntisa da samS.narCenebis gatana 
av/TviTmcleliT 10 km-ze</t>
  </si>
  <si>
    <t>tn</t>
  </si>
  <si>
    <t>m</t>
  </si>
  <si>
    <t>cementis xsnari m-100</t>
  </si>
  <si>
    <t>m2</t>
  </si>
  <si>
    <t>betoni b-22.5</t>
  </si>
  <si>
    <t>betonis safaris mowyoba sisqiT 8 sm betoniT b-22.5</t>
  </si>
  <si>
    <t>saniaRvre Webze liTonis cxaurebis mowyoba 200X200 mm</t>
  </si>
  <si>
    <t>liTonis cxaura</t>
  </si>
  <si>
    <t xml:space="preserve"> jami</t>
  </si>
  <si>
    <t xml:space="preserve">jami </t>
  </si>
  <si>
    <t>gauTvaliswinebeli xarjebi</t>
  </si>
  <si>
    <t>q. quTaisSi nikeas quCis me-2 Sesaxvevis NN#6-Tan mravalsarTuliani sacxovrebeli korpusis ezos betonis safariT mowyobis   samuSaoebis xarjTaRricxva</t>
  </si>
  <si>
    <t>samuSaoebis CamonaTvali</t>
  </si>
  <si>
    <t>ganzomileba</t>
  </si>
  <si>
    <t>manqana-meqan.</t>
  </si>
  <si>
    <t>დატვირთული მასის გატანა საშ. 5კმ-ზე</t>
  </si>
  <si>
    <t>საფუძვლის მოწყობა ფრაქციული ღორღით 0-40მმ სისქით 6სმ. კ-1.26</t>
  </si>
  <si>
    <t xml:space="preserve">სატკეპნი საგზაო </t>
  </si>
  <si>
    <t>მოსარწყავი მანქანა</t>
  </si>
  <si>
    <t>ფრაქციული ღორღი 0-20მმ</t>
  </si>
  <si>
    <r>
      <t>მ</t>
    </r>
    <r>
      <rPr>
        <sz val="11"/>
        <rFont val="Calibri"/>
        <family val="2"/>
      </rPr>
      <t>³</t>
    </r>
  </si>
  <si>
    <t>ფრაქციული ღორღის ტრანსპორტირება 10 კმ-ზე</t>
  </si>
  <si>
    <r>
      <t xml:space="preserve"> საფარის მოწყობა მონოლითური ბეტონით მ-350 {</t>
    </r>
    <r>
      <rPr>
        <b/>
        <sz val="11"/>
        <rFont val="Calibri"/>
        <family val="2"/>
        <scheme val="minor"/>
      </rPr>
      <t>B</t>
    </r>
    <r>
      <rPr>
        <b/>
        <sz val="11"/>
        <rFont val="AcadNusx"/>
      </rPr>
      <t>-25F</t>
    </r>
    <r>
      <rPr>
        <b/>
        <sz val="11"/>
        <rFont val="Calibri"/>
        <family val="2"/>
        <scheme val="minor"/>
      </rPr>
      <t>F</t>
    </r>
    <r>
      <rPr>
        <b/>
        <sz val="11"/>
        <rFont val="AcadNusx"/>
      </rPr>
      <t xml:space="preserve">200 </t>
    </r>
    <r>
      <rPr>
        <b/>
        <sz val="11"/>
        <rFont val="Calibri"/>
        <family val="2"/>
        <scheme val="minor"/>
      </rPr>
      <t>W6</t>
    </r>
    <r>
      <rPr>
        <b/>
        <sz val="11"/>
        <rFont val="AcadNusx"/>
      </rPr>
      <t xml:space="preserve">) სისქით 14სმ </t>
    </r>
  </si>
  <si>
    <t>ამწე საავტომობილო სვლაზე 5 ტ</t>
  </si>
  <si>
    <t>მ/ს</t>
  </si>
  <si>
    <t>ბიტuმის ემულსია</t>
  </si>
  <si>
    <t>რელს-ფორმა</t>
  </si>
  <si>
    <t xml:space="preserve">ბეტონის მ-350 ფასი </t>
  </si>
  <si>
    <t>ტემპერატურული ნაკერების მოწყობა გრძივად და განივად ყოველ 5 მეტრში</t>
  </si>
  <si>
    <t>100.მ</t>
  </si>
  <si>
    <t>ტრაქტორი მუხლუხა სვლაზე</t>
  </si>
  <si>
    <t>მ3</t>
  </si>
  <si>
    <t>gauTvaliwinebeli xarjebi</t>
  </si>
  <si>
    <t>dRg</t>
  </si>
  <si>
    <r>
      <t>1000მ</t>
    </r>
    <r>
      <rPr>
        <b/>
        <sz val="11"/>
        <rFont val="Calibri"/>
        <family val="2"/>
      </rPr>
      <t>²</t>
    </r>
  </si>
  <si>
    <t>q. quTaisi nikeas q/ #19/62 sacxovrebeli saxlis ezos betonis safariT mopirkeTebis samuSaoebis</t>
  </si>
  <si>
    <t>yamiris, betonis bordiurebisa da samSeneblo narZenebis transportireba 10 km-ze</t>
  </si>
  <si>
    <t>ბეტონის დაწნეხილი ბორდიურის mowyoba</t>
  </si>
  <si>
    <r>
      <t xml:space="preserve">ბეტონის საფარის მოწყობა სისქით 14სმ B25 F200 W6, არმირებით      </t>
    </r>
    <r>
      <rPr>
        <sz val="10"/>
        <rFont val="Sylfaen"/>
        <family val="1"/>
      </rPr>
      <t xml:space="preserve"> </t>
    </r>
    <r>
      <rPr>
        <b/>
        <sz val="10"/>
        <rFont val="Sylfaen"/>
        <family val="1"/>
      </rPr>
      <t>A-1 d-6მმ, ბიჯი 20X20სმ</t>
    </r>
  </si>
  <si>
    <t>q. quTaisi nikeas q/ 2-შეს #10 sacxovrebeli saxlis ezos betonis safariT mopirkeTebis samuSaoebis</t>
  </si>
  <si>
    <t>ბეტონის საფარის მოწყობა სისქით 14სმ B25 F200 W6, არმირებით       A-1 d-6მმ, ბიჯი 20X20სმ</t>
  </si>
  <si>
    <t>q. quTaisi ი. ჭავჭავაძის გამზირი #56 sacxovrebeli saxlis ezos betonis safariT mopirkeTebis samuSaoebis</t>
  </si>
  <si>
    <t>სანიაღვრე ფილები</t>
  </si>
  <si>
    <t>Ria saniaRvre arxi 15*30*3 sm</t>
  </si>
  <si>
    <t>q. quTaisi ი. ჭავჭავაძის გამზირი #43 sacxovrebeli saxlis ezos betonis safariT mopirkeTebis samuSaoebis</t>
  </si>
  <si>
    <t>ქ. ქუთაისი, ავტომშენeბლის N20-ში მდებარე ბინის ეზოს ბეტონის საფარით მოწყობის სამუშაოების 
ხარჯთაღრიცხვა</t>
  </si>
  <si>
    <t>მისამართები</t>
  </si>
  <si>
    <t>ავტომშენებლის #20</t>
  </si>
  <si>
    <t>ავტომშენებლის #26</t>
  </si>
  <si>
    <t>მშვიდობის ქუჩა #1</t>
  </si>
  <si>
    <t>ირაკლი აბაშიძის #12ა</t>
  </si>
  <si>
    <t>არაყიშვილის ქუჩა #1</t>
  </si>
  <si>
    <t>თაბუკაშვილის ქუჩა #179</t>
  </si>
  <si>
    <t>ახალგაზრდობის ქუჩა #66</t>
  </si>
  <si>
    <t>ნიკეას 2 შესახვევი #6</t>
  </si>
  <si>
    <t>ნიკეას ქუჩა #19/62</t>
  </si>
  <si>
    <t>ნიკეას 2 შესახვევი #10</t>
  </si>
  <si>
    <t>ი. ჭავჭავაძის #56</t>
  </si>
  <si>
    <t>ი. ჭავჭავაძის #43</t>
  </si>
  <si>
    <t>jami Tavi. Aა</t>
  </si>
  <si>
    <t>წარმოდგენილი ხარჯთაღრიცხვის განსაფასებლად გთხოვთ იხელმძღვანელოთ დანართი N1-ით</t>
  </si>
  <si>
    <t>N</t>
  </si>
  <si>
    <t>კრებსითი ხარჯთაღრიცხვა</t>
  </si>
  <si>
    <t xml:space="preserve"> ღირებულება (ლარი)</t>
  </si>
  <si>
    <t>ერთეულის ღირებულება</t>
  </si>
  <si>
    <t>საერთო ღირებულება</t>
  </si>
  <si>
    <t xml:space="preserve">  q.quTaisSi axalgazrdobis gamziri #66 sacxovrebeli saxlis ezos keTilmowyobis სამუშაოების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</si>
</sst>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000"/>
    <numFmt numFmtId="167" formatCode="0.0"/>
  </numFmts>
  <fonts count="89" x14ac:knownFonts="1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b/>
      <sz val="9"/>
      <name val="AcadNusx"/>
    </font>
    <font>
      <sz val="10"/>
      <name val="Times New Roman"/>
      <family val="1"/>
    </font>
    <font>
      <sz val="10"/>
      <name val="AcadNusx"/>
    </font>
    <font>
      <sz val="9"/>
      <name val="AcadNusx"/>
    </font>
    <font>
      <b/>
      <sz val="10"/>
      <name val="AcadNusx"/>
    </font>
    <font>
      <b/>
      <vertAlign val="superscript"/>
      <sz val="10"/>
      <name val="AcadNusx"/>
    </font>
    <font>
      <sz val="11"/>
      <name val="Calibri"/>
      <family val="2"/>
      <scheme val="minor"/>
    </font>
    <font>
      <vertAlign val="superscript"/>
      <sz val="9"/>
      <name val="AcadNusx"/>
    </font>
    <font>
      <sz val="10"/>
      <name val="Calibri"/>
      <family val="2"/>
      <scheme val="minor"/>
    </font>
    <font>
      <vertAlign val="superscript"/>
      <sz val="10"/>
      <name val="AcadNusx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cadNusx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vertAlign val="superscript"/>
      <sz val="11"/>
      <name val="AcadNusx"/>
    </font>
    <font>
      <sz val="1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cadNusx"/>
    </font>
    <font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b/>
      <sz val="10"/>
      <name val="Calibri"/>
      <family val="2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Sylfaen"/>
      <family val="1"/>
    </font>
    <font>
      <b/>
      <sz val="11"/>
      <name val="Sylfaen"/>
      <family val="1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Sylfaen"/>
      <family val="1"/>
    </font>
    <font>
      <b/>
      <sz val="11"/>
      <color indexed="8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1"/>
      <name val="AcadNusx"/>
    </font>
    <font>
      <b/>
      <sz val="11"/>
      <color theme="1"/>
      <name val="AcadNusx"/>
    </font>
    <font>
      <b/>
      <sz val="11"/>
      <color indexed="8"/>
      <name val="AcadNusx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AcadNusx"/>
    </font>
    <font>
      <b/>
      <sz val="12"/>
      <name val="Sylfaen"/>
      <family val="1"/>
      <charset val="204"/>
    </font>
    <font>
      <b/>
      <sz val="10"/>
      <name val="Sylfaen"/>
      <family val="1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  <font>
      <b/>
      <sz val="10"/>
      <color indexed="8"/>
      <name val="Sylfaen"/>
      <family val="1"/>
    </font>
    <font>
      <b/>
      <sz val="10"/>
      <name val="LitNusx"/>
    </font>
    <font>
      <sz val="10"/>
      <name val="LitNusx"/>
    </font>
    <font>
      <vertAlign val="superscript"/>
      <sz val="10"/>
      <name val="Sylfaen"/>
      <family val="1"/>
    </font>
    <font>
      <b/>
      <vertAlign val="superscript"/>
      <sz val="11"/>
      <name val="AcadNusx"/>
    </font>
    <font>
      <i/>
      <sz val="11"/>
      <color theme="1"/>
      <name val="Sylfaen"/>
      <family val="1"/>
    </font>
    <font>
      <b/>
      <sz val="11"/>
      <name val="Sylfaen"/>
      <family val="1"/>
      <charset val="204"/>
    </font>
    <font>
      <b/>
      <sz val="10"/>
      <color indexed="8"/>
      <name val="Calibri"/>
      <family val="2"/>
    </font>
    <font>
      <b/>
      <i/>
      <u/>
      <sz val="11"/>
      <color theme="1"/>
      <name val="Calibri"/>
      <family val="2"/>
      <charset val="204"/>
      <scheme val="minor"/>
    </font>
    <font>
      <sz val="10"/>
      <color theme="0"/>
      <name val="AcadNusx"/>
    </font>
    <font>
      <sz val="11"/>
      <color theme="1"/>
      <name val="AcadNusx"/>
    </font>
    <font>
      <b/>
      <sz val="12"/>
      <name val="AcadNusx"/>
    </font>
    <font>
      <sz val="8"/>
      <name val="AcadNusx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b/>
      <sz val="14"/>
      <name val="AcadMtavr"/>
    </font>
    <font>
      <sz val="12"/>
      <name val="AcadNusx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27" fillId="0" borderId="0"/>
    <xf numFmtId="0" fontId="27" fillId="0" borderId="0"/>
    <xf numFmtId="164" fontId="26" fillId="0" borderId="0" applyFont="0" applyFill="0" applyBorder="0" applyAlignment="0" applyProtection="0"/>
    <xf numFmtId="0" fontId="26" fillId="0" borderId="0"/>
    <xf numFmtId="0" fontId="58" fillId="0" borderId="0"/>
    <xf numFmtId="9" fontId="26" fillId="0" borderId="0" applyFont="0" applyFill="0" applyBorder="0" applyAlignment="0" applyProtection="0"/>
  </cellStyleXfs>
  <cellXfs count="548">
    <xf numFmtId="0" fontId="0" fillId="0" borderId="0" xfId="0"/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top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3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165" fontId="36" fillId="2" borderId="2" xfId="0" applyNumberFormat="1" applyFont="1" applyFill="1" applyBorder="1" applyAlignment="1">
      <alignment horizontal="right" vertical="center" wrapText="1"/>
    </xf>
    <xf numFmtId="2" fontId="36" fillId="2" borderId="2" xfId="2" applyNumberFormat="1" applyFont="1" applyFill="1" applyBorder="1" applyAlignment="1">
      <alignment horizontal="right" vertical="center"/>
    </xf>
    <xf numFmtId="2" fontId="43" fillId="2" borderId="2" xfId="2" applyNumberFormat="1" applyFont="1" applyFill="1" applyBorder="1" applyAlignment="1">
      <alignment horizontal="right" vertical="center" wrapText="1"/>
    </xf>
    <xf numFmtId="0" fontId="38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2" fontId="9" fillId="2" borderId="2" xfId="2" applyNumberFormat="1" applyFont="1" applyFill="1" applyBorder="1" applyAlignment="1">
      <alignment horizontal="right" vertical="center"/>
    </xf>
    <xf numFmtId="2" fontId="26" fillId="2" borderId="2" xfId="2" applyNumberFormat="1" applyFont="1" applyFill="1" applyBorder="1" applyAlignment="1">
      <alignment horizontal="right" vertical="center"/>
    </xf>
    <xf numFmtId="2" fontId="26" fillId="2" borderId="2" xfId="2" applyNumberFormat="1" applyFont="1" applyFill="1" applyBorder="1" applyAlignment="1">
      <alignment horizontal="right" vertical="center" wrapText="1"/>
    </xf>
    <xf numFmtId="2" fontId="19" fillId="2" borderId="2" xfId="2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2" fontId="41" fillId="2" borderId="2" xfId="2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justify"/>
    </xf>
    <xf numFmtId="0" fontId="4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165" fontId="32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2" fontId="33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16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2" fontId="17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2" fontId="30" fillId="2" borderId="2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165" fontId="22" fillId="2" borderId="2" xfId="0" applyNumberFormat="1" applyFont="1" applyFill="1" applyBorder="1" applyAlignment="1">
      <alignment horizontal="right" vertical="center" wrapText="1"/>
    </xf>
    <xf numFmtId="2" fontId="29" fillId="2" borderId="2" xfId="0" applyNumberFormat="1" applyFont="1" applyFill="1" applyBorder="1" applyAlignment="1">
      <alignment horizontal="right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2" fontId="18" fillId="2" borderId="2" xfId="1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35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166" fontId="44" fillId="2" borderId="2" xfId="0" applyNumberFormat="1" applyFont="1" applyFill="1" applyBorder="1" applyAlignment="1">
      <alignment horizontal="right" vertical="center"/>
    </xf>
    <xf numFmtId="2" fontId="44" fillId="2" borderId="2" xfId="0" applyNumberFormat="1" applyFont="1" applyFill="1" applyBorder="1" applyAlignment="1">
      <alignment horizontal="right" vertical="center"/>
    </xf>
    <xf numFmtId="2" fontId="36" fillId="2" borderId="2" xfId="0" applyNumberFormat="1" applyFont="1" applyFill="1" applyBorder="1" applyAlignment="1">
      <alignment horizontal="right" vertical="center" wrapText="1"/>
    </xf>
    <xf numFmtId="2" fontId="37" fillId="2" borderId="2" xfId="2" applyNumberFormat="1" applyFont="1" applyFill="1" applyBorder="1" applyAlignment="1">
      <alignment horizontal="right" vertical="center"/>
    </xf>
    <xf numFmtId="0" fontId="45" fillId="2" borderId="2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center" vertical="center" wrapText="1"/>
    </xf>
    <xf numFmtId="9" fontId="45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9" fontId="47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2" fontId="48" fillId="2" borderId="2" xfId="0" applyNumberFormat="1" applyFont="1" applyFill="1" applyBorder="1" applyAlignment="1">
      <alignment horizontal="right" vertical="center" wrapText="1"/>
    </xf>
    <xf numFmtId="2" fontId="45" fillId="2" borderId="2" xfId="0" applyNumberFormat="1" applyFont="1" applyFill="1" applyBorder="1" applyAlignment="1">
      <alignment horizontal="right" vertical="center" wrapText="1"/>
    </xf>
    <xf numFmtId="2" fontId="49" fillId="2" borderId="2" xfId="0" applyNumberFormat="1" applyFont="1" applyFill="1" applyBorder="1" applyAlignment="1">
      <alignment horizontal="right" vertical="center" wrapText="1"/>
    </xf>
    <xf numFmtId="0" fontId="52" fillId="0" borderId="2" xfId="1" applyFont="1" applyFill="1" applyBorder="1" applyAlignment="1">
      <alignment horizontal="left" vertical="center" wrapText="1"/>
    </xf>
    <xf numFmtId="0" fontId="53" fillId="0" borderId="2" xfId="1" applyFont="1" applyFill="1" applyBorder="1" applyAlignment="1">
      <alignment horizontal="center" vertical="center" wrapText="1"/>
    </xf>
    <xf numFmtId="3" fontId="52" fillId="0" borderId="2" xfId="1" applyNumberFormat="1" applyFont="1" applyFill="1" applyBorder="1" applyAlignment="1">
      <alignment horizontal="center" vertical="center" wrapText="1"/>
    </xf>
    <xf numFmtId="2" fontId="39" fillId="0" borderId="2" xfId="1" applyNumberFormat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horizontal="center" vertical="center" wrapText="1"/>
    </xf>
    <xf numFmtId="2" fontId="38" fillId="0" borderId="2" xfId="1" applyNumberFormat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horizontal="left" vertical="center" wrapText="1"/>
    </xf>
    <xf numFmtId="0" fontId="57" fillId="0" borderId="2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 wrapText="1"/>
    </xf>
    <xf numFmtId="2" fontId="42" fillId="0" borderId="2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Alignment="1">
      <alignment horizontal="center"/>
    </xf>
    <xf numFmtId="0" fontId="9" fillId="0" borderId="0" xfId="1" applyFont="1" applyFill="1"/>
    <xf numFmtId="0" fontId="44" fillId="0" borderId="0" xfId="1" applyFont="1" applyFill="1"/>
    <xf numFmtId="0" fontId="55" fillId="0" borderId="0" xfId="1" applyFont="1" applyFill="1"/>
    <xf numFmtId="2" fontId="38" fillId="0" borderId="0" xfId="1" applyNumberFormat="1" applyFont="1" applyFill="1"/>
    <xf numFmtId="0" fontId="5" fillId="0" borderId="0" xfId="1" applyFont="1" applyFill="1" applyBorder="1" applyAlignment="1">
      <alignment horizontal="center" vertical="center" wrapText="1"/>
    </xf>
    <xf numFmtId="0" fontId="55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2" fontId="38" fillId="0" borderId="0" xfId="1" applyNumberFormat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horizontal="center" vertical="center" wrapText="1"/>
    </xf>
    <xf numFmtId="0" fontId="53" fillId="0" borderId="2" xfId="1" applyFont="1" applyFill="1" applyBorder="1" applyAlignment="1">
      <alignment horizontal="center" vertical="center" wrapText="1"/>
    </xf>
    <xf numFmtId="2" fontId="39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2" fillId="0" borderId="2" xfId="1" applyFont="1" applyFill="1" applyBorder="1" applyAlignment="1">
      <alignment horizontal="center" vertical="center" wrapText="1"/>
    </xf>
    <xf numFmtId="0" fontId="39" fillId="0" borderId="2" xfId="1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 vertical="center" wrapText="1"/>
    </xf>
    <xf numFmtId="0" fontId="39" fillId="0" borderId="2" xfId="5" applyFont="1" applyFill="1" applyBorder="1" applyAlignment="1">
      <alignment horizontal="center" vertical="center" wrapText="1"/>
    </xf>
    <xf numFmtId="0" fontId="53" fillId="0" borderId="2" xfId="4" applyNumberFormat="1" applyFont="1" applyFill="1" applyBorder="1" applyAlignment="1">
      <alignment horizontal="center" vertical="center" wrapText="1"/>
    </xf>
    <xf numFmtId="0" fontId="52" fillId="0" borderId="2" xfId="4" applyNumberFormat="1" applyFont="1" applyFill="1" applyBorder="1" applyAlignment="1">
      <alignment horizontal="center" vertical="center" wrapText="1"/>
    </xf>
    <xf numFmtId="2" fontId="39" fillId="0" borderId="2" xfId="4" applyNumberFormat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 wrapText="1"/>
    </xf>
    <xf numFmtId="0" fontId="52" fillId="0" borderId="2" xfId="1" applyFont="1" applyFill="1" applyBorder="1" applyAlignment="1">
      <alignment horizontal="left" vertical="top" wrapText="1"/>
    </xf>
    <xf numFmtId="2" fontId="9" fillId="0" borderId="0" xfId="1" applyNumberFormat="1" applyFont="1" applyFill="1"/>
    <xf numFmtId="2" fontId="40" fillId="0" borderId="0" xfId="1" applyNumberFormat="1" applyFont="1" applyFill="1"/>
    <xf numFmtId="165" fontId="9" fillId="0" borderId="0" xfId="1" applyNumberFormat="1" applyFont="1" applyFill="1"/>
    <xf numFmtId="0" fontId="60" fillId="0" borderId="2" xfId="0" applyFont="1" applyBorder="1" applyAlignment="1">
      <alignment vertical="center" wrapText="1"/>
    </xf>
    <xf numFmtId="0" fontId="60" fillId="0" borderId="2" xfId="0" applyFont="1" applyBorder="1" applyAlignment="1">
      <alignment horizontal="center" vertical="center"/>
    </xf>
    <xf numFmtId="2" fontId="39" fillId="0" borderId="2" xfId="6" applyNumberFormat="1" applyFont="1" applyBorder="1" applyAlignment="1">
      <alignment horizontal="center" vertical="center" wrapText="1"/>
    </xf>
    <xf numFmtId="2" fontId="3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42" fillId="0" borderId="2" xfId="6" applyNumberFormat="1" applyFont="1" applyBorder="1" applyAlignment="1">
      <alignment horizontal="left" vertical="center" wrapText="1" readingOrder="2"/>
    </xf>
    <xf numFmtId="0" fontId="5" fillId="0" borderId="2" xfId="6" applyFont="1" applyBorder="1" applyAlignment="1">
      <alignment horizontal="center" vertical="center" wrapText="1"/>
    </xf>
    <xf numFmtId="166" fontId="55" fillId="0" borderId="2" xfId="6" applyNumberFormat="1" applyFont="1" applyBorder="1" applyAlignment="1">
      <alignment horizontal="center" vertical="center" wrapText="1"/>
    </xf>
    <xf numFmtId="2" fontId="38" fillId="0" borderId="2" xfId="6" applyNumberFormat="1" applyFont="1" applyBorder="1" applyAlignment="1">
      <alignment horizontal="center" vertical="center" wrapText="1"/>
    </xf>
    <xf numFmtId="2" fontId="55" fillId="0" borderId="0" xfId="0" applyNumberFormat="1" applyFont="1" applyAlignment="1">
      <alignment horizontal="center" vertical="center" wrapText="1"/>
    </xf>
    <xf numFmtId="2" fontId="38" fillId="0" borderId="2" xfId="0" applyNumberFormat="1" applyFont="1" applyBorder="1" applyAlignment="1">
      <alignment horizontal="center" vertical="center" wrapText="1"/>
    </xf>
    <xf numFmtId="0" fontId="31" fillId="0" borderId="0" xfId="1" applyFont="1" applyFill="1" applyAlignment="1">
      <alignment wrapText="1"/>
    </xf>
    <xf numFmtId="0" fontId="52" fillId="0" borderId="2" xfId="0" applyFont="1" applyFill="1" applyBorder="1" applyAlignment="1">
      <alignment horizontal="right" vertical="center" wrapText="1"/>
    </xf>
    <xf numFmtId="2" fontId="39" fillId="2" borderId="2" xfId="0" applyNumberFormat="1" applyFont="1" applyFill="1" applyBorder="1" applyAlignment="1">
      <alignment horizontal="center" vertical="center" wrapText="1"/>
    </xf>
    <xf numFmtId="2" fontId="39" fillId="0" borderId="2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left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2" xfId="1" applyNumberFormat="1" applyFont="1" applyFill="1" applyBorder="1" applyAlignment="1">
      <alignment horizontal="center"/>
    </xf>
    <xf numFmtId="2" fontId="38" fillId="2" borderId="2" xfId="0" applyNumberFormat="1" applyFont="1" applyFill="1" applyBorder="1" applyAlignment="1">
      <alignment horizontal="center" vertical="center" wrapText="1"/>
    </xf>
    <xf numFmtId="4" fontId="52" fillId="0" borderId="2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2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2" fillId="0" borderId="7" xfId="1" applyFont="1" applyFill="1" applyBorder="1" applyAlignment="1">
      <alignment horizontal="left" vertical="center" wrapText="1"/>
    </xf>
    <xf numFmtId="0" fontId="42" fillId="0" borderId="7" xfId="1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horizontal="center" vertical="center"/>
    </xf>
    <xf numFmtId="2" fontId="38" fillId="0" borderId="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2" fontId="38" fillId="2" borderId="2" xfId="0" applyNumberFormat="1" applyFont="1" applyFill="1" applyBorder="1" applyAlignment="1">
      <alignment horizontal="center" vertical="center"/>
    </xf>
    <xf numFmtId="2" fontId="55" fillId="0" borderId="2" xfId="0" applyNumberFormat="1" applyFont="1" applyFill="1" applyBorder="1" applyAlignment="1">
      <alignment horizontal="center" vertical="center"/>
    </xf>
    <xf numFmtId="2" fontId="55" fillId="0" borderId="2" xfId="0" applyNumberFormat="1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25" fillId="0" borderId="2" xfId="6" applyFont="1" applyBorder="1" applyAlignment="1">
      <alignment horizontal="center" vertical="center" wrapText="1"/>
    </xf>
    <xf numFmtId="0" fontId="52" fillId="0" borderId="2" xfId="6" applyNumberFormat="1" applyFont="1" applyBorder="1" applyAlignment="1">
      <alignment horizontal="left" vertical="center" wrapText="1"/>
    </xf>
    <xf numFmtId="165" fontId="55" fillId="0" borderId="2" xfId="6" applyNumberFormat="1" applyFont="1" applyBorder="1" applyAlignment="1">
      <alignment horizontal="center" vertical="center" wrapText="1"/>
    </xf>
    <xf numFmtId="0" fontId="42" fillId="0" borderId="2" xfId="6" applyNumberFormat="1" applyFont="1" applyBorder="1" applyAlignment="1">
      <alignment horizontal="left" vertical="center"/>
    </xf>
    <xf numFmtId="0" fontId="55" fillId="0" borderId="2" xfId="0" applyFont="1" applyBorder="1" applyAlignment="1">
      <alignment horizontal="center" vertical="center" wrapText="1"/>
    </xf>
    <xf numFmtId="0" fontId="42" fillId="0" borderId="2" xfId="6" applyNumberFormat="1" applyFont="1" applyBorder="1" applyAlignment="1">
      <alignment horizontal="left" vertical="center" wrapText="1"/>
    </xf>
    <xf numFmtId="0" fontId="45" fillId="0" borderId="2" xfId="6" applyFont="1" applyBorder="1" applyAlignment="1">
      <alignment horizontal="center" vertical="center" wrapText="1"/>
    </xf>
    <xf numFmtId="165" fontId="52" fillId="0" borderId="2" xfId="6" applyNumberFormat="1" applyFont="1" applyBorder="1" applyAlignment="1">
      <alignment horizontal="center" vertical="center" wrapText="1"/>
    </xf>
    <xf numFmtId="2" fontId="38" fillId="0" borderId="2" xfId="1" applyNumberFormat="1" applyFont="1" applyFill="1" applyBorder="1"/>
    <xf numFmtId="0" fontId="13" fillId="0" borderId="2" xfId="6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52" fillId="0" borderId="2" xfId="3" applyFont="1" applyFill="1" applyBorder="1" applyAlignment="1">
      <alignment horizontal="center" vertical="center" wrapText="1"/>
    </xf>
    <xf numFmtId="0" fontId="53" fillId="0" borderId="2" xfId="3" applyFont="1" applyFill="1" applyBorder="1" applyAlignment="1">
      <alignment horizontal="center"/>
    </xf>
    <xf numFmtId="2" fontId="52" fillId="0" borderId="2" xfId="4" applyNumberFormat="1" applyFont="1" applyFill="1" applyBorder="1" applyAlignment="1">
      <alignment horizontal="center" vertical="center" wrapText="1"/>
    </xf>
    <xf numFmtId="9" fontId="53" fillId="0" borderId="2" xfId="1" applyNumberFormat="1" applyFont="1" applyFill="1" applyBorder="1" applyAlignment="1">
      <alignment horizontal="center" vertical="center" wrapText="1"/>
    </xf>
    <xf numFmtId="9" fontId="52" fillId="0" borderId="2" xfId="1" applyNumberFormat="1" applyFont="1" applyFill="1" applyBorder="1" applyAlignment="1">
      <alignment horizontal="center" vertical="center" wrapText="1"/>
    </xf>
    <xf numFmtId="2" fontId="39" fillId="0" borderId="2" xfId="1" applyNumberFormat="1" applyFont="1" applyFill="1" applyBorder="1"/>
    <xf numFmtId="2" fontId="39" fillId="0" borderId="2" xfId="1" applyNumberFormat="1" applyFont="1" applyFill="1" applyBorder="1" applyAlignment="1">
      <alignment horizontal="center"/>
    </xf>
    <xf numFmtId="2" fontId="36" fillId="0" borderId="0" xfId="1" applyNumberFormat="1" applyFont="1" applyFill="1" applyAlignment="1">
      <alignment horizontal="center"/>
    </xf>
    <xf numFmtId="0" fontId="38" fillId="0" borderId="0" xfId="1" applyFont="1" applyFill="1"/>
    <xf numFmtId="0" fontId="61" fillId="0" borderId="2" xfId="0" applyFont="1" applyFill="1" applyBorder="1" applyAlignment="1">
      <alignment horizontal="center" vertical="center" wrapText="1"/>
    </xf>
    <xf numFmtId="1" fontId="61" fillId="0" borderId="3" xfId="0" applyNumberFormat="1" applyFont="1" applyFill="1" applyBorder="1" applyAlignment="1">
      <alignment horizontal="center" vertical="center" wrapText="1"/>
    </xf>
    <xf numFmtId="2" fontId="39" fillId="2" borderId="2" xfId="0" applyNumberFormat="1" applyFont="1" applyFill="1" applyBorder="1" applyAlignment="1">
      <alignment horizontal="center" vertical="center"/>
    </xf>
    <xf numFmtId="2" fontId="65" fillId="0" borderId="0" xfId="1" applyNumberFormat="1" applyFont="1" applyFill="1"/>
    <xf numFmtId="2" fontId="9" fillId="2" borderId="0" xfId="1" applyNumberFormat="1" applyFont="1" applyFill="1" applyAlignment="1">
      <alignment horizontal="center"/>
    </xf>
    <xf numFmtId="0" fontId="9" fillId="2" borderId="0" xfId="1" applyFont="1" applyFill="1"/>
    <xf numFmtId="0" fontId="44" fillId="2" borderId="0" xfId="1" applyFont="1" applyFill="1"/>
    <xf numFmtId="0" fontId="55" fillId="2" borderId="0" xfId="1" applyFont="1" applyFill="1"/>
    <xf numFmtId="2" fontId="38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55" fillId="2" borderId="0" xfId="1" applyFont="1" applyFill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center" vertical="center" wrapText="1"/>
    </xf>
    <xf numFmtId="2" fontId="38" fillId="2" borderId="0" xfId="1" applyNumberFormat="1" applyFont="1" applyFill="1" applyBorder="1" applyAlignment="1">
      <alignment horizontal="center" vertical="center" wrapText="1"/>
    </xf>
    <xf numFmtId="2" fontId="39" fillId="2" borderId="0" xfId="1" applyNumberFormat="1" applyFont="1" applyFill="1" applyBorder="1" applyAlignment="1">
      <alignment horizontal="center" vertical="center" wrapText="1"/>
    </xf>
    <xf numFmtId="2" fontId="39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2" fillId="2" borderId="2" xfId="1" applyFont="1" applyFill="1" applyBorder="1" applyAlignment="1">
      <alignment horizontal="center" vertical="center" wrapText="1"/>
    </xf>
    <xf numFmtId="0" fontId="53" fillId="2" borderId="2" xfId="1" applyFont="1" applyFill="1" applyBorder="1" applyAlignment="1">
      <alignment horizontal="center" vertical="center" wrapText="1"/>
    </xf>
    <xf numFmtId="0" fontId="39" fillId="2" borderId="2" xfId="1" applyNumberFormat="1" applyFont="1" applyFill="1" applyBorder="1" applyAlignment="1">
      <alignment horizontal="center" vertical="center" wrapText="1"/>
    </xf>
    <xf numFmtId="0" fontId="55" fillId="2" borderId="2" xfId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39" fillId="2" borderId="2" xfId="5" applyFont="1" applyFill="1" applyBorder="1" applyAlignment="1">
      <alignment horizontal="center" vertical="center" wrapText="1"/>
    </xf>
    <xf numFmtId="0" fontId="53" fillId="2" borderId="2" xfId="4" applyNumberFormat="1" applyFont="1" applyFill="1" applyBorder="1" applyAlignment="1">
      <alignment horizontal="center" vertical="center" wrapText="1"/>
    </xf>
    <xf numFmtId="0" fontId="52" fillId="2" borderId="2" xfId="4" applyNumberFormat="1" applyFont="1" applyFill="1" applyBorder="1" applyAlignment="1">
      <alignment horizontal="center" vertical="center" wrapText="1"/>
    </xf>
    <xf numFmtId="2" fontId="39" fillId="2" borderId="2" xfId="4" applyNumberFormat="1" applyFont="1" applyFill="1" applyBorder="1" applyAlignment="1">
      <alignment horizontal="center" vertical="center" wrapText="1"/>
    </xf>
    <xf numFmtId="0" fontId="52" fillId="2" borderId="2" xfId="1" applyFont="1" applyFill="1" applyBorder="1" applyAlignment="1">
      <alignment horizontal="left" vertical="top" wrapText="1"/>
    </xf>
    <xf numFmtId="3" fontId="52" fillId="2" borderId="2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left" vertical="center" wrapText="1"/>
    </xf>
    <xf numFmtId="0" fontId="57" fillId="2" borderId="2" xfId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2" fontId="42" fillId="2" borderId="2" xfId="1" applyNumberFormat="1" applyFont="1" applyFill="1" applyBorder="1" applyAlignment="1">
      <alignment horizontal="center" vertical="center" wrapText="1"/>
    </xf>
    <xf numFmtId="0" fontId="52" fillId="2" borderId="2" xfId="1" applyFont="1" applyFill="1" applyBorder="1" applyAlignment="1">
      <alignment horizontal="left" vertical="center" wrapText="1"/>
    </xf>
    <xf numFmtId="0" fontId="44" fillId="2" borderId="2" xfId="1" applyFont="1" applyFill="1" applyBorder="1" applyAlignment="1">
      <alignment horizontal="center" vertical="center" wrapText="1"/>
    </xf>
    <xf numFmtId="2" fontId="38" fillId="2" borderId="2" xfId="1" applyNumberFormat="1" applyFont="1" applyFill="1" applyBorder="1" applyAlignment="1">
      <alignment horizontal="center" vertical="center" wrapText="1"/>
    </xf>
    <xf numFmtId="4" fontId="52" fillId="2" borderId="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52" fillId="2" borderId="7" xfId="1" applyFont="1" applyFill="1" applyBorder="1" applyAlignment="1">
      <alignment horizontal="center" vertical="center" wrapText="1"/>
    </xf>
    <xf numFmtId="0" fontId="52" fillId="2" borderId="7" xfId="1" applyFont="1" applyFill="1" applyBorder="1" applyAlignment="1">
      <alignment horizontal="left" vertical="center" wrapText="1"/>
    </xf>
    <xf numFmtId="0" fontId="42" fillId="2" borderId="7" xfId="1" applyFont="1" applyFill="1" applyBorder="1" applyAlignment="1">
      <alignment horizontal="left" vertical="center" wrapText="1"/>
    </xf>
    <xf numFmtId="165" fontId="9" fillId="2" borderId="0" xfId="1" applyNumberFormat="1" applyFont="1" applyFill="1"/>
    <xf numFmtId="0" fontId="52" fillId="2" borderId="2" xfId="0" applyFont="1" applyFill="1" applyBorder="1" applyAlignment="1">
      <alignment horizontal="left" vertical="center" wrapText="1"/>
    </xf>
    <xf numFmtId="0" fontId="62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 wrapText="1"/>
    </xf>
    <xf numFmtId="0" fontId="55" fillId="2" borderId="2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 wrapText="1"/>
    </xf>
    <xf numFmtId="2" fontId="55" fillId="2" borderId="2" xfId="0" applyNumberFormat="1" applyFont="1" applyFill="1" applyBorder="1" applyAlignment="1">
      <alignment horizontal="center" vertical="center"/>
    </xf>
    <xf numFmtId="2" fontId="55" fillId="2" borderId="2" xfId="0" applyNumberFormat="1" applyFont="1" applyFill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vertical="center"/>
    </xf>
    <xf numFmtId="0" fontId="25" fillId="2" borderId="2" xfId="6" applyFont="1" applyFill="1" applyBorder="1" applyAlignment="1">
      <alignment horizontal="center" vertical="center" wrapText="1"/>
    </xf>
    <xf numFmtId="2" fontId="38" fillId="2" borderId="2" xfId="6" applyNumberFormat="1" applyFont="1" applyFill="1" applyBorder="1" applyAlignment="1">
      <alignment horizontal="center" vertical="center" wrapText="1"/>
    </xf>
    <xf numFmtId="0" fontId="52" fillId="2" borderId="2" xfId="6" applyNumberFormat="1" applyFont="1" applyFill="1" applyBorder="1" applyAlignment="1">
      <alignment horizontal="left" vertical="center" wrapText="1"/>
    </xf>
    <xf numFmtId="165" fontId="55" fillId="2" borderId="2" xfId="6" applyNumberFormat="1" applyFont="1" applyFill="1" applyBorder="1" applyAlignment="1">
      <alignment horizontal="center" vertical="center" wrapText="1"/>
    </xf>
    <xf numFmtId="2" fontId="39" fillId="2" borderId="2" xfId="6" applyNumberFormat="1" applyFont="1" applyFill="1" applyBorder="1" applyAlignment="1">
      <alignment horizontal="center" vertical="center" wrapText="1"/>
    </xf>
    <xf numFmtId="0" fontId="42" fillId="2" borderId="2" xfId="6" applyNumberFormat="1" applyFont="1" applyFill="1" applyBorder="1" applyAlignment="1">
      <alignment horizontal="left" vertical="center"/>
    </xf>
    <xf numFmtId="0" fontId="52" fillId="2" borderId="2" xfId="0" applyFont="1" applyFill="1" applyBorder="1" applyAlignment="1">
      <alignment horizontal="center" vertical="center" wrapText="1"/>
    </xf>
    <xf numFmtId="0" fontId="42" fillId="2" borderId="2" xfId="6" applyNumberFormat="1" applyFont="1" applyFill="1" applyBorder="1" applyAlignment="1">
      <alignment horizontal="left" vertical="center" wrapText="1"/>
    </xf>
    <xf numFmtId="0" fontId="45" fillId="2" borderId="2" xfId="6" applyFont="1" applyFill="1" applyBorder="1" applyAlignment="1">
      <alignment horizontal="center" vertical="center" wrapText="1"/>
    </xf>
    <xf numFmtId="165" fontId="52" fillId="2" borderId="2" xfId="6" applyNumberFormat="1" applyFont="1" applyFill="1" applyBorder="1" applyAlignment="1">
      <alignment horizontal="center" vertical="center" wrapText="1"/>
    </xf>
    <xf numFmtId="2" fontId="38" fillId="2" borderId="2" xfId="1" applyNumberFormat="1" applyFont="1" applyFill="1" applyBorder="1"/>
    <xf numFmtId="0" fontId="13" fillId="2" borderId="2" xfId="6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/>
    </xf>
    <xf numFmtId="2" fontId="52" fillId="2" borderId="2" xfId="0" applyNumberFormat="1" applyFont="1" applyFill="1" applyBorder="1" applyAlignment="1">
      <alignment horizontal="center" vertical="center"/>
    </xf>
    <xf numFmtId="0" fontId="40" fillId="2" borderId="0" xfId="1" applyFont="1" applyFill="1"/>
    <xf numFmtId="0" fontId="55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/>
    </xf>
    <xf numFmtId="0" fontId="52" fillId="2" borderId="2" xfId="3" applyFont="1" applyFill="1" applyBorder="1" applyAlignment="1">
      <alignment horizontal="center" vertical="center" wrapText="1"/>
    </xf>
    <xf numFmtId="0" fontId="53" fillId="2" borderId="2" xfId="3" applyFont="1" applyFill="1" applyBorder="1" applyAlignment="1">
      <alignment horizontal="center"/>
    </xf>
    <xf numFmtId="2" fontId="52" fillId="2" borderId="2" xfId="4" applyNumberFormat="1" applyFont="1" applyFill="1" applyBorder="1" applyAlignment="1">
      <alignment horizontal="center" vertical="center" wrapText="1"/>
    </xf>
    <xf numFmtId="9" fontId="53" fillId="2" borderId="2" xfId="1" applyNumberFormat="1" applyFont="1" applyFill="1" applyBorder="1" applyAlignment="1">
      <alignment horizontal="center" vertical="center" wrapText="1"/>
    </xf>
    <xf numFmtId="9" fontId="52" fillId="2" borderId="2" xfId="1" applyNumberFormat="1" applyFont="1" applyFill="1" applyBorder="1" applyAlignment="1">
      <alignment horizontal="center" vertical="center" wrapText="1"/>
    </xf>
    <xf numFmtId="2" fontId="39" fillId="2" borderId="2" xfId="1" applyNumberFormat="1" applyFont="1" applyFill="1" applyBorder="1"/>
    <xf numFmtId="2" fontId="39" fillId="2" borderId="2" xfId="1" applyNumberFormat="1" applyFont="1" applyFill="1" applyBorder="1" applyAlignment="1">
      <alignment horizontal="center"/>
    </xf>
    <xf numFmtId="2" fontId="36" fillId="2" borderId="0" xfId="1" applyNumberFormat="1" applyFont="1" applyFill="1" applyAlignment="1">
      <alignment horizontal="center"/>
    </xf>
    <xf numFmtId="0" fontId="38" fillId="2" borderId="0" xfId="1" applyFont="1" applyFill="1"/>
    <xf numFmtId="2" fontId="39" fillId="2" borderId="0" xfId="1" applyNumberFormat="1" applyFont="1" applyFill="1"/>
    <xf numFmtId="2" fontId="65" fillId="2" borderId="0" xfId="1" applyNumberFormat="1" applyFont="1" applyFill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37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2" fillId="0" borderId="2" xfId="5" applyFont="1" applyFill="1" applyBorder="1" applyAlignment="1">
      <alignment horizontal="center" vertical="center" wrapText="1"/>
    </xf>
    <xf numFmtId="0" fontId="52" fillId="0" borderId="2" xfId="5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67" fillId="0" borderId="2" xfId="0" applyNumberFormat="1" applyFont="1" applyBorder="1" applyAlignment="1">
      <alignment horizontal="center" vertical="center" wrapText="1"/>
    </xf>
    <xf numFmtId="2" fontId="67" fillId="0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2" fontId="68" fillId="0" borderId="2" xfId="0" applyNumberFormat="1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2" fontId="37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4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67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/>
    <xf numFmtId="0" fontId="7" fillId="0" borderId="0" xfId="0" applyFont="1" applyAlignment="1"/>
    <xf numFmtId="0" fontId="72" fillId="0" borderId="0" xfId="0" applyFont="1" applyAlignment="1"/>
    <xf numFmtId="0" fontId="5" fillId="0" borderId="0" xfId="0" applyFont="1" applyAlignment="1"/>
    <xf numFmtId="1" fontId="7" fillId="0" borderId="0" xfId="0" applyNumberFormat="1" applyFont="1" applyAlignment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2" fontId="7" fillId="0" borderId="2" xfId="0" applyNumberFormat="1" applyFont="1" applyBorder="1"/>
    <xf numFmtId="0" fontId="20" fillId="0" borderId="0" xfId="0" applyFont="1"/>
    <xf numFmtId="167" fontId="5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/>
    <xf numFmtId="165" fontId="5" fillId="0" borderId="2" xfId="0" applyNumberFormat="1" applyFont="1" applyBorder="1"/>
    <xf numFmtId="0" fontId="71" fillId="0" borderId="2" xfId="0" applyFont="1" applyBorder="1"/>
    <xf numFmtId="0" fontId="74" fillId="0" borderId="2" xfId="0" applyFont="1" applyBorder="1"/>
    <xf numFmtId="0" fontId="70" fillId="0" borderId="2" xfId="0" applyFont="1" applyBorder="1"/>
    <xf numFmtId="9" fontId="46" fillId="0" borderId="2" xfId="0" applyNumberFormat="1" applyFont="1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46" fillId="0" borderId="2" xfId="0" applyFont="1" applyBorder="1"/>
    <xf numFmtId="2" fontId="75" fillId="0" borderId="2" xfId="0" applyNumberFormat="1" applyFont="1" applyBorder="1" applyAlignment="1">
      <alignment horizontal="center"/>
    </xf>
    <xf numFmtId="0" fontId="46" fillId="0" borderId="0" xfId="0" applyFont="1"/>
    <xf numFmtId="0" fontId="74" fillId="0" borderId="0" xfId="0" applyFont="1"/>
    <xf numFmtId="2" fontId="52" fillId="0" borderId="2" xfId="1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76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 wrapText="1"/>
    </xf>
    <xf numFmtId="165" fontId="31" fillId="2" borderId="2" xfId="0" applyNumberFormat="1" applyFont="1" applyFill="1" applyBorder="1" applyAlignment="1">
      <alignment horizontal="right" vertical="center" wrapText="1"/>
    </xf>
    <xf numFmtId="2" fontId="31" fillId="2" borderId="2" xfId="2" applyNumberFormat="1" applyFont="1" applyFill="1" applyBorder="1" applyAlignment="1">
      <alignment horizontal="right" vertical="center"/>
    </xf>
    <xf numFmtId="2" fontId="77" fillId="2" borderId="2" xfId="2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/>
    </xf>
    <xf numFmtId="2" fontId="29" fillId="2" borderId="2" xfId="2" applyNumberFormat="1" applyFont="1" applyFill="1" applyBorder="1" applyAlignment="1">
      <alignment horizontal="right" vertical="center"/>
    </xf>
    <xf numFmtId="2" fontId="29" fillId="2" borderId="2" xfId="2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0" fontId="52" fillId="2" borderId="2" xfId="0" applyFont="1" applyFill="1" applyBorder="1" applyAlignment="1">
      <alignment vertical="center" wrapText="1"/>
    </xf>
    <xf numFmtId="0" fontId="55" fillId="2" borderId="2" xfId="0" applyFont="1" applyFill="1" applyBorder="1" applyAlignment="1">
      <alignment horizontal="center" vertical="center" wrapText="1"/>
    </xf>
    <xf numFmtId="2" fontId="78" fillId="2" borderId="2" xfId="0" applyNumberFormat="1" applyFont="1" applyFill="1" applyBorder="1" applyAlignment="1">
      <alignment horizontal="right" vertical="center" wrapText="1"/>
    </xf>
    <xf numFmtId="2" fontId="79" fillId="2" borderId="2" xfId="2" applyNumberFormat="1" applyFont="1" applyFill="1" applyBorder="1" applyAlignment="1">
      <alignment horizontal="right" vertical="center"/>
    </xf>
    <xf numFmtId="2" fontId="78" fillId="2" borderId="2" xfId="2" applyNumberFormat="1" applyFont="1" applyFill="1" applyBorder="1" applyAlignment="1">
      <alignment horizontal="right" vertical="center"/>
    </xf>
    <xf numFmtId="2" fontId="80" fillId="2" borderId="2" xfId="2" applyNumberFormat="1" applyFont="1" applyFill="1" applyBorder="1" applyAlignment="1">
      <alignment horizontal="right" vertical="center" wrapText="1"/>
    </xf>
    <xf numFmtId="0" fontId="55" fillId="2" borderId="2" xfId="0" applyFont="1" applyFill="1" applyBorder="1" applyAlignment="1">
      <alignment vertical="center" wrapText="1"/>
    </xf>
    <xf numFmtId="2" fontId="81" fillId="2" borderId="2" xfId="2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justify"/>
    </xf>
    <xf numFmtId="0" fontId="83" fillId="0" borderId="0" xfId="2" applyFont="1" applyFill="1"/>
    <xf numFmtId="0" fontId="83" fillId="0" borderId="0" xfId="2" applyFont="1"/>
    <xf numFmtId="0" fontId="25" fillId="0" borderId="0" xfId="2" applyFont="1" applyFill="1" applyBorder="1"/>
    <xf numFmtId="0" fontId="25" fillId="0" borderId="0" xfId="2" applyFont="1" applyBorder="1"/>
    <xf numFmtId="0" fontId="45" fillId="0" borderId="2" xfId="2" applyFont="1" applyBorder="1" applyAlignment="1">
      <alignment horizontal="center" vertical="center"/>
    </xf>
    <xf numFmtId="0" fontId="45" fillId="0" borderId="2" xfId="2" applyFont="1" applyBorder="1" applyAlignment="1">
      <alignment horizontal="center" vertical="center" wrapText="1"/>
    </xf>
    <xf numFmtId="0" fontId="45" fillId="0" borderId="2" xfId="2" applyFont="1" applyFill="1" applyBorder="1" applyAlignment="1">
      <alignment horizontal="center" vertical="center"/>
    </xf>
    <xf numFmtId="0" fontId="45" fillId="0" borderId="2" xfId="2" applyFont="1" applyBorder="1" applyAlignment="1">
      <alignment horizontal="center" vertical="top"/>
    </xf>
    <xf numFmtId="0" fontId="83" fillId="0" borderId="0" xfId="2" applyFont="1" applyFill="1" applyBorder="1"/>
    <xf numFmtId="0" fontId="83" fillId="0" borderId="0" xfId="2" applyFont="1" applyBorder="1"/>
    <xf numFmtId="0" fontId="2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2" fontId="41" fillId="0" borderId="2" xfId="2" applyNumberFormat="1" applyFont="1" applyFill="1" applyBorder="1" applyAlignment="1">
      <alignment horizontal="right" vertical="center" wrapText="1"/>
    </xf>
    <xf numFmtId="0" fontId="85" fillId="0" borderId="2" xfId="2" applyFont="1" applyBorder="1" applyAlignment="1">
      <alignment horizontal="center" vertical="top"/>
    </xf>
    <xf numFmtId="0" fontId="4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2" fontId="40" fillId="0" borderId="2" xfId="0" applyNumberFormat="1" applyFont="1" applyFill="1" applyBorder="1" applyAlignment="1">
      <alignment horizontal="right" vertical="center"/>
    </xf>
    <xf numFmtId="2" fontId="9" fillId="0" borderId="2" xfId="2" applyNumberFormat="1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/>
    </xf>
    <xf numFmtId="0" fontId="45" fillId="0" borderId="2" xfId="0" applyNumberFormat="1" applyFont="1" applyBorder="1" applyAlignment="1">
      <alignment vertical="center" wrapText="1"/>
    </xf>
    <xf numFmtId="165" fontId="40" fillId="0" borderId="2" xfId="2" applyNumberFormat="1" applyFont="1" applyBorder="1" applyAlignment="1">
      <alignment horizontal="right" vertical="center"/>
    </xf>
    <xf numFmtId="2" fontId="9" fillId="0" borderId="2" xfId="2" applyNumberFormat="1" applyFont="1" applyBorder="1" applyAlignment="1">
      <alignment horizontal="right" vertical="center"/>
    </xf>
    <xf numFmtId="0" fontId="25" fillId="0" borderId="2" xfId="0" applyFont="1" applyBorder="1" applyAlignment="1">
      <alignment vertical="center" wrapText="1"/>
    </xf>
    <xf numFmtId="0" fontId="25" fillId="0" borderId="2" xfId="0" applyNumberFormat="1" applyFont="1" applyBorder="1" applyAlignment="1">
      <alignment vertical="center" wrapText="1"/>
    </xf>
    <xf numFmtId="2" fontId="81" fillId="0" borderId="2" xfId="2" applyNumberFormat="1" applyFont="1" applyFill="1" applyBorder="1" applyAlignment="1">
      <alignment horizontal="right" vertical="center" wrapText="1"/>
    </xf>
    <xf numFmtId="0" fontId="25" fillId="0" borderId="2" xfId="2" applyFont="1" applyBorder="1" applyAlignment="1">
      <alignment horizontal="left" vertical="center" wrapText="1"/>
    </xf>
    <xf numFmtId="0" fontId="45" fillId="0" borderId="2" xfId="2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top"/>
    </xf>
    <xf numFmtId="0" fontId="45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40" fillId="0" borderId="2" xfId="0" applyNumberFormat="1" applyFont="1" applyBorder="1" applyAlignment="1">
      <alignment horizontal="right" vertical="center"/>
    </xf>
    <xf numFmtId="2" fontId="86" fillId="0" borderId="2" xfId="2" applyNumberFormat="1" applyFont="1" applyFill="1" applyBorder="1" applyAlignment="1">
      <alignment horizontal="right" vertical="center" wrapText="1"/>
    </xf>
    <xf numFmtId="2" fontId="40" fillId="0" borderId="2" xfId="2" applyNumberFormat="1" applyFont="1" applyBorder="1" applyAlignment="1">
      <alignment horizontal="right" vertical="center"/>
    </xf>
    <xf numFmtId="9" fontId="45" fillId="0" borderId="2" xfId="2" applyNumberFormat="1" applyFont="1" applyBorder="1" applyAlignment="1">
      <alignment horizontal="center" vertical="center"/>
    </xf>
    <xf numFmtId="9" fontId="40" fillId="0" borderId="2" xfId="2" applyNumberFormat="1" applyFont="1" applyBorder="1" applyAlignment="1">
      <alignment horizontal="right" vertical="center"/>
    </xf>
    <xf numFmtId="0" fontId="25" fillId="0" borderId="0" xfId="2" applyFont="1" applyFill="1" applyBorder="1" applyAlignment="1">
      <alignment horizontal="center" vertical="top"/>
    </xf>
    <xf numFmtId="0" fontId="25" fillId="0" borderId="0" xfId="2" applyFont="1" applyBorder="1" applyAlignment="1">
      <alignment vertical="center"/>
    </xf>
    <xf numFmtId="0" fontId="25" fillId="0" borderId="0" xfId="2" applyFont="1" applyBorder="1" applyAlignment="1">
      <alignment horizontal="center" vertical="center"/>
    </xf>
    <xf numFmtId="0" fontId="83" fillId="0" borderId="0" xfId="0" applyFont="1" applyFill="1"/>
    <xf numFmtId="0" fontId="83" fillId="0" borderId="0" xfId="0" applyFont="1"/>
    <xf numFmtId="0" fontId="83" fillId="0" borderId="0" xfId="2" applyFont="1" applyFill="1" applyBorder="1" applyAlignment="1">
      <alignment horizontal="center" vertical="top"/>
    </xf>
    <xf numFmtId="0" fontId="83" fillId="0" borderId="0" xfId="2" applyFont="1" applyAlignment="1">
      <alignment vertical="center"/>
    </xf>
    <xf numFmtId="0" fontId="83" fillId="0" borderId="0" xfId="2" applyFont="1" applyBorder="1" applyAlignment="1">
      <alignment horizontal="center" vertical="center"/>
    </xf>
    <xf numFmtId="0" fontId="83" fillId="0" borderId="0" xfId="2" applyFont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right" vertical="center" wrapText="1"/>
    </xf>
    <xf numFmtId="165" fontId="78" fillId="2" borderId="2" xfId="0" applyNumberFormat="1" applyFont="1" applyFill="1" applyBorder="1" applyAlignment="1">
      <alignment horizontal="right" vertical="center" wrapText="1"/>
    </xf>
    <xf numFmtId="0" fontId="31" fillId="2" borderId="2" xfId="0" applyFont="1" applyFill="1" applyBorder="1" applyAlignment="1">
      <alignment horizontal="right" vertical="center" wrapText="1"/>
    </xf>
    <xf numFmtId="0" fontId="0" fillId="0" borderId="0" xfId="0" applyBorder="1"/>
    <xf numFmtId="2" fontId="0" fillId="0" borderId="2" xfId="0" applyNumberFormat="1" applyBorder="1"/>
    <xf numFmtId="0" fontId="37" fillId="0" borderId="2" xfId="0" applyFont="1" applyBorder="1"/>
    <xf numFmtId="2" fontId="37" fillId="0" borderId="2" xfId="0" applyNumberFormat="1" applyFont="1" applyBorder="1"/>
    <xf numFmtId="49" fontId="3" fillId="0" borderId="2" xfId="0" applyNumberFormat="1" applyFont="1" applyBorder="1" applyAlignment="1">
      <alignment vertical="center" wrapText="1"/>
    </xf>
    <xf numFmtId="0" fontId="4" fillId="0" borderId="2" xfId="0" quotePrefix="1" applyFont="1" applyFill="1" applyBorder="1" applyAlignment="1">
      <alignment vertical="top" wrapText="1"/>
    </xf>
    <xf numFmtId="0" fontId="4" fillId="0" borderId="2" xfId="0" quotePrefix="1" applyFont="1" applyBorder="1" applyAlignment="1">
      <alignment vertical="top" wrapText="1"/>
    </xf>
    <xf numFmtId="2" fontId="52" fillId="0" borderId="2" xfId="1" applyNumberFormat="1" applyFont="1" applyFill="1" applyBorder="1" applyAlignment="1">
      <alignment vertical="center" wrapText="1"/>
    </xf>
    <xf numFmtId="2" fontId="42" fillId="0" borderId="2" xfId="1" applyNumberFormat="1" applyFont="1" applyFill="1" applyBorder="1" applyAlignment="1">
      <alignment vertical="center" wrapText="1"/>
    </xf>
    <xf numFmtId="2" fontId="17" fillId="2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78" fillId="2" borderId="2" xfId="2" applyNumberFormat="1" applyFont="1" applyFill="1" applyBorder="1" applyAlignment="1">
      <alignment vertical="center"/>
    </xf>
    <xf numFmtId="2" fontId="11" fillId="2" borderId="2" xfId="2" applyNumberFormat="1" applyFont="1" applyFill="1" applyBorder="1" applyAlignment="1">
      <alignment vertical="center"/>
    </xf>
    <xf numFmtId="2" fontId="29" fillId="2" borderId="2" xfId="2" applyNumberFormat="1" applyFont="1" applyFill="1" applyBorder="1" applyAlignment="1">
      <alignment vertical="center"/>
    </xf>
    <xf numFmtId="2" fontId="79" fillId="2" borderId="2" xfId="2" applyNumberFormat="1" applyFont="1" applyFill="1" applyBorder="1" applyAlignment="1">
      <alignment vertical="center"/>
    </xf>
    <xf numFmtId="2" fontId="44" fillId="2" borderId="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/>
    </xf>
    <xf numFmtId="0" fontId="88" fillId="5" borderId="0" xfId="0" applyFont="1" applyFill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2" fontId="39" fillId="0" borderId="2" xfId="1" applyNumberFormat="1" applyFont="1" applyFill="1" applyBorder="1" applyAlignment="1">
      <alignment horizontal="center" vertical="center" wrapText="1"/>
    </xf>
    <xf numFmtId="2" fontId="39" fillId="2" borderId="2" xfId="1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38" fillId="2" borderId="2" xfId="2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38" fillId="2" borderId="3" xfId="2" applyFont="1" applyFill="1" applyBorder="1" applyAlignment="1">
      <alignment horizontal="right" vertical="top"/>
    </xf>
    <xf numFmtId="0" fontId="38" fillId="2" borderId="4" xfId="2" applyFont="1" applyFill="1" applyBorder="1" applyAlignment="1">
      <alignment horizontal="right" vertical="top"/>
    </xf>
    <xf numFmtId="0" fontId="38" fillId="2" borderId="5" xfId="2" applyFont="1" applyFill="1" applyBorder="1" applyAlignment="1">
      <alignment horizontal="right" vertical="top"/>
    </xf>
    <xf numFmtId="1" fontId="61" fillId="0" borderId="3" xfId="0" applyNumberFormat="1" applyFont="1" applyFill="1" applyBorder="1" applyAlignment="1">
      <alignment horizontal="center" vertical="center" wrapText="1"/>
    </xf>
    <xf numFmtId="1" fontId="61" fillId="0" borderId="4" xfId="0" applyNumberFormat="1" applyFont="1" applyFill="1" applyBorder="1" applyAlignment="1">
      <alignment horizontal="center" vertical="center" wrapText="1"/>
    </xf>
    <xf numFmtId="1" fontId="61" fillId="0" borderId="5" xfId="0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59" fillId="0" borderId="2" xfId="6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2" fillId="0" borderId="2" xfId="1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center" vertical="center" wrapText="1"/>
    </xf>
    <xf numFmtId="0" fontId="51" fillId="0" borderId="0" xfId="3" applyFont="1" applyFill="1" applyAlignment="1">
      <alignment horizontal="center"/>
    </xf>
    <xf numFmtId="2" fontId="39" fillId="0" borderId="2" xfId="1" applyNumberFormat="1" applyFont="1" applyFill="1" applyBorder="1" applyAlignment="1">
      <alignment horizontal="center" vertical="center" wrapText="1"/>
    </xf>
    <xf numFmtId="0" fontId="53" fillId="0" borderId="2" xfId="1" applyFont="1" applyFill="1" applyBorder="1" applyAlignment="1">
      <alignment horizontal="center" vertical="center" wrapText="1"/>
    </xf>
    <xf numFmtId="0" fontId="51" fillId="2" borderId="0" xfId="3" applyFont="1" applyFill="1" applyAlignment="1">
      <alignment horizontal="center" vertical="center" wrapText="1"/>
    </xf>
    <xf numFmtId="0" fontId="51" fillId="2" borderId="0" xfId="3" applyFont="1" applyFill="1" applyAlignment="1">
      <alignment horizontal="center"/>
    </xf>
    <xf numFmtId="2" fontId="39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2" fillId="2" borderId="2" xfId="1" applyFont="1" applyFill="1" applyBorder="1" applyAlignment="1">
      <alignment horizontal="center" vertical="center" wrapText="1"/>
    </xf>
    <xf numFmtId="0" fontId="53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center" vertical="center" wrapText="1"/>
    </xf>
    <xf numFmtId="0" fontId="13" fillId="2" borderId="5" xfId="6" applyFont="1" applyFill="1" applyBorder="1" applyAlignment="1">
      <alignment horizontal="center" vertical="center" wrapText="1"/>
    </xf>
    <xf numFmtId="1" fontId="61" fillId="2" borderId="3" xfId="0" applyNumberFormat="1" applyFont="1" applyFill="1" applyBorder="1" applyAlignment="1">
      <alignment horizontal="center" vertical="center" wrapText="1"/>
    </xf>
    <xf numFmtId="1" fontId="61" fillId="2" borderId="4" xfId="0" applyNumberFormat="1" applyFont="1" applyFill="1" applyBorder="1" applyAlignment="1">
      <alignment horizontal="center" vertical="center" wrapText="1"/>
    </xf>
    <xf numFmtId="1" fontId="61" fillId="2" borderId="5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6" fillId="0" borderId="0" xfId="3" applyFont="1" applyFill="1" applyAlignment="1">
      <alignment horizontal="center" vertical="center" wrapText="1"/>
    </xf>
    <xf numFmtId="0" fontId="13" fillId="0" borderId="3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71" fillId="0" borderId="0" xfId="0" applyFont="1" applyAlignment="1"/>
    <xf numFmtId="0" fontId="15" fillId="0" borderId="2" xfId="0" applyFont="1" applyBorder="1" applyAlignment="1">
      <alignment vertical="center"/>
    </xf>
    <xf numFmtId="0" fontId="73" fillId="0" borderId="2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2" fontId="56" fillId="0" borderId="2" xfId="1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55" fillId="2" borderId="2" xfId="2" applyFont="1" applyFill="1" applyBorder="1" applyAlignment="1">
      <alignment horizontal="right" vertical="top"/>
    </xf>
    <xf numFmtId="0" fontId="46" fillId="0" borderId="0" xfId="0" applyFont="1" applyAlignment="1">
      <alignment horizontal="center"/>
    </xf>
    <xf numFmtId="0" fontId="82" fillId="0" borderId="0" xfId="2" applyFont="1" applyBorder="1" applyAlignment="1">
      <alignment horizontal="center" vertical="center" wrapText="1"/>
    </xf>
    <xf numFmtId="0" fontId="45" fillId="0" borderId="2" xfId="2" applyFont="1" applyFill="1" applyBorder="1" applyAlignment="1">
      <alignment horizontal="center" vertical="center" wrapText="1"/>
    </xf>
    <xf numFmtId="0" fontId="84" fillId="0" borderId="2" xfId="2" applyFont="1" applyFill="1" applyBorder="1" applyAlignment="1">
      <alignment horizontal="center" vertical="center"/>
    </xf>
    <xf numFmtId="0" fontId="45" fillId="0" borderId="2" xfId="2" applyFont="1" applyBorder="1" applyAlignment="1">
      <alignment horizontal="center" vertical="center" wrapText="1"/>
    </xf>
    <xf numFmtId="0" fontId="84" fillId="0" borderId="2" xfId="2" applyFont="1" applyBorder="1" applyAlignment="1">
      <alignment horizontal="center"/>
    </xf>
    <xf numFmtId="0" fontId="45" fillId="0" borderId="2" xfId="2" applyFont="1" applyBorder="1" applyAlignment="1">
      <alignment horizontal="center" vertical="center"/>
    </xf>
    <xf numFmtId="0" fontId="45" fillId="0" borderId="9" xfId="2" applyFont="1" applyBorder="1" applyAlignment="1">
      <alignment horizontal="center" vertical="center" wrapText="1"/>
    </xf>
    <xf numFmtId="0" fontId="45" fillId="0" borderId="8" xfId="2" applyFont="1" applyBorder="1" applyAlignment="1">
      <alignment horizontal="center" vertical="center" wrapText="1"/>
    </xf>
    <xf numFmtId="0" fontId="45" fillId="0" borderId="10" xfId="2" applyFont="1" applyBorder="1" applyAlignment="1">
      <alignment horizontal="center" vertical="center" wrapText="1"/>
    </xf>
    <xf numFmtId="0" fontId="45" fillId="0" borderId="11" xfId="2" applyFont="1" applyBorder="1" applyAlignment="1">
      <alignment horizontal="center" vertical="center" wrapText="1"/>
    </xf>
    <xf numFmtId="0" fontId="85" fillId="0" borderId="3" xfId="2" applyFont="1" applyBorder="1" applyAlignment="1">
      <alignment horizontal="center" vertical="top"/>
    </xf>
    <xf numFmtId="0" fontId="85" fillId="0" borderId="4" xfId="2" applyFont="1" applyBorder="1" applyAlignment="1">
      <alignment horizontal="center" vertical="top"/>
    </xf>
    <xf numFmtId="0" fontId="85" fillId="0" borderId="5" xfId="2" applyFont="1" applyBorder="1" applyAlignment="1">
      <alignment horizontal="center" vertical="top"/>
    </xf>
    <xf numFmtId="0" fontId="85" fillId="0" borderId="3" xfId="0" applyFont="1" applyBorder="1" applyAlignment="1">
      <alignment horizontal="center" vertical="top"/>
    </xf>
    <xf numFmtId="0" fontId="85" fillId="0" borderId="4" xfId="0" applyFont="1" applyBorder="1" applyAlignment="1">
      <alignment horizontal="center" vertical="top"/>
    </xf>
    <xf numFmtId="0" fontId="85" fillId="0" borderId="5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88" fillId="5" borderId="0" xfId="0" applyFont="1" applyFill="1" applyAlignment="1">
      <alignment horizontal="center" vertical="center" wrapText="1"/>
    </xf>
  </cellXfs>
  <cellStyles count="8">
    <cellStyle name="Normal" xfId="0" builtinId="0"/>
    <cellStyle name="Normal 10" xfId="3"/>
    <cellStyle name="Normal 2" xfId="2"/>
    <cellStyle name="Обычный 2" xfId="1"/>
    <cellStyle name="Обычный 2 2" xfId="6"/>
    <cellStyle name="Обычный 4" xfId="5"/>
    <cellStyle name="Процентный 2" xfId="7"/>
    <cellStyle name="Финансовый 2" xfId="4"/>
  </cellStyles>
  <dxfs count="1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2.%20&#4304;&#4309;&#4309;&#4322;&#4317;&#4315;&#4328;&#4308;&#4316;&#4308;&#4305;&#4314;&#4312;&#4321;%20N26\&#4304;&#4309;&#4322;&#4317;&#4315;&#4328;&#4308;&#4316;&#4308;&#4305;&#4314;&#4312;&#4321;%2026&#4318;&#4304;&#4320;&#4304;&#4324;&#4312;&#4316;&#4312;&#43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3.%20&#4315;&#4328;&#4309;&#4312;&#4307;&#4317;&#4305;&#4312;&#4321;%20&#4325;.%20N1\&#4315;&#4328;&#4309;&#4312;&#4307;&#4317;&#4305;&#4312;&#4321;%20&#4325;%20N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5.%20&#4304;&#4320;&#4304;&#4327;&#4312;&#4328;&#4309;&#4312;&#4314;&#4312;&#4321;%20N1\&#4304;&#4320;&#4304;&#4327;&#4312;&#4328;&#4309;&#4312;&#4314;&#4312;&#4321;1%20&#4318;&#4304;&#4320;&#4304;&#4324;&#4312;&#4316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სანიაღვრით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ს უწყისი"/>
      <sheetName val="სამოსი"/>
      <sheetName val="პიკეტური უწყისი   "/>
    </sheetNames>
    <sheetDataSet>
      <sheetData sheetId="0" refreshError="1">
        <row r="1">
          <cell r="A1" t="str">
            <v xml:space="preserve">ქ. ქუთაისში ავტომშენებლის ქუჩის N26 ბინის ეზოს ბეტონის საფარის მოწყობის </v>
          </cell>
          <cell r="B1">
            <v>0</v>
          </cell>
          <cell r="C1">
            <v>0</v>
          </cell>
          <cell r="D1">
            <v>0</v>
          </cell>
        </row>
        <row r="6">
          <cell r="D6">
            <v>370</v>
          </cell>
        </row>
        <row r="7">
          <cell r="D7">
            <v>98.15</v>
          </cell>
        </row>
        <row r="10">
          <cell r="D10">
            <v>36.999770000000005</v>
          </cell>
        </row>
        <row r="22">
          <cell r="D22">
            <v>1</v>
          </cell>
        </row>
        <row r="23">
          <cell r="D23">
            <v>12</v>
          </cell>
        </row>
        <row r="24">
          <cell r="D24">
            <v>7.1999999999999993</v>
          </cell>
        </row>
        <row r="25">
          <cell r="D25">
            <v>6.823199999999999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სანიაღვრით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ს უწყისი"/>
      <sheetName val="სამოსი"/>
      <sheetName val="პიკეტური უწყისი   "/>
    </sheetNames>
    <sheetDataSet>
      <sheetData sheetId="0">
        <row r="1">
          <cell r="A1" t="str">
            <v xml:space="preserve">ქ. ქუთაისი, მშვიდობის ქ N1 ბინის ეზოს ბეტონის საფარის მოწყობის </v>
          </cell>
        </row>
        <row r="10">
          <cell r="D10">
            <v>45.211600000000004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მხოლოდ ეზო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"/>
      <sheetName val="პიკეტური"/>
      <sheetName val="საგზაო სამოსი"/>
    </sheetNames>
    <sheetDataSet>
      <sheetData sheetId="0">
        <row r="1">
          <cell r="A1" t="str">
            <v>ქ. ქუთაისში არაყიშვილის ქუჩა N1 საცხოვრებელი სახლის ეზოს ბეტონის საფარის მოწყობის</v>
          </cell>
        </row>
        <row r="22">
          <cell r="D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7" sqref="B7"/>
    </sheetView>
  </sheetViews>
  <sheetFormatPr defaultRowHeight="14.4" x14ac:dyDescent="0.3"/>
  <cols>
    <col min="1" max="1" width="3" bestFit="1" customWidth="1"/>
    <col min="2" max="2" width="36.33203125" customWidth="1"/>
    <col min="3" max="3" width="16.44140625" customWidth="1"/>
    <col min="4" max="9" width="9.109375" style="403"/>
  </cols>
  <sheetData>
    <row r="1" spans="1:3" ht="34.200000000000003" customHeight="1" x14ac:dyDescent="0.3">
      <c r="A1" s="438" t="s">
        <v>219</v>
      </c>
      <c r="B1" s="438"/>
      <c r="C1" s="438"/>
    </row>
    <row r="2" spans="1:3" ht="43.5" customHeight="1" x14ac:dyDescent="0.3">
      <c r="A2" s="433" t="s">
        <v>218</v>
      </c>
      <c r="B2" s="433" t="s">
        <v>203</v>
      </c>
      <c r="C2" s="434" t="s">
        <v>220</v>
      </c>
    </row>
    <row r="3" spans="1:3" x14ac:dyDescent="0.3">
      <c r="A3" s="325">
        <v>1</v>
      </c>
      <c r="B3" s="325" t="s">
        <v>204</v>
      </c>
      <c r="C3" s="404"/>
    </row>
    <row r="4" spans="1:3" x14ac:dyDescent="0.3">
      <c r="A4" s="325">
        <v>2</v>
      </c>
      <c r="B4" s="325" t="s">
        <v>205</v>
      </c>
      <c r="C4" s="404"/>
    </row>
    <row r="5" spans="1:3" x14ac:dyDescent="0.3">
      <c r="A5" s="325">
        <v>3</v>
      </c>
      <c r="B5" s="325" t="s">
        <v>206</v>
      </c>
      <c r="C5" s="404"/>
    </row>
    <row r="6" spans="1:3" x14ac:dyDescent="0.3">
      <c r="A6" s="325">
        <v>4</v>
      </c>
      <c r="B6" s="325" t="s">
        <v>207</v>
      </c>
      <c r="C6" s="404"/>
    </row>
    <row r="7" spans="1:3" x14ac:dyDescent="0.3">
      <c r="A7" s="325">
        <v>5</v>
      </c>
      <c r="B7" s="325" t="s">
        <v>208</v>
      </c>
      <c r="C7" s="404"/>
    </row>
    <row r="8" spans="1:3" x14ac:dyDescent="0.3">
      <c r="A8" s="325">
        <v>6</v>
      </c>
      <c r="B8" s="325" t="s">
        <v>209</v>
      </c>
      <c r="C8" s="404"/>
    </row>
    <row r="9" spans="1:3" x14ac:dyDescent="0.3">
      <c r="A9" s="325">
        <v>7</v>
      </c>
      <c r="B9" s="325" t="s">
        <v>210</v>
      </c>
      <c r="C9" s="404"/>
    </row>
    <row r="10" spans="1:3" x14ac:dyDescent="0.3">
      <c r="A10" s="325">
        <v>8</v>
      </c>
      <c r="B10" s="325" t="s">
        <v>211</v>
      </c>
      <c r="C10" s="404"/>
    </row>
    <row r="11" spans="1:3" x14ac:dyDescent="0.3">
      <c r="A11" s="325">
        <v>9</v>
      </c>
      <c r="B11" s="325" t="s">
        <v>212</v>
      </c>
      <c r="C11" s="404"/>
    </row>
    <row r="12" spans="1:3" x14ac:dyDescent="0.3">
      <c r="A12" s="325">
        <v>10</v>
      </c>
      <c r="B12" s="325" t="s">
        <v>213</v>
      </c>
      <c r="C12" s="404"/>
    </row>
    <row r="13" spans="1:3" x14ac:dyDescent="0.3">
      <c r="A13" s="325">
        <v>11</v>
      </c>
      <c r="B13" s="325" t="s">
        <v>214</v>
      </c>
      <c r="C13" s="404"/>
    </row>
    <row r="14" spans="1:3" x14ac:dyDescent="0.3">
      <c r="A14" s="325">
        <v>12</v>
      </c>
      <c r="B14" s="325" t="s">
        <v>215</v>
      </c>
      <c r="C14" s="404"/>
    </row>
    <row r="15" spans="1:3" x14ac:dyDescent="0.3">
      <c r="A15" s="405"/>
      <c r="B15" s="405" t="s">
        <v>64</v>
      </c>
      <c r="C15" s="406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9"/>
  <sheetViews>
    <sheetView zoomScaleNormal="100" workbookViewId="0">
      <selection activeCell="L5" sqref="L5:M6"/>
    </sheetView>
  </sheetViews>
  <sheetFormatPr defaultRowHeight="14.4" x14ac:dyDescent="0.3"/>
  <cols>
    <col min="1" max="1" width="2.5546875" bestFit="1" customWidth="1"/>
    <col min="2" max="2" width="44.109375" customWidth="1"/>
    <col min="3" max="3" width="6" bestFit="1" customWidth="1"/>
    <col min="4" max="4" width="8.44140625" hidden="1" customWidth="1"/>
    <col min="5" max="5" width="7.88671875" customWidth="1"/>
    <col min="6" max="6" width="8.6640625" style="290" hidden="1" customWidth="1"/>
    <col min="7" max="11" width="8.6640625" hidden="1" customWidth="1"/>
    <col min="12" max="12" width="15" customWidth="1"/>
    <col min="13" max="13" width="14.33203125" customWidth="1"/>
  </cols>
  <sheetData>
    <row r="2" spans="1:13" ht="33" customHeight="1" x14ac:dyDescent="0.3">
      <c r="A2" s="496" t="s">
        <v>192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7.399999999999999" x14ac:dyDescent="0.3">
      <c r="A3" s="497" t="s">
        <v>130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1:13" ht="17.399999999999999" x14ac:dyDescent="0.3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30" customHeight="1" x14ac:dyDescent="0.3">
      <c r="A5" s="540" t="s">
        <v>0</v>
      </c>
      <c r="B5" s="541" t="s">
        <v>1</v>
      </c>
      <c r="C5" s="541" t="s">
        <v>2</v>
      </c>
      <c r="D5" s="261"/>
      <c r="E5" s="542" t="s">
        <v>3</v>
      </c>
      <c r="F5" s="543" t="s">
        <v>4</v>
      </c>
      <c r="G5" s="543"/>
      <c r="H5" s="544" t="s">
        <v>5</v>
      </c>
      <c r="I5" s="544"/>
      <c r="J5" s="544" t="s">
        <v>6</v>
      </c>
      <c r="K5" s="544"/>
      <c r="L5" s="517" t="s">
        <v>221</v>
      </c>
      <c r="M5" s="517" t="s">
        <v>222</v>
      </c>
    </row>
    <row r="6" spans="1:13" ht="39" customHeight="1" x14ac:dyDescent="0.3">
      <c r="A6" s="540"/>
      <c r="B6" s="541"/>
      <c r="C6" s="541"/>
      <c r="D6" s="262" t="s">
        <v>131</v>
      </c>
      <c r="E6" s="542"/>
      <c r="F6" s="263" t="s">
        <v>8</v>
      </c>
      <c r="G6" s="264" t="s">
        <v>7</v>
      </c>
      <c r="H6" s="265" t="s">
        <v>8</v>
      </c>
      <c r="I6" s="264" t="s">
        <v>7</v>
      </c>
      <c r="J6" s="265" t="s">
        <v>8</v>
      </c>
      <c r="K6" s="264" t="s">
        <v>7</v>
      </c>
      <c r="L6" s="517"/>
      <c r="M6" s="517"/>
    </row>
    <row r="7" spans="1:13" x14ac:dyDescent="0.3">
      <c r="A7" s="266">
        <v>1</v>
      </c>
      <c r="B7" s="266">
        <v>2</v>
      </c>
      <c r="C7" s="266">
        <v>3</v>
      </c>
      <c r="D7" s="266">
        <v>5</v>
      </c>
      <c r="E7" s="266">
        <v>4</v>
      </c>
      <c r="F7" s="266">
        <v>7</v>
      </c>
      <c r="G7" s="266">
        <v>8</v>
      </c>
      <c r="H7" s="266">
        <v>9</v>
      </c>
      <c r="I7" s="266">
        <v>10</v>
      </c>
      <c r="J7" s="266">
        <v>11</v>
      </c>
      <c r="K7" s="266">
        <v>12</v>
      </c>
      <c r="L7" s="266">
        <v>5</v>
      </c>
      <c r="M7" s="266">
        <v>6</v>
      </c>
    </row>
    <row r="8" spans="1:13" x14ac:dyDescent="0.3">
      <c r="A8" s="267"/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x14ac:dyDescent="0.3">
      <c r="A9" s="267"/>
      <c r="B9" s="269" t="s">
        <v>132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41.4" x14ac:dyDescent="0.3">
      <c r="A10" s="467">
        <v>1</v>
      </c>
      <c r="B10" s="111" t="s">
        <v>85</v>
      </c>
      <c r="C10" s="100" t="s">
        <v>74</v>
      </c>
      <c r="D10" s="80"/>
      <c r="E10" s="331">
        <v>61</v>
      </c>
      <c r="F10" s="331"/>
      <c r="G10" s="331"/>
      <c r="H10" s="331"/>
      <c r="I10" s="331"/>
      <c r="J10" s="331"/>
      <c r="K10" s="331"/>
      <c r="L10" s="331"/>
      <c r="M10" s="331"/>
    </row>
    <row r="11" spans="1:13" ht="14.4" hidden="1" customHeight="1" x14ac:dyDescent="0.3">
      <c r="A11" s="467"/>
      <c r="B11" s="82" t="s">
        <v>69</v>
      </c>
      <c r="C11" s="87" t="s">
        <v>70</v>
      </c>
      <c r="D11" s="110">
        <v>0.67700000000000005</v>
      </c>
      <c r="E11" s="89">
        <f>D11*E10</f>
        <v>41.297000000000004</v>
      </c>
      <c r="F11" s="89"/>
      <c r="G11" s="89"/>
      <c r="H11" s="89"/>
      <c r="I11" s="89"/>
      <c r="J11" s="89"/>
      <c r="K11" s="89"/>
      <c r="L11" s="89"/>
      <c r="M11" s="89"/>
    </row>
    <row r="12" spans="1:13" ht="14.4" hidden="1" customHeight="1" x14ac:dyDescent="0.3">
      <c r="A12" s="467"/>
      <c r="B12" s="82" t="s">
        <v>71</v>
      </c>
      <c r="C12" s="87" t="s">
        <v>72</v>
      </c>
      <c r="D12" s="110">
        <v>5.7799999999999997E-2</v>
      </c>
      <c r="E12" s="89">
        <f>D12*E10</f>
        <v>3.5257999999999998</v>
      </c>
      <c r="F12" s="89"/>
      <c r="G12" s="89"/>
      <c r="H12" s="89"/>
      <c r="I12" s="89"/>
      <c r="J12" s="89"/>
      <c r="K12" s="89"/>
      <c r="L12" s="89"/>
      <c r="M12" s="89"/>
    </row>
    <row r="13" spans="1:13" ht="14.4" hidden="1" customHeight="1" x14ac:dyDescent="0.3">
      <c r="A13" s="467"/>
      <c r="B13" s="10" t="s">
        <v>14</v>
      </c>
      <c r="C13" s="41" t="s">
        <v>13</v>
      </c>
      <c r="D13" s="41">
        <f>0.0125</f>
        <v>1.2500000000000001E-2</v>
      </c>
      <c r="E13" s="12">
        <f>E10*D13</f>
        <v>0.76250000000000007</v>
      </c>
      <c r="F13" s="13"/>
      <c r="G13" s="14"/>
      <c r="H13" s="14"/>
      <c r="I13" s="14"/>
      <c r="J13" s="14"/>
      <c r="K13" s="14"/>
      <c r="L13" s="14"/>
      <c r="M13" s="14"/>
    </row>
    <row r="14" spans="1:13" ht="14.4" hidden="1" customHeight="1" x14ac:dyDescent="0.3">
      <c r="A14" s="467"/>
      <c r="B14" s="10" t="s">
        <v>15</v>
      </c>
      <c r="C14" s="41" t="s">
        <v>16</v>
      </c>
      <c r="D14" s="41">
        <v>2.82E-3</v>
      </c>
      <c r="E14" s="12">
        <f>E10*D14</f>
        <v>0.17202000000000001</v>
      </c>
      <c r="F14" s="13"/>
      <c r="G14" s="14"/>
      <c r="H14" s="14"/>
      <c r="I14" s="14"/>
      <c r="J14" s="14"/>
      <c r="K14" s="14"/>
      <c r="L14" s="14"/>
      <c r="M14" s="14"/>
    </row>
    <row r="15" spans="1:13" ht="45" x14ac:dyDescent="0.3">
      <c r="A15" s="276">
        <v>2</v>
      </c>
      <c r="B15" s="277" t="s">
        <v>193</v>
      </c>
      <c r="C15" s="271" t="s">
        <v>17</v>
      </c>
      <c r="D15" s="271">
        <v>1.85</v>
      </c>
      <c r="E15" s="272">
        <f>D15*E10</f>
        <v>112.85000000000001</v>
      </c>
      <c r="F15" s="278"/>
      <c r="G15" s="255"/>
      <c r="H15" s="255"/>
      <c r="I15" s="255"/>
      <c r="J15" s="255"/>
      <c r="K15" s="255"/>
      <c r="L15" s="255"/>
      <c r="M15" s="255"/>
    </row>
    <row r="16" spans="1:13" ht="15" x14ac:dyDescent="0.3">
      <c r="A16" s="253"/>
      <c r="B16" s="269" t="s">
        <v>133</v>
      </c>
      <c r="C16" s="279"/>
      <c r="D16" s="279"/>
      <c r="E16" s="280"/>
      <c r="F16" s="278"/>
      <c r="G16" s="281"/>
      <c r="H16" s="281"/>
      <c r="I16" s="281"/>
      <c r="J16" s="281"/>
      <c r="K16" s="281"/>
      <c r="L16" s="281"/>
      <c r="M16" s="281"/>
    </row>
    <row r="17" spans="1:13" ht="15" x14ac:dyDescent="0.3">
      <c r="A17" s="253"/>
      <c r="B17" s="269" t="s">
        <v>134</v>
      </c>
      <c r="C17" s="282"/>
      <c r="D17" s="282"/>
      <c r="E17" s="283"/>
      <c r="F17" s="278"/>
      <c r="G17" s="254"/>
      <c r="H17" s="254"/>
      <c r="I17" s="254"/>
      <c r="J17" s="254"/>
      <c r="K17" s="254"/>
      <c r="L17" s="254"/>
      <c r="M17" s="254"/>
    </row>
    <row r="18" spans="1:13" ht="37.799999999999997" x14ac:dyDescent="0.3">
      <c r="A18" s="441">
        <v>6</v>
      </c>
      <c r="B18" s="8" t="s">
        <v>32</v>
      </c>
      <c r="C18" s="9" t="s">
        <v>18</v>
      </c>
      <c r="D18" s="49"/>
      <c r="E18" s="62">
        <v>5</v>
      </c>
      <c r="F18" s="62"/>
      <c r="G18" s="63"/>
      <c r="H18" s="62"/>
      <c r="I18" s="63"/>
      <c r="J18" s="62"/>
      <c r="K18" s="63"/>
      <c r="L18" s="63"/>
      <c r="M18" s="63"/>
    </row>
    <row r="19" spans="1:13" ht="15" hidden="1" customHeight="1" x14ac:dyDescent="0.3">
      <c r="A19" s="442"/>
      <c r="B19" s="10" t="s">
        <v>10</v>
      </c>
      <c r="C19" s="11" t="s">
        <v>11</v>
      </c>
      <c r="D19" s="64">
        <v>4.12</v>
      </c>
      <c r="E19" s="30">
        <f>D19*E18</f>
        <v>20.6</v>
      </c>
      <c r="F19" s="30"/>
      <c r="G19" s="30"/>
      <c r="H19" s="30"/>
      <c r="I19" s="30"/>
      <c r="J19" s="30"/>
      <c r="K19" s="30"/>
      <c r="L19" s="30"/>
      <c r="M19" s="30"/>
    </row>
    <row r="20" spans="1:13" ht="15" hidden="1" customHeight="1" x14ac:dyDescent="0.3">
      <c r="A20" s="442"/>
      <c r="B20" s="10" t="s">
        <v>33</v>
      </c>
      <c r="C20" s="11" t="s">
        <v>18</v>
      </c>
      <c r="D20" s="64">
        <v>51</v>
      </c>
      <c r="E20" s="30">
        <f>D20*E18</f>
        <v>255</v>
      </c>
      <c r="F20" s="30"/>
      <c r="G20" s="30"/>
      <c r="H20" s="30"/>
      <c r="I20" s="30"/>
      <c r="J20" s="30"/>
      <c r="K20" s="30"/>
      <c r="L20" s="30"/>
      <c r="M20" s="30"/>
    </row>
    <row r="21" spans="1:13" ht="17.399999999999999" hidden="1" customHeight="1" x14ac:dyDescent="0.3">
      <c r="A21" s="443"/>
      <c r="B21" s="10" t="s">
        <v>34</v>
      </c>
      <c r="C21" s="11" t="s">
        <v>25</v>
      </c>
      <c r="D21" s="64">
        <v>3.5000000000000003E-2</v>
      </c>
      <c r="E21" s="30">
        <f>D21*E18</f>
        <v>0.17500000000000002</v>
      </c>
      <c r="F21" s="30"/>
      <c r="G21" s="30"/>
      <c r="H21" s="30"/>
      <c r="I21" s="30"/>
      <c r="J21" s="30"/>
      <c r="K21" s="30"/>
      <c r="L21" s="30"/>
      <c r="M21" s="30"/>
    </row>
    <row r="22" spans="1:13" ht="25.2" x14ac:dyDescent="0.3">
      <c r="A22" s="446">
        <v>4</v>
      </c>
      <c r="B22" s="8" t="s">
        <v>38</v>
      </c>
      <c r="C22" s="9" t="s">
        <v>19</v>
      </c>
      <c r="D22" s="46"/>
      <c r="E22" s="47">
        <v>305</v>
      </c>
      <c r="F22" s="47"/>
      <c r="G22" s="48"/>
      <c r="H22" s="47"/>
      <c r="I22" s="48"/>
      <c r="J22" s="47"/>
      <c r="K22" s="48"/>
      <c r="L22" s="48"/>
      <c r="M22" s="48"/>
    </row>
    <row r="23" spans="1:13" ht="15" hidden="1" customHeight="1" x14ac:dyDescent="0.3">
      <c r="A23" s="447"/>
      <c r="B23" s="10" t="s">
        <v>20</v>
      </c>
      <c r="C23" s="11" t="s">
        <v>11</v>
      </c>
      <c r="D23" s="49">
        <v>3.73E-2</v>
      </c>
      <c r="E23" s="50">
        <f>D23*E22</f>
        <v>11.3765</v>
      </c>
      <c r="F23" s="51"/>
      <c r="G23" s="52"/>
      <c r="H23" s="52"/>
      <c r="I23" s="52"/>
      <c r="J23" s="52"/>
      <c r="K23" s="52"/>
      <c r="L23" s="52"/>
      <c r="M23" s="52"/>
    </row>
    <row r="24" spans="1:13" ht="15" hidden="1" customHeight="1" x14ac:dyDescent="0.3">
      <c r="A24" s="447"/>
      <c r="B24" s="10" t="s">
        <v>37</v>
      </c>
      <c r="C24" s="11" t="s">
        <v>13</v>
      </c>
      <c r="D24" s="49">
        <v>2.3700000000000001E-3</v>
      </c>
      <c r="E24" s="50">
        <f>D24*E22</f>
        <v>0.72284999999999999</v>
      </c>
      <c r="F24" s="51"/>
      <c r="G24" s="52"/>
      <c r="H24" s="52"/>
      <c r="I24" s="52"/>
      <c r="J24" s="51"/>
      <c r="K24" s="52"/>
      <c r="L24" s="52"/>
      <c r="M24" s="52"/>
    </row>
    <row r="25" spans="1:13" ht="15" hidden="1" customHeight="1" x14ac:dyDescent="0.3">
      <c r="A25" s="447"/>
      <c r="B25" s="10" t="s">
        <v>21</v>
      </c>
      <c r="C25" s="11" t="s">
        <v>13</v>
      </c>
      <c r="D25" s="49">
        <v>4.0999999999999999E-4</v>
      </c>
      <c r="E25" s="50">
        <f>D25*E22</f>
        <v>0.12504999999999999</v>
      </c>
      <c r="F25" s="51"/>
      <c r="G25" s="52"/>
      <c r="H25" s="52"/>
      <c r="I25" s="52"/>
      <c r="J25" s="51"/>
      <c r="K25" s="52"/>
      <c r="L25" s="52"/>
      <c r="M25" s="52"/>
    </row>
    <row r="26" spans="1:13" ht="15" hidden="1" customHeight="1" x14ac:dyDescent="0.3">
      <c r="A26" s="447"/>
      <c r="B26" s="10" t="s">
        <v>22</v>
      </c>
      <c r="C26" s="11" t="s">
        <v>13</v>
      </c>
      <c r="D26" s="49">
        <v>4.0899999999999999E-3</v>
      </c>
      <c r="E26" s="50">
        <f>D26*E22</f>
        <v>1.2474499999999999</v>
      </c>
      <c r="F26" s="51"/>
      <c r="G26" s="52"/>
      <c r="H26" s="52"/>
      <c r="I26" s="52"/>
      <c r="J26" s="51"/>
      <c r="K26" s="52"/>
      <c r="L26" s="52"/>
      <c r="M26" s="52"/>
    </row>
    <row r="27" spans="1:13" ht="15" hidden="1" customHeight="1" x14ac:dyDescent="0.3">
      <c r="A27" s="447"/>
      <c r="B27" s="10" t="s">
        <v>23</v>
      </c>
      <c r="C27" s="11" t="s">
        <v>13</v>
      </c>
      <c r="D27" s="49">
        <v>4.3699999999999998E-3</v>
      </c>
      <c r="E27" s="50">
        <f>D27*E22</f>
        <v>1.3328499999999999</v>
      </c>
      <c r="F27" s="51"/>
      <c r="G27" s="52"/>
      <c r="H27" s="52"/>
      <c r="I27" s="52"/>
      <c r="J27" s="51"/>
      <c r="K27" s="52"/>
      <c r="L27" s="52"/>
      <c r="M27" s="52"/>
    </row>
    <row r="28" spans="1:13" ht="15" hidden="1" customHeight="1" x14ac:dyDescent="0.3">
      <c r="A28" s="447"/>
      <c r="B28" s="10" t="s">
        <v>24</v>
      </c>
      <c r="C28" s="11" t="s">
        <v>13</v>
      </c>
      <c r="D28" s="49">
        <v>1.48E-3</v>
      </c>
      <c r="E28" s="50">
        <f>D28*E22</f>
        <v>0.45139999999999997</v>
      </c>
      <c r="F28" s="51"/>
      <c r="G28" s="52"/>
      <c r="H28" s="52"/>
      <c r="I28" s="52"/>
      <c r="J28" s="51"/>
      <c r="K28" s="52"/>
      <c r="L28" s="52"/>
      <c r="M28" s="52"/>
    </row>
    <row r="29" spans="1:13" ht="17.399999999999999" hidden="1" customHeight="1" x14ac:dyDescent="0.3">
      <c r="A29" s="447"/>
      <c r="B29" s="10" t="s">
        <v>30</v>
      </c>
      <c r="C29" s="11" t="s">
        <v>25</v>
      </c>
      <c r="D29" s="49">
        <v>0.122</v>
      </c>
      <c r="E29" s="50">
        <f>D29*E22</f>
        <v>37.21</v>
      </c>
      <c r="F29" s="51"/>
      <c r="G29" s="52"/>
      <c r="H29" s="52"/>
      <c r="I29" s="52"/>
      <c r="J29" s="52"/>
      <c r="K29" s="52"/>
      <c r="L29" s="52"/>
      <c r="M29" s="52"/>
    </row>
    <row r="30" spans="1:13" ht="17.399999999999999" hidden="1" customHeight="1" x14ac:dyDescent="0.3">
      <c r="A30" s="448"/>
      <c r="B30" s="10" t="s">
        <v>26</v>
      </c>
      <c r="C30" s="11" t="s">
        <v>25</v>
      </c>
      <c r="D30" s="49">
        <v>1.0999999999999999E-2</v>
      </c>
      <c r="E30" s="50">
        <f>D30*E22</f>
        <v>3.355</v>
      </c>
      <c r="F30" s="51"/>
      <c r="G30" s="52"/>
      <c r="H30" s="52"/>
      <c r="I30" s="52"/>
      <c r="J30" s="52"/>
      <c r="K30" s="52"/>
      <c r="L30" s="52"/>
      <c r="M30" s="52"/>
    </row>
    <row r="31" spans="1:13" ht="41.4" x14ac:dyDescent="0.3">
      <c r="A31" s="522">
        <v>3</v>
      </c>
      <c r="B31" s="344" t="s">
        <v>195</v>
      </c>
      <c r="C31" s="231" t="s">
        <v>52</v>
      </c>
      <c r="D31" s="402"/>
      <c r="E31" s="401">
        <v>360</v>
      </c>
      <c r="F31" s="348"/>
      <c r="G31" s="348"/>
      <c r="H31" s="349"/>
      <c r="I31" s="348"/>
      <c r="J31" s="349"/>
      <c r="K31" s="348"/>
      <c r="L31" s="348"/>
      <c r="M31" s="348"/>
    </row>
    <row r="32" spans="1:13" ht="27.6" hidden="1" x14ac:dyDescent="0.3">
      <c r="A32" s="522"/>
      <c r="B32" s="350" t="s">
        <v>40</v>
      </c>
      <c r="C32" s="345" t="s">
        <v>41</v>
      </c>
      <c r="D32" s="335">
        <v>0.377716</v>
      </c>
      <c r="E32" s="339">
        <f>D32*E31</f>
        <v>135.97775999999999</v>
      </c>
      <c r="F32" s="340"/>
      <c r="G32" s="341"/>
      <c r="H32" s="342"/>
      <c r="I32" s="341"/>
      <c r="J32" s="342"/>
      <c r="K32" s="341"/>
      <c r="L32" s="341"/>
      <c r="M32" s="340"/>
    </row>
    <row r="33" spans="1:13" ht="27.6" hidden="1" x14ac:dyDescent="0.3">
      <c r="A33" s="522"/>
      <c r="B33" s="350" t="s">
        <v>42</v>
      </c>
      <c r="C33" s="345" t="s">
        <v>43</v>
      </c>
      <c r="D33" s="335">
        <v>2.2599999999999999E-2</v>
      </c>
      <c r="E33" s="339">
        <f>D33*E31</f>
        <v>8.1359999999999992</v>
      </c>
      <c r="F33" s="340"/>
      <c r="G33" s="341"/>
      <c r="H33" s="342"/>
      <c r="I33" s="341"/>
      <c r="J33" s="342"/>
      <c r="K33" s="341"/>
      <c r="L33" s="341"/>
      <c r="M33" s="340"/>
    </row>
    <row r="34" spans="1:13" hidden="1" x14ac:dyDescent="0.3">
      <c r="A34" s="522"/>
      <c r="B34" s="350" t="s">
        <v>44</v>
      </c>
      <c r="C34" s="345" t="s">
        <v>45</v>
      </c>
      <c r="D34" s="335">
        <v>1.29E-2</v>
      </c>
      <c r="E34" s="339">
        <f>D34*E31</f>
        <v>4.6440000000000001</v>
      </c>
      <c r="F34" s="340"/>
      <c r="G34" s="341"/>
      <c r="H34" s="342"/>
      <c r="I34" s="341"/>
      <c r="J34" s="342"/>
      <c r="K34" s="341"/>
      <c r="L34" s="341"/>
      <c r="M34" s="340"/>
    </row>
    <row r="35" spans="1:13" hidden="1" x14ac:dyDescent="0.3">
      <c r="A35" s="522"/>
      <c r="B35" s="350" t="s">
        <v>46</v>
      </c>
      <c r="C35" s="345" t="s">
        <v>47</v>
      </c>
      <c r="D35" s="335">
        <v>0.14280000000000001</v>
      </c>
      <c r="E35" s="339">
        <f>D35*E31</f>
        <v>51.408000000000001</v>
      </c>
      <c r="F35" s="340"/>
      <c r="G35" s="341"/>
      <c r="H35" s="342"/>
      <c r="I35" s="341"/>
      <c r="J35" s="342"/>
      <c r="K35" s="341"/>
      <c r="L35" s="341"/>
      <c r="M35" s="340"/>
    </row>
    <row r="36" spans="1:13" hidden="1" x14ac:dyDescent="0.3">
      <c r="A36" s="522"/>
      <c r="B36" s="350" t="s">
        <v>48</v>
      </c>
      <c r="C36" s="345" t="s">
        <v>49</v>
      </c>
      <c r="D36" s="335" t="s">
        <v>50</v>
      </c>
      <c r="E36" s="343">
        <v>0.79900000000000004</v>
      </c>
      <c r="F36" s="340"/>
      <c r="G36" s="341"/>
      <c r="H36" s="342"/>
      <c r="I36" s="341"/>
      <c r="J36" s="342"/>
      <c r="K36" s="341"/>
      <c r="L36" s="341"/>
      <c r="M36" s="340"/>
    </row>
    <row r="37" spans="1:13" hidden="1" x14ac:dyDescent="0.3">
      <c r="A37" s="522"/>
      <c r="B37" s="350" t="s">
        <v>51</v>
      </c>
      <c r="C37" s="345" t="s">
        <v>52</v>
      </c>
      <c r="D37" s="335">
        <v>8.1600000000000006E-3</v>
      </c>
      <c r="E37" s="339">
        <f>D37*E31</f>
        <v>2.9376000000000002</v>
      </c>
      <c r="F37" s="341"/>
      <c r="G37" s="341"/>
      <c r="H37" s="342"/>
      <c r="I37" s="341"/>
      <c r="J37" s="342"/>
      <c r="K37" s="341"/>
      <c r="L37" s="341"/>
      <c r="M37" s="340"/>
    </row>
    <row r="38" spans="1:13" hidden="1" x14ac:dyDescent="0.3">
      <c r="A38" s="522"/>
      <c r="B38" s="350" t="s">
        <v>53</v>
      </c>
      <c r="C38" s="345" t="s">
        <v>45</v>
      </c>
      <c r="D38" s="335">
        <v>5.2599999999999999E-3</v>
      </c>
      <c r="E38" s="339">
        <f>D38*E31</f>
        <v>1.8935999999999999</v>
      </c>
      <c r="F38" s="340"/>
      <c r="G38" s="341"/>
      <c r="H38" s="342"/>
      <c r="I38" s="341"/>
      <c r="J38" s="342"/>
      <c r="K38" s="341"/>
      <c r="L38" s="341"/>
      <c r="M38" s="340"/>
    </row>
    <row r="39" spans="1:13" hidden="1" x14ac:dyDescent="0.3">
      <c r="A39" s="522"/>
      <c r="B39" s="350" t="s">
        <v>54</v>
      </c>
      <c r="C39" s="345" t="s">
        <v>47</v>
      </c>
      <c r="D39" s="335">
        <v>0.17799999999999999</v>
      </c>
      <c r="E39" s="339">
        <f>D39*E31</f>
        <v>64.08</v>
      </c>
      <c r="F39" s="340"/>
      <c r="G39" s="341"/>
      <c r="H39" s="342"/>
      <c r="I39" s="341"/>
      <c r="J39" s="342"/>
      <c r="K39" s="341"/>
      <c r="L39" s="341"/>
      <c r="M39" s="340"/>
    </row>
    <row r="40" spans="1:13" hidden="1" x14ac:dyDescent="0.3">
      <c r="A40" s="522"/>
      <c r="B40" s="350" t="s">
        <v>55</v>
      </c>
      <c r="C40" s="345" t="s">
        <v>49</v>
      </c>
      <c r="D40" s="335"/>
      <c r="E40" s="339">
        <f>E35*2.4</f>
        <v>123.3792</v>
      </c>
      <c r="F40" s="340"/>
      <c r="G40" s="341"/>
      <c r="H40" s="342"/>
      <c r="I40" s="341"/>
      <c r="J40" s="342"/>
      <c r="K40" s="341"/>
      <c r="L40" s="341"/>
      <c r="M40" s="340"/>
    </row>
    <row r="41" spans="1:13" ht="41.4" x14ac:dyDescent="0.3">
      <c r="A41" s="522">
        <v>4</v>
      </c>
      <c r="B41" s="344" t="s">
        <v>63</v>
      </c>
      <c r="C41" s="345" t="s">
        <v>56</v>
      </c>
      <c r="D41" s="335"/>
      <c r="E41" s="346">
        <v>38</v>
      </c>
      <c r="F41" s="347"/>
      <c r="G41" s="348"/>
      <c r="H41" s="349"/>
      <c r="I41" s="348"/>
      <c r="J41" s="349"/>
      <c r="K41" s="348"/>
      <c r="L41" s="348"/>
      <c r="M41" s="348"/>
    </row>
    <row r="42" spans="1:13" ht="27.6" hidden="1" x14ac:dyDescent="0.3">
      <c r="A42" s="522"/>
      <c r="B42" s="350" t="s">
        <v>40</v>
      </c>
      <c r="C42" s="345" t="s">
        <v>41</v>
      </c>
      <c r="D42" s="335">
        <v>7.6999999999999999E-2</v>
      </c>
      <c r="E42" s="339">
        <f>E41*D42</f>
        <v>2.9260000000000002</v>
      </c>
      <c r="F42" s="340"/>
      <c r="G42" s="340"/>
      <c r="H42" s="351"/>
      <c r="I42" s="340"/>
      <c r="J42" s="351"/>
      <c r="K42" s="340"/>
      <c r="L42" s="340"/>
      <c r="M42" s="340"/>
    </row>
    <row r="43" spans="1:13" ht="27.6" hidden="1" x14ac:dyDescent="0.3">
      <c r="A43" s="522"/>
      <c r="B43" s="350" t="s">
        <v>57</v>
      </c>
      <c r="C43" s="345" t="s">
        <v>43</v>
      </c>
      <c r="D43" s="335">
        <v>0.19400000000000001</v>
      </c>
      <c r="E43" s="339">
        <f>E41*D43</f>
        <v>7.3719999999999999</v>
      </c>
      <c r="F43" s="340"/>
      <c r="G43" s="340"/>
      <c r="H43" s="351"/>
      <c r="I43" s="340"/>
      <c r="J43" s="351"/>
      <c r="K43" s="340"/>
      <c r="L43" s="340"/>
      <c r="M43" s="340"/>
    </row>
    <row r="44" spans="1:13" ht="27.6" hidden="1" x14ac:dyDescent="0.3">
      <c r="A44" s="522"/>
      <c r="B44" s="350" t="s">
        <v>58</v>
      </c>
      <c r="C44" s="345" t="s">
        <v>43</v>
      </c>
      <c r="D44" s="335">
        <v>1.67E-2</v>
      </c>
      <c r="E44" s="339">
        <f>E41*D44</f>
        <v>0.63459999999999994</v>
      </c>
      <c r="F44" s="340"/>
      <c r="G44" s="340"/>
      <c r="H44" s="351"/>
      <c r="I44" s="340"/>
      <c r="J44" s="351"/>
      <c r="K44" s="340"/>
      <c r="L44" s="340"/>
      <c r="M44" s="340"/>
    </row>
    <row r="45" spans="1:13" ht="27.6" hidden="1" x14ac:dyDescent="0.3">
      <c r="A45" s="522"/>
      <c r="B45" s="350" t="s">
        <v>59</v>
      </c>
      <c r="C45" s="345" t="s">
        <v>43</v>
      </c>
      <c r="D45" s="335">
        <v>2.4199999999999999E-2</v>
      </c>
      <c r="E45" s="339">
        <f>E41*D45</f>
        <v>0.91959999999999997</v>
      </c>
      <c r="F45" s="340"/>
      <c r="G45" s="340"/>
      <c r="H45" s="351"/>
      <c r="I45" s="340"/>
      <c r="J45" s="351"/>
      <c r="K45" s="340"/>
      <c r="L45" s="340"/>
      <c r="M45" s="340"/>
    </row>
    <row r="46" spans="1:13" ht="27.6" hidden="1" x14ac:dyDescent="0.3">
      <c r="A46" s="522"/>
      <c r="B46" s="350" t="s">
        <v>60</v>
      </c>
      <c r="C46" s="345" t="s">
        <v>43</v>
      </c>
      <c r="D46" s="335">
        <v>8.8000000000000005E-3</v>
      </c>
      <c r="E46" s="339">
        <f>E41*D46</f>
        <v>0.33440000000000003</v>
      </c>
      <c r="F46" s="340"/>
      <c r="G46" s="340"/>
      <c r="H46" s="351"/>
      <c r="I46" s="340"/>
      <c r="J46" s="351"/>
      <c r="K46" s="340"/>
      <c r="L46" s="340"/>
      <c r="M46" s="340"/>
    </row>
    <row r="47" spans="1:13" hidden="1" x14ac:dyDescent="0.3">
      <c r="A47" s="522"/>
      <c r="B47" s="350" t="s">
        <v>44</v>
      </c>
      <c r="C47" s="345" t="s">
        <v>45</v>
      </c>
      <c r="D47" s="335">
        <v>6.3700000000000007E-2</v>
      </c>
      <c r="E47" s="339">
        <f>E41*D47</f>
        <v>2.4206000000000003</v>
      </c>
      <c r="F47" s="340"/>
      <c r="G47" s="340"/>
      <c r="H47" s="351"/>
      <c r="I47" s="340"/>
      <c r="J47" s="351"/>
      <c r="K47" s="340"/>
      <c r="L47" s="340"/>
      <c r="M47" s="340"/>
    </row>
    <row r="48" spans="1:13" hidden="1" x14ac:dyDescent="0.3">
      <c r="A48" s="522"/>
      <c r="B48" s="350" t="s">
        <v>54</v>
      </c>
      <c r="C48" s="345" t="s">
        <v>47</v>
      </c>
      <c r="D48" s="335">
        <v>6.2E-2</v>
      </c>
      <c r="E48" s="339">
        <f>E41*D48</f>
        <v>2.3559999999999999</v>
      </c>
      <c r="F48" s="340"/>
      <c r="G48" s="340"/>
      <c r="H48" s="351"/>
      <c r="I48" s="340"/>
      <c r="J48" s="351"/>
      <c r="K48" s="340"/>
      <c r="L48" s="340"/>
      <c r="M48" s="340"/>
    </row>
    <row r="49" spans="1:13" ht="15" hidden="1" x14ac:dyDescent="0.3">
      <c r="A49" s="522"/>
      <c r="B49" s="352" t="s">
        <v>61</v>
      </c>
      <c r="C49" s="38" t="s">
        <v>62</v>
      </c>
      <c r="D49" s="65">
        <v>1.2999999999999999E-3</v>
      </c>
      <c r="E49" s="66">
        <f>E41*D49</f>
        <v>4.9399999999999999E-2</v>
      </c>
      <c r="F49" s="66"/>
      <c r="G49" s="66"/>
      <c r="H49" s="66"/>
      <c r="I49" s="66"/>
      <c r="J49" s="66"/>
      <c r="K49" s="66"/>
      <c r="L49" s="66"/>
      <c r="M49" s="66"/>
    </row>
    <row r="50" spans="1:13" hidden="1" x14ac:dyDescent="0.3">
      <c r="A50" s="522"/>
      <c r="B50" s="350" t="s">
        <v>53</v>
      </c>
      <c r="C50" s="345" t="s">
        <v>45</v>
      </c>
      <c r="D50" s="335">
        <v>1.78E-2</v>
      </c>
      <c r="E50" s="339">
        <f>E41*D50</f>
        <v>0.6764</v>
      </c>
      <c r="F50" s="340"/>
      <c r="G50" s="340"/>
      <c r="H50" s="351"/>
      <c r="I50" s="340"/>
      <c r="J50" s="351"/>
      <c r="K50" s="340"/>
      <c r="L50" s="340"/>
      <c r="M50" s="340"/>
    </row>
    <row r="51" spans="1:13" ht="15" x14ac:dyDescent="0.3">
      <c r="A51" s="253"/>
      <c r="B51" s="269" t="s">
        <v>140</v>
      </c>
      <c r="C51" s="279"/>
      <c r="D51" s="279"/>
      <c r="E51" s="287"/>
      <c r="F51" s="278"/>
      <c r="G51" s="281"/>
      <c r="H51" s="281"/>
      <c r="I51" s="281"/>
      <c r="J51" s="281"/>
      <c r="K51" s="281"/>
      <c r="L51" s="281"/>
      <c r="M51" s="281"/>
    </row>
    <row r="52" spans="1:13" ht="15" x14ac:dyDescent="0.3">
      <c r="A52" s="253"/>
      <c r="B52" s="269" t="s">
        <v>141</v>
      </c>
      <c r="C52" s="279"/>
      <c r="D52" s="279"/>
      <c r="E52" s="287"/>
      <c r="F52" s="278"/>
      <c r="G52" s="281"/>
      <c r="H52" s="281"/>
      <c r="I52" s="281"/>
      <c r="J52" s="281"/>
      <c r="K52" s="281"/>
      <c r="L52" s="281"/>
      <c r="M52" s="281"/>
    </row>
    <row r="53" spans="1:13" ht="15" x14ac:dyDescent="0.3">
      <c r="A53" s="253"/>
      <c r="B53" s="269" t="s">
        <v>122</v>
      </c>
      <c r="C53" s="289">
        <v>0.03</v>
      </c>
      <c r="D53" s="289"/>
      <c r="E53" s="287"/>
      <c r="F53" s="278"/>
      <c r="G53" s="255"/>
      <c r="H53" s="288"/>
      <c r="I53" s="288"/>
      <c r="J53" s="288"/>
      <c r="K53" s="288"/>
      <c r="L53" s="288"/>
      <c r="M53" s="288"/>
    </row>
    <row r="54" spans="1:13" ht="15" x14ac:dyDescent="0.3">
      <c r="A54" s="253"/>
      <c r="B54" s="269" t="s">
        <v>7</v>
      </c>
      <c r="C54" s="271"/>
      <c r="D54" s="271"/>
      <c r="E54" s="287"/>
      <c r="F54" s="278"/>
      <c r="G54" s="255"/>
      <c r="H54" s="288"/>
      <c r="I54" s="288"/>
      <c r="J54" s="288"/>
      <c r="K54" s="288"/>
      <c r="L54" s="288"/>
      <c r="M54" s="288"/>
    </row>
    <row r="55" spans="1:13" ht="15" x14ac:dyDescent="0.3">
      <c r="A55" s="253"/>
      <c r="B55" s="269" t="s">
        <v>143</v>
      </c>
      <c r="C55" s="289">
        <v>0.18</v>
      </c>
      <c r="D55" s="289"/>
      <c r="E55" s="287"/>
      <c r="F55" s="278"/>
      <c r="G55" s="255"/>
      <c r="H55" s="288"/>
      <c r="I55" s="288"/>
      <c r="J55" s="288"/>
      <c r="K55" s="288"/>
      <c r="L55" s="288"/>
      <c r="M55" s="288"/>
    </row>
    <row r="56" spans="1:13" ht="15" x14ac:dyDescent="0.3">
      <c r="A56" s="253"/>
      <c r="B56" s="269" t="s">
        <v>7</v>
      </c>
      <c r="C56" s="279"/>
      <c r="D56" s="279"/>
      <c r="E56" s="287"/>
      <c r="F56" s="278"/>
      <c r="G56" s="255"/>
      <c r="H56" s="288"/>
      <c r="I56" s="288"/>
      <c r="J56" s="288"/>
      <c r="K56" s="288"/>
      <c r="L56" s="288"/>
      <c r="M56" s="288"/>
    </row>
    <row r="57" spans="1:13" ht="15" x14ac:dyDescent="0.3">
      <c r="A57" s="425"/>
      <c r="B57" s="426"/>
      <c r="C57" s="427"/>
      <c r="D57" s="427"/>
      <c r="E57" s="428"/>
      <c r="F57" s="429"/>
      <c r="G57" s="430"/>
      <c r="H57" s="431"/>
      <c r="I57" s="431"/>
      <c r="J57" s="431"/>
      <c r="K57" s="431"/>
      <c r="L57" s="431"/>
      <c r="M57" s="431"/>
    </row>
    <row r="58" spans="1:13" ht="43.2" x14ac:dyDescent="0.3">
      <c r="B58" s="432" t="s">
        <v>217</v>
      </c>
    </row>
    <row r="59" spans="1:13" ht="16.2" x14ac:dyDescent="0.4">
      <c r="A59" s="545"/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</row>
  </sheetData>
  <mergeCells count="17">
    <mergeCell ref="A59:M59"/>
    <mergeCell ref="A10:A14"/>
    <mergeCell ref="A18:A21"/>
    <mergeCell ref="A22:A30"/>
    <mergeCell ref="A31:A40"/>
    <mergeCell ref="A41:A50"/>
    <mergeCell ref="M5:M6"/>
    <mergeCell ref="A2:M2"/>
    <mergeCell ref="A3:M3"/>
    <mergeCell ref="A5:A6"/>
    <mergeCell ref="B5:B6"/>
    <mergeCell ref="C5:C6"/>
    <mergeCell ref="E5:E6"/>
    <mergeCell ref="F5:G5"/>
    <mergeCell ref="H5:I5"/>
    <mergeCell ref="J5:K5"/>
    <mergeCell ref="L5:L6"/>
  </mergeCells>
  <conditionalFormatting sqref="I31 G31 K31:M31 A41:F41">
    <cfRule type="cellIs" dxfId="63" priority="18" operator="equal">
      <formula>0</formula>
    </cfRule>
  </conditionalFormatting>
  <conditionalFormatting sqref="A31 H31 J31 D31:F31">
    <cfRule type="cellIs" dxfId="62" priority="17" operator="equal">
      <formula>0</formula>
    </cfRule>
  </conditionalFormatting>
  <conditionalFormatting sqref="B31">
    <cfRule type="cellIs" dxfId="61" priority="16" operator="equal">
      <formula>0</formula>
    </cfRule>
  </conditionalFormatting>
  <conditionalFormatting sqref="D37:F37 B37 H37:H40 J37:J40 K32:M40 G32:G40 I32:I40">
    <cfRule type="cellIs" dxfId="60" priority="15" operator="equal">
      <formula>0</formula>
    </cfRule>
  </conditionalFormatting>
  <conditionalFormatting sqref="D35:F35 B35 B36:F36 B33:F34 H32:H36 J32:J36 C32:F32">
    <cfRule type="cellIs" dxfId="59" priority="13" operator="equal">
      <formula>0</formula>
    </cfRule>
  </conditionalFormatting>
  <conditionalFormatting sqref="D39:F39 B39 B40:F40 B38:F38">
    <cfRule type="cellIs" dxfId="58" priority="14" operator="equal">
      <formula>0</formula>
    </cfRule>
  </conditionalFormatting>
  <conditionalFormatting sqref="C39">
    <cfRule type="cellIs" dxfId="57" priority="11" operator="equal">
      <formula>0</formula>
    </cfRule>
  </conditionalFormatting>
  <conditionalFormatting sqref="B32">
    <cfRule type="cellIs" dxfId="56" priority="9" operator="equal">
      <formula>0</formula>
    </cfRule>
  </conditionalFormatting>
  <conditionalFormatting sqref="C35">
    <cfRule type="cellIs" dxfId="55" priority="12" operator="equal">
      <formula>0</formula>
    </cfRule>
  </conditionalFormatting>
  <conditionalFormatting sqref="C37">
    <cfRule type="cellIs" dxfId="54" priority="10" operator="equal">
      <formula>0</formula>
    </cfRule>
  </conditionalFormatting>
  <conditionalFormatting sqref="C31">
    <cfRule type="cellIs" dxfId="53" priority="7" operator="equal">
      <formula>0</formula>
    </cfRule>
  </conditionalFormatting>
  <conditionalFormatting sqref="K41:M41 I41 G41">
    <cfRule type="cellIs" dxfId="52" priority="6" operator="equal">
      <formula>0</formula>
    </cfRule>
  </conditionalFormatting>
  <conditionalFormatting sqref="H41 J41">
    <cfRule type="cellIs" dxfId="51" priority="5" operator="equal">
      <formula>0</formula>
    </cfRule>
  </conditionalFormatting>
  <conditionalFormatting sqref="K42:M50 B45:F50 H45:H50 J45 I42:I50 G42:G50 J47:J50">
    <cfRule type="cellIs" dxfId="50" priority="4" operator="equal">
      <formula>0</formula>
    </cfRule>
  </conditionalFormatting>
  <conditionalFormatting sqref="B42:F44 H42:H44 J42:J44">
    <cfRule type="cellIs" dxfId="49" priority="3" operator="equal">
      <formula>0</formula>
    </cfRule>
  </conditionalFormatting>
  <conditionalFormatting sqref="J46">
    <cfRule type="cellIs" dxfId="48" priority="1" operator="equal">
      <formula>0</formula>
    </cfRule>
  </conditionalFormatting>
  <pageMargins left="0.7" right="0.7" top="0.75" bottom="0.75" header="0.3" footer="0.3"/>
  <pageSetup fitToHeight="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61"/>
  <sheetViews>
    <sheetView zoomScaleNormal="100" workbookViewId="0">
      <selection activeCell="L5" sqref="L5:M6"/>
    </sheetView>
  </sheetViews>
  <sheetFormatPr defaultRowHeight="14.4" x14ac:dyDescent="0.3"/>
  <cols>
    <col min="1" max="1" width="2.5546875" bestFit="1" customWidth="1"/>
    <col min="2" max="2" width="44.109375" customWidth="1"/>
    <col min="3" max="3" width="6" bestFit="1" customWidth="1"/>
    <col min="4" max="4" width="8.44140625" hidden="1" customWidth="1"/>
    <col min="5" max="5" width="7.88671875" customWidth="1"/>
    <col min="6" max="6" width="8.6640625" style="290" hidden="1" customWidth="1"/>
    <col min="7" max="11" width="8.6640625" hidden="1" customWidth="1"/>
    <col min="12" max="12" width="17.5546875" customWidth="1"/>
    <col min="13" max="13" width="15.44140625" customWidth="1"/>
  </cols>
  <sheetData>
    <row r="2" spans="1:13" ht="38.25" customHeight="1" x14ac:dyDescent="0.3">
      <c r="A2" s="496" t="s">
        <v>196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6.5" customHeight="1" x14ac:dyDescent="0.3">
      <c r="A3" s="497" t="s">
        <v>130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1:13" ht="16.5" customHeight="1" x14ac:dyDescent="0.3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7" customHeight="1" x14ac:dyDescent="0.3">
      <c r="A5" s="540" t="s">
        <v>0</v>
      </c>
      <c r="B5" s="541" t="s">
        <v>1</v>
      </c>
      <c r="C5" s="541" t="s">
        <v>2</v>
      </c>
      <c r="D5" s="261"/>
      <c r="E5" s="542" t="s">
        <v>3</v>
      </c>
      <c r="F5" s="543" t="s">
        <v>4</v>
      </c>
      <c r="G5" s="543"/>
      <c r="H5" s="544" t="s">
        <v>5</v>
      </c>
      <c r="I5" s="544"/>
      <c r="J5" s="544" t="s">
        <v>6</v>
      </c>
      <c r="K5" s="544"/>
      <c r="L5" s="517" t="s">
        <v>221</v>
      </c>
      <c r="M5" s="517" t="s">
        <v>222</v>
      </c>
    </row>
    <row r="6" spans="1:13" ht="27" customHeight="1" x14ac:dyDescent="0.3">
      <c r="A6" s="540"/>
      <c r="B6" s="541"/>
      <c r="C6" s="541"/>
      <c r="D6" s="262" t="s">
        <v>131</v>
      </c>
      <c r="E6" s="542"/>
      <c r="F6" s="263" t="s">
        <v>8</v>
      </c>
      <c r="G6" s="264" t="s">
        <v>7</v>
      </c>
      <c r="H6" s="265" t="s">
        <v>8</v>
      </c>
      <c r="I6" s="264" t="s">
        <v>7</v>
      </c>
      <c r="J6" s="265" t="s">
        <v>8</v>
      </c>
      <c r="K6" s="264" t="s">
        <v>7</v>
      </c>
      <c r="L6" s="517"/>
      <c r="M6" s="517"/>
    </row>
    <row r="7" spans="1:13" x14ac:dyDescent="0.3">
      <c r="A7" s="266">
        <v>1</v>
      </c>
      <c r="B7" s="266">
        <v>2</v>
      </c>
      <c r="C7" s="266">
        <v>3</v>
      </c>
      <c r="D7" s="266">
        <v>5</v>
      </c>
      <c r="E7" s="266">
        <v>4</v>
      </c>
      <c r="F7" s="266">
        <v>7</v>
      </c>
      <c r="G7" s="266">
        <v>8</v>
      </c>
      <c r="H7" s="266">
        <v>9</v>
      </c>
      <c r="I7" s="266">
        <v>10</v>
      </c>
      <c r="J7" s="266">
        <v>11</v>
      </c>
      <c r="K7" s="266">
        <v>12</v>
      </c>
      <c r="L7" s="266">
        <v>5</v>
      </c>
      <c r="M7" s="266">
        <v>6</v>
      </c>
    </row>
    <row r="8" spans="1:13" ht="9" customHeight="1" x14ac:dyDescent="0.3">
      <c r="A8" s="267"/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ht="12.75" customHeight="1" x14ac:dyDescent="0.3">
      <c r="A9" s="267"/>
      <c r="B9" s="269" t="s">
        <v>132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41.4" x14ac:dyDescent="0.3">
      <c r="A10" s="467">
        <v>1</v>
      </c>
      <c r="B10" s="111" t="s">
        <v>85</v>
      </c>
      <c r="C10" s="100" t="s">
        <v>74</v>
      </c>
      <c r="D10" s="80"/>
      <c r="E10" s="331">
        <v>150</v>
      </c>
      <c r="F10" s="331"/>
      <c r="G10" s="331"/>
      <c r="H10" s="331"/>
      <c r="I10" s="331"/>
      <c r="J10" s="331"/>
      <c r="K10" s="331"/>
      <c r="L10" s="331"/>
      <c r="M10" s="331"/>
    </row>
    <row r="11" spans="1:13" ht="12.75" hidden="1" customHeight="1" x14ac:dyDescent="0.3">
      <c r="A11" s="467"/>
      <c r="B11" s="82" t="s">
        <v>69</v>
      </c>
      <c r="C11" s="87" t="s">
        <v>70</v>
      </c>
      <c r="D11" s="110">
        <v>0.67700000000000005</v>
      </c>
      <c r="E11" s="89">
        <f>D11*E10</f>
        <v>101.55000000000001</v>
      </c>
      <c r="F11" s="89"/>
      <c r="G11" s="89"/>
      <c r="H11" s="89"/>
      <c r="I11" s="89"/>
      <c r="J11" s="89"/>
      <c r="K11" s="89"/>
      <c r="L11" s="89"/>
      <c r="M11" s="89"/>
    </row>
    <row r="12" spans="1:13" ht="12.75" hidden="1" customHeight="1" x14ac:dyDescent="0.3">
      <c r="A12" s="467"/>
      <c r="B12" s="82" t="s">
        <v>71</v>
      </c>
      <c r="C12" s="87" t="s">
        <v>72</v>
      </c>
      <c r="D12" s="110">
        <v>5.7799999999999997E-2</v>
      </c>
      <c r="E12" s="89">
        <f>D12*E10</f>
        <v>8.67</v>
      </c>
      <c r="F12" s="89"/>
      <c r="G12" s="89"/>
      <c r="H12" s="89"/>
      <c r="I12" s="89"/>
      <c r="J12" s="89"/>
      <c r="K12" s="89"/>
      <c r="L12" s="89"/>
      <c r="M12" s="89"/>
    </row>
    <row r="13" spans="1:13" ht="12.75" hidden="1" customHeight="1" x14ac:dyDescent="0.3">
      <c r="A13" s="467"/>
      <c r="B13" s="10" t="s">
        <v>14</v>
      </c>
      <c r="C13" s="41" t="s">
        <v>13</v>
      </c>
      <c r="D13" s="41">
        <f>0.0125</f>
        <v>1.2500000000000001E-2</v>
      </c>
      <c r="E13" s="12">
        <f>E10*D13</f>
        <v>1.875</v>
      </c>
      <c r="F13" s="13"/>
      <c r="G13" s="14"/>
      <c r="H13" s="14"/>
      <c r="I13" s="14"/>
      <c r="J13" s="14"/>
      <c r="K13" s="14"/>
      <c r="L13" s="14"/>
      <c r="M13" s="14"/>
    </row>
    <row r="14" spans="1:13" ht="12.75" hidden="1" customHeight="1" x14ac:dyDescent="0.3">
      <c r="A14" s="467"/>
      <c r="B14" s="10" t="s">
        <v>15</v>
      </c>
      <c r="C14" s="41" t="s">
        <v>16</v>
      </c>
      <c r="D14" s="41">
        <v>2.82E-3</v>
      </c>
      <c r="E14" s="12">
        <f>E10*D14</f>
        <v>0.42299999999999999</v>
      </c>
      <c r="F14" s="13"/>
      <c r="G14" s="14"/>
      <c r="H14" s="14"/>
      <c r="I14" s="14"/>
      <c r="J14" s="14"/>
      <c r="K14" s="14"/>
      <c r="L14" s="14"/>
      <c r="M14" s="14"/>
    </row>
    <row r="15" spans="1:13" ht="42.75" customHeight="1" x14ac:dyDescent="0.3">
      <c r="A15" s="276">
        <v>2</v>
      </c>
      <c r="B15" s="277" t="s">
        <v>193</v>
      </c>
      <c r="C15" s="271" t="s">
        <v>17</v>
      </c>
      <c r="D15" s="271">
        <v>1.85</v>
      </c>
      <c r="E15" s="272">
        <f>D15*E10</f>
        <v>277.5</v>
      </c>
      <c r="F15" s="278"/>
      <c r="G15" s="255"/>
      <c r="H15" s="255"/>
      <c r="I15" s="255"/>
      <c r="J15" s="255"/>
      <c r="K15" s="255"/>
      <c r="L15" s="255"/>
      <c r="M15" s="255"/>
    </row>
    <row r="16" spans="1:13" ht="15" x14ac:dyDescent="0.3">
      <c r="A16" s="253"/>
      <c r="B16" s="269" t="s">
        <v>133</v>
      </c>
      <c r="C16" s="279"/>
      <c r="D16" s="279"/>
      <c r="E16" s="280"/>
      <c r="F16" s="278"/>
      <c r="G16" s="281"/>
      <c r="H16" s="281"/>
      <c r="I16" s="281"/>
      <c r="J16" s="281"/>
      <c r="K16" s="281"/>
      <c r="L16" s="281"/>
      <c r="M16" s="281"/>
    </row>
    <row r="17" spans="1:13" ht="11.25" customHeight="1" x14ac:dyDescent="0.3">
      <c r="A17" s="253"/>
      <c r="B17" s="269"/>
      <c r="C17" s="279"/>
      <c r="D17" s="279"/>
      <c r="E17" s="280"/>
      <c r="F17" s="278"/>
      <c r="G17" s="254"/>
      <c r="H17" s="254"/>
      <c r="I17" s="254"/>
      <c r="J17" s="254"/>
      <c r="K17" s="254"/>
      <c r="L17" s="254"/>
      <c r="M17" s="254"/>
    </row>
    <row r="18" spans="1:13" ht="11.25" customHeight="1" x14ac:dyDescent="0.3">
      <c r="A18" s="253"/>
      <c r="B18" s="269" t="s">
        <v>134</v>
      </c>
      <c r="C18" s="282"/>
      <c r="D18" s="282"/>
      <c r="E18" s="283"/>
      <c r="F18" s="278"/>
      <c r="G18" s="254"/>
      <c r="H18" s="254"/>
      <c r="I18" s="254"/>
      <c r="J18" s="254"/>
      <c r="K18" s="254"/>
      <c r="L18" s="254"/>
      <c r="M18" s="254"/>
    </row>
    <row r="19" spans="1:13" ht="37.799999999999997" x14ac:dyDescent="0.3">
      <c r="A19" s="441">
        <v>6</v>
      </c>
      <c r="B19" s="8" t="s">
        <v>32</v>
      </c>
      <c r="C19" s="9" t="s">
        <v>18</v>
      </c>
      <c r="D19" s="49"/>
      <c r="E19" s="62">
        <v>4</v>
      </c>
      <c r="F19" s="62"/>
      <c r="G19" s="63"/>
      <c r="H19" s="62"/>
      <c r="I19" s="63"/>
      <c r="J19" s="62"/>
      <c r="K19" s="63"/>
      <c r="L19" s="63"/>
      <c r="M19" s="63"/>
    </row>
    <row r="20" spans="1:13" ht="11.25" hidden="1" customHeight="1" x14ac:dyDescent="0.3">
      <c r="A20" s="442"/>
      <c r="B20" s="10" t="s">
        <v>10</v>
      </c>
      <c r="C20" s="11" t="s">
        <v>11</v>
      </c>
      <c r="D20" s="64">
        <v>4.12</v>
      </c>
      <c r="E20" s="30">
        <f>D20*E19</f>
        <v>16.48</v>
      </c>
      <c r="F20" s="30"/>
      <c r="G20" s="30"/>
      <c r="H20" s="30"/>
      <c r="I20" s="30"/>
      <c r="J20" s="30"/>
      <c r="K20" s="30"/>
      <c r="L20" s="30"/>
      <c r="M20" s="30"/>
    </row>
    <row r="21" spans="1:13" ht="11.25" hidden="1" customHeight="1" x14ac:dyDescent="0.3">
      <c r="A21" s="442"/>
      <c r="B21" s="10" t="s">
        <v>33</v>
      </c>
      <c r="C21" s="11" t="s">
        <v>18</v>
      </c>
      <c r="D21" s="64">
        <v>51</v>
      </c>
      <c r="E21" s="30">
        <f>D21*E19</f>
        <v>204</v>
      </c>
      <c r="F21" s="30"/>
      <c r="G21" s="30"/>
      <c r="H21" s="30"/>
      <c r="I21" s="30"/>
      <c r="J21" s="30"/>
      <c r="K21" s="30"/>
      <c r="L21" s="30"/>
      <c r="M21" s="30"/>
    </row>
    <row r="22" spans="1:13" ht="11.25" hidden="1" customHeight="1" x14ac:dyDescent="0.3">
      <c r="A22" s="443"/>
      <c r="B22" s="10" t="s">
        <v>34</v>
      </c>
      <c r="C22" s="11" t="s">
        <v>25</v>
      </c>
      <c r="D22" s="64">
        <v>3.5000000000000003E-2</v>
      </c>
      <c r="E22" s="30">
        <f>D22*E19</f>
        <v>0.14000000000000001</v>
      </c>
      <c r="F22" s="30"/>
      <c r="G22" s="30"/>
      <c r="H22" s="30"/>
      <c r="I22" s="30"/>
      <c r="J22" s="30"/>
      <c r="K22" s="30"/>
      <c r="L22" s="30"/>
      <c r="M22" s="30"/>
    </row>
    <row r="23" spans="1:13" ht="25.2" x14ac:dyDescent="0.3">
      <c r="A23" s="446">
        <v>4</v>
      </c>
      <c r="B23" s="8" t="s">
        <v>38</v>
      </c>
      <c r="C23" s="9" t="s">
        <v>19</v>
      </c>
      <c r="D23" s="46"/>
      <c r="E23" s="47">
        <v>750</v>
      </c>
      <c r="F23" s="47"/>
      <c r="G23" s="48"/>
      <c r="H23" s="47"/>
      <c r="I23" s="48"/>
      <c r="J23" s="47"/>
      <c r="K23" s="48"/>
      <c r="L23" s="48"/>
      <c r="M23" s="48"/>
    </row>
    <row r="24" spans="1:13" ht="11.25" hidden="1" customHeight="1" x14ac:dyDescent="0.3">
      <c r="A24" s="447"/>
      <c r="B24" s="10" t="s">
        <v>20</v>
      </c>
      <c r="C24" s="11" t="s">
        <v>11</v>
      </c>
      <c r="D24" s="49">
        <v>3.73E-2</v>
      </c>
      <c r="E24" s="50">
        <f>D24*E23</f>
        <v>27.975000000000001</v>
      </c>
      <c r="F24" s="51"/>
      <c r="G24" s="52"/>
      <c r="H24" s="52"/>
      <c r="I24" s="52"/>
      <c r="J24" s="52"/>
      <c r="K24" s="52"/>
      <c r="L24" s="52"/>
      <c r="M24" s="52"/>
    </row>
    <row r="25" spans="1:13" ht="11.25" hidden="1" customHeight="1" x14ac:dyDescent="0.3">
      <c r="A25" s="447"/>
      <c r="B25" s="10" t="s">
        <v>37</v>
      </c>
      <c r="C25" s="11" t="s">
        <v>13</v>
      </c>
      <c r="D25" s="49">
        <v>2.3700000000000001E-3</v>
      </c>
      <c r="E25" s="50">
        <f>D25*E23</f>
        <v>1.7775000000000001</v>
      </c>
      <c r="F25" s="51"/>
      <c r="G25" s="52"/>
      <c r="H25" s="52"/>
      <c r="I25" s="52"/>
      <c r="J25" s="51"/>
      <c r="K25" s="52"/>
      <c r="L25" s="52"/>
      <c r="M25" s="52"/>
    </row>
    <row r="26" spans="1:13" ht="11.25" hidden="1" customHeight="1" x14ac:dyDescent="0.3">
      <c r="A26" s="447"/>
      <c r="B26" s="10" t="s">
        <v>21</v>
      </c>
      <c r="C26" s="11" t="s">
        <v>13</v>
      </c>
      <c r="D26" s="49">
        <v>4.0999999999999999E-4</v>
      </c>
      <c r="E26" s="50">
        <f>D26*E23</f>
        <v>0.3075</v>
      </c>
      <c r="F26" s="51"/>
      <c r="G26" s="52"/>
      <c r="H26" s="52"/>
      <c r="I26" s="52"/>
      <c r="J26" s="51"/>
      <c r="K26" s="52"/>
      <c r="L26" s="52"/>
      <c r="M26" s="52"/>
    </row>
    <row r="27" spans="1:13" ht="11.25" hidden="1" customHeight="1" x14ac:dyDescent="0.3">
      <c r="A27" s="447"/>
      <c r="B27" s="10" t="s">
        <v>22</v>
      </c>
      <c r="C27" s="11" t="s">
        <v>13</v>
      </c>
      <c r="D27" s="49">
        <v>4.0899999999999999E-3</v>
      </c>
      <c r="E27" s="50">
        <f>D27*E23</f>
        <v>3.0674999999999999</v>
      </c>
      <c r="F27" s="51"/>
      <c r="G27" s="52"/>
      <c r="H27" s="52"/>
      <c r="I27" s="52"/>
      <c r="J27" s="51"/>
      <c r="K27" s="52"/>
      <c r="L27" s="52"/>
      <c r="M27" s="52"/>
    </row>
    <row r="28" spans="1:13" ht="11.25" hidden="1" customHeight="1" x14ac:dyDescent="0.3">
      <c r="A28" s="447"/>
      <c r="B28" s="10" t="s">
        <v>23</v>
      </c>
      <c r="C28" s="11" t="s">
        <v>13</v>
      </c>
      <c r="D28" s="49">
        <v>4.3699999999999998E-3</v>
      </c>
      <c r="E28" s="50">
        <f>D28*E23</f>
        <v>3.2774999999999999</v>
      </c>
      <c r="F28" s="51"/>
      <c r="G28" s="52"/>
      <c r="H28" s="52"/>
      <c r="I28" s="52"/>
      <c r="J28" s="51"/>
      <c r="K28" s="52"/>
      <c r="L28" s="52"/>
      <c r="M28" s="52"/>
    </row>
    <row r="29" spans="1:13" ht="11.25" hidden="1" customHeight="1" x14ac:dyDescent="0.3">
      <c r="A29" s="447"/>
      <c r="B29" s="10" t="s">
        <v>24</v>
      </c>
      <c r="C29" s="11" t="s">
        <v>13</v>
      </c>
      <c r="D29" s="49">
        <v>1.48E-3</v>
      </c>
      <c r="E29" s="50">
        <f>D29*E23</f>
        <v>1.1099999999999999</v>
      </c>
      <c r="F29" s="51"/>
      <c r="G29" s="52"/>
      <c r="H29" s="52"/>
      <c r="I29" s="52"/>
      <c r="J29" s="51"/>
      <c r="K29" s="52"/>
      <c r="L29" s="52"/>
      <c r="M29" s="52"/>
    </row>
    <row r="30" spans="1:13" ht="11.25" hidden="1" customHeight="1" x14ac:dyDescent="0.3">
      <c r="A30" s="447"/>
      <c r="B30" s="10" t="s">
        <v>30</v>
      </c>
      <c r="C30" s="11" t="s">
        <v>25</v>
      </c>
      <c r="D30" s="49">
        <v>0.122</v>
      </c>
      <c r="E30" s="50">
        <f>D30*E23</f>
        <v>91.5</v>
      </c>
      <c r="F30" s="51"/>
      <c r="G30" s="52"/>
      <c r="H30" s="52"/>
      <c r="I30" s="52"/>
      <c r="J30" s="52"/>
      <c r="K30" s="52"/>
      <c r="L30" s="52"/>
      <c r="M30" s="52"/>
    </row>
    <row r="31" spans="1:13" ht="11.25" hidden="1" customHeight="1" x14ac:dyDescent="0.3">
      <c r="A31" s="448"/>
      <c r="B31" s="10" t="s">
        <v>26</v>
      </c>
      <c r="C31" s="11" t="s">
        <v>25</v>
      </c>
      <c r="D31" s="49">
        <v>1.0999999999999999E-2</v>
      </c>
      <c r="E31" s="50">
        <f>D31*E23</f>
        <v>8.25</v>
      </c>
      <c r="F31" s="51"/>
      <c r="G31" s="52"/>
      <c r="H31" s="52"/>
      <c r="I31" s="52"/>
      <c r="J31" s="52"/>
      <c r="K31" s="52"/>
      <c r="L31" s="52"/>
      <c r="M31" s="52"/>
    </row>
    <row r="32" spans="1:13" ht="41.4" x14ac:dyDescent="0.3">
      <c r="A32" s="522">
        <v>3</v>
      </c>
      <c r="B32" s="344" t="s">
        <v>197</v>
      </c>
      <c r="C32" s="231" t="s">
        <v>52</v>
      </c>
      <c r="D32" s="402"/>
      <c r="E32" s="401">
        <v>750</v>
      </c>
      <c r="F32" s="348"/>
      <c r="G32" s="348"/>
      <c r="H32" s="349"/>
      <c r="I32" s="348"/>
      <c r="J32" s="349"/>
      <c r="K32" s="348"/>
      <c r="L32" s="348"/>
      <c r="M32" s="348"/>
    </row>
    <row r="33" spans="1:13" ht="11.25" hidden="1" customHeight="1" x14ac:dyDescent="0.3">
      <c r="A33" s="522"/>
      <c r="B33" s="350" t="s">
        <v>40</v>
      </c>
      <c r="C33" s="345" t="s">
        <v>41</v>
      </c>
      <c r="D33" s="335">
        <v>0.377716</v>
      </c>
      <c r="E33" s="339">
        <f>D33*E32</f>
        <v>283.28699999999998</v>
      </c>
      <c r="F33" s="340"/>
      <c r="G33" s="341"/>
      <c r="H33" s="342"/>
      <c r="I33" s="341"/>
      <c r="J33" s="342"/>
      <c r="K33" s="341"/>
      <c r="L33" s="341"/>
      <c r="M33" s="340"/>
    </row>
    <row r="34" spans="1:13" ht="11.25" hidden="1" customHeight="1" x14ac:dyDescent="0.3">
      <c r="A34" s="522"/>
      <c r="B34" s="350" t="s">
        <v>42</v>
      </c>
      <c r="C34" s="345" t="s">
        <v>43</v>
      </c>
      <c r="D34" s="335">
        <v>2.2599999999999999E-2</v>
      </c>
      <c r="E34" s="339">
        <f>D34*E32</f>
        <v>16.95</v>
      </c>
      <c r="F34" s="340"/>
      <c r="G34" s="341"/>
      <c r="H34" s="342"/>
      <c r="I34" s="341"/>
      <c r="J34" s="342"/>
      <c r="K34" s="341"/>
      <c r="L34" s="341"/>
      <c r="M34" s="340"/>
    </row>
    <row r="35" spans="1:13" ht="11.25" hidden="1" customHeight="1" x14ac:dyDescent="0.3">
      <c r="A35" s="522"/>
      <c r="B35" s="350" t="s">
        <v>44</v>
      </c>
      <c r="C35" s="345" t="s">
        <v>45</v>
      </c>
      <c r="D35" s="335">
        <v>1.29E-2</v>
      </c>
      <c r="E35" s="339">
        <f>D35*E32</f>
        <v>9.6750000000000007</v>
      </c>
      <c r="F35" s="340"/>
      <c r="G35" s="341"/>
      <c r="H35" s="342"/>
      <c r="I35" s="341"/>
      <c r="J35" s="342"/>
      <c r="K35" s="341"/>
      <c r="L35" s="341"/>
      <c r="M35" s="340"/>
    </row>
    <row r="36" spans="1:13" ht="11.25" hidden="1" customHeight="1" x14ac:dyDescent="0.3">
      <c r="A36" s="522"/>
      <c r="B36" s="350" t="s">
        <v>46</v>
      </c>
      <c r="C36" s="345" t="s">
        <v>47</v>
      </c>
      <c r="D36" s="335">
        <v>0.14280000000000001</v>
      </c>
      <c r="E36" s="339">
        <f>D36*E32</f>
        <v>107.10000000000001</v>
      </c>
      <c r="F36" s="340"/>
      <c r="G36" s="341"/>
      <c r="H36" s="342"/>
      <c r="I36" s="341"/>
      <c r="J36" s="342"/>
      <c r="K36" s="341"/>
      <c r="L36" s="341"/>
      <c r="M36" s="340"/>
    </row>
    <row r="37" spans="1:13" ht="11.25" hidden="1" customHeight="1" x14ac:dyDescent="0.3">
      <c r="A37" s="522"/>
      <c r="B37" s="350" t="s">
        <v>48</v>
      </c>
      <c r="C37" s="345" t="s">
        <v>49</v>
      </c>
      <c r="D37" s="335" t="s">
        <v>50</v>
      </c>
      <c r="E37" s="343">
        <v>0.79900000000000004</v>
      </c>
      <c r="F37" s="340"/>
      <c r="G37" s="341"/>
      <c r="H37" s="342"/>
      <c r="I37" s="341"/>
      <c r="J37" s="342"/>
      <c r="K37" s="341"/>
      <c r="L37" s="341"/>
      <c r="M37" s="340"/>
    </row>
    <row r="38" spans="1:13" ht="11.25" hidden="1" customHeight="1" x14ac:dyDescent="0.3">
      <c r="A38" s="522"/>
      <c r="B38" s="350" t="s">
        <v>51</v>
      </c>
      <c r="C38" s="345" t="s">
        <v>52</v>
      </c>
      <c r="D38" s="335">
        <v>8.1600000000000006E-3</v>
      </c>
      <c r="E38" s="339">
        <f>D38*E32</f>
        <v>6.12</v>
      </c>
      <c r="F38" s="341"/>
      <c r="G38" s="341"/>
      <c r="H38" s="342"/>
      <c r="I38" s="341"/>
      <c r="J38" s="342"/>
      <c r="K38" s="341"/>
      <c r="L38" s="341"/>
      <c r="M38" s="340"/>
    </row>
    <row r="39" spans="1:13" ht="11.25" hidden="1" customHeight="1" x14ac:dyDescent="0.3">
      <c r="A39" s="522"/>
      <c r="B39" s="350" t="s">
        <v>53</v>
      </c>
      <c r="C39" s="345" t="s">
        <v>45</v>
      </c>
      <c r="D39" s="335">
        <v>5.2599999999999999E-3</v>
      </c>
      <c r="E39" s="339">
        <f>D39*E32</f>
        <v>3.9449999999999998</v>
      </c>
      <c r="F39" s="340"/>
      <c r="G39" s="341"/>
      <c r="H39" s="342"/>
      <c r="I39" s="341"/>
      <c r="J39" s="342"/>
      <c r="K39" s="341"/>
      <c r="L39" s="341"/>
      <c r="M39" s="340"/>
    </row>
    <row r="40" spans="1:13" ht="11.25" hidden="1" customHeight="1" x14ac:dyDescent="0.3">
      <c r="A40" s="522"/>
      <c r="B40" s="350" t="s">
        <v>54</v>
      </c>
      <c r="C40" s="345" t="s">
        <v>47</v>
      </c>
      <c r="D40" s="335">
        <v>0.17799999999999999</v>
      </c>
      <c r="E40" s="339">
        <f>D40*E32</f>
        <v>133.5</v>
      </c>
      <c r="F40" s="340"/>
      <c r="G40" s="341"/>
      <c r="H40" s="342"/>
      <c r="I40" s="341"/>
      <c r="J40" s="342"/>
      <c r="K40" s="341"/>
      <c r="L40" s="341"/>
      <c r="M40" s="340"/>
    </row>
    <row r="41" spans="1:13" ht="11.25" hidden="1" customHeight="1" x14ac:dyDescent="0.3">
      <c r="A41" s="522"/>
      <c r="B41" s="350" t="s">
        <v>55</v>
      </c>
      <c r="C41" s="345" t="s">
        <v>49</v>
      </c>
      <c r="D41" s="335"/>
      <c r="E41" s="339">
        <f>E36*2.4</f>
        <v>257.04000000000002</v>
      </c>
      <c r="F41" s="340"/>
      <c r="G41" s="341"/>
      <c r="H41" s="342"/>
      <c r="I41" s="341"/>
      <c r="J41" s="342"/>
      <c r="K41" s="341"/>
      <c r="L41" s="341"/>
      <c r="M41" s="340"/>
    </row>
    <row r="42" spans="1:13" ht="41.4" x14ac:dyDescent="0.3">
      <c r="A42" s="522">
        <v>4</v>
      </c>
      <c r="B42" s="344" t="s">
        <v>63</v>
      </c>
      <c r="C42" s="345" t="s">
        <v>56</v>
      </c>
      <c r="D42" s="335"/>
      <c r="E42" s="346">
        <v>90</v>
      </c>
      <c r="F42" s="347"/>
      <c r="G42" s="348"/>
      <c r="H42" s="349"/>
      <c r="I42" s="348"/>
      <c r="J42" s="349"/>
      <c r="K42" s="348"/>
      <c r="L42" s="348"/>
      <c r="M42" s="348"/>
    </row>
    <row r="43" spans="1:13" ht="11.25" hidden="1" customHeight="1" x14ac:dyDescent="0.3">
      <c r="A43" s="522"/>
      <c r="B43" s="350" t="s">
        <v>40</v>
      </c>
      <c r="C43" s="345" t="s">
        <v>41</v>
      </c>
      <c r="D43" s="335">
        <v>7.6999999999999999E-2</v>
      </c>
      <c r="E43" s="339">
        <f>E42*D43</f>
        <v>6.93</v>
      </c>
      <c r="F43" s="340"/>
      <c r="G43" s="340"/>
      <c r="H43" s="351"/>
      <c r="I43" s="340"/>
      <c r="J43" s="351"/>
      <c r="K43" s="340"/>
      <c r="L43" s="340"/>
      <c r="M43" s="340"/>
    </row>
    <row r="44" spans="1:13" ht="11.25" hidden="1" customHeight="1" x14ac:dyDescent="0.3">
      <c r="A44" s="522"/>
      <c r="B44" s="350" t="s">
        <v>57</v>
      </c>
      <c r="C44" s="345" t="s">
        <v>43</v>
      </c>
      <c r="D44" s="335">
        <v>0.19400000000000001</v>
      </c>
      <c r="E44" s="339">
        <f>E42*D44</f>
        <v>17.46</v>
      </c>
      <c r="F44" s="340"/>
      <c r="G44" s="340"/>
      <c r="H44" s="351"/>
      <c r="I44" s="340"/>
      <c r="J44" s="351"/>
      <c r="K44" s="340"/>
      <c r="L44" s="340"/>
      <c r="M44" s="340"/>
    </row>
    <row r="45" spans="1:13" ht="11.25" hidden="1" customHeight="1" x14ac:dyDescent="0.3">
      <c r="A45" s="522"/>
      <c r="B45" s="350" t="s">
        <v>58</v>
      </c>
      <c r="C45" s="345" t="s">
        <v>43</v>
      </c>
      <c r="D45" s="335">
        <v>1.67E-2</v>
      </c>
      <c r="E45" s="339">
        <f>E42*D45</f>
        <v>1.5029999999999999</v>
      </c>
      <c r="F45" s="340"/>
      <c r="G45" s="340"/>
      <c r="H45" s="351"/>
      <c r="I45" s="340"/>
      <c r="J45" s="351"/>
      <c r="K45" s="340"/>
      <c r="L45" s="340"/>
      <c r="M45" s="340"/>
    </row>
    <row r="46" spans="1:13" ht="11.25" hidden="1" customHeight="1" x14ac:dyDescent="0.3">
      <c r="A46" s="522"/>
      <c r="B46" s="350" t="s">
        <v>59</v>
      </c>
      <c r="C46" s="345" t="s">
        <v>43</v>
      </c>
      <c r="D46" s="335">
        <v>2.4199999999999999E-2</v>
      </c>
      <c r="E46" s="339">
        <f>E42*D46</f>
        <v>2.1779999999999999</v>
      </c>
      <c r="F46" s="340"/>
      <c r="G46" s="340"/>
      <c r="H46" s="351"/>
      <c r="I46" s="340"/>
      <c r="J46" s="351"/>
      <c r="K46" s="340"/>
      <c r="L46" s="340"/>
      <c r="M46" s="340"/>
    </row>
    <row r="47" spans="1:13" ht="11.25" hidden="1" customHeight="1" x14ac:dyDescent="0.3">
      <c r="A47" s="522"/>
      <c r="B47" s="350" t="s">
        <v>60</v>
      </c>
      <c r="C47" s="345" t="s">
        <v>43</v>
      </c>
      <c r="D47" s="335">
        <v>8.8000000000000005E-3</v>
      </c>
      <c r="E47" s="339">
        <f>E42*D47</f>
        <v>0.79200000000000004</v>
      </c>
      <c r="F47" s="340"/>
      <c r="G47" s="340"/>
      <c r="H47" s="351"/>
      <c r="I47" s="340"/>
      <c r="J47" s="351"/>
      <c r="K47" s="340"/>
      <c r="L47" s="340"/>
      <c r="M47" s="340"/>
    </row>
    <row r="48" spans="1:13" ht="11.25" hidden="1" customHeight="1" x14ac:dyDescent="0.3">
      <c r="A48" s="522"/>
      <c r="B48" s="350" t="s">
        <v>44</v>
      </c>
      <c r="C48" s="345" t="s">
        <v>45</v>
      </c>
      <c r="D48" s="335">
        <v>6.3700000000000007E-2</v>
      </c>
      <c r="E48" s="339">
        <f>E42*D48</f>
        <v>5.7330000000000005</v>
      </c>
      <c r="F48" s="340"/>
      <c r="G48" s="340"/>
      <c r="H48" s="351"/>
      <c r="I48" s="340"/>
      <c r="J48" s="351"/>
      <c r="K48" s="340"/>
      <c r="L48" s="340"/>
      <c r="M48" s="340"/>
    </row>
    <row r="49" spans="1:13" ht="11.25" hidden="1" customHeight="1" x14ac:dyDescent="0.3">
      <c r="A49" s="522"/>
      <c r="B49" s="350" t="s">
        <v>54</v>
      </c>
      <c r="C49" s="345" t="s">
        <v>47</v>
      </c>
      <c r="D49" s="335">
        <v>6.2E-2</v>
      </c>
      <c r="E49" s="339">
        <f>E42*D49</f>
        <v>5.58</v>
      </c>
      <c r="F49" s="340"/>
      <c r="G49" s="340"/>
      <c r="H49" s="351"/>
      <c r="I49" s="340"/>
      <c r="J49" s="351"/>
      <c r="K49" s="340"/>
      <c r="L49" s="340"/>
      <c r="M49" s="340"/>
    </row>
    <row r="50" spans="1:13" ht="11.25" hidden="1" customHeight="1" x14ac:dyDescent="0.3">
      <c r="A50" s="522"/>
      <c r="B50" s="352" t="s">
        <v>61</v>
      </c>
      <c r="C50" s="38" t="s">
        <v>62</v>
      </c>
      <c r="D50" s="65">
        <v>1.2999999999999999E-3</v>
      </c>
      <c r="E50" s="66">
        <f>E42*D50</f>
        <v>0.11699999999999999</v>
      </c>
      <c r="F50" s="66"/>
      <c r="G50" s="66"/>
      <c r="H50" s="66"/>
      <c r="I50" s="66"/>
      <c r="J50" s="66"/>
      <c r="K50" s="66"/>
      <c r="L50" s="66"/>
      <c r="M50" s="66"/>
    </row>
    <row r="51" spans="1:13" hidden="1" x14ac:dyDescent="0.3">
      <c r="A51" s="522"/>
      <c r="B51" s="350" t="s">
        <v>53</v>
      </c>
      <c r="C51" s="345" t="s">
        <v>45</v>
      </c>
      <c r="D51" s="335">
        <v>1.78E-2</v>
      </c>
      <c r="E51" s="339">
        <f>E42*D51</f>
        <v>1.6020000000000001</v>
      </c>
      <c r="F51" s="340"/>
      <c r="G51" s="340"/>
      <c r="H51" s="351"/>
      <c r="I51" s="340"/>
      <c r="J51" s="351"/>
      <c r="K51" s="340"/>
      <c r="L51" s="340"/>
      <c r="M51" s="340"/>
    </row>
    <row r="52" spans="1:13" ht="15" x14ac:dyDescent="0.3">
      <c r="A52" s="253"/>
      <c r="B52" s="269" t="s">
        <v>140</v>
      </c>
      <c r="C52" s="279"/>
      <c r="D52" s="279"/>
      <c r="E52" s="287"/>
      <c r="F52" s="278"/>
      <c r="G52" s="281"/>
      <c r="H52" s="281"/>
      <c r="I52" s="281"/>
      <c r="J52" s="281"/>
      <c r="K52" s="281"/>
      <c r="L52" s="281"/>
      <c r="M52" s="281"/>
    </row>
    <row r="53" spans="1:13" ht="11.25" customHeight="1" x14ac:dyDescent="0.3">
      <c r="A53" s="253"/>
      <c r="B53" s="269" t="s">
        <v>141</v>
      </c>
      <c r="C53" s="279"/>
      <c r="D53" s="279"/>
      <c r="E53" s="287"/>
      <c r="F53" s="278"/>
      <c r="G53" s="281"/>
      <c r="H53" s="281"/>
      <c r="I53" s="281"/>
      <c r="J53" s="281"/>
      <c r="K53" s="281"/>
      <c r="L53" s="281"/>
      <c r="M53" s="281"/>
    </row>
    <row r="54" spans="1:13" ht="15" x14ac:dyDescent="0.3">
      <c r="A54" s="253"/>
      <c r="B54" s="269" t="s">
        <v>122</v>
      </c>
      <c r="C54" s="289">
        <v>0.03</v>
      </c>
      <c r="D54" s="289"/>
      <c r="E54" s="287"/>
      <c r="F54" s="278"/>
      <c r="G54" s="255"/>
      <c r="H54" s="288"/>
      <c r="I54" s="288"/>
      <c r="J54" s="288"/>
      <c r="K54" s="288"/>
      <c r="L54" s="288"/>
      <c r="M54" s="288"/>
    </row>
    <row r="55" spans="1:13" ht="15" x14ac:dyDescent="0.3">
      <c r="A55" s="253"/>
      <c r="B55" s="269" t="s">
        <v>7</v>
      </c>
      <c r="C55" s="271"/>
      <c r="D55" s="271"/>
      <c r="E55" s="287"/>
      <c r="F55" s="278"/>
      <c r="G55" s="255"/>
      <c r="H55" s="288"/>
      <c r="I55" s="288"/>
      <c r="J55" s="288"/>
      <c r="K55" s="288"/>
      <c r="L55" s="288"/>
      <c r="M55" s="288"/>
    </row>
    <row r="56" spans="1:13" ht="15" x14ac:dyDescent="0.3">
      <c r="A56" s="253"/>
      <c r="B56" s="269" t="s">
        <v>143</v>
      </c>
      <c r="C56" s="289">
        <v>0.18</v>
      </c>
      <c r="D56" s="289"/>
      <c r="E56" s="287"/>
      <c r="F56" s="278"/>
      <c r="G56" s="255"/>
      <c r="H56" s="288"/>
      <c r="I56" s="288"/>
      <c r="J56" s="288"/>
      <c r="K56" s="288"/>
      <c r="L56" s="288"/>
      <c r="M56" s="288"/>
    </row>
    <row r="57" spans="1:13" ht="15" x14ac:dyDescent="0.3">
      <c r="A57" s="253"/>
      <c r="B57" s="269" t="s">
        <v>7</v>
      </c>
      <c r="C57" s="279"/>
      <c r="D57" s="279"/>
      <c r="E57" s="287"/>
      <c r="F57" s="278"/>
      <c r="G57" s="255"/>
      <c r="H57" s="288"/>
      <c r="I57" s="288"/>
      <c r="J57" s="288"/>
      <c r="K57" s="288"/>
      <c r="L57" s="288"/>
      <c r="M57" s="288"/>
    </row>
    <row r="59" spans="1:13" ht="43.2" x14ac:dyDescent="0.3">
      <c r="B59" s="432" t="s">
        <v>217</v>
      </c>
    </row>
    <row r="61" spans="1:13" ht="16.2" x14ac:dyDescent="0.4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</row>
  </sheetData>
  <mergeCells count="17">
    <mergeCell ref="A32:A41"/>
    <mergeCell ref="A42:A51"/>
    <mergeCell ref="A61:M61"/>
    <mergeCell ref="M5:M6"/>
    <mergeCell ref="A10:A14"/>
    <mergeCell ref="A19:A22"/>
    <mergeCell ref="A23:A31"/>
    <mergeCell ref="A2:M2"/>
    <mergeCell ref="A3:M3"/>
    <mergeCell ref="A5:A6"/>
    <mergeCell ref="B5:B6"/>
    <mergeCell ref="C5:C6"/>
    <mergeCell ref="E5:E6"/>
    <mergeCell ref="F5:G5"/>
    <mergeCell ref="H5:I5"/>
    <mergeCell ref="J5:K5"/>
    <mergeCell ref="L5:L6"/>
  </mergeCells>
  <conditionalFormatting sqref="I32 G32 K32:M32 A42:F42">
    <cfRule type="cellIs" dxfId="47" priority="18" operator="equal">
      <formula>0</formula>
    </cfRule>
  </conditionalFormatting>
  <conditionalFormatting sqref="A32 H32 J32 D32:F32">
    <cfRule type="cellIs" dxfId="46" priority="17" operator="equal">
      <formula>0</formula>
    </cfRule>
  </conditionalFormatting>
  <conditionalFormatting sqref="B32">
    <cfRule type="cellIs" dxfId="45" priority="16" operator="equal">
      <formula>0</formula>
    </cfRule>
  </conditionalFormatting>
  <conditionalFormatting sqref="D38:F38 B38 H38:H41 J38:J41 K33:M41 G33:G41 I33:I41">
    <cfRule type="cellIs" dxfId="44" priority="15" operator="equal">
      <formula>0</formula>
    </cfRule>
  </conditionalFormatting>
  <conditionalFormatting sqref="D36:F36 B36 B37:F37 B34:F35 H33:H37 J33:J37 C33:F33">
    <cfRule type="cellIs" dxfId="43" priority="13" operator="equal">
      <formula>0</formula>
    </cfRule>
  </conditionalFormatting>
  <conditionalFormatting sqref="D40:F40 B40 B41:F41 B39:F39">
    <cfRule type="cellIs" dxfId="42" priority="14" operator="equal">
      <formula>0</formula>
    </cfRule>
  </conditionalFormatting>
  <conditionalFormatting sqref="C40">
    <cfRule type="cellIs" dxfId="41" priority="11" operator="equal">
      <formula>0</formula>
    </cfRule>
  </conditionalFormatting>
  <conditionalFormatting sqref="B33">
    <cfRule type="cellIs" dxfId="40" priority="9" operator="equal">
      <formula>0</formula>
    </cfRule>
  </conditionalFormatting>
  <conditionalFormatting sqref="C36">
    <cfRule type="cellIs" dxfId="39" priority="12" operator="equal">
      <formula>0</formula>
    </cfRule>
  </conditionalFormatting>
  <conditionalFormatting sqref="C38">
    <cfRule type="cellIs" dxfId="38" priority="10" operator="equal">
      <formula>0</formula>
    </cfRule>
  </conditionalFormatting>
  <conditionalFormatting sqref="C32">
    <cfRule type="cellIs" dxfId="37" priority="7" operator="equal">
      <formula>0</formula>
    </cfRule>
  </conditionalFormatting>
  <conditionalFormatting sqref="K42:M42 I42 G42">
    <cfRule type="cellIs" dxfId="36" priority="6" operator="equal">
      <formula>0</formula>
    </cfRule>
  </conditionalFormatting>
  <conditionalFormatting sqref="H42 J42">
    <cfRule type="cellIs" dxfId="35" priority="5" operator="equal">
      <formula>0</formula>
    </cfRule>
  </conditionalFormatting>
  <conditionalFormatting sqref="K43:M51 B46:F51 H46:H51 J46 I43:I51 G43:G51 J48:J51">
    <cfRule type="cellIs" dxfId="34" priority="4" operator="equal">
      <formula>0</formula>
    </cfRule>
  </conditionalFormatting>
  <conditionalFormatting sqref="B43:F45 H43:H45 J43:J45">
    <cfRule type="cellIs" dxfId="33" priority="3" operator="equal">
      <formula>0</formula>
    </cfRule>
  </conditionalFormatting>
  <conditionalFormatting sqref="J47">
    <cfRule type="cellIs" dxfId="32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64"/>
  <sheetViews>
    <sheetView zoomScaleNormal="100" workbookViewId="0">
      <selection activeCell="L5" sqref="L5:M6"/>
    </sheetView>
  </sheetViews>
  <sheetFormatPr defaultRowHeight="14.4" x14ac:dyDescent="0.3"/>
  <cols>
    <col min="1" max="1" width="2.44140625" customWidth="1"/>
    <col min="2" max="2" width="44.109375" customWidth="1"/>
    <col min="3" max="3" width="6" bestFit="1" customWidth="1"/>
    <col min="4" max="4" width="8.44140625" hidden="1" customWidth="1"/>
    <col min="5" max="5" width="7.88671875" customWidth="1"/>
    <col min="6" max="6" width="9" style="290" hidden="1" customWidth="1"/>
    <col min="7" max="11" width="8.6640625" hidden="1" customWidth="1"/>
    <col min="12" max="12" width="13.77734375" customWidth="1"/>
    <col min="13" max="13" width="14.88671875" customWidth="1"/>
  </cols>
  <sheetData>
    <row r="2" spans="1:13" ht="37.5" customHeight="1" x14ac:dyDescent="0.3">
      <c r="A2" s="496" t="s">
        <v>198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6.5" customHeight="1" x14ac:dyDescent="0.3">
      <c r="A3" s="497" t="s">
        <v>130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1:13" ht="16.5" customHeight="1" x14ac:dyDescent="0.3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7" customHeight="1" x14ac:dyDescent="0.3">
      <c r="A5" s="540" t="s">
        <v>0</v>
      </c>
      <c r="B5" s="541" t="s">
        <v>1</v>
      </c>
      <c r="C5" s="541" t="s">
        <v>2</v>
      </c>
      <c r="D5" s="261"/>
      <c r="E5" s="542" t="s">
        <v>3</v>
      </c>
      <c r="F5" s="543" t="s">
        <v>4</v>
      </c>
      <c r="G5" s="543"/>
      <c r="H5" s="544" t="s">
        <v>5</v>
      </c>
      <c r="I5" s="544"/>
      <c r="J5" s="544" t="s">
        <v>6</v>
      </c>
      <c r="K5" s="544"/>
      <c r="L5" s="517" t="s">
        <v>221</v>
      </c>
      <c r="M5" s="517" t="s">
        <v>222</v>
      </c>
    </row>
    <row r="6" spans="1:13" ht="27" customHeight="1" x14ac:dyDescent="0.3">
      <c r="A6" s="540"/>
      <c r="B6" s="541"/>
      <c r="C6" s="541"/>
      <c r="D6" s="262" t="s">
        <v>131</v>
      </c>
      <c r="E6" s="542"/>
      <c r="F6" s="407" t="s">
        <v>8</v>
      </c>
      <c r="G6" s="264" t="s">
        <v>7</v>
      </c>
      <c r="H6" s="265" t="s">
        <v>8</v>
      </c>
      <c r="I6" s="264" t="s">
        <v>7</v>
      </c>
      <c r="J6" s="265" t="s">
        <v>8</v>
      </c>
      <c r="K6" s="264" t="s">
        <v>7</v>
      </c>
      <c r="L6" s="517"/>
      <c r="M6" s="517"/>
    </row>
    <row r="7" spans="1:13" x14ac:dyDescent="0.3">
      <c r="A7" s="266">
        <v>1</v>
      </c>
      <c r="B7" s="266">
        <v>2</v>
      </c>
      <c r="C7" s="266">
        <v>3</v>
      </c>
      <c r="D7" s="266">
        <v>5</v>
      </c>
      <c r="E7" s="266">
        <v>4</v>
      </c>
      <c r="F7" s="408">
        <v>7</v>
      </c>
      <c r="G7" s="266">
        <v>8</v>
      </c>
      <c r="H7" s="266">
        <v>9</v>
      </c>
      <c r="I7" s="266">
        <v>10</v>
      </c>
      <c r="J7" s="266">
        <v>11</v>
      </c>
      <c r="K7" s="266">
        <v>12</v>
      </c>
      <c r="L7" s="266">
        <v>5</v>
      </c>
      <c r="M7" s="266">
        <v>6</v>
      </c>
    </row>
    <row r="8" spans="1:13" ht="9" customHeight="1" x14ac:dyDescent="0.3">
      <c r="A8" s="267"/>
      <c r="B8" s="268"/>
      <c r="C8" s="267"/>
      <c r="D8" s="267"/>
      <c r="E8" s="267"/>
      <c r="F8" s="409"/>
      <c r="G8" s="267"/>
      <c r="H8" s="267"/>
      <c r="I8" s="267"/>
      <c r="J8" s="267"/>
      <c r="K8" s="267"/>
      <c r="L8" s="267"/>
      <c r="M8" s="267"/>
    </row>
    <row r="9" spans="1:13" ht="12.75" customHeight="1" x14ac:dyDescent="0.3">
      <c r="A9" s="267"/>
      <c r="B9" s="269" t="s">
        <v>132</v>
      </c>
      <c r="C9" s="267"/>
      <c r="D9" s="267"/>
      <c r="E9" s="267"/>
      <c r="F9" s="409"/>
      <c r="G9" s="267"/>
      <c r="H9" s="267"/>
      <c r="I9" s="267"/>
      <c r="J9" s="267"/>
      <c r="K9" s="267"/>
      <c r="L9" s="267"/>
      <c r="M9" s="267"/>
    </row>
    <row r="10" spans="1:13" ht="41.4" x14ac:dyDescent="0.3">
      <c r="A10" s="467">
        <v>1</v>
      </c>
      <c r="B10" s="111" t="s">
        <v>85</v>
      </c>
      <c r="C10" s="100" t="s">
        <v>74</v>
      </c>
      <c r="D10" s="80"/>
      <c r="E10" s="331">
        <v>20</v>
      </c>
      <c r="F10" s="410"/>
      <c r="G10" s="331"/>
      <c r="H10" s="331"/>
      <c r="I10" s="331"/>
      <c r="J10" s="331"/>
      <c r="K10" s="331"/>
      <c r="L10" s="331"/>
      <c r="M10" s="331"/>
    </row>
    <row r="11" spans="1:13" ht="12.75" hidden="1" customHeight="1" x14ac:dyDescent="0.3">
      <c r="A11" s="467"/>
      <c r="B11" s="82" t="s">
        <v>69</v>
      </c>
      <c r="C11" s="87" t="s">
        <v>70</v>
      </c>
      <c r="D11" s="110">
        <v>0.67700000000000005</v>
      </c>
      <c r="E11" s="89">
        <f>D11*E10</f>
        <v>13.540000000000001</v>
      </c>
      <c r="F11" s="411"/>
      <c r="G11" s="89"/>
      <c r="H11" s="89"/>
      <c r="I11" s="89"/>
      <c r="J11" s="89"/>
      <c r="K11" s="89"/>
      <c r="L11" s="89"/>
      <c r="M11" s="89"/>
    </row>
    <row r="12" spans="1:13" ht="12.75" hidden="1" customHeight="1" x14ac:dyDescent="0.3">
      <c r="A12" s="467"/>
      <c r="B12" s="82" t="s">
        <v>71</v>
      </c>
      <c r="C12" s="87" t="s">
        <v>72</v>
      </c>
      <c r="D12" s="110">
        <v>5.7799999999999997E-2</v>
      </c>
      <c r="E12" s="89">
        <f>D12*E10</f>
        <v>1.1559999999999999</v>
      </c>
      <c r="F12" s="411"/>
      <c r="G12" s="89"/>
      <c r="H12" s="89"/>
      <c r="I12" s="89"/>
      <c r="J12" s="89"/>
      <c r="K12" s="89"/>
      <c r="L12" s="89"/>
      <c r="M12" s="89"/>
    </row>
    <row r="13" spans="1:13" ht="12.75" hidden="1" customHeight="1" x14ac:dyDescent="0.3">
      <c r="A13" s="467"/>
      <c r="B13" s="10" t="s">
        <v>14</v>
      </c>
      <c r="C13" s="41" t="s">
        <v>13</v>
      </c>
      <c r="D13" s="41">
        <f>0.0125</f>
        <v>1.2500000000000001E-2</v>
      </c>
      <c r="E13" s="12">
        <f>E10*D13</f>
        <v>0.25</v>
      </c>
      <c r="F13" s="412"/>
      <c r="G13" s="14"/>
      <c r="H13" s="14"/>
      <c r="I13" s="14"/>
      <c r="J13" s="14"/>
      <c r="K13" s="14"/>
      <c r="L13" s="14"/>
      <c r="M13" s="14"/>
    </row>
    <row r="14" spans="1:13" ht="12.75" hidden="1" customHeight="1" x14ac:dyDescent="0.3">
      <c r="A14" s="467"/>
      <c r="B14" s="10" t="s">
        <v>15</v>
      </c>
      <c r="C14" s="41" t="s">
        <v>16</v>
      </c>
      <c r="D14" s="41">
        <v>2.82E-3</v>
      </c>
      <c r="E14" s="12">
        <f>E10*D14</f>
        <v>5.6399999999999999E-2</v>
      </c>
      <c r="F14" s="412"/>
      <c r="G14" s="14"/>
      <c r="H14" s="14"/>
      <c r="I14" s="14"/>
      <c r="J14" s="14"/>
      <c r="K14" s="14"/>
      <c r="L14" s="14"/>
      <c r="M14" s="14"/>
    </row>
    <row r="15" spans="1:13" ht="42.75" customHeight="1" x14ac:dyDescent="0.3">
      <c r="A15" s="276">
        <v>2</v>
      </c>
      <c r="B15" s="277" t="s">
        <v>193</v>
      </c>
      <c r="C15" s="271" t="s">
        <v>17</v>
      </c>
      <c r="D15" s="271">
        <v>1.85</v>
      </c>
      <c r="E15" s="272">
        <f>D15*E10</f>
        <v>37</v>
      </c>
      <c r="F15" s="413"/>
      <c r="G15" s="255"/>
      <c r="H15" s="255"/>
      <c r="I15" s="255"/>
      <c r="J15" s="255"/>
      <c r="K15" s="255"/>
      <c r="L15" s="255"/>
      <c r="M15" s="255"/>
    </row>
    <row r="16" spans="1:13" ht="15" x14ac:dyDescent="0.3">
      <c r="A16" s="253"/>
      <c r="B16" s="269" t="s">
        <v>133</v>
      </c>
      <c r="C16" s="279"/>
      <c r="D16" s="279"/>
      <c r="E16" s="280"/>
      <c r="F16" s="413"/>
      <c r="G16" s="281"/>
      <c r="H16" s="281"/>
      <c r="I16" s="281"/>
      <c r="J16" s="281"/>
      <c r="K16" s="281"/>
      <c r="L16" s="281"/>
      <c r="M16" s="281"/>
    </row>
    <row r="17" spans="1:13" ht="11.25" customHeight="1" x14ac:dyDescent="0.3">
      <c r="A17" s="253"/>
      <c r="B17" s="269"/>
      <c r="C17" s="279"/>
      <c r="D17" s="279"/>
      <c r="E17" s="280"/>
      <c r="F17" s="413"/>
      <c r="G17" s="254"/>
      <c r="H17" s="254"/>
      <c r="I17" s="254"/>
      <c r="J17" s="254"/>
      <c r="K17" s="254"/>
      <c r="L17" s="254"/>
      <c r="M17" s="254"/>
    </row>
    <row r="18" spans="1:13" ht="11.25" customHeight="1" x14ac:dyDescent="0.3">
      <c r="A18" s="253"/>
      <c r="B18" s="269" t="s">
        <v>134</v>
      </c>
      <c r="C18" s="282"/>
      <c r="D18" s="282"/>
      <c r="E18" s="283"/>
      <c r="F18" s="413"/>
      <c r="G18" s="254"/>
      <c r="H18" s="254"/>
      <c r="I18" s="254"/>
      <c r="J18" s="254"/>
      <c r="K18" s="254"/>
      <c r="L18" s="254"/>
      <c r="M18" s="254"/>
    </row>
    <row r="19" spans="1:13" ht="37.799999999999997" x14ac:dyDescent="0.3">
      <c r="A19" s="441">
        <v>1</v>
      </c>
      <c r="B19" s="8" t="s">
        <v>32</v>
      </c>
      <c r="C19" s="9" t="s">
        <v>18</v>
      </c>
      <c r="D19" s="49"/>
      <c r="E19" s="62">
        <v>7</v>
      </c>
      <c r="F19" s="414"/>
      <c r="G19" s="63"/>
      <c r="H19" s="62"/>
      <c r="I19" s="63"/>
      <c r="J19" s="62"/>
      <c r="K19" s="63"/>
      <c r="L19" s="63"/>
      <c r="M19" s="63"/>
    </row>
    <row r="20" spans="1:13" ht="11.25" hidden="1" customHeight="1" x14ac:dyDescent="0.3">
      <c r="A20" s="442"/>
      <c r="B20" s="10" t="s">
        <v>10</v>
      </c>
      <c r="C20" s="11" t="s">
        <v>11</v>
      </c>
      <c r="D20" s="64">
        <v>4.12</v>
      </c>
      <c r="E20" s="30">
        <f>D20*E19</f>
        <v>28.84</v>
      </c>
      <c r="F20" s="415"/>
      <c r="G20" s="30"/>
      <c r="H20" s="30"/>
      <c r="I20" s="30"/>
      <c r="J20" s="30"/>
      <c r="K20" s="30"/>
      <c r="L20" s="30"/>
      <c r="M20" s="30"/>
    </row>
    <row r="21" spans="1:13" ht="11.25" hidden="1" customHeight="1" x14ac:dyDescent="0.3">
      <c r="A21" s="442"/>
      <c r="B21" s="10" t="s">
        <v>33</v>
      </c>
      <c r="C21" s="11" t="s">
        <v>18</v>
      </c>
      <c r="D21" s="64">
        <v>51</v>
      </c>
      <c r="E21" s="30">
        <f>D21*E19</f>
        <v>357</v>
      </c>
      <c r="F21" s="415"/>
      <c r="G21" s="30"/>
      <c r="H21" s="30"/>
      <c r="I21" s="30"/>
      <c r="J21" s="30"/>
      <c r="K21" s="30"/>
      <c r="L21" s="30"/>
      <c r="M21" s="30"/>
    </row>
    <row r="22" spans="1:13" ht="11.25" hidden="1" customHeight="1" x14ac:dyDescent="0.3">
      <c r="A22" s="443"/>
      <c r="B22" s="10" t="s">
        <v>34</v>
      </c>
      <c r="C22" s="11" t="s">
        <v>25</v>
      </c>
      <c r="D22" s="64">
        <v>3.5000000000000003E-2</v>
      </c>
      <c r="E22" s="30">
        <f>D22*E19</f>
        <v>0.24500000000000002</v>
      </c>
      <c r="F22" s="415"/>
      <c r="G22" s="30"/>
      <c r="H22" s="30"/>
      <c r="I22" s="30"/>
      <c r="J22" s="30"/>
      <c r="K22" s="30"/>
      <c r="L22" s="30"/>
      <c r="M22" s="30"/>
    </row>
    <row r="23" spans="1:13" ht="24" customHeight="1" x14ac:dyDescent="0.3">
      <c r="A23" s="546">
        <v>2</v>
      </c>
      <c r="B23" s="270" t="s">
        <v>200</v>
      </c>
      <c r="C23" s="271" t="s">
        <v>158</v>
      </c>
      <c r="D23" s="279"/>
      <c r="E23" s="284">
        <v>55</v>
      </c>
      <c r="F23" s="416"/>
      <c r="G23" s="274"/>
      <c r="H23" s="273"/>
      <c r="I23" s="275"/>
      <c r="J23" s="273"/>
      <c r="K23" s="275"/>
      <c r="L23" s="275"/>
      <c r="M23" s="275"/>
    </row>
    <row r="24" spans="1:13" ht="11.25" hidden="1" customHeight="1" x14ac:dyDescent="0.3">
      <c r="A24" s="546"/>
      <c r="B24" s="291" t="s">
        <v>10</v>
      </c>
      <c r="C24" s="285" t="s">
        <v>11</v>
      </c>
      <c r="D24" s="285">
        <v>1.54</v>
      </c>
      <c r="E24" s="292">
        <f>D24*E23</f>
        <v>84.7</v>
      </c>
      <c r="F24" s="417"/>
      <c r="G24" s="286"/>
      <c r="H24" s="286"/>
      <c r="I24" s="286"/>
      <c r="J24" s="286"/>
      <c r="K24" s="286"/>
      <c r="L24" s="286"/>
      <c r="M24" s="286"/>
    </row>
    <row r="25" spans="1:13" ht="11.25" hidden="1" customHeight="1" x14ac:dyDescent="0.3">
      <c r="A25" s="546"/>
      <c r="B25" s="291" t="s">
        <v>199</v>
      </c>
      <c r="C25" s="285" t="s">
        <v>56</v>
      </c>
      <c r="D25" s="285">
        <v>1</v>
      </c>
      <c r="E25" s="292">
        <f>D25*E23</f>
        <v>55</v>
      </c>
      <c r="F25" s="417"/>
      <c r="G25" s="286"/>
      <c r="H25" s="286"/>
      <c r="I25" s="286"/>
      <c r="J25" s="286"/>
      <c r="K25" s="286"/>
      <c r="L25" s="286"/>
      <c r="M25" s="286"/>
    </row>
    <row r="26" spans="1:13" ht="11.25" hidden="1" customHeight="1" x14ac:dyDescent="0.3">
      <c r="A26" s="546"/>
      <c r="B26" s="291" t="s">
        <v>139</v>
      </c>
      <c r="C26" s="285" t="s">
        <v>16</v>
      </c>
      <c r="D26" s="285">
        <v>0.09</v>
      </c>
      <c r="E26" s="292">
        <f>D26*E23</f>
        <v>4.95</v>
      </c>
      <c r="F26" s="417"/>
      <c r="G26" s="286"/>
      <c r="H26" s="286"/>
      <c r="I26" s="286"/>
      <c r="J26" s="286"/>
      <c r="K26" s="286"/>
      <c r="L26" s="286"/>
      <c r="M26" s="286"/>
    </row>
    <row r="27" spans="1:13" ht="25.2" x14ac:dyDescent="0.3">
      <c r="A27" s="446">
        <v>3</v>
      </c>
      <c r="B27" s="8" t="s">
        <v>38</v>
      </c>
      <c r="C27" s="9" t="s">
        <v>19</v>
      </c>
      <c r="D27" s="46"/>
      <c r="E27" s="47">
        <v>312</v>
      </c>
      <c r="F27" s="418"/>
      <c r="G27" s="48"/>
      <c r="H27" s="47"/>
      <c r="I27" s="48"/>
      <c r="J27" s="47"/>
      <c r="K27" s="48"/>
      <c r="L27" s="48"/>
      <c r="M27" s="48"/>
    </row>
    <row r="28" spans="1:13" ht="11.25" hidden="1" customHeight="1" x14ac:dyDescent="0.3">
      <c r="A28" s="447"/>
      <c r="B28" s="10" t="s">
        <v>20</v>
      </c>
      <c r="C28" s="11" t="s">
        <v>11</v>
      </c>
      <c r="D28" s="49">
        <v>3.73E-2</v>
      </c>
      <c r="E28" s="50">
        <f>D28*E27</f>
        <v>11.637599999999999</v>
      </c>
      <c r="F28" s="412"/>
      <c r="G28" s="52"/>
      <c r="H28" s="52"/>
      <c r="I28" s="52"/>
      <c r="J28" s="52"/>
      <c r="K28" s="52"/>
      <c r="L28" s="52"/>
      <c r="M28" s="52"/>
    </row>
    <row r="29" spans="1:13" ht="11.25" hidden="1" customHeight="1" x14ac:dyDescent="0.3">
      <c r="A29" s="447"/>
      <c r="B29" s="10" t="s">
        <v>37</v>
      </c>
      <c r="C29" s="11" t="s">
        <v>13</v>
      </c>
      <c r="D29" s="49">
        <v>2.3700000000000001E-3</v>
      </c>
      <c r="E29" s="50">
        <f>D29*E27</f>
        <v>0.7394400000000001</v>
      </c>
      <c r="F29" s="412"/>
      <c r="G29" s="52"/>
      <c r="H29" s="52"/>
      <c r="I29" s="52"/>
      <c r="J29" s="51"/>
      <c r="K29" s="52"/>
      <c r="L29" s="52"/>
      <c r="M29" s="52"/>
    </row>
    <row r="30" spans="1:13" ht="11.25" hidden="1" customHeight="1" x14ac:dyDescent="0.3">
      <c r="A30" s="447"/>
      <c r="B30" s="10" t="s">
        <v>21</v>
      </c>
      <c r="C30" s="11" t="s">
        <v>13</v>
      </c>
      <c r="D30" s="49">
        <v>4.0999999999999999E-4</v>
      </c>
      <c r="E30" s="50">
        <f>D30*E27</f>
        <v>0.12792000000000001</v>
      </c>
      <c r="F30" s="412"/>
      <c r="G30" s="52"/>
      <c r="H30" s="52"/>
      <c r="I30" s="52"/>
      <c r="J30" s="51"/>
      <c r="K30" s="52"/>
      <c r="L30" s="52"/>
      <c r="M30" s="52"/>
    </row>
    <row r="31" spans="1:13" ht="11.25" hidden="1" customHeight="1" x14ac:dyDescent="0.3">
      <c r="A31" s="447"/>
      <c r="B31" s="10" t="s">
        <v>22</v>
      </c>
      <c r="C31" s="11" t="s">
        <v>13</v>
      </c>
      <c r="D31" s="49">
        <v>4.0899999999999999E-3</v>
      </c>
      <c r="E31" s="50">
        <f>D31*E27</f>
        <v>1.2760799999999999</v>
      </c>
      <c r="F31" s="412"/>
      <c r="G31" s="52"/>
      <c r="H31" s="52"/>
      <c r="I31" s="52"/>
      <c r="J31" s="51"/>
      <c r="K31" s="52"/>
      <c r="L31" s="52"/>
      <c r="M31" s="52"/>
    </row>
    <row r="32" spans="1:13" ht="11.25" hidden="1" customHeight="1" x14ac:dyDescent="0.3">
      <c r="A32" s="447"/>
      <c r="B32" s="10" t="s">
        <v>23</v>
      </c>
      <c r="C32" s="11" t="s">
        <v>13</v>
      </c>
      <c r="D32" s="49">
        <v>4.3699999999999998E-3</v>
      </c>
      <c r="E32" s="50">
        <f>D32*E27</f>
        <v>1.36344</v>
      </c>
      <c r="F32" s="412"/>
      <c r="G32" s="52"/>
      <c r="H32" s="52"/>
      <c r="I32" s="52"/>
      <c r="J32" s="51"/>
      <c r="K32" s="52"/>
      <c r="L32" s="52"/>
      <c r="M32" s="52"/>
    </row>
    <row r="33" spans="1:13" ht="15" hidden="1" customHeight="1" x14ac:dyDescent="0.3">
      <c r="A33" s="447"/>
      <c r="B33" s="10" t="s">
        <v>24</v>
      </c>
      <c r="C33" s="11" t="s">
        <v>13</v>
      </c>
      <c r="D33" s="49">
        <v>1.48E-3</v>
      </c>
      <c r="E33" s="50">
        <f>D33*E27</f>
        <v>0.46176</v>
      </c>
      <c r="F33" s="412"/>
      <c r="G33" s="52"/>
      <c r="H33" s="52"/>
      <c r="I33" s="52"/>
      <c r="J33" s="51"/>
      <c r="K33" s="52"/>
      <c r="L33" s="52"/>
      <c r="M33" s="52"/>
    </row>
    <row r="34" spans="1:13" ht="11.25" hidden="1" customHeight="1" x14ac:dyDescent="0.3">
      <c r="A34" s="447"/>
      <c r="B34" s="10" t="s">
        <v>30</v>
      </c>
      <c r="C34" s="11" t="s">
        <v>25</v>
      </c>
      <c r="D34" s="49">
        <v>0.122</v>
      </c>
      <c r="E34" s="50">
        <f>D34*E27</f>
        <v>38.064</v>
      </c>
      <c r="F34" s="412"/>
      <c r="G34" s="52"/>
      <c r="H34" s="52"/>
      <c r="I34" s="52"/>
      <c r="J34" s="52"/>
      <c r="K34" s="52"/>
      <c r="L34" s="52"/>
      <c r="M34" s="52"/>
    </row>
    <row r="35" spans="1:13" ht="11.25" hidden="1" customHeight="1" x14ac:dyDescent="0.3">
      <c r="A35" s="448"/>
      <c r="B35" s="10" t="s">
        <v>26</v>
      </c>
      <c r="C35" s="11" t="s">
        <v>25</v>
      </c>
      <c r="D35" s="49">
        <v>1.0999999999999999E-2</v>
      </c>
      <c r="E35" s="50">
        <f>D35*E27</f>
        <v>3.4319999999999999</v>
      </c>
      <c r="F35" s="412"/>
      <c r="G35" s="52"/>
      <c r="H35" s="52"/>
      <c r="I35" s="52"/>
      <c r="J35" s="52"/>
      <c r="K35" s="52"/>
      <c r="L35" s="52"/>
      <c r="M35" s="52"/>
    </row>
    <row r="36" spans="1:13" ht="41.4" x14ac:dyDescent="0.3">
      <c r="A36" s="522">
        <v>4</v>
      </c>
      <c r="B36" s="344" t="s">
        <v>197</v>
      </c>
      <c r="C36" s="231" t="s">
        <v>52</v>
      </c>
      <c r="D36" s="402"/>
      <c r="E36" s="401">
        <v>312</v>
      </c>
      <c r="F36" s="419"/>
      <c r="G36" s="348"/>
      <c r="H36" s="349"/>
      <c r="I36" s="348"/>
      <c r="J36" s="349"/>
      <c r="K36" s="348"/>
      <c r="L36" s="348"/>
      <c r="M36" s="348"/>
    </row>
    <row r="37" spans="1:13" ht="11.25" hidden="1" customHeight="1" x14ac:dyDescent="0.3">
      <c r="A37" s="522"/>
      <c r="B37" s="350" t="s">
        <v>40</v>
      </c>
      <c r="C37" s="345" t="s">
        <v>41</v>
      </c>
      <c r="D37" s="335">
        <v>0.377716</v>
      </c>
      <c r="E37" s="339">
        <f>D37*E36</f>
        <v>117.847392</v>
      </c>
      <c r="F37" s="420"/>
      <c r="G37" s="341"/>
      <c r="H37" s="342"/>
      <c r="I37" s="341"/>
      <c r="J37" s="342"/>
      <c r="K37" s="341"/>
      <c r="L37" s="341"/>
      <c r="M37" s="340"/>
    </row>
    <row r="38" spans="1:13" ht="11.25" hidden="1" customHeight="1" x14ac:dyDescent="0.3">
      <c r="A38" s="522"/>
      <c r="B38" s="350" t="s">
        <v>42</v>
      </c>
      <c r="C38" s="345" t="s">
        <v>43</v>
      </c>
      <c r="D38" s="335">
        <v>2.2599999999999999E-2</v>
      </c>
      <c r="E38" s="339">
        <f>D38*E36</f>
        <v>7.0511999999999997</v>
      </c>
      <c r="F38" s="420"/>
      <c r="G38" s="341"/>
      <c r="H38" s="342"/>
      <c r="I38" s="341"/>
      <c r="J38" s="342"/>
      <c r="K38" s="341"/>
      <c r="L38" s="341"/>
      <c r="M38" s="340"/>
    </row>
    <row r="39" spans="1:13" ht="11.25" hidden="1" customHeight="1" x14ac:dyDescent="0.3">
      <c r="A39" s="522"/>
      <c r="B39" s="350" t="s">
        <v>44</v>
      </c>
      <c r="C39" s="345" t="s">
        <v>45</v>
      </c>
      <c r="D39" s="335">
        <v>1.29E-2</v>
      </c>
      <c r="E39" s="339">
        <f>D39*E36</f>
        <v>4.0247999999999999</v>
      </c>
      <c r="F39" s="420"/>
      <c r="G39" s="341"/>
      <c r="H39" s="342"/>
      <c r="I39" s="341"/>
      <c r="J39" s="342"/>
      <c r="K39" s="341"/>
      <c r="L39" s="341"/>
      <c r="M39" s="340"/>
    </row>
    <row r="40" spans="1:13" ht="11.25" hidden="1" customHeight="1" x14ac:dyDescent="0.3">
      <c r="A40" s="522"/>
      <c r="B40" s="350" t="s">
        <v>46</v>
      </c>
      <c r="C40" s="345" t="s">
        <v>47</v>
      </c>
      <c r="D40" s="335">
        <v>0.14280000000000001</v>
      </c>
      <c r="E40" s="339">
        <f>D40*E36</f>
        <v>44.553600000000003</v>
      </c>
      <c r="F40" s="420"/>
      <c r="G40" s="341"/>
      <c r="H40" s="342"/>
      <c r="I40" s="341"/>
      <c r="J40" s="342"/>
      <c r="K40" s="341"/>
      <c r="L40" s="341"/>
      <c r="M40" s="340"/>
    </row>
    <row r="41" spans="1:13" ht="11.25" hidden="1" customHeight="1" x14ac:dyDescent="0.3">
      <c r="A41" s="522"/>
      <c r="B41" s="350" t="s">
        <v>48</v>
      </c>
      <c r="C41" s="345" t="s">
        <v>49</v>
      </c>
      <c r="D41" s="335" t="s">
        <v>50</v>
      </c>
      <c r="E41" s="343">
        <v>0.79900000000000004</v>
      </c>
      <c r="F41" s="420"/>
      <c r="G41" s="341"/>
      <c r="H41" s="342"/>
      <c r="I41" s="341"/>
      <c r="J41" s="342"/>
      <c r="K41" s="341"/>
      <c r="L41" s="341"/>
      <c r="M41" s="340"/>
    </row>
    <row r="42" spans="1:13" ht="11.25" hidden="1" customHeight="1" x14ac:dyDescent="0.3">
      <c r="A42" s="522"/>
      <c r="B42" s="350" t="s">
        <v>51</v>
      </c>
      <c r="C42" s="345" t="s">
        <v>52</v>
      </c>
      <c r="D42" s="335">
        <v>8.1600000000000006E-3</v>
      </c>
      <c r="E42" s="339">
        <f>D42*E36</f>
        <v>2.5459200000000002</v>
      </c>
      <c r="F42" s="421"/>
      <c r="G42" s="341"/>
      <c r="H42" s="342"/>
      <c r="I42" s="341"/>
      <c r="J42" s="342"/>
      <c r="K42" s="341"/>
      <c r="L42" s="341"/>
      <c r="M42" s="340"/>
    </row>
    <row r="43" spans="1:13" hidden="1" x14ac:dyDescent="0.3">
      <c r="A43" s="522"/>
      <c r="B43" s="350" t="s">
        <v>53</v>
      </c>
      <c r="C43" s="345" t="s">
        <v>45</v>
      </c>
      <c r="D43" s="335">
        <v>5.2599999999999999E-3</v>
      </c>
      <c r="E43" s="339">
        <f>D43*E36</f>
        <v>1.6411199999999999</v>
      </c>
      <c r="F43" s="420"/>
      <c r="G43" s="341"/>
      <c r="H43" s="342"/>
      <c r="I43" s="341"/>
      <c r="J43" s="342"/>
      <c r="K43" s="341"/>
      <c r="L43" s="341"/>
      <c r="M43" s="340"/>
    </row>
    <row r="44" spans="1:13" ht="11.25" hidden="1" customHeight="1" x14ac:dyDescent="0.3">
      <c r="A44" s="522"/>
      <c r="B44" s="350" t="s">
        <v>54</v>
      </c>
      <c r="C44" s="345" t="s">
        <v>47</v>
      </c>
      <c r="D44" s="335">
        <v>0.17799999999999999</v>
      </c>
      <c r="E44" s="339">
        <f>D44*E36</f>
        <v>55.535999999999994</v>
      </c>
      <c r="F44" s="420"/>
      <c r="G44" s="341"/>
      <c r="H44" s="342"/>
      <c r="I44" s="341"/>
      <c r="J44" s="342"/>
      <c r="K44" s="341"/>
      <c r="L44" s="341"/>
      <c r="M44" s="340"/>
    </row>
    <row r="45" spans="1:13" ht="11.25" hidden="1" customHeight="1" x14ac:dyDescent="0.3">
      <c r="A45" s="522"/>
      <c r="B45" s="350" t="s">
        <v>55</v>
      </c>
      <c r="C45" s="345" t="s">
        <v>49</v>
      </c>
      <c r="D45" s="335"/>
      <c r="E45" s="339">
        <f>E40*2.4</f>
        <v>106.92864</v>
      </c>
      <c r="F45" s="420"/>
      <c r="G45" s="341"/>
      <c r="H45" s="342"/>
      <c r="I45" s="341"/>
      <c r="J45" s="342"/>
      <c r="K45" s="341"/>
      <c r="L45" s="341"/>
      <c r="M45" s="340"/>
    </row>
    <row r="46" spans="1:13" ht="41.4" x14ac:dyDescent="0.3">
      <c r="A46" s="522">
        <v>5</v>
      </c>
      <c r="B46" s="344" t="s">
        <v>63</v>
      </c>
      <c r="C46" s="345" t="s">
        <v>56</v>
      </c>
      <c r="D46" s="335"/>
      <c r="E46" s="346">
        <v>48</v>
      </c>
      <c r="F46" s="422"/>
      <c r="G46" s="348"/>
      <c r="H46" s="349"/>
      <c r="I46" s="348"/>
      <c r="J46" s="349"/>
      <c r="K46" s="348"/>
      <c r="L46" s="348"/>
      <c r="M46" s="348"/>
    </row>
    <row r="47" spans="1:13" ht="11.25" hidden="1" customHeight="1" x14ac:dyDescent="0.3">
      <c r="A47" s="522"/>
      <c r="B47" s="350" t="s">
        <v>40</v>
      </c>
      <c r="C47" s="345" t="s">
        <v>41</v>
      </c>
      <c r="D47" s="335">
        <v>7.6999999999999999E-2</v>
      </c>
      <c r="E47" s="339">
        <f>E46*D47</f>
        <v>3.6959999999999997</v>
      </c>
      <c r="F47" s="420"/>
      <c r="G47" s="340"/>
      <c r="H47" s="351"/>
      <c r="I47" s="340"/>
      <c r="J47" s="351"/>
      <c r="K47" s="340"/>
      <c r="L47" s="340"/>
      <c r="M47" s="340"/>
    </row>
    <row r="48" spans="1:13" ht="11.25" hidden="1" customHeight="1" x14ac:dyDescent="0.3">
      <c r="A48" s="522"/>
      <c r="B48" s="350" t="s">
        <v>57</v>
      </c>
      <c r="C48" s="345" t="s">
        <v>43</v>
      </c>
      <c r="D48" s="335">
        <v>0.19400000000000001</v>
      </c>
      <c r="E48" s="339">
        <f>E46*D48</f>
        <v>9.3120000000000012</v>
      </c>
      <c r="F48" s="420"/>
      <c r="G48" s="340"/>
      <c r="H48" s="351"/>
      <c r="I48" s="340"/>
      <c r="J48" s="351"/>
      <c r="K48" s="340"/>
      <c r="L48" s="340"/>
      <c r="M48" s="340"/>
    </row>
    <row r="49" spans="1:13" ht="11.25" hidden="1" customHeight="1" x14ac:dyDescent="0.3">
      <c r="A49" s="522"/>
      <c r="B49" s="350" t="s">
        <v>58</v>
      </c>
      <c r="C49" s="345" t="s">
        <v>43</v>
      </c>
      <c r="D49" s="335">
        <v>1.67E-2</v>
      </c>
      <c r="E49" s="339">
        <f>E46*D49</f>
        <v>0.80159999999999998</v>
      </c>
      <c r="F49" s="420"/>
      <c r="G49" s="340"/>
      <c r="H49" s="351"/>
      <c r="I49" s="340"/>
      <c r="J49" s="351"/>
      <c r="K49" s="340"/>
      <c r="L49" s="340"/>
      <c r="M49" s="340"/>
    </row>
    <row r="50" spans="1:13" ht="11.25" hidden="1" customHeight="1" x14ac:dyDescent="0.3">
      <c r="A50" s="522"/>
      <c r="B50" s="350" t="s">
        <v>59</v>
      </c>
      <c r="C50" s="345" t="s">
        <v>43</v>
      </c>
      <c r="D50" s="335">
        <v>2.4199999999999999E-2</v>
      </c>
      <c r="E50" s="339">
        <f>E46*D50</f>
        <v>1.1616</v>
      </c>
      <c r="F50" s="420"/>
      <c r="G50" s="340"/>
      <c r="H50" s="351"/>
      <c r="I50" s="340"/>
      <c r="J50" s="351"/>
      <c r="K50" s="340"/>
      <c r="L50" s="340"/>
      <c r="M50" s="340"/>
    </row>
    <row r="51" spans="1:13" ht="11.25" hidden="1" customHeight="1" x14ac:dyDescent="0.3">
      <c r="A51" s="522"/>
      <c r="B51" s="350" t="s">
        <v>60</v>
      </c>
      <c r="C51" s="345" t="s">
        <v>43</v>
      </c>
      <c r="D51" s="335">
        <v>8.8000000000000005E-3</v>
      </c>
      <c r="E51" s="339">
        <f>E46*D51</f>
        <v>0.4224</v>
      </c>
      <c r="F51" s="420"/>
      <c r="G51" s="340"/>
      <c r="H51" s="351"/>
      <c r="I51" s="340"/>
      <c r="J51" s="351"/>
      <c r="K51" s="340"/>
      <c r="L51" s="340"/>
      <c r="M51" s="340"/>
    </row>
    <row r="52" spans="1:13" hidden="1" x14ac:dyDescent="0.3">
      <c r="A52" s="522"/>
      <c r="B52" s="350" t="s">
        <v>44</v>
      </c>
      <c r="C52" s="345" t="s">
        <v>45</v>
      </c>
      <c r="D52" s="335">
        <v>6.3700000000000007E-2</v>
      </c>
      <c r="E52" s="339">
        <f>E46*D52</f>
        <v>3.0576000000000003</v>
      </c>
      <c r="F52" s="420"/>
      <c r="G52" s="340"/>
      <c r="H52" s="351"/>
      <c r="I52" s="340"/>
      <c r="J52" s="351"/>
      <c r="K52" s="340"/>
      <c r="L52" s="340"/>
      <c r="M52" s="340"/>
    </row>
    <row r="53" spans="1:13" hidden="1" x14ac:dyDescent="0.3">
      <c r="A53" s="522"/>
      <c r="B53" s="350" t="s">
        <v>54</v>
      </c>
      <c r="C53" s="345" t="s">
        <v>47</v>
      </c>
      <c r="D53" s="335">
        <v>6.2E-2</v>
      </c>
      <c r="E53" s="339">
        <f>E46*D53</f>
        <v>2.976</v>
      </c>
      <c r="F53" s="420"/>
      <c r="G53" s="340"/>
      <c r="H53" s="351"/>
      <c r="I53" s="340"/>
      <c r="J53" s="351"/>
      <c r="K53" s="340"/>
      <c r="L53" s="340"/>
      <c r="M53" s="340"/>
    </row>
    <row r="54" spans="1:13" ht="11.25" hidden="1" customHeight="1" x14ac:dyDescent="0.3">
      <c r="A54" s="522"/>
      <c r="B54" s="352" t="s">
        <v>61</v>
      </c>
      <c r="C54" s="38" t="s">
        <v>62</v>
      </c>
      <c r="D54" s="65">
        <v>1.2999999999999999E-3</v>
      </c>
      <c r="E54" s="66">
        <f>E46*D54</f>
        <v>6.2399999999999997E-2</v>
      </c>
      <c r="F54" s="423"/>
      <c r="G54" s="66"/>
      <c r="H54" s="66"/>
      <c r="I54" s="66"/>
      <c r="J54" s="66"/>
      <c r="K54" s="66"/>
      <c r="L54" s="66"/>
      <c r="M54" s="66"/>
    </row>
    <row r="55" spans="1:13" hidden="1" x14ac:dyDescent="0.3">
      <c r="A55" s="522"/>
      <c r="B55" s="350" t="s">
        <v>53</v>
      </c>
      <c r="C55" s="345" t="s">
        <v>45</v>
      </c>
      <c r="D55" s="335">
        <v>1.78E-2</v>
      </c>
      <c r="E55" s="339">
        <f>E46*D55</f>
        <v>0.85440000000000005</v>
      </c>
      <c r="F55" s="420"/>
      <c r="G55" s="340"/>
      <c r="H55" s="351"/>
      <c r="I55" s="340"/>
      <c r="J55" s="351"/>
      <c r="K55" s="340"/>
      <c r="L55" s="340"/>
      <c r="M55" s="340"/>
    </row>
    <row r="56" spans="1:13" ht="15" x14ac:dyDescent="0.3">
      <c r="A56" s="253"/>
      <c r="B56" s="269" t="s">
        <v>140</v>
      </c>
      <c r="C56" s="279"/>
      <c r="D56" s="279"/>
      <c r="E56" s="287"/>
      <c r="F56" s="413"/>
      <c r="G56" s="281"/>
      <c r="H56" s="281"/>
      <c r="I56" s="281"/>
      <c r="J56" s="281"/>
      <c r="K56" s="281"/>
      <c r="L56" s="281"/>
      <c r="M56" s="281"/>
    </row>
    <row r="57" spans="1:13" ht="15" x14ac:dyDescent="0.3">
      <c r="A57" s="253"/>
      <c r="B57" s="269" t="s">
        <v>141</v>
      </c>
      <c r="C57" s="279"/>
      <c r="D57" s="279"/>
      <c r="E57" s="287"/>
      <c r="F57" s="413"/>
      <c r="G57" s="281"/>
      <c r="H57" s="281"/>
      <c r="I57" s="281"/>
      <c r="J57" s="281"/>
      <c r="K57" s="281"/>
      <c r="L57" s="281"/>
      <c r="M57" s="281"/>
    </row>
    <row r="58" spans="1:13" ht="15" x14ac:dyDescent="0.3">
      <c r="A58" s="253"/>
      <c r="B58" s="269" t="s">
        <v>122</v>
      </c>
      <c r="C58" s="289">
        <v>0.03</v>
      </c>
      <c r="D58" s="289"/>
      <c r="E58" s="287"/>
      <c r="F58" s="413"/>
      <c r="G58" s="255"/>
      <c r="H58" s="288"/>
      <c r="I58" s="288"/>
      <c r="J58" s="288"/>
      <c r="K58" s="288"/>
      <c r="L58" s="288"/>
      <c r="M58" s="288"/>
    </row>
    <row r="59" spans="1:13" ht="15" x14ac:dyDescent="0.3">
      <c r="A59" s="253"/>
      <c r="B59" s="269" t="s">
        <v>7</v>
      </c>
      <c r="C59" s="271"/>
      <c r="D59" s="271"/>
      <c r="E59" s="287"/>
      <c r="F59" s="413"/>
      <c r="G59" s="255"/>
      <c r="H59" s="288"/>
      <c r="I59" s="288"/>
      <c r="J59" s="288"/>
      <c r="K59" s="288"/>
      <c r="L59" s="288"/>
      <c r="M59" s="288"/>
    </row>
    <row r="60" spans="1:13" ht="15" x14ac:dyDescent="0.3">
      <c r="A60" s="253"/>
      <c r="B60" s="269" t="s">
        <v>143</v>
      </c>
      <c r="C60" s="289">
        <v>0.18</v>
      </c>
      <c r="D60" s="289"/>
      <c r="E60" s="287"/>
      <c r="F60" s="413"/>
      <c r="G60" s="255"/>
      <c r="H60" s="288"/>
      <c r="I60" s="288"/>
      <c r="J60" s="288"/>
      <c r="K60" s="288"/>
      <c r="L60" s="288"/>
      <c r="M60" s="288"/>
    </row>
    <row r="61" spans="1:13" ht="15" x14ac:dyDescent="0.3">
      <c r="A61" s="253"/>
      <c r="B61" s="269" t="s">
        <v>7</v>
      </c>
      <c r="C61" s="279"/>
      <c r="D61" s="279"/>
      <c r="E61" s="287"/>
      <c r="F61" s="413"/>
      <c r="G61" s="255"/>
      <c r="H61" s="288"/>
      <c r="I61" s="288"/>
      <c r="J61" s="288"/>
      <c r="K61" s="288"/>
      <c r="L61" s="288"/>
      <c r="M61" s="288"/>
    </row>
    <row r="63" spans="1:13" ht="40.5" customHeight="1" x14ac:dyDescent="0.3">
      <c r="A63" s="547" t="s">
        <v>217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</row>
    <row r="64" spans="1:13" ht="16.2" x14ac:dyDescent="0.4">
      <c r="A64" s="545"/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</row>
  </sheetData>
  <mergeCells count="19">
    <mergeCell ref="A10:A14"/>
    <mergeCell ref="A19:A22"/>
    <mergeCell ref="A36:A45"/>
    <mergeCell ref="A46:A55"/>
    <mergeCell ref="A64:M64"/>
    <mergeCell ref="A23:A26"/>
    <mergeCell ref="A27:A35"/>
    <mergeCell ref="A63:M63"/>
    <mergeCell ref="A2:M2"/>
    <mergeCell ref="A3:M3"/>
    <mergeCell ref="A5:A6"/>
    <mergeCell ref="B5:B6"/>
    <mergeCell ref="C5:C6"/>
    <mergeCell ref="E5:E6"/>
    <mergeCell ref="F5:G5"/>
    <mergeCell ref="H5:I5"/>
    <mergeCell ref="J5:K5"/>
    <mergeCell ref="M5:M6"/>
    <mergeCell ref="L5:L6"/>
  </mergeCells>
  <conditionalFormatting sqref="I36 G36 K36:M36 A46:F46">
    <cfRule type="cellIs" dxfId="31" priority="18" operator="equal">
      <formula>0</formula>
    </cfRule>
  </conditionalFormatting>
  <conditionalFormatting sqref="A36 H36 J36 D36:F36">
    <cfRule type="cellIs" dxfId="30" priority="17" operator="equal">
      <formula>0</formula>
    </cfRule>
  </conditionalFormatting>
  <conditionalFormatting sqref="B36">
    <cfRule type="cellIs" dxfId="29" priority="16" operator="equal">
      <formula>0</formula>
    </cfRule>
  </conditionalFormatting>
  <conditionalFormatting sqref="D42:F42 B42 H42:H45 J42:J45 K37:M45 G37:G45 I37:I45">
    <cfRule type="cellIs" dxfId="28" priority="15" operator="equal">
      <formula>0</formula>
    </cfRule>
  </conditionalFormatting>
  <conditionalFormatting sqref="D40:F40 B40 B41:F41 B38:F39 H37:H41 J37:J41 C37:F37">
    <cfRule type="cellIs" dxfId="27" priority="13" operator="equal">
      <formula>0</formula>
    </cfRule>
  </conditionalFormatting>
  <conditionalFormatting sqref="D44:F44 B44 B45:F45 B43:F43">
    <cfRule type="cellIs" dxfId="26" priority="14" operator="equal">
      <formula>0</formula>
    </cfRule>
  </conditionalFormatting>
  <conditionalFormatting sqref="C44">
    <cfRule type="cellIs" dxfId="25" priority="11" operator="equal">
      <formula>0</formula>
    </cfRule>
  </conditionalFormatting>
  <conditionalFormatting sqref="B37">
    <cfRule type="cellIs" dxfId="24" priority="9" operator="equal">
      <formula>0</formula>
    </cfRule>
  </conditionalFormatting>
  <conditionalFormatting sqref="C40">
    <cfRule type="cellIs" dxfId="23" priority="12" operator="equal">
      <formula>0</formula>
    </cfRule>
  </conditionalFormatting>
  <conditionalFormatting sqref="C42">
    <cfRule type="cellIs" dxfId="22" priority="10" operator="equal">
      <formula>0</formula>
    </cfRule>
  </conditionalFormatting>
  <conditionalFormatting sqref="C36">
    <cfRule type="cellIs" dxfId="21" priority="7" operator="equal">
      <formula>0</formula>
    </cfRule>
  </conditionalFormatting>
  <conditionalFormatting sqref="K46:M46 I46 G46">
    <cfRule type="cellIs" dxfId="20" priority="6" operator="equal">
      <formula>0</formula>
    </cfRule>
  </conditionalFormatting>
  <conditionalFormatting sqref="H46 J46">
    <cfRule type="cellIs" dxfId="19" priority="5" operator="equal">
      <formula>0</formula>
    </cfRule>
  </conditionalFormatting>
  <conditionalFormatting sqref="K47:M55 B50:F55 H50:H55 J50 I47:I55 G47:G55 J52:J55">
    <cfRule type="cellIs" dxfId="18" priority="4" operator="equal">
      <formula>0</formula>
    </cfRule>
  </conditionalFormatting>
  <conditionalFormatting sqref="B47:F49 H47:H49 J47:J49">
    <cfRule type="cellIs" dxfId="17" priority="3" operator="equal">
      <formula>0</formula>
    </cfRule>
  </conditionalFormatting>
  <conditionalFormatting sqref="J51">
    <cfRule type="cellIs" dxfId="16" priority="1" operator="equal">
      <formula>0</formula>
    </cfRule>
  </conditionalFormatting>
  <pageMargins left="0.7" right="0.7" top="0.75" bottom="0.75" header="0.3" footer="0.3"/>
  <pageSetup scale="93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61"/>
  <sheetViews>
    <sheetView topLeftCell="A10" zoomScaleNormal="100" workbookViewId="0">
      <selection activeCell="M8" sqref="M8"/>
    </sheetView>
  </sheetViews>
  <sheetFormatPr defaultRowHeight="14.4" x14ac:dyDescent="0.3"/>
  <cols>
    <col min="1" max="1" width="2.5546875" bestFit="1" customWidth="1"/>
    <col min="2" max="2" width="44.109375" customWidth="1"/>
    <col min="3" max="3" width="6" bestFit="1" customWidth="1"/>
    <col min="4" max="4" width="8.44140625" hidden="1" customWidth="1"/>
    <col min="5" max="5" width="7.88671875" customWidth="1"/>
    <col min="6" max="6" width="8.6640625" style="290" hidden="1" customWidth="1"/>
    <col min="7" max="11" width="8.6640625" hidden="1" customWidth="1"/>
    <col min="12" max="12" width="14.6640625" customWidth="1"/>
    <col min="13" max="13" width="18.5546875" customWidth="1"/>
  </cols>
  <sheetData>
    <row r="2" spans="1:13" ht="37.5" customHeight="1" x14ac:dyDescent="0.3">
      <c r="A2" s="496" t="s">
        <v>201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6.5" customHeight="1" x14ac:dyDescent="0.3">
      <c r="A3" s="497" t="s">
        <v>130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1:13" ht="16.5" customHeight="1" x14ac:dyDescent="0.3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7" customHeight="1" x14ac:dyDescent="0.3">
      <c r="A5" s="540" t="s">
        <v>0</v>
      </c>
      <c r="B5" s="541" t="s">
        <v>1</v>
      </c>
      <c r="C5" s="541" t="s">
        <v>2</v>
      </c>
      <c r="D5" s="261"/>
      <c r="E5" s="542" t="s">
        <v>3</v>
      </c>
      <c r="F5" s="543" t="s">
        <v>4</v>
      </c>
      <c r="G5" s="543"/>
      <c r="H5" s="544" t="s">
        <v>5</v>
      </c>
      <c r="I5" s="544"/>
      <c r="J5" s="544" t="s">
        <v>6</v>
      </c>
      <c r="K5" s="544"/>
      <c r="L5" s="517" t="s">
        <v>221</v>
      </c>
      <c r="M5" s="517" t="s">
        <v>222</v>
      </c>
    </row>
    <row r="6" spans="1:13" ht="27" customHeight="1" x14ac:dyDescent="0.3">
      <c r="A6" s="540"/>
      <c r="B6" s="541"/>
      <c r="C6" s="541"/>
      <c r="D6" s="262" t="s">
        <v>131</v>
      </c>
      <c r="E6" s="542"/>
      <c r="F6" s="263" t="s">
        <v>8</v>
      </c>
      <c r="G6" s="264" t="s">
        <v>7</v>
      </c>
      <c r="H6" s="265" t="s">
        <v>8</v>
      </c>
      <c r="I6" s="264" t="s">
        <v>7</v>
      </c>
      <c r="J6" s="265" t="s">
        <v>8</v>
      </c>
      <c r="K6" s="264" t="s">
        <v>7</v>
      </c>
      <c r="L6" s="517"/>
      <c r="M6" s="517"/>
    </row>
    <row r="7" spans="1:13" x14ac:dyDescent="0.3">
      <c r="A7" s="266">
        <v>1</v>
      </c>
      <c r="B7" s="266">
        <v>2</v>
      </c>
      <c r="C7" s="266">
        <v>3</v>
      </c>
      <c r="D7" s="266">
        <v>5</v>
      </c>
      <c r="E7" s="266">
        <v>4</v>
      </c>
      <c r="F7" s="266">
        <v>7</v>
      </c>
      <c r="G7" s="266">
        <v>8</v>
      </c>
      <c r="H7" s="266">
        <v>9</v>
      </c>
      <c r="I7" s="266">
        <v>10</v>
      </c>
      <c r="J7" s="266">
        <v>11</v>
      </c>
      <c r="K7" s="266">
        <v>12</v>
      </c>
      <c r="L7" s="266">
        <v>5</v>
      </c>
      <c r="M7" s="266">
        <v>6</v>
      </c>
    </row>
    <row r="8" spans="1:13" ht="9" customHeight="1" x14ac:dyDescent="0.3">
      <c r="A8" s="267"/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ht="12.75" customHeight="1" x14ac:dyDescent="0.3">
      <c r="A9" s="267"/>
      <c r="B9" s="269" t="s">
        <v>132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41.4" x14ac:dyDescent="0.3">
      <c r="A10" s="467">
        <v>1</v>
      </c>
      <c r="B10" s="111" t="s">
        <v>85</v>
      </c>
      <c r="C10" s="100" t="s">
        <v>74</v>
      </c>
      <c r="D10" s="80"/>
      <c r="E10" s="331">
        <v>100</v>
      </c>
      <c r="F10" s="331"/>
      <c r="G10" s="331"/>
      <c r="H10" s="331"/>
      <c r="I10" s="331"/>
      <c r="J10" s="331"/>
      <c r="K10" s="331"/>
      <c r="L10" s="331"/>
      <c r="M10" s="331"/>
    </row>
    <row r="11" spans="1:13" ht="12.75" hidden="1" customHeight="1" x14ac:dyDescent="0.3">
      <c r="A11" s="467"/>
      <c r="B11" s="82" t="s">
        <v>69</v>
      </c>
      <c r="C11" s="87" t="s">
        <v>70</v>
      </c>
      <c r="D11" s="110">
        <v>0.67700000000000005</v>
      </c>
      <c r="E11" s="89">
        <f>D11*E10</f>
        <v>67.7</v>
      </c>
      <c r="F11" s="89"/>
      <c r="G11" s="89"/>
      <c r="H11" s="89"/>
      <c r="I11" s="89"/>
      <c r="J11" s="89"/>
      <c r="K11" s="89"/>
      <c r="L11" s="89"/>
      <c r="M11" s="89"/>
    </row>
    <row r="12" spans="1:13" ht="12.75" hidden="1" customHeight="1" x14ac:dyDescent="0.3">
      <c r="A12" s="467"/>
      <c r="B12" s="82" t="s">
        <v>71</v>
      </c>
      <c r="C12" s="87" t="s">
        <v>72</v>
      </c>
      <c r="D12" s="110">
        <v>5.7799999999999997E-2</v>
      </c>
      <c r="E12" s="89">
        <f>D12*E10</f>
        <v>5.7799999999999994</v>
      </c>
      <c r="F12" s="89"/>
      <c r="G12" s="89"/>
      <c r="H12" s="89"/>
      <c r="I12" s="89"/>
      <c r="J12" s="89"/>
      <c r="K12" s="89"/>
      <c r="L12" s="89"/>
      <c r="M12" s="89"/>
    </row>
    <row r="13" spans="1:13" ht="12.75" hidden="1" customHeight="1" x14ac:dyDescent="0.3">
      <c r="A13" s="467"/>
      <c r="B13" s="10" t="s">
        <v>14</v>
      </c>
      <c r="C13" s="41" t="s">
        <v>13</v>
      </c>
      <c r="D13" s="41">
        <f>0.0125</f>
        <v>1.2500000000000001E-2</v>
      </c>
      <c r="E13" s="12">
        <f>E10*D13</f>
        <v>1.25</v>
      </c>
      <c r="F13" s="13"/>
      <c r="G13" s="14"/>
      <c r="H13" s="14"/>
      <c r="I13" s="14"/>
      <c r="J13" s="14"/>
      <c r="K13" s="14"/>
      <c r="L13" s="14"/>
      <c r="M13" s="14"/>
    </row>
    <row r="14" spans="1:13" ht="12.75" hidden="1" customHeight="1" x14ac:dyDescent="0.3">
      <c r="A14" s="467"/>
      <c r="B14" s="10" t="s">
        <v>15</v>
      </c>
      <c r="C14" s="41" t="s">
        <v>16</v>
      </c>
      <c r="D14" s="41">
        <v>2.82E-3</v>
      </c>
      <c r="E14" s="12">
        <f>E10*D14</f>
        <v>0.28200000000000003</v>
      </c>
      <c r="F14" s="13"/>
      <c r="G14" s="14"/>
      <c r="H14" s="14"/>
      <c r="I14" s="14"/>
      <c r="J14" s="14"/>
      <c r="K14" s="14"/>
      <c r="L14" s="14"/>
      <c r="M14" s="14"/>
    </row>
    <row r="15" spans="1:13" ht="42.75" customHeight="1" x14ac:dyDescent="0.3">
      <c r="A15" s="276">
        <v>2</v>
      </c>
      <c r="B15" s="277" t="s">
        <v>193</v>
      </c>
      <c r="C15" s="271" t="s">
        <v>17</v>
      </c>
      <c r="D15" s="271">
        <v>1.85</v>
      </c>
      <c r="E15" s="272">
        <f>D15*E10</f>
        <v>185</v>
      </c>
      <c r="F15" s="278"/>
      <c r="G15" s="255"/>
      <c r="H15" s="255"/>
      <c r="I15" s="255"/>
      <c r="J15" s="255"/>
      <c r="K15" s="255"/>
      <c r="L15" s="255"/>
      <c r="M15" s="255"/>
    </row>
    <row r="16" spans="1:13" ht="15" x14ac:dyDescent="0.3">
      <c r="A16" s="253"/>
      <c r="B16" s="269" t="s">
        <v>133</v>
      </c>
      <c r="C16" s="279"/>
      <c r="D16" s="279"/>
      <c r="E16" s="280"/>
      <c r="F16" s="278"/>
      <c r="G16" s="281"/>
      <c r="H16" s="281"/>
      <c r="I16" s="281"/>
      <c r="J16" s="281"/>
      <c r="K16" s="281"/>
      <c r="L16" s="281"/>
      <c r="M16" s="281"/>
    </row>
    <row r="17" spans="1:13" ht="11.25" customHeight="1" x14ac:dyDescent="0.3">
      <c r="A17" s="253"/>
      <c r="B17" s="269"/>
      <c r="C17" s="279"/>
      <c r="D17" s="279"/>
      <c r="E17" s="280"/>
      <c r="F17" s="278"/>
      <c r="G17" s="254"/>
      <c r="H17" s="254"/>
      <c r="I17" s="254"/>
      <c r="J17" s="254"/>
      <c r="K17" s="254"/>
      <c r="L17" s="254"/>
      <c r="M17" s="254"/>
    </row>
    <row r="18" spans="1:13" ht="11.25" customHeight="1" x14ac:dyDescent="0.3">
      <c r="A18" s="253"/>
      <c r="B18" s="269" t="s">
        <v>134</v>
      </c>
      <c r="C18" s="282"/>
      <c r="D18" s="282"/>
      <c r="E18" s="283"/>
      <c r="F18" s="278"/>
      <c r="G18" s="254"/>
      <c r="H18" s="254"/>
      <c r="I18" s="254"/>
      <c r="J18" s="254"/>
      <c r="K18" s="254"/>
      <c r="L18" s="254"/>
      <c r="M18" s="254"/>
    </row>
    <row r="19" spans="1:13" ht="37.799999999999997" x14ac:dyDescent="0.3">
      <c r="A19" s="441">
        <v>1</v>
      </c>
      <c r="B19" s="8" t="s">
        <v>32</v>
      </c>
      <c r="C19" s="9" t="s">
        <v>18</v>
      </c>
      <c r="D19" s="49"/>
      <c r="E19" s="62">
        <v>8</v>
      </c>
      <c r="F19" s="62"/>
      <c r="G19" s="63"/>
      <c r="H19" s="62"/>
      <c r="I19" s="63"/>
      <c r="J19" s="62"/>
      <c r="K19" s="63"/>
      <c r="L19" s="63"/>
      <c r="M19" s="63"/>
    </row>
    <row r="20" spans="1:13" ht="11.25" hidden="1" customHeight="1" x14ac:dyDescent="0.3">
      <c r="A20" s="442"/>
      <c r="B20" s="10" t="s">
        <v>10</v>
      </c>
      <c r="C20" s="11" t="s">
        <v>11</v>
      </c>
      <c r="D20" s="64">
        <v>4.12</v>
      </c>
      <c r="E20" s="30">
        <f>D20*E19</f>
        <v>32.96</v>
      </c>
      <c r="F20" s="30"/>
      <c r="G20" s="30"/>
      <c r="H20" s="30"/>
      <c r="I20" s="30"/>
      <c r="J20" s="30"/>
      <c r="K20" s="30"/>
      <c r="L20" s="30"/>
      <c r="M20" s="30"/>
    </row>
    <row r="21" spans="1:13" ht="11.25" hidden="1" customHeight="1" x14ac:dyDescent="0.3">
      <c r="A21" s="442"/>
      <c r="B21" s="10" t="s">
        <v>33</v>
      </c>
      <c r="C21" s="11" t="s">
        <v>18</v>
      </c>
      <c r="D21" s="64">
        <v>51</v>
      </c>
      <c r="E21" s="30">
        <f>D21*E19</f>
        <v>408</v>
      </c>
      <c r="F21" s="30"/>
      <c r="G21" s="30"/>
      <c r="H21" s="30"/>
      <c r="I21" s="30"/>
      <c r="J21" s="30"/>
      <c r="K21" s="30"/>
      <c r="L21" s="30"/>
      <c r="M21" s="30"/>
    </row>
    <row r="22" spans="1:13" ht="11.25" hidden="1" customHeight="1" x14ac:dyDescent="0.3">
      <c r="A22" s="443"/>
      <c r="B22" s="10" t="s">
        <v>34</v>
      </c>
      <c r="C22" s="11" t="s">
        <v>25</v>
      </c>
      <c r="D22" s="64">
        <v>3.5000000000000003E-2</v>
      </c>
      <c r="E22" s="30">
        <f>D22*E19</f>
        <v>0.28000000000000003</v>
      </c>
      <c r="F22" s="30"/>
      <c r="G22" s="30"/>
      <c r="H22" s="30"/>
      <c r="I22" s="30"/>
      <c r="J22" s="30"/>
      <c r="K22" s="30"/>
      <c r="L22" s="30"/>
      <c r="M22" s="30"/>
    </row>
    <row r="23" spans="1:13" ht="25.2" x14ac:dyDescent="0.3">
      <c r="A23" s="446">
        <v>2</v>
      </c>
      <c r="B23" s="8" t="s">
        <v>38</v>
      </c>
      <c r="C23" s="9" t="s">
        <v>19</v>
      </c>
      <c r="D23" s="46"/>
      <c r="E23" s="47">
        <v>453</v>
      </c>
      <c r="F23" s="47"/>
      <c r="G23" s="48"/>
      <c r="H23" s="47"/>
      <c r="I23" s="48"/>
      <c r="J23" s="47"/>
      <c r="K23" s="48"/>
      <c r="L23" s="48"/>
      <c r="M23" s="48"/>
    </row>
    <row r="24" spans="1:13" ht="11.25" hidden="1" customHeight="1" x14ac:dyDescent="0.3">
      <c r="A24" s="447"/>
      <c r="B24" s="10" t="s">
        <v>20</v>
      </c>
      <c r="C24" s="11" t="s">
        <v>11</v>
      </c>
      <c r="D24" s="49">
        <v>3.73E-2</v>
      </c>
      <c r="E24" s="50">
        <f>D24*E23</f>
        <v>16.896899999999999</v>
      </c>
      <c r="F24" s="51"/>
      <c r="G24" s="52"/>
      <c r="H24" s="52"/>
      <c r="I24" s="52"/>
      <c r="J24" s="52"/>
      <c r="K24" s="52"/>
      <c r="L24" s="52"/>
      <c r="M24" s="52"/>
    </row>
    <row r="25" spans="1:13" ht="11.25" hidden="1" customHeight="1" x14ac:dyDescent="0.3">
      <c r="A25" s="447"/>
      <c r="B25" s="10" t="s">
        <v>37</v>
      </c>
      <c r="C25" s="11" t="s">
        <v>13</v>
      </c>
      <c r="D25" s="49">
        <v>2.3700000000000001E-3</v>
      </c>
      <c r="E25" s="50">
        <f>D25*E23</f>
        <v>1.0736100000000002</v>
      </c>
      <c r="F25" s="51"/>
      <c r="G25" s="52"/>
      <c r="H25" s="52"/>
      <c r="I25" s="52"/>
      <c r="J25" s="51"/>
      <c r="K25" s="52"/>
      <c r="L25" s="52"/>
      <c r="M25" s="52"/>
    </row>
    <row r="26" spans="1:13" ht="11.25" hidden="1" customHeight="1" x14ac:dyDescent="0.3">
      <c r="A26" s="447"/>
      <c r="B26" s="10" t="s">
        <v>21</v>
      </c>
      <c r="C26" s="11" t="s">
        <v>13</v>
      </c>
      <c r="D26" s="49">
        <v>4.0999999999999999E-4</v>
      </c>
      <c r="E26" s="50">
        <f>D26*E23</f>
        <v>0.18573000000000001</v>
      </c>
      <c r="F26" s="51"/>
      <c r="G26" s="52"/>
      <c r="H26" s="52"/>
      <c r="I26" s="52"/>
      <c r="J26" s="51"/>
      <c r="K26" s="52"/>
      <c r="L26" s="52"/>
      <c r="M26" s="52"/>
    </row>
    <row r="27" spans="1:13" ht="11.25" hidden="1" customHeight="1" x14ac:dyDescent="0.3">
      <c r="A27" s="447"/>
      <c r="B27" s="10" t="s">
        <v>22</v>
      </c>
      <c r="C27" s="11" t="s">
        <v>13</v>
      </c>
      <c r="D27" s="49">
        <v>4.0899999999999999E-3</v>
      </c>
      <c r="E27" s="50">
        <f>D27*E23</f>
        <v>1.85277</v>
      </c>
      <c r="F27" s="51"/>
      <c r="G27" s="52"/>
      <c r="H27" s="52"/>
      <c r="I27" s="52"/>
      <c r="J27" s="51"/>
      <c r="K27" s="52"/>
      <c r="L27" s="52"/>
      <c r="M27" s="52"/>
    </row>
    <row r="28" spans="1:13" ht="11.25" hidden="1" customHeight="1" x14ac:dyDescent="0.3">
      <c r="A28" s="447"/>
      <c r="B28" s="10" t="s">
        <v>23</v>
      </c>
      <c r="C28" s="11" t="s">
        <v>13</v>
      </c>
      <c r="D28" s="49">
        <v>4.3699999999999998E-3</v>
      </c>
      <c r="E28" s="50">
        <f>D28*E23</f>
        <v>1.9796099999999999</v>
      </c>
      <c r="F28" s="51"/>
      <c r="G28" s="52"/>
      <c r="H28" s="52"/>
      <c r="I28" s="52"/>
      <c r="J28" s="51"/>
      <c r="K28" s="52"/>
      <c r="L28" s="52"/>
      <c r="M28" s="52"/>
    </row>
    <row r="29" spans="1:13" ht="15" hidden="1" customHeight="1" x14ac:dyDescent="0.3">
      <c r="A29" s="447"/>
      <c r="B29" s="10" t="s">
        <v>24</v>
      </c>
      <c r="C29" s="11" t="s">
        <v>13</v>
      </c>
      <c r="D29" s="49">
        <v>1.48E-3</v>
      </c>
      <c r="E29" s="50">
        <f>D29*E23</f>
        <v>0.67044000000000004</v>
      </c>
      <c r="F29" s="51"/>
      <c r="G29" s="52"/>
      <c r="H29" s="52"/>
      <c r="I29" s="52"/>
      <c r="J29" s="51"/>
      <c r="K29" s="52"/>
      <c r="L29" s="52"/>
      <c r="M29" s="52"/>
    </row>
    <row r="30" spans="1:13" ht="11.25" hidden="1" customHeight="1" x14ac:dyDescent="0.3">
      <c r="A30" s="447"/>
      <c r="B30" s="10" t="s">
        <v>30</v>
      </c>
      <c r="C30" s="11" t="s">
        <v>25</v>
      </c>
      <c r="D30" s="49">
        <v>0.122</v>
      </c>
      <c r="E30" s="50">
        <f>D30*E23</f>
        <v>55.265999999999998</v>
      </c>
      <c r="F30" s="51"/>
      <c r="G30" s="52"/>
      <c r="H30" s="52"/>
      <c r="I30" s="52"/>
      <c r="J30" s="52"/>
      <c r="K30" s="52"/>
      <c r="L30" s="52"/>
      <c r="M30" s="52"/>
    </row>
    <row r="31" spans="1:13" ht="11.25" hidden="1" customHeight="1" x14ac:dyDescent="0.3">
      <c r="A31" s="448"/>
      <c r="B31" s="10" t="s">
        <v>26</v>
      </c>
      <c r="C31" s="11" t="s">
        <v>25</v>
      </c>
      <c r="D31" s="49">
        <v>1.0999999999999999E-2</v>
      </c>
      <c r="E31" s="50">
        <f>D31*E23</f>
        <v>4.9829999999999997</v>
      </c>
      <c r="F31" s="51"/>
      <c r="G31" s="52"/>
      <c r="H31" s="52"/>
      <c r="I31" s="52"/>
      <c r="J31" s="52"/>
      <c r="K31" s="52"/>
      <c r="L31" s="52"/>
      <c r="M31" s="52"/>
    </row>
    <row r="32" spans="1:13" ht="41.4" x14ac:dyDescent="0.3">
      <c r="A32" s="522">
        <v>3</v>
      </c>
      <c r="B32" s="344" t="s">
        <v>197</v>
      </c>
      <c r="C32" s="231" t="s">
        <v>52</v>
      </c>
      <c r="D32" s="402"/>
      <c r="E32" s="401">
        <v>453</v>
      </c>
      <c r="F32" s="348"/>
      <c r="G32" s="348"/>
      <c r="H32" s="349"/>
      <c r="I32" s="348"/>
      <c r="J32" s="349"/>
      <c r="K32" s="348"/>
      <c r="L32" s="348"/>
      <c r="M32" s="348"/>
    </row>
    <row r="33" spans="1:13" ht="11.25" hidden="1" customHeight="1" x14ac:dyDescent="0.3">
      <c r="A33" s="522"/>
      <c r="B33" s="350" t="s">
        <v>40</v>
      </c>
      <c r="C33" s="345" t="s">
        <v>41</v>
      </c>
      <c r="D33" s="335">
        <v>0.377716</v>
      </c>
      <c r="E33" s="339">
        <f>D33*E32</f>
        <v>171.10534799999999</v>
      </c>
      <c r="F33" s="340"/>
      <c r="G33" s="341"/>
      <c r="H33" s="342"/>
      <c r="I33" s="341"/>
      <c r="J33" s="342"/>
      <c r="K33" s="341"/>
      <c r="L33" s="341"/>
      <c r="M33" s="340"/>
    </row>
    <row r="34" spans="1:13" ht="11.25" hidden="1" customHeight="1" x14ac:dyDescent="0.3">
      <c r="A34" s="522"/>
      <c r="B34" s="350" t="s">
        <v>42</v>
      </c>
      <c r="C34" s="345" t="s">
        <v>43</v>
      </c>
      <c r="D34" s="335">
        <v>2.2599999999999999E-2</v>
      </c>
      <c r="E34" s="339">
        <f>D34*E32</f>
        <v>10.2378</v>
      </c>
      <c r="F34" s="340"/>
      <c r="G34" s="341"/>
      <c r="H34" s="342"/>
      <c r="I34" s="341"/>
      <c r="J34" s="342"/>
      <c r="K34" s="341"/>
      <c r="L34" s="341"/>
      <c r="M34" s="340"/>
    </row>
    <row r="35" spans="1:13" ht="11.25" hidden="1" customHeight="1" x14ac:dyDescent="0.3">
      <c r="A35" s="522"/>
      <c r="B35" s="350" t="s">
        <v>44</v>
      </c>
      <c r="C35" s="345" t="s">
        <v>45</v>
      </c>
      <c r="D35" s="335">
        <v>1.29E-2</v>
      </c>
      <c r="E35" s="339">
        <f>D35*E32</f>
        <v>5.8437000000000001</v>
      </c>
      <c r="F35" s="340"/>
      <c r="G35" s="341"/>
      <c r="H35" s="342"/>
      <c r="I35" s="341"/>
      <c r="J35" s="342"/>
      <c r="K35" s="341"/>
      <c r="L35" s="341"/>
      <c r="M35" s="340"/>
    </row>
    <row r="36" spans="1:13" ht="11.25" hidden="1" customHeight="1" x14ac:dyDescent="0.3">
      <c r="A36" s="522"/>
      <c r="B36" s="350" t="s">
        <v>46</v>
      </c>
      <c r="C36" s="345" t="s">
        <v>47</v>
      </c>
      <c r="D36" s="335">
        <v>0.14280000000000001</v>
      </c>
      <c r="E36" s="339">
        <f>D36*E32</f>
        <v>64.688400000000001</v>
      </c>
      <c r="F36" s="340"/>
      <c r="G36" s="341"/>
      <c r="H36" s="342"/>
      <c r="I36" s="341"/>
      <c r="J36" s="342"/>
      <c r="K36" s="341"/>
      <c r="L36" s="341"/>
      <c r="M36" s="340"/>
    </row>
    <row r="37" spans="1:13" ht="11.25" hidden="1" customHeight="1" x14ac:dyDescent="0.3">
      <c r="A37" s="522"/>
      <c r="B37" s="350" t="s">
        <v>48</v>
      </c>
      <c r="C37" s="345" t="s">
        <v>49</v>
      </c>
      <c r="D37" s="335" t="s">
        <v>50</v>
      </c>
      <c r="E37" s="343">
        <v>0.79900000000000004</v>
      </c>
      <c r="F37" s="340"/>
      <c r="G37" s="341"/>
      <c r="H37" s="342"/>
      <c r="I37" s="341"/>
      <c r="J37" s="342"/>
      <c r="K37" s="341"/>
      <c r="L37" s="341"/>
      <c r="M37" s="340"/>
    </row>
    <row r="38" spans="1:13" ht="11.25" hidden="1" customHeight="1" x14ac:dyDescent="0.3">
      <c r="A38" s="522"/>
      <c r="B38" s="350" t="s">
        <v>51</v>
      </c>
      <c r="C38" s="345" t="s">
        <v>52</v>
      </c>
      <c r="D38" s="335">
        <v>8.1600000000000006E-3</v>
      </c>
      <c r="E38" s="339">
        <f>D38*E32</f>
        <v>3.6964800000000002</v>
      </c>
      <c r="F38" s="341"/>
      <c r="G38" s="341"/>
      <c r="H38" s="342"/>
      <c r="I38" s="341"/>
      <c r="J38" s="342"/>
      <c r="K38" s="341"/>
      <c r="L38" s="341"/>
      <c r="M38" s="340"/>
    </row>
    <row r="39" spans="1:13" hidden="1" x14ac:dyDescent="0.3">
      <c r="A39" s="522"/>
      <c r="B39" s="350" t="s">
        <v>53</v>
      </c>
      <c r="C39" s="345" t="s">
        <v>45</v>
      </c>
      <c r="D39" s="335">
        <v>5.2599999999999999E-3</v>
      </c>
      <c r="E39" s="339">
        <f>D39*E32</f>
        <v>2.3827799999999999</v>
      </c>
      <c r="F39" s="340"/>
      <c r="G39" s="341"/>
      <c r="H39" s="342"/>
      <c r="I39" s="341"/>
      <c r="J39" s="342"/>
      <c r="K39" s="341"/>
      <c r="L39" s="341"/>
      <c r="M39" s="340"/>
    </row>
    <row r="40" spans="1:13" ht="11.25" hidden="1" customHeight="1" x14ac:dyDescent="0.3">
      <c r="A40" s="522"/>
      <c r="B40" s="350" t="s">
        <v>54</v>
      </c>
      <c r="C40" s="345" t="s">
        <v>47</v>
      </c>
      <c r="D40" s="335">
        <v>0.17799999999999999</v>
      </c>
      <c r="E40" s="339">
        <f>D40*E32</f>
        <v>80.634</v>
      </c>
      <c r="F40" s="340"/>
      <c r="G40" s="341"/>
      <c r="H40" s="342"/>
      <c r="I40" s="341"/>
      <c r="J40" s="342"/>
      <c r="K40" s="341"/>
      <c r="L40" s="341"/>
      <c r="M40" s="340"/>
    </row>
    <row r="41" spans="1:13" ht="11.25" hidden="1" customHeight="1" x14ac:dyDescent="0.3">
      <c r="A41" s="522"/>
      <c r="B41" s="350" t="s">
        <v>55</v>
      </c>
      <c r="C41" s="345" t="s">
        <v>49</v>
      </c>
      <c r="D41" s="335"/>
      <c r="E41" s="339">
        <f>E36*2.4</f>
        <v>155.25216</v>
      </c>
      <c r="F41" s="340"/>
      <c r="G41" s="341"/>
      <c r="H41" s="342"/>
      <c r="I41" s="341"/>
      <c r="J41" s="342"/>
      <c r="K41" s="341"/>
      <c r="L41" s="341"/>
      <c r="M41" s="340"/>
    </row>
    <row r="42" spans="1:13" ht="41.4" x14ac:dyDescent="0.3">
      <c r="A42" s="522">
        <v>4</v>
      </c>
      <c r="B42" s="344" t="s">
        <v>63</v>
      </c>
      <c r="C42" s="345" t="s">
        <v>56</v>
      </c>
      <c r="D42" s="335"/>
      <c r="E42" s="346">
        <v>68</v>
      </c>
      <c r="F42" s="347"/>
      <c r="G42" s="348"/>
      <c r="H42" s="349"/>
      <c r="I42" s="348"/>
      <c r="J42" s="349"/>
      <c r="K42" s="348"/>
      <c r="L42" s="348"/>
      <c r="M42" s="348"/>
    </row>
    <row r="43" spans="1:13" ht="11.25" hidden="1" customHeight="1" x14ac:dyDescent="0.3">
      <c r="A43" s="522"/>
      <c r="B43" s="350" t="s">
        <v>40</v>
      </c>
      <c r="C43" s="345" t="s">
        <v>41</v>
      </c>
      <c r="D43" s="335">
        <v>7.6999999999999999E-2</v>
      </c>
      <c r="E43" s="339">
        <f>E42*D43</f>
        <v>5.2359999999999998</v>
      </c>
      <c r="F43" s="340"/>
      <c r="G43" s="340"/>
      <c r="H43" s="351"/>
      <c r="I43" s="340"/>
      <c r="J43" s="351"/>
      <c r="K43" s="340"/>
      <c r="L43" s="340"/>
      <c r="M43" s="340"/>
    </row>
    <row r="44" spans="1:13" ht="11.25" hidden="1" customHeight="1" x14ac:dyDescent="0.3">
      <c r="A44" s="522"/>
      <c r="B44" s="350" t="s">
        <v>57</v>
      </c>
      <c r="C44" s="345" t="s">
        <v>43</v>
      </c>
      <c r="D44" s="335">
        <v>0.19400000000000001</v>
      </c>
      <c r="E44" s="339">
        <f>E42*D44</f>
        <v>13.192</v>
      </c>
      <c r="F44" s="340"/>
      <c r="G44" s="340"/>
      <c r="H44" s="351"/>
      <c r="I44" s="340"/>
      <c r="J44" s="351"/>
      <c r="K44" s="340"/>
      <c r="L44" s="340"/>
      <c r="M44" s="340"/>
    </row>
    <row r="45" spans="1:13" ht="11.25" hidden="1" customHeight="1" x14ac:dyDescent="0.3">
      <c r="A45" s="522"/>
      <c r="B45" s="350" t="s">
        <v>58</v>
      </c>
      <c r="C45" s="345" t="s">
        <v>43</v>
      </c>
      <c r="D45" s="335">
        <v>1.67E-2</v>
      </c>
      <c r="E45" s="339">
        <f>E42*D45</f>
        <v>1.1355999999999999</v>
      </c>
      <c r="F45" s="340"/>
      <c r="G45" s="340"/>
      <c r="H45" s="351"/>
      <c r="I45" s="340"/>
      <c r="J45" s="351"/>
      <c r="K45" s="340"/>
      <c r="L45" s="340"/>
      <c r="M45" s="340"/>
    </row>
    <row r="46" spans="1:13" ht="11.25" hidden="1" customHeight="1" x14ac:dyDescent="0.3">
      <c r="A46" s="522"/>
      <c r="B46" s="350" t="s">
        <v>59</v>
      </c>
      <c r="C46" s="345" t="s">
        <v>43</v>
      </c>
      <c r="D46" s="335">
        <v>2.4199999999999999E-2</v>
      </c>
      <c r="E46" s="339">
        <f>E42*D46</f>
        <v>1.6456</v>
      </c>
      <c r="F46" s="340"/>
      <c r="G46" s="340"/>
      <c r="H46" s="351"/>
      <c r="I46" s="340"/>
      <c r="J46" s="351"/>
      <c r="K46" s="340"/>
      <c r="L46" s="340"/>
      <c r="M46" s="340"/>
    </row>
    <row r="47" spans="1:13" ht="11.25" hidden="1" customHeight="1" x14ac:dyDescent="0.3">
      <c r="A47" s="522"/>
      <c r="B47" s="350" t="s">
        <v>60</v>
      </c>
      <c r="C47" s="345" t="s">
        <v>43</v>
      </c>
      <c r="D47" s="335">
        <v>8.8000000000000005E-3</v>
      </c>
      <c r="E47" s="339">
        <f>E42*D47</f>
        <v>0.59840000000000004</v>
      </c>
      <c r="F47" s="340"/>
      <c r="G47" s="340"/>
      <c r="H47" s="351"/>
      <c r="I47" s="340"/>
      <c r="J47" s="351"/>
      <c r="K47" s="340"/>
      <c r="L47" s="340"/>
      <c r="M47" s="340"/>
    </row>
    <row r="48" spans="1:13" hidden="1" x14ac:dyDescent="0.3">
      <c r="A48" s="522"/>
      <c r="B48" s="350" t="s">
        <v>44</v>
      </c>
      <c r="C48" s="345" t="s">
        <v>45</v>
      </c>
      <c r="D48" s="335">
        <v>6.3700000000000007E-2</v>
      </c>
      <c r="E48" s="339">
        <f>E42*D48</f>
        <v>4.3316000000000008</v>
      </c>
      <c r="F48" s="340"/>
      <c r="G48" s="340"/>
      <c r="H48" s="351"/>
      <c r="I48" s="340"/>
      <c r="J48" s="351"/>
      <c r="K48" s="340"/>
      <c r="L48" s="340"/>
      <c r="M48" s="340"/>
    </row>
    <row r="49" spans="1:13" hidden="1" x14ac:dyDescent="0.3">
      <c r="A49" s="522"/>
      <c r="B49" s="350" t="s">
        <v>54</v>
      </c>
      <c r="C49" s="345" t="s">
        <v>47</v>
      </c>
      <c r="D49" s="335">
        <v>6.2E-2</v>
      </c>
      <c r="E49" s="339">
        <f>E42*D49</f>
        <v>4.2160000000000002</v>
      </c>
      <c r="F49" s="340"/>
      <c r="G49" s="340"/>
      <c r="H49" s="351"/>
      <c r="I49" s="340"/>
      <c r="J49" s="351"/>
      <c r="K49" s="340"/>
      <c r="L49" s="340"/>
      <c r="M49" s="340"/>
    </row>
    <row r="50" spans="1:13" ht="11.25" hidden="1" customHeight="1" x14ac:dyDescent="0.3">
      <c r="A50" s="522"/>
      <c r="B50" s="352" t="s">
        <v>61</v>
      </c>
      <c r="C50" s="38" t="s">
        <v>62</v>
      </c>
      <c r="D50" s="65">
        <v>1.2999999999999999E-3</v>
      </c>
      <c r="E50" s="66">
        <f>E42*D50</f>
        <v>8.8399999999999992E-2</v>
      </c>
      <c r="F50" s="66"/>
      <c r="G50" s="66"/>
      <c r="H50" s="66"/>
      <c r="I50" s="66"/>
      <c r="J50" s="66"/>
      <c r="K50" s="66"/>
      <c r="L50" s="66"/>
      <c r="M50" s="66"/>
    </row>
    <row r="51" spans="1:13" hidden="1" x14ac:dyDescent="0.3">
      <c r="A51" s="522"/>
      <c r="B51" s="350" t="s">
        <v>53</v>
      </c>
      <c r="C51" s="345" t="s">
        <v>45</v>
      </c>
      <c r="D51" s="335">
        <v>1.78E-2</v>
      </c>
      <c r="E51" s="339">
        <f>E42*D51</f>
        <v>1.2103999999999999</v>
      </c>
      <c r="F51" s="340"/>
      <c r="G51" s="340"/>
      <c r="H51" s="351"/>
      <c r="I51" s="340"/>
      <c r="J51" s="351"/>
      <c r="K51" s="340"/>
      <c r="L51" s="340"/>
      <c r="M51" s="340"/>
    </row>
    <row r="52" spans="1:13" ht="15" x14ac:dyDescent="0.3">
      <c r="A52" s="253"/>
      <c r="B52" s="269" t="s">
        <v>140</v>
      </c>
      <c r="C52" s="279"/>
      <c r="D52" s="279"/>
      <c r="E52" s="287"/>
      <c r="F52" s="278"/>
      <c r="G52" s="281"/>
      <c r="H52" s="281"/>
      <c r="I52" s="281"/>
      <c r="J52" s="281"/>
      <c r="K52" s="281"/>
      <c r="L52" s="281"/>
      <c r="M52" s="281"/>
    </row>
    <row r="53" spans="1:13" ht="15" x14ac:dyDescent="0.3">
      <c r="A53" s="253"/>
      <c r="B53" s="269" t="s">
        <v>141</v>
      </c>
      <c r="C53" s="279"/>
      <c r="D53" s="279"/>
      <c r="E53" s="287"/>
      <c r="F53" s="278"/>
      <c r="G53" s="281"/>
      <c r="H53" s="281"/>
      <c r="I53" s="281"/>
      <c r="J53" s="281"/>
      <c r="K53" s="281"/>
      <c r="L53" s="281"/>
      <c r="M53" s="281"/>
    </row>
    <row r="54" spans="1:13" ht="15" x14ac:dyDescent="0.3">
      <c r="A54" s="253"/>
      <c r="B54" s="269" t="s">
        <v>122</v>
      </c>
      <c r="C54" s="289">
        <v>0.03</v>
      </c>
      <c r="D54" s="289"/>
      <c r="E54" s="287"/>
      <c r="F54" s="278"/>
      <c r="G54" s="255"/>
      <c r="H54" s="288"/>
      <c r="I54" s="288"/>
      <c r="J54" s="288"/>
      <c r="K54" s="288"/>
      <c r="L54" s="288"/>
      <c r="M54" s="288"/>
    </row>
    <row r="55" spans="1:13" ht="15" x14ac:dyDescent="0.3">
      <c r="A55" s="253"/>
      <c r="B55" s="269" t="s">
        <v>7</v>
      </c>
      <c r="C55" s="271"/>
      <c r="D55" s="271"/>
      <c r="E55" s="287"/>
      <c r="F55" s="278"/>
      <c r="G55" s="255"/>
      <c r="H55" s="288"/>
      <c r="I55" s="288"/>
      <c r="J55" s="288"/>
      <c r="K55" s="288"/>
      <c r="L55" s="288"/>
      <c r="M55" s="288"/>
    </row>
    <row r="56" spans="1:13" ht="15" x14ac:dyDescent="0.3">
      <c r="A56" s="253"/>
      <c r="B56" s="269" t="s">
        <v>143</v>
      </c>
      <c r="C56" s="289">
        <v>0.18</v>
      </c>
      <c r="D56" s="289"/>
      <c r="E56" s="287"/>
      <c r="F56" s="278"/>
      <c r="G56" s="255"/>
      <c r="H56" s="288"/>
      <c r="I56" s="288"/>
      <c r="J56" s="288"/>
      <c r="K56" s="288"/>
      <c r="L56" s="288"/>
      <c r="M56" s="288"/>
    </row>
    <row r="57" spans="1:13" ht="15" x14ac:dyDescent="0.3">
      <c r="A57" s="253"/>
      <c r="B57" s="269" t="s">
        <v>7</v>
      </c>
      <c r="C57" s="279"/>
      <c r="D57" s="279"/>
      <c r="E57" s="287"/>
      <c r="F57" s="278"/>
      <c r="G57" s="255"/>
      <c r="H57" s="288"/>
      <c r="I57" s="288"/>
      <c r="J57" s="288"/>
      <c r="K57" s="288"/>
      <c r="L57" s="288"/>
      <c r="M57" s="288"/>
    </row>
    <row r="59" spans="1:13" ht="43.2" x14ac:dyDescent="0.3">
      <c r="B59" s="432" t="s">
        <v>217</v>
      </c>
    </row>
    <row r="60" spans="1:13" x14ac:dyDescent="0.3">
      <c r="B60" s="424"/>
    </row>
    <row r="61" spans="1:13" ht="16.2" x14ac:dyDescent="0.4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</row>
  </sheetData>
  <mergeCells count="17">
    <mergeCell ref="A32:A41"/>
    <mergeCell ref="A42:A51"/>
    <mergeCell ref="A61:M61"/>
    <mergeCell ref="A10:A14"/>
    <mergeCell ref="A19:A22"/>
    <mergeCell ref="A23:A31"/>
    <mergeCell ref="A2:M2"/>
    <mergeCell ref="A3:M3"/>
    <mergeCell ref="A5:A6"/>
    <mergeCell ref="B5:B6"/>
    <mergeCell ref="C5:C6"/>
    <mergeCell ref="E5:E6"/>
    <mergeCell ref="F5:G5"/>
    <mergeCell ref="H5:I5"/>
    <mergeCell ref="J5:K5"/>
    <mergeCell ref="M5:M6"/>
    <mergeCell ref="L5:L6"/>
  </mergeCells>
  <conditionalFormatting sqref="I32 G32 K32:M32 A42:F42">
    <cfRule type="cellIs" dxfId="15" priority="18" operator="equal">
      <formula>0</formula>
    </cfRule>
  </conditionalFormatting>
  <conditionalFormatting sqref="A32 H32 J32 D32:F32">
    <cfRule type="cellIs" dxfId="14" priority="17" operator="equal">
      <formula>0</formula>
    </cfRule>
  </conditionalFormatting>
  <conditionalFormatting sqref="B32">
    <cfRule type="cellIs" dxfId="13" priority="16" operator="equal">
      <formula>0</formula>
    </cfRule>
  </conditionalFormatting>
  <conditionalFormatting sqref="D38:F38 B38 H38:H41 J38:J41 K33:M41 G33:G41 I33:I41">
    <cfRule type="cellIs" dxfId="12" priority="15" operator="equal">
      <formula>0</formula>
    </cfRule>
  </conditionalFormatting>
  <conditionalFormatting sqref="D36:F36 B36 B37:F37 B34:F35 H33:H37 J33:J37 C33:F33">
    <cfRule type="cellIs" dxfId="11" priority="13" operator="equal">
      <formula>0</formula>
    </cfRule>
  </conditionalFormatting>
  <conditionalFormatting sqref="D40:F40 B40 B41:F41 B39:F39">
    <cfRule type="cellIs" dxfId="10" priority="14" operator="equal">
      <formula>0</formula>
    </cfRule>
  </conditionalFormatting>
  <conditionalFormatting sqref="C40">
    <cfRule type="cellIs" dxfId="9" priority="11" operator="equal">
      <formula>0</formula>
    </cfRule>
  </conditionalFormatting>
  <conditionalFormatting sqref="B33">
    <cfRule type="cellIs" dxfId="8" priority="9" operator="equal">
      <formula>0</formula>
    </cfRule>
  </conditionalFormatting>
  <conditionalFormatting sqref="C36">
    <cfRule type="cellIs" dxfId="7" priority="12" operator="equal">
      <formula>0</formula>
    </cfRule>
  </conditionalFormatting>
  <conditionalFormatting sqref="C38">
    <cfRule type="cellIs" dxfId="6" priority="10" operator="equal">
      <formula>0</formula>
    </cfRule>
  </conditionalFormatting>
  <conditionalFormatting sqref="C32">
    <cfRule type="cellIs" dxfId="5" priority="7" operator="equal">
      <formula>0</formula>
    </cfRule>
  </conditionalFormatting>
  <conditionalFormatting sqref="K42:M42 I42 G42">
    <cfRule type="cellIs" dxfId="4" priority="6" operator="equal">
      <formula>0</formula>
    </cfRule>
  </conditionalFormatting>
  <conditionalFormatting sqref="H42 J42">
    <cfRule type="cellIs" dxfId="3" priority="5" operator="equal">
      <formula>0</formula>
    </cfRule>
  </conditionalFormatting>
  <conditionalFormatting sqref="K43:M51 B46:F51 H46:H51 J46 I43:I51 G43:G51 J48:J51">
    <cfRule type="cellIs" dxfId="2" priority="4" operator="equal">
      <formula>0</formula>
    </cfRule>
  </conditionalFormatting>
  <conditionalFormatting sqref="B43:F45 H43:H45 J43:J45">
    <cfRule type="cellIs" dxfId="1" priority="3" operator="equal">
      <formula>0</formula>
    </cfRule>
  </conditionalFormatting>
  <conditionalFormatting sqref="J47">
    <cfRule type="cellIs" dxfId="0" priority="1" operator="equal">
      <formula>0</formula>
    </cfRule>
  </conditionalFormatting>
  <pageMargins left="0.7" right="0.7" top="0.75" bottom="0.75" header="0.3" footer="0.3"/>
  <pageSetup scale="9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60"/>
  <sheetViews>
    <sheetView zoomScaleNormal="100" workbookViewId="0">
      <selection activeCell="F5" sqref="F5:G6"/>
    </sheetView>
  </sheetViews>
  <sheetFormatPr defaultColWidth="9.109375" defaultRowHeight="14.4" x14ac:dyDescent="0.3"/>
  <cols>
    <col min="1" max="1" width="3.5546875" style="2" customWidth="1"/>
    <col min="2" max="2" width="50.6640625" style="2" customWidth="1"/>
    <col min="3" max="3" width="7.6640625" style="2" customWidth="1"/>
    <col min="4" max="4" width="11.6640625" style="2" hidden="1" customWidth="1"/>
    <col min="5" max="5" width="10.77734375" style="2" bestFit="1" customWidth="1"/>
    <col min="6" max="6" width="12" style="2" bestFit="1" customWidth="1"/>
    <col min="7" max="7" width="13.6640625" style="2" customWidth="1"/>
    <col min="8" max="16384" width="9.109375" style="2"/>
  </cols>
  <sheetData>
    <row r="2" spans="1:7" x14ac:dyDescent="0.3">
      <c r="A2" s="450" t="s">
        <v>202</v>
      </c>
      <c r="B2" s="450"/>
      <c r="C2" s="450"/>
      <c r="D2" s="450"/>
      <c r="E2" s="450"/>
      <c r="F2" s="450"/>
      <c r="G2" s="450"/>
    </row>
    <row r="3" spans="1:7" ht="31.5" customHeight="1" x14ac:dyDescent="0.3">
      <c r="A3" s="450"/>
      <c r="B3" s="450"/>
      <c r="C3" s="450"/>
      <c r="D3" s="450"/>
      <c r="E3" s="450"/>
      <c r="F3" s="450"/>
      <c r="G3" s="450"/>
    </row>
    <row r="4" spans="1:7" ht="17.399999999999999" x14ac:dyDescent="0.3">
      <c r="A4" s="3"/>
      <c r="B4" s="3"/>
      <c r="C4" s="3"/>
      <c r="D4" s="3"/>
      <c r="E4" s="3"/>
      <c r="F4" s="3"/>
      <c r="G4" s="3"/>
    </row>
    <row r="5" spans="1:7" ht="28.5" customHeight="1" x14ac:dyDescent="0.3">
      <c r="A5" s="449" t="s">
        <v>0</v>
      </c>
      <c r="B5" s="449" t="s">
        <v>1</v>
      </c>
      <c r="C5" s="449" t="s">
        <v>2</v>
      </c>
      <c r="D5" s="452" t="s">
        <v>28</v>
      </c>
      <c r="E5" s="449" t="s">
        <v>3</v>
      </c>
      <c r="F5" s="453" t="s">
        <v>221</v>
      </c>
      <c r="G5" s="451" t="s">
        <v>222</v>
      </c>
    </row>
    <row r="6" spans="1:7" ht="28.5" customHeight="1" x14ac:dyDescent="0.3">
      <c r="A6" s="449"/>
      <c r="B6" s="449"/>
      <c r="C6" s="449"/>
      <c r="D6" s="452"/>
      <c r="E6" s="449"/>
      <c r="F6" s="454"/>
      <c r="G6" s="451"/>
    </row>
    <row r="7" spans="1:7" x14ac:dyDescent="0.3">
      <c r="A7" s="5">
        <v>1</v>
      </c>
      <c r="B7" s="5">
        <v>2</v>
      </c>
      <c r="C7" s="5">
        <v>3</v>
      </c>
      <c r="D7" s="5">
        <v>5</v>
      </c>
      <c r="E7" s="5">
        <v>4</v>
      </c>
      <c r="F7" s="5">
        <v>5</v>
      </c>
      <c r="G7" s="5">
        <v>6</v>
      </c>
    </row>
    <row r="8" spans="1:7" x14ac:dyDescent="0.3">
      <c r="A8" s="5"/>
      <c r="B8" s="6"/>
      <c r="C8" s="5"/>
      <c r="D8" s="5"/>
      <c r="E8" s="5"/>
      <c r="F8" s="5"/>
      <c r="G8" s="5"/>
    </row>
    <row r="9" spans="1:7" ht="16.2" x14ac:dyDescent="0.3">
      <c r="A9" s="5"/>
      <c r="B9" s="7" t="s">
        <v>31</v>
      </c>
      <c r="C9" s="5"/>
      <c r="D9" s="5"/>
      <c r="E9" s="5"/>
      <c r="F9" s="5"/>
      <c r="G9" s="5"/>
    </row>
    <row r="10" spans="1:7" ht="37.799999999999997" x14ac:dyDescent="0.3">
      <c r="A10" s="441">
        <v>1</v>
      </c>
      <c r="B10" s="8" t="s">
        <v>36</v>
      </c>
      <c r="C10" s="9" t="s">
        <v>9</v>
      </c>
      <c r="D10" s="46"/>
      <c r="E10" s="47">
        <v>86.91</v>
      </c>
      <c r="F10" s="47"/>
      <c r="G10" s="48"/>
    </row>
    <row r="11" spans="1:7" ht="15" hidden="1" customHeight="1" x14ac:dyDescent="0.3">
      <c r="A11" s="442"/>
      <c r="B11" s="10" t="s">
        <v>10</v>
      </c>
      <c r="C11" s="11" t="s">
        <v>11</v>
      </c>
      <c r="D11" s="49">
        <f>0.677</f>
        <v>0.67700000000000005</v>
      </c>
      <c r="E11" s="50">
        <f>D11*E10</f>
        <v>58.838070000000002</v>
      </c>
      <c r="F11" s="437"/>
      <c r="G11" s="52"/>
    </row>
    <row r="12" spans="1:7" ht="15" hidden="1" customHeight="1" x14ac:dyDescent="0.3">
      <c r="A12" s="442"/>
      <c r="B12" s="10" t="s">
        <v>12</v>
      </c>
      <c r="C12" s="11" t="s">
        <v>13</v>
      </c>
      <c r="D12" s="49">
        <f>0.0578</f>
        <v>5.7799999999999997E-2</v>
      </c>
      <c r="E12" s="50">
        <f>D12*E10</f>
        <v>5.0233979999999994</v>
      </c>
      <c r="F12" s="437"/>
      <c r="G12" s="52"/>
    </row>
    <row r="13" spans="1:7" ht="15" hidden="1" customHeight="1" x14ac:dyDescent="0.3">
      <c r="A13" s="442"/>
      <c r="B13" s="10" t="s">
        <v>14</v>
      </c>
      <c r="C13" s="11" t="s">
        <v>13</v>
      </c>
      <c r="D13" s="49">
        <f>0.0125</f>
        <v>1.2500000000000001E-2</v>
      </c>
      <c r="E13" s="50">
        <f>E10*D13</f>
        <v>1.0863750000000001</v>
      </c>
      <c r="F13" s="437"/>
      <c r="G13" s="52"/>
    </row>
    <row r="14" spans="1:7" ht="15" hidden="1" customHeight="1" x14ac:dyDescent="0.3">
      <c r="A14" s="443"/>
      <c r="B14" s="10" t="s">
        <v>15</v>
      </c>
      <c r="C14" s="11" t="s">
        <v>16</v>
      </c>
      <c r="D14" s="49">
        <v>2.82E-3</v>
      </c>
      <c r="E14" s="50">
        <f>D14*E10</f>
        <v>0.2450862</v>
      </c>
      <c r="F14" s="437"/>
      <c r="G14" s="52"/>
    </row>
    <row r="15" spans="1:7" ht="25.2" x14ac:dyDescent="0.3">
      <c r="A15" s="444">
        <v>2</v>
      </c>
      <c r="B15" s="15" t="s">
        <v>35</v>
      </c>
      <c r="C15" s="16" t="s">
        <v>9</v>
      </c>
      <c r="D15" s="53"/>
      <c r="E15" s="54">
        <f>E10*0.1</f>
        <v>8.6910000000000007</v>
      </c>
      <c r="F15" s="54"/>
      <c r="G15" s="55"/>
    </row>
    <row r="16" spans="1:7" ht="15" hidden="1" customHeight="1" x14ac:dyDescent="0.3">
      <c r="A16" s="445"/>
      <c r="B16" s="17" t="s">
        <v>10</v>
      </c>
      <c r="C16" s="18" t="s">
        <v>11</v>
      </c>
      <c r="D16" s="56">
        <v>0.216</v>
      </c>
      <c r="E16" s="57">
        <f>D16*E15</f>
        <v>1.877256</v>
      </c>
      <c r="F16" s="57"/>
      <c r="G16" s="58"/>
    </row>
    <row r="17" spans="1:7" ht="25.2" x14ac:dyDescent="0.3">
      <c r="A17" s="441">
        <v>3</v>
      </c>
      <c r="B17" s="8" t="s">
        <v>29</v>
      </c>
      <c r="C17" s="9" t="s">
        <v>17</v>
      </c>
      <c r="D17" s="49">
        <v>1.65</v>
      </c>
      <c r="E17" s="47">
        <f>(E15+E10)*D17</f>
        <v>157.74164999999999</v>
      </c>
      <c r="F17" s="47"/>
      <c r="G17" s="59"/>
    </row>
    <row r="18" spans="1:7" ht="15" hidden="1" customHeight="1" x14ac:dyDescent="0.3">
      <c r="A18" s="442"/>
      <c r="B18" s="19" t="s">
        <v>20</v>
      </c>
      <c r="C18" s="20" t="s">
        <v>11</v>
      </c>
      <c r="D18" s="60">
        <v>0.83</v>
      </c>
      <c r="E18" s="50">
        <f>D18*E17</f>
        <v>130.92556949999999</v>
      </c>
      <c r="F18" s="50"/>
      <c r="G18" s="61"/>
    </row>
    <row r="19" spans="1:7" ht="15" hidden="1" customHeight="1" x14ac:dyDescent="0.3">
      <c r="A19" s="443"/>
      <c r="B19" s="19" t="s">
        <v>27</v>
      </c>
      <c r="C19" s="20" t="s">
        <v>16</v>
      </c>
      <c r="D19" s="60">
        <v>1</v>
      </c>
      <c r="E19" s="50">
        <f>D19*E17</f>
        <v>157.74164999999999</v>
      </c>
      <c r="F19" s="50"/>
      <c r="G19" s="61"/>
    </row>
    <row r="20" spans="1:7" ht="25.2" x14ac:dyDescent="0.3">
      <c r="A20" s="446">
        <v>4</v>
      </c>
      <c r="B20" s="8" t="s">
        <v>38</v>
      </c>
      <c r="C20" s="9" t="s">
        <v>19</v>
      </c>
      <c r="D20" s="46"/>
      <c r="E20" s="47">
        <v>434.57</v>
      </c>
      <c r="F20" s="47"/>
      <c r="G20" s="48"/>
    </row>
    <row r="21" spans="1:7" ht="15" hidden="1" customHeight="1" x14ac:dyDescent="0.3">
      <c r="A21" s="447"/>
      <c r="B21" s="10" t="s">
        <v>20</v>
      </c>
      <c r="C21" s="11" t="s">
        <v>11</v>
      </c>
      <c r="D21" s="49">
        <v>3.73E-2</v>
      </c>
      <c r="E21" s="50">
        <f>D21*E20</f>
        <v>16.209461000000001</v>
      </c>
      <c r="F21" s="437"/>
      <c r="G21" s="52"/>
    </row>
    <row r="22" spans="1:7" ht="15" hidden="1" customHeight="1" x14ac:dyDescent="0.3">
      <c r="A22" s="447"/>
      <c r="B22" s="10" t="s">
        <v>37</v>
      </c>
      <c r="C22" s="11" t="s">
        <v>13</v>
      </c>
      <c r="D22" s="49">
        <v>2.3700000000000001E-3</v>
      </c>
      <c r="E22" s="50">
        <f>D22*E20</f>
        <v>1.0299309000000001</v>
      </c>
      <c r="F22" s="437"/>
      <c r="G22" s="52"/>
    </row>
    <row r="23" spans="1:7" ht="15" hidden="1" customHeight="1" x14ac:dyDescent="0.3">
      <c r="A23" s="447"/>
      <c r="B23" s="10" t="s">
        <v>21</v>
      </c>
      <c r="C23" s="11" t="s">
        <v>13</v>
      </c>
      <c r="D23" s="49">
        <v>4.0999999999999999E-4</v>
      </c>
      <c r="E23" s="50">
        <f>D23*E20</f>
        <v>0.17817369999999999</v>
      </c>
      <c r="F23" s="437"/>
      <c r="G23" s="52"/>
    </row>
    <row r="24" spans="1:7" ht="15" hidden="1" customHeight="1" x14ac:dyDescent="0.3">
      <c r="A24" s="447"/>
      <c r="B24" s="10" t="s">
        <v>22</v>
      </c>
      <c r="C24" s="11" t="s">
        <v>13</v>
      </c>
      <c r="D24" s="49">
        <v>4.0899999999999999E-3</v>
      </c>
      <c r="E24" s="50">
        <f>D24*E20</f>
        <v>1.7773912999999999</v>
      </c>
      <c r="F24" s="437"/>
      <c r="G24" s="52"/>
    </row>
    <row r="25" spans="1:7" ht="15" hidden="1" customHeight="1" x14ac:dyDescent="0.3">
      <c r="A25" s="447"/>
      <c r="B25" s="10" t="s">
        <v>23</v>
      </c>
      <c r="C25" s="11" t="s">
        <v>13</v>
      </c>
      <c r="D25" s="49">
        <v>4.3699999999999998E-3</v>
      </c>
      <c r="E25" s="50">
        <f>D25*E20</f>
        <v>1.8990708999999999</v>
      </c>
      <c r="F25" s="437"/>
      <c r="G25" s="52"/>
    </row>
    <row r="26" spans="1:7" ht="15" hidden="1" customHeight="1" x14ac:dyDescent="0.3">
      <c r="A26" s="447"/>
      <c r="B26" s="10" t="s">
        <v>24</v>
      </c>
      <c r="C26" s="11" t="s">
        <v>13</v>
      </c>
      <c r="D26" s="49">
        <v>1.48E-3</v>
      </c>
      <c r="E26" s="50">
        <f>D26*E20</f>
        <v>0.64316359999999995</v>
      </c>
      <c r="F26" s="437"/>
      <c r="G26" s="52"/>
    </row>
    <row r="27" spans="1:7" ht="17.399999999999999" hidden="1" customHeight="1" x14ac:dyDescent="0.3">
      <c r="A27" s="447"/>
      <c r="B27" s="10" t="s">
        <v>30</v>
      </c>
      <c r="C27" s="11" t="s">
        <v>25</v>
      </c>
      <c r="D27" s="49">
        <v>0.122</v>
      </c>
      <c r="E27" s="50">
        <f>D27*E20</f>
        <v>53.017539999999997</v>
      </c>
      <c r="F27" s="437"/>
      <c r="G27" s="52"/>
    </row>
    <row r="28" spans="1:7" ht="17.399999999999999" hidden="1" customHeight="1" x14ac:dyDescent="0.3">
      <c r="A28" s="448"/>
      <c r="B28" s="10" t="s">
        <v>26</v>
      </c>
      <c r="C28" s="11" t="s">
        <v>25</v>
      </c>
      <c r="D28" s="49">
        <v>1.0999999999999999E-2</v>
      </c>
      <c r="E28" s="50">
        <f>D28*E20</f>
        <v>4.7802699999999998</v>
      </c>
      <c r="F28" s="437"/>
      <c r="G28" s="52"/>
    </row>
    <row r="29" spans="1:7" ht="25.2" x14ac:dyDescent="0.3">
      <c r="A29" s="441">
        <v>5</v>
      </c>
      <c r="B29" s="8" t="s">
        <v>32</v>
      </c>
      <c r="C29" s="9" t="s">
        <v>18</v>
      </c>
      <c r="D29" s="49"/>
      <c r="E29" s="62">
        <v>4</v>
      </c>
      <c r="F29" s="62"/>
      <c r="G29" s="63"/>
    </row>
    <row r="30" spans="1:7" ht="15" hidden="1" customHeight="1" x14ac:dyDescent="0.3">
      <c r="A30" s="442"/>
      <c r="B30" s="10" t="s">
        <v>10</v>
      </c>
      <c r="C30" s="11" t="s">
        <v>11</v>
      </c>
      <c r="D30" s="64">
        <v>4.12</v>
      </c>
      <c r="E30" s="30">
        <f>D30*E29</f>
        <v>16.48</v>
      </c>
      <c r="F30" s="30"/>
      <c r="G30" s="30"/>
    </row>
    <row r="31" spans="1:7" ht="15" hidden="1" customHeight="1" x14ac:dyDescent="0.3">
      <c r="A31" s="442"/>
      <c r="B31" s="10" t="s">
        <v>33</v>
      </c>
      <c r="C31" s="11" t="s">
        <v>18</v>
      </c>
      <c r="D31" s="64">
        <v>51</v>
      </c>
      <c r="E31" s="30">
        <f>D31*E29</f>
        <v>204</v>
      </c>
      <c r="F31" s="30"/>
      <c r="G31" s="30"/>
    </row>
    <row r="32" spans="1:7" ht="17.399999999999999" hidden="1" customHeight="1" x14ac:dyDescent="0.3">
      <c r="A32" s="443"/>
      <c r="B32" s="10" t="s">
        <v>34</v>
      </c>
      <c r="C32" s="11" t="s">
        <v>25</v>
      </c>
      <c r="D32" s="64">
        <v>3.5000000000000003E-2</v>
      </c>
      <c r="E32" s="30">
        <f>D32*E29</f>
        <v>0.14000000000000001</v>
      </c>
      <c r="F32" s="30"/>
      <c r="G32" s="30"/>
    </row>
    <row r="33" spans="1:7" ht="43.2" x14ac:dyDescent="0.3">
      <c r="A33" s="440">
        <v>6</v>
      </c>
      <c r="B33" s="23" t="s">
        <v>39</v>
      </c>
      <c r="C33" s="24" t="s">
        <v>52</v>
      </c>
      <c r="D33" s="25"/>
      <c r="E33" s="26">
        <v>434.57</v>
      </c>
      <c r="F33" s="26"/>
      <c r="G33" s="27"/>
    </row>
    <row r="34" spans="1:7" hidden="1" x14ac:dyDescent="0.3">
      <c r="A34" s="440"/>
      <c r="B34" s="29" t="s">
        <v>40</v>
      </c>
      <c r="C34" s="24" t="s">
        <v>41</v>
      </c>
      <c r="D34" s="25">
        <v>0.377716</v>
      </c>
      <c r="E34" s="30">
        <f>D34*E33</f>
        <v>164.14404211999999</v>
      </c>
      <c r="F34" s="30"/>
      <c r="G34" s="31"/>
    </row>
    <row r="35" spans="1:7" ht="28.8" hidden="1" x14ac:dyDescent="0.3">
      <c r="A35" s="440"/>
      <c r="B35" s="29" t="s">
        <v>42</v>
      </c>
      <c r="C35" s="24" t="s">
        <v>43</v>
      </c>
      <c r="D35" s="25">
        <v>2.2599999999999999E-2</v>
      </c>
      <c r="E35" s="30">
        <f>D35*E33</f>
        <v>9.8212820000000001</v>
      </c>
      <c r="F35" s="30"/>
      <c r="G35" s="31"/>
    </row>
    <row r="36" spans="1:7" hidden="1" x14ac:dyDescent="0.3">
      <c r="A36" s="440"/>
      <c r="B36" s="29" t="s">
        <v>44</v>
      </c>
      <c r="C36" s="24" t="s">
        <v>45</v>
      </c>
      <c r="D36" s="25">
        <v>1.29E-2</v>
      </c>
      <c r="E36" s="30">
        <f>D36*E33</f>
        <v>5.6059529999999995</v>
      </c>
      <c r="F36" s="30"/>
      <c r="G36" s="31"/>
    </row>
    <row r="37" spans="1:7" hidden="1" x14ac:dyDescent="0.3">
      <c r="A37" s="440"/>
      <c r="B37" s="29" t="s">
        <v>46</v>
      </c>
      <c r="C37" s="24" t="s">
        <v>47</v>
      </c>
      <c r="D37" s="25">
        <v>0.14280000000000001</v>
      </c>
      <c r="E37" s="30">
        <f>D37*E33</f>
        <v>62.056596000000006</v>
      </c>
      <c r="F37" s="30"/>
      <c r="G37" s="31"/>
    </row>
    <row r="38" spans="1:7" hidden="1" x14ac:dyDescent="0.3">
      <c r="A38" s="440"/>
      <c r="B38" s="29" t="s">
        <v>48</v>
      </c>
      <c r="C38" s="24" t="s">
        <v>49</v>
      </c>
      <c r="D38" s="25" t="s">
        <v>50</v>
      </c>
      <c r="E38" s="35">
        <v>0.82199999999999995</v>
      </c>
      <c r="F38" s="35"/>
      <c r="G38" s="31"/>
    </row>
    <row r="39" spans="1:7" hidden="1" x14ac:dyDescent="0.3">
      <c r="A39" s="440"/>
      <c r="B39" s="29" t="s">
        <v>51</v>
      </c>
      <c r="C39" s="24" t="s">
        <v>52</v>
      </c>
      <c r="D39" s="25">
        <v>8.1600000000000006E-3</v>
      </c>
      <c r="E39" s="30">
        <f>D39*E33</f>
        <v>3.5460912000000002</v>
      </c>
      <c r="F39" s="30"/>
      <c r="G39" s="31"/>
    </row>
    <row r="40" spans="1:7" hidden="1" x14ac:dyDescent="0.3">
      <c r="A40" s="440"/>
      <c r="B40" s="29" t="s">
        <v>53</v>
      </c>
      <c r="C40" s="24" t="s">
        <v>45</v>
      </c>
      <c r="D40" s="25">
        <v>5.2599999999999999E-3</v>
      </c>
      <c r="E40" s="30">
        <f>D40*E33</f>
        <v>2.2858381999999997</v>
      </c>
      <c r="F40" s="30"/>
      <c r="G40" s="31"/>
    </row>
    <row r="41" spans="1:7" hidden="1" x14ac:dyDescent="0.3">
      <c r="A41" s="440"/>
      <c r="B41" s="29" t="s">
        <v>54</v>
      </c>
      <c r="C41" s="24" t="s">
        <v>47</v>
      </c>
      <c r="D41" s="25">
        <v>0.17799999999999999</v>
      </c>
      <c r="E41" s="30">
        <f>D41*E33</f>
        <v>77.353459999999998</v>
      </c>
      <c r="F41" s="30"/>
      <c r="G41" s="31"/>
    </row>
    <row r="42" spans="1:7" hidden="1" x14ac:dyDescent="0.3">
      <c r="A42" s="440"/>
      <c r="B42" s="29" t="s">
        <v>55</v>
      </c>
      <c r="C42" s="24" t="s">
        <v>49</v>
      </c>
      <c r="D42" s="25"/>
      <c r="E42" s="30">
        <f>E37*2.4</f>
        <v>148.93583040000001</v>
      </c>
      <c r="F42" s="30"/>
      <c r="G42" s="31"/>
    </row>
    <row r="43" spans="1:7" ht="28.8" x14ac:dyDescent="0.3">
      <c r="A43" s="440">
        <v>7</v>
      </c>
      <c r="B43" s="23" t="s">
        <v>63</v>
      </c>
      <c r="C43" s="24" t="s">
        <v>56</v>
      </c>
      <c r="D43" s="25"/>
      <c r="E43" s="67">
        <v>72</v>
      </c>
      <c r="F43" s="67"/>
      <c r="G43" s="27"/>
    </row>
    <row r="44" spans="1:7" hidden="1" x14ac:dyDescent="0.3">
      <c r="A44" s="440"/>
      <c r="B44" s="29" t="s">
        <v>40</v>
      </c>
      <c r="C44" s="24" t="s">
        <v>41</v>
      </c>
      <c r="D44" s="25">
        <v>7.6999999999999999E-2</v>
      </c>
      <c r="E44" s="30">
        <f>E43*D44</f>
        <v>5.5439999999999996</v>
      </c>
      <c r="F44" s="30"/>
      <c r="G44" s="31"/>
    </row>
    <row r="45" spans="1:7" ht="28.8" hidden="1" x14ac:dyDescent="0.3">
      <c r="A45" s="440"/>
      <c r="B45" s="29" t="s">
        <v>57</v>
      </c>
      <c r="C45" s="24" t="s">
        <v>43</v>
      </c>
      <c r="D45" s="25">
        <v>0.19400000000000001</v>
      </c>
      <c r="E45" s="30">
        <f>E43*D45</f>
        <v>13.968</v>
      </c>
      <c r="F45" s="30"/>
      <c r="G45" s="31"/>
    </row>
    <row r="46" spans="1:7" ht="28.8" hidden="1" x14ac:dyDescent="0.3">
      <c r="A46" s="440"/>
      <c r="B46" s="29" t="s">
        <v>58</v>
      </c>
      <c r="C46" s="24" t="s">
        <v>43</v>
      </c>
      <c r="D46" s="25">
        <v>1.67E-2</v>
      </c>
      <c r="E46" s="30">
        <f>E43*D46</f>
        <v>1.2023999999999999</v>
      </c>
      <c r="F46" s="30"/>
      <c r="G46" s="31"/>
    </row>
    <row r="47" spans="1:7" ht="28.8" hidden="1" x14ac:dyDescent="0.3">
      <c r="A47" s="440"/>
      <c r="B47" s="29" t="s">
        <v>59</v>
      </c>
      <c r="C47" s="24" t="s">
        <v>43</v>
      </c>
      <c r="D47" s="25">
        <v>2.4199999999999999E-2</v>
      </c>
      <c r="E47" s="30">
        <f>E43*D47</f>
        <v>1.7423999999999999</v>
      </c>
      <c r="F47" s="30"/>
      <c r="G47" s="31"/>
    </row>
    <row r="48" spans="1:7" ht="15" hidden="1" customHeight="1" x14ac:dyDescent="0.3">
      <c r="A48" s="440"/>
      <c r="B48" s="29" t="s">
        <v>60</v>
      </c>
      <c r="C48" s="24" t="s">
        <v>43</v>
      </c>
      <c r="D48" s="25">
        <v>8.8000000000000005E-3</v>
      </c>
      <c r="E48" s="30">
        <f>E43*D48</f>
        <v>0.63360000000000005</v>
      </c>
      <c r="F48" s="30"/>
      <c r="G48" s="31"/>
    </row>
    <row r="49" spans="1:7" ht="15" hidden="1" customHeight="1" x14ac:dyDescent="0.3">
      <c r="A49" s="440"/>
      <c r="B49" s="29" t="s">
        <v>44</v>
      </c>
      <c r="C49" s="24" t="s">
        <v>45</v>
      </c>
      <c r="D49" s="25">
        <v>6.3700000000000007E-2</v>
      </c>
      <c r="E49" s="30">
        <f>E43*D49</f>
        <v>4.5864000000000003</v>
      </c>
      <c r="F49" s="30"/>
      <c r="G49" s="31"/>
    </row>
    <row r="50" spans="1:7" hidden="1" x14ac:dyDescent="0.3">
      <c r="A50" s="440"/>
      <c r="B50" s="29" t="s">
        <v>54</v>
      </c>
      <c r="C50" s="24" t="s">
        <v>47</v>
      </c>
      <c r="D50" s="25">
        <v>6.2E-2</v>
      </c>
      <c r="E50" s="30">
        <f>E43*D50</f>
        <v>4.4640000000000004</v>
      </c>
      <c r="F50" s="30"/>
      <c r="G50" s="31"/>
    </row>
    <row r="51" spans="1:7" ht="16.2" hidden="1" x14ac:dyDescent="0.3">
      <c r="A51" s="440"/>
      <c r="B51" s="37" t="s">
        <v>61</v>
      </c>
      <c r="C51" s="38" t="s">
        <v>62</v>
      </c>
      <c r="D51" s="65">
        <v>1.2999999999999999E-3</v>
      </c>
      <c r="E51" s="66">
        <f>E43*D51</f>
        <v>9.3599999999999989E-2</v>
      </c>
      <c r="F51" s="66"/>
      <c r="G51" s="66"/>
    </row>
    <row r="52" spans="1:7" hidden="1" x14ac:dyDescent="0.3">
      <c r="A52" s="440"/>
      <c r="B52" s="29" t="s">
        <v>53</v>
      </c>
      <c r="C52" s="24" t="s">
        <v>45</v>
      </c>
      <c r="D52" s="25">
        <v>1.78E-2</v>
      </c>
      <c r="E52" s="30">
        <f>E43*D52</f>
        <v>1.2816000000000001</v>
      </c>
      <c r="F52" s="30"/>
      <c r="G52" s="31"/>
    </row>
    <row r="53" spans="1:7" ht="16.2" x14ac:dyDescent="0.3">
      <c r="A53" s="39"/>
      <c r="B53" s="69" t="s">
        <v>64</v>
      </c>
      <c r="C53" s="70"/>
      <c r="D53" s="22"/>
      <c r="E53" s="12"/>
      <c r="F53" s="12"/>
      <c r="G53" s="76"/>
    </row>
    <row r="54" spans="1:7" ht="16.2" x14ac:dyDescent="0.3">
      <c r="A54" s="39"/>
      <c r="B54" s="69" t="s">
        <v>65</v>
      </c>
      <c r="C54" s="71">
        <v>0.03</v>
      </c>
      <c r="D54" s="11"/>
      <c r="E54" s="12"/>
      <c r="F54" s="12"/>
      <c r="G54" s="76"/>
    </row>
    <row r="55" spans="1:7" ht="16.2" x14ac:dyDescent="0.3">
      <c r="A55" s="439"/>
      <c r="B55" s="69" t="s">
        <v>64</v>
      </c>
      <c r="C55" s="70"/>
      <c r="D55" s="9"/>
      <c r="E55" s="1"/>
      <c r="F55" s="1"/>
      <c r="G55" s="75"/>
    </row>
    <row r="56" spans="1:7" ht="16.2" x14ac:dyDescent="0.3">
      <c r="A56" s="439"/>
      <c r="B56" s="72" t="s">
        <v>66</v>
      </c>
      <c r="C56" s="73">
        <v>0.18</v>
      </c>
      <c r="D56" s="42"/>
      <c r="E56" s="43"/>
      <c r="F56" s="43"/>
      <c r="G56" s="77"/>
    </row>
    <row r="57" spans="1:7" ht="16.2" x14ac:dyDescent="0.3">
      <c r="A57" s="439"/>
      <c r="B57" s="69" t="s">
        <v>64</v>
      </c>
      <c r="C57" s="74"/>
      <c r="D57" s="42"/>
      <c r="E57" s="43"/>
      <c r="F57" s="43"/>
      <c r="G57" s="77"/>
    </row>
    <row r="60" spans="1:7" ht="43.2" x14ac:dyDescent="0.3">
      <c r="B60" s="432" t="s">
        <v>217</v>
      </c>
    </row>
  </sheetData>
  <mergeCells count="16">
    <mergeCell ref="A10:A14"/>
    <mergeCell ref="A5:A6"/>
    <mergeCell ref="B5:B6"/>
    <mergeCell ref="A2:G3"/>
    <mergeCell ref="G5:G6"/>
    <mergeCell ref="C5:C6"/>
    <mergeCell ref="D5:D6"/>
    <mergeCell ref="E5:E6"/>
    <mergeCell ref="F5:F6"/>
    <mergeCell ref="A55:A57"/>
    <mergeCell ref="A43:A52"/>
    <mergeCell ref="A29:A32"/>
    <mergeCell ref="A33:A42"/>
    <mergeCell ref="A15:A16"/>
    <mergeCell ref="A17:A19"/>
    <mergeCell ref="A20:A28"/>
  </mergeCells>
  <conditionalFormatting sqref="G33:G52 A43:F43">
    <cfRule type="cellIs" dxfId="172" priority="18" operator="equal">
      <formula>0</formula>
    </cfRule>
  </conditionalFormatting>
  <conditionalFormatting sqref="A33 D33:F33">
    <cfRule type="cellIs" dxfId="171" priority="17" operator="equal">
      <formula>0</formula>
    </cfRule>
  </conditionalFormatting>
  <conditionalFormatting sqref="B33">
    <cfRule type="cellIs" dxfId="170" priority="16" operator="equal">
      <formula>0</formula>
    </cfRule>
  </conditionalFormatting>
  <conditionalFormatting sqref="D39:F39 B39">
    <cfRule type="cellIs" dxfId="169" priority="15" operator="equal">
      <formula>0</formula>
    </cfRule>
  </conditionalFormatting>
  <conditionalFormatting sqref="D37:F37 B37 B38:F38 B35:F36 C34:F34">
    <cfRule type="cellIs" dxfId="168" priority="13" operator="equal">
      <formula>0</formula>
    </cfRule>
  </conditionalFormatting>
  <conditionalFormatting sqref="D41:F41 B41 B42:F42 B40:F40">
    <cfRule type="cellIs" dxfId="167" priority="14" operator="equal">
      <formula>0</formula>
    </cfRule>
  </conditionalFormatting>
  <conditionalFormatting sqref="C41">
    <cfRule type="cellIs" dxfId="166" priority="11" operator="equal">
      <formula>0</formula>
    </cfRule>
  </conditionalFormatting>
  <conditionalFormatting sqref="B34">
    <cfRule type="cellIs" dxfId="165" priority="9" operator="equal">
      <formula>0</formula>
    </cfRule>
  </conditionalFormatting>
  <conditionalFormatting sqref="C37">
    <cfRule type="cellIs" dxfId="164" priority="12" operator="equal">
      <formula>0</formula>
    </cfRule>
  </conditionalFormatting>
  <conditionalFormatting sqref="C39">
    <cfRule type="cellIs" dxfId="163" priority="10" operator="equal">
      <formula>0</formula>
    </cfRule>
  </conditionalFormatting>
  <conditionalFormatting sqref="C33">
    <cfRule type="cellIs" dxfId="162" priority="7" operator="equal">
      <formula>0</formula>
    </cfRule>
  </conditionalFormatting>
  <conditionalFormatting sqref="B47:F52">
    <cfRule type="cellIs" dxfId="161" priority="4" operator="equal">
      <formula>0</formula>
    </cfRule>
  </conditionalFormatting>
  <conditionalFormatting sqref="B44:F46">
    <cfRule type="cellIs" dxfId="160" priority="3" operator="equal">
      <formula>0</formula>
    </cfRule>
  </conditionalFormatting>
  <printOptions horizontalCentered="1"/>
  <pageMargins left="0" right="0" top="0" bottom="0" header="0" footer="0"/>
  <pageSetup paperSize="9" fitToHeight="2" orientation="landscape" verticalDpi="0" r:id="rId1"/>
  <rowBreaks count="1" manualBreakCount="1">
    <brk id="32" max="12" man="1"/>
  </row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O90"/>
  <sheetViews>
    <sheetView zoomScaleNormal="100" workbookViewId="0">
      <selection activeCell="L5" sqref="L5:M6"/>
    </sheetView>
  </sheetViews>
  <sheetFormatPr defaultColWidth="9.109375" defaultRowHeight="14.4" x14ac:dyDescent="0.3"/>
  <cols>
    <col min="1" max="1" width="3.6640625" style="91" customWidth="1"/>
    <col min="2" max="2" width="53.33203125" style="175" customWidth="1"/>
    <col min="3" max="3" width="7.6640625" style="92" customWidth="1"/>
    <col min="4" max="4" width="8.6640625" style="93" hidden="1" customWidth="1"/>
    <col min="5" max="5" width="8.88671875" style="94" customWidth="1"/>
    <col min="6" max="6" width="12.88671875" style="94" hidden="1" customWidth="1"/>
    <col min="7" max="7" width="10.33203125" style="94" hidden="1" customWidth="1"/>
    <col min="8" max="8" width="8.109375" style="94" hidden="1" customWidth="1"/>
    <col min="9" max="9" width="9.44140625" style="94" hidden="1" customWidth="1"/>
    <col min="10" max="10" width="8.6640625" style="94" hidden="1" customWidth="1"/>
    <col min="11" max="11" width="9.44140625" style="94" hidden="1" customWidth="1"/>
    <col min="12" max="13" width="15.77734375" style="94" customWidth="1"/>
    <col min="14" max="14" width="9.109375" style="90"/>
    <col min="15" max="16384" width="9.109375" style="91"/>
  </cols>
  <sheetData>
    <row r="2" spans="1:15" ht="37.200000000000003" customHeight="1" x14ac:dyDescent="0.3">
      <c r="A2" s="469" t="str">
        <f>'[1]შაბლონი სანიაღვრით'!A1:D1</f>
        <v xml:space="preserve">ქ. ქუთაისში ავტომშენებლის ქუჩის N26 ბინის ეზოს ბეტონის საფარის მოწყობის 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5" ht="16.2" x14ac:dyDescent="0.35">
      <c r="A3" s="470" t="s">
        <v>75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5" ht="15" x14ac:dyDescent="0.3">
      <c r="A4" s="95"/>
      <c r="B4" s="96"/>
      <c r="C4" s="97"/>
      <c r="D4" s="96"/>
      <c r="E4" s="98"/>
      <c r="F4" s="98"/>
      <c r="G4" s="98"/>
      <c r="H4" s="98"/>
      <c r="I4" s="98"/>
      <c r="J4" s="98"/>
      <c r="K4" s="98"/>
      <c r="L4" s="98"/>
      <c r="M4" s="98"/>
    </row>
    <row r="5" spans="1:15" ht="14.4" customHeight="1" x14ac:dyDescent="0.3">
      <c r="A5" s="467" t="s">
        <v>0</v>
      </c>
      <c r="B5" s="468" t="s">
        <v>76</v>
      </c>
      <c r="C5" s="472" t="s">
        <v>77</v>
      </c>
      <c r="D5" s="468" t="s">
        <v>78</v>
      </c>
      <c r="E5" s="471" t="s">
        <v>79</v>
      </c>
      <c r="F5" s="471" t="s">
        <v>80</v>
      </c>
      <c r="G5" s="471"/>
      <c r="H5" s="471" t="s">
        <v>81</v>
      </c>
      <c r="I5" s="471"/>
      <c r="J5" s="471" t="s">
        <v>82</v>
      </c>
      <c r="K5" s="471"/>
      <c r="L5" s="471" t="s">
        <v>221</v>
      </c>
      <c r="M5" s="471" t="s">
        <v>222</v>
      </c>
    </row>
    <row r="6" spans="1:15" ht="28.8" x14ac:dyDescent="0.3">
      <c r="A6" s="467"/>
      <c r="B6" s="468"/>
      <c r="C6" s="472"/>
      <c r="D6" s="468"/>
      <c r="E6" s="471"/>
      <c r="F6" s="81" t="s">
        <v>83</v>
      </c>
      <c r="G6" s="81" t="s">
        <v>64</v>
      </c>
      <c r="H6" s="81" t="s">
        <v>83</v>
      </c>
      <c r="I6" s="81" t="s">
        <v>64</v>
      </c>
      <c r="J6" s="81" t="s">
        <v>83</v>
      </c>
      <c r="K6" s="81" t="s">
        <v>64</v>
      </c>
      <c r="L6" s="471"/>
      <c r="M6" s="471"/>
    </row>
    <row r="7" spans="1:15" ht="15" x14ac:dyDescent="0.3">
      <c r="A7" s="102">
        <v>1</v>
      </c>
      <c r="B7" s="103">
        <v>2</v>
      </c>
      <c r="C7" s="79">
        <v>3</v>
      </c>
      <c r="D7" s="103">
        <v>5</v>
      </c>
      <c r="E7" s="104">
        <v>4</v>
      </c>
      <c r="F7" s="104">
        <v>7</v>
      </c>
      <c r="G7" s="104">
        <v>8</v>
      </c>
      <c r="H7" s="104">
        <v>9</v>
      </c>
      <c r="I7" s="104">
        <v>10</v>
      </c>
      <c r="J7" s="104">
        <v>11</v>
      </c>
      <c r="K7" s="104">
        <v>12</v>
      </c>
      <c r="L7" s="104">
        <v>5</v>
      </c>
      <c r="M7" s="104">
        <v>6</v>
      </c>
    </row>
    <row r="8" spans="1:15" ht="15" x14ac:dyDescent="0.3">
      <c r="A8" s="102"/>
      <c r="B8" s="103"/>
      <c r="C8" s="79"/>
      <c r="D8" s="103"/>
      <c r="E8" s="81"/>
      <c r="F8" s="81"/>
      <c r="G8" s="81"/>
      <c r="H8" s="81"/>
      <c r="I8" s="81"/>
      <c r="J8" s="81"/>
      <c r="K8" s="81"/>
      <c r="L8" s="435"/>
      <c r="M8" s="81"/>
    </row>
    <row r="9" spans="1:15" ht="15" x14ac:dyDescent="0.3">
      <c r="A9" s="105"/>
      <c r="B9" s="106" t="s">
        <v>84</v>
      </c>
      <c r="C9" s="107"/>
      <c r="D9" s="108"/>
      <c r="E9" s="109"/>
      <c r="F9" s="109"/>
      <c r="G9" s="109"/>
      <c r="H9" s="109"/>
      <c r="I9" s="109"/>
      <c r="J9" s="109"/>
      <c r="K9" s="109"/>
      <c r="L9" s="109"/>
      <c r="M9" s="109"/>
    </row>
    <row r="10" spans="1:15" ht="41.4" x14ac:dyDescent="0.3">
      <c r="A10" s="467">
        <v>1</v>
      </c>
      <c r="B10" s="111" t="s">
        <v>85</v>
      </c>
      <c r="C10" s="79" t="s">
        <v>74</v>
      </c>
      <c r="D10" s="80"/>
      <c r="E10" s="81">
        <f>'[1]შაბლონი სანიაღვრით'!D7</f>
        <v>98.15</v>
      </c>
      <c r="F10" s="81"/>
      <c r="G10" s="81"/>
      <c r="H10" s="81"/>
      <c r="I10" s="81"/>
      <c r="J10" s="81"/>
      <c r="K10" s="81"/>
      <c r="L10" s="435"/>
      <c r="M10" s="81"/>
      <c r="O10" s="112"/>
    </row>
    <row r="11" spans="1:15" ht="14.4" hidden="1" customHeight="1" x14ac:dyDescent="0.3">
      <c r="A11" s="467"/>
      <c r="B11" s="82" t="s">
        <v>69</v>
      </c>
      <c r="C11" s="87" t="s">
        <v>70</v>
      </c>
      <c r="D11" s="88">
        <v>0.67700000000000005</v>
      </c>
      <c r="E11" s="89">
        <f>D11*E10</f>
        <v>66.447550000000007</v>
      </c>
      <c r="F11" s="89"/>
      <c r="G11" s="89"/>
      <c r="H11" s="89"/>
      <c r="I11" s="89"/>
      <c r="J11" s="89"/>
      <c r="K11" s="89"/>
      <c r="L11" s="89"/>
      <c r="M11" s="89"/>
      <c r="O11" s="113"/>
    </row>
    <row r="12" spans="1:15" ht="14.4" hidden="1" customHeight="1" x14ac:dyDescent="0.3">
      <c r="A12" s="467"/>
      <c r="B12" s="82" t="s">
        <v>71</v>
      </c>
      <c r="C12" s="87" t="s">
        <v>72</v>
      </c>
      <c r="D12" s="88">
        <v>5.7799999999999997E-2</v>
      </c>
      <c r="E12" s="89">
        <f>D12*E10</f>
        <v>5.6730700000000001</v>
      </c>
      <c r="F12" s="89"/>
      <c r="G12" s="89"/>
      <c r="H12" s="89"/>
      <c r="I12" s="89"/>
      <c r="J12" s="89"/>
      <c r="K12" s="89"/>
      <c r="L12" s="89"/>
      <c r="M12" s="89"/>
    </row>
    <row r="13" spans="1:15" ht="14.4" hidden="1" customHeight="1" x14ac:dyDescent="0.3">
      <c r="A13" s="467"/>
      <c r="B13" s="10" t="s">
        <v>14</v>
      </c>
      <c r="C13" s="22" t="s">
        <v>13</v>
      </c>
      <c r="D13" s="22">
        <f>0.0125</f>
        <v>1.2500000000000001E-2</v>
      </c>
      <c r="E13" s="12">
        <f>E10*D13</f>
        <v>1.2268750000000002</v>
      </c>
      <c r="F13" s="13"/>
      <c r="G13" s="14"/>
      <c r="H13" s="14"/>
      <c r="I13" s="14"/>
      <c r="J13" s="14"/>
      <c r="K13" s="14"/>
      <c r="L13" s="14"/>
      <c r="M13" s="14"/>
    </row>
    <row r="14" spans="1:15" ht="14.4" hidden="1" customHeight="1" x14ac:dyDescent="0.3">
      <c r="A14" s="467"/>
      <c r="B14" s="10" t="s">
        <v>15</v>
      </c>
      <c r="C14" s="22" t="s">
        <v>16</v>
      </c>
      <c r="D14" s="22">
        <v>2.82E-3</v>
      </c>
      <c r="E14" s="12">
        <f>E10*D14</f>
        <v>0.276783</v>
      </c>
      <c r="F14" s="13"/>
      <c r="G14" s="14"/>
      <c r="H14" s="14"/>
      <c r="I14" s="14"/>
      <c r="J14" s="14"/>
      <c r="K14" s="14"/>
      <c r="L14" s="14"/>
      <c r="M14" s="14"/>
    </row>
    <row r="15" spans="1:15" ht="27.6" x14ac:dyDescent="0.3">
      <c r="A15" s="463">
        <v>2</v>
      </c>
      <c r="B15" s="78" t="s">
        <v>67</v>
      </c>
      <c r="C15" s="79" t="s">
        <v>68</v>
      </c>
      <c r="D15" s="80"/>
      <c r="E15" s="81">
        <f>'[1]შაბლონი სანიაღვრით'!D6</f>
        <v>370</v>
      </c>
      <c r="F15" s="81"/>
      <c r="G15" s="81"/>
      <c r="H15" s="81"/>
      <c r="I15" s="81"/>
      <c r="J15" s="81"/>
      <c r="K15" s="81"/>
      <c r="L15" s="435"/>
      <c r="M15" s="81"/>
    </row>
    <row r="16" spans="1:15" ht="14.4" hidden="1" customHeight="1" x14ac:dyDescent="0.3">
      <c r="A16" s="464"/>
      <c r="B16" s="82" t="s">
        <v>69</v>
      </c>
      <c r="C16" s="83" t="s">
        <v>70</v>
      </c>
      <c r="D16" s="84">
        <v>5.4999999999999997E-3</v>
      </c>
      <c r="E16" s="85">
        <f>D16*E15</f>
        <v>2.0349999999999997</v>
      </c>
      <c r="F16" s="85"/>
      <c r="G16" s="85"/>
      <c r="H16" s="85"/>
      <c r="I16" s="85"/>
      <c r="J16" s="85"/>
      <c r="K16" s="85"/>
      <c r="L16" s="85"/>
      <c r="M16" s="85"/>
    </row>
    <row r="17" spans="1:15" ht="14.4" hidden="1" customHeight="1" x14ac:dyDescent="0.3">
      <c r="A17" s="464"/>
      <c r="B17" s="82" t="s">
        <v>71</v>
      </c>
      <c r="C17" s="83" t="s">
        <v>72</v>
      </c>
      <c r="D17" s="84">
        <v>1.9900000000000001E-2</v>
      </c>
      <c r="E17" s="85">
        <f>D17*E15</f>
        <v>7.3630000000000004</v>
      </c>
      <c r="F17" s="85"/>
      <c r="G17" s="85"/>
      <c r="H17" s="85"/>
      <c r="I17" s="85"/>
      <c r="J17" s="85"/>
      <c r="K17" s="85"/>
      <c r="L17" s="85"/>
      <c r="M17" s="85"/>
    </row>
    <row r="18" spans="1:15" ht="14.4" hidden="1" customHeight="1" x14ac:dyDescent="0.3">
      <c r="A18" s="465"/>
      <c r="B18" s="82" t="s">
        <v>53</v>
      </c>
      <c r="C18" s="83" t="s">
        <v>45</v>
      </c>
      <c r="D18" s="84">
        <v>4.28E-3</v>
      </c>
      <c r="E18" s="85">
        <f>D18*E15</f>
        <v>1.5835999999999999</v>
      </c>
      <c r="F18" s="85"/>
      <c r="G18" s="85"/>
      <c r="H18" s="85"/>
      <c r="I18" s="85"/>
      <c r="J18" s="85"/>
      <c r="K18" s="85"/>
      <c r="L18" s="85"/>
      <c r="M18" s="85"/>
    </row>
    <row r="19" spans="1:15" s="119" customFormat="1" ht="27.6" x14ac:dyDescent="0.3">
      <c r="A19" s="466">
        <v>3</v>
      </c>
      <c r="B19" s="115" t="s">
        <v>117</v>
      </c>
      <c r="C19" s="79" t="s">
        <v>74</v>
      </c>
      <c r="D19" s="116"/>
      <c r="E19" s="117">
        <f>'[1]შაბლონი სანიაღვრით'!D24</f>
        <v>7.1999999999999993</v>
      </c>
      <c r="F19" s="117"/>
      <c r="G19" s="81"/>
      <c r="H19" s="118"/>
      <c r="I19" s="81"/>
      <c r="J19" s="118"/>
      <c r="K19" s="81"/>
      <c r="L19" s="435"/>
      <c r="M19" s="81"/>
      <c r="O19" s="120"/>
    </row>
    <row r="20" spans="1:15" s="119" customFormat="1" ht="15" hidden="1" customHeight="1" x14ac:dyDescent="0.3">
      <c r="A20" s="466"/>
      <c r="B20" s="121" t="s">
        <v>86</v>
      </c>
      <c r="C20" s="122" t="s">
        <v>70</v>
      </c>
      <c r="D20" s="123">
        <f>11.5/1000</f>
        <v>1.15E-2</v>
      </c>
      <c r="E20" s="124">
        <f>D20*E19</f>
        <v>8.2799999999999985E-2</v>
      </c>
      <c r="F20" s="125"/>
      <c r="G20" s="85"/>
      <c r="H20" s="124"/>
      <c r="I20" s="126"/>
      <c r="J20" s="126"/>
      <c r="K20" s="126"/>
      <c r="L20" s="126"/>
      <c r="M20" s="126"/>
      <c r="O20" s="120"/>
    </row>
    <row r="21" spans="1:15" s="119" customFormat="1" ht="15" hidden="1" customHeight="1" x14ac:dyDescent="0.3">
      <c r="A21" s="466"/>
      <c r="B21" s="121" t="s">
        <v>71</v>
      </c>
      <c r="C21" s="122" t="s">
        <v>72</v>
      </c>
      <c r="D21" s="123">
        <f>125/1000</f>
        <v>0.125</v>
      </c>
      <c r="E21" s="124">
        <f>D21*E19</f>
        <v>0.89999999999999991</v>
      </c>
      <c r="F21" s="124"/>
      <c r="G21" s="126"/>
      <c r="H21" s="126"/>
      <c r="I21" s="126"/>
      <c r="J21" s="126"/>
      <c r="K21" s="126"/>
      <c r="L21" s="126"/>
      <c r="M21" s="126"/>
      <c r="O21" s="120"/>
    </row>
    <row r="22" spans="1:15" ht="27.6" x14ac:dyDescent="0.3">
      <c r="A22" s="459">
        <v>4</v>
      </c>
      <c r="B22" s="127" t="str">
        <f>CONCATENATE("გრუნტის გათხრა ხელით ",'[1]შაბლონი სანიაღვრით'!D22," ერთეული წყალშემკრები ჭის მოსაწყობად")</f>
        <v>გრუნტის გათხრა ხელით 1 ერთეული წყალშემკრები ჭის მოსაწყობად</v>
      </c>
      <c r="C22" s="79" t="s">
        <v>74</v>
      </c>
      <c r="D22" s="128"/>
      <c r="E22" s="129">
        <f>'[1]შაბლონი სანიაღვრით'!D22*0.785</f>
        <v>0.78500000000000003</v>
      </c>
      <c r="F22" s="130"/>
      <c r="G22" s="81"/>
      <c r="H22" s="126"/>
      <c r="I22" s="81"/>
      <c r="J22" s="126"/>
      <c r="K22" s="81"/>
      <c r="L22" s="435"/>
      <c r="M22" s="81"/>
    </row>
    <row r="23" spans="1:15" ht="15" hidden="1" customHeight="1" x14ac:dyDescent="0.3">
      <c r="A23" s="461"/>
      <c r="B23" s="131" t="s">
        <v>86</v>
      </c>
      <c r="C23" s="132" t="s">
        <v>70</v>
      </c>
      <c r="D23" s="133">
        <v>2.06</v>
      </c>
      <c r="E23" s="134">
        <f>E22*D23</f>
        <v>1.6171000000000002</v>
      </c>
      <c r="F23" s="135"/>
      <c r="G23" s="135"/>
      <c r="H23" s="134"/>
      <c r="I23" s="136"/>
      <c r="J23" s="126"/>
      <c r="K23" s="126"/>
      <c r="L23" s="126"/>
      <c r="M23" s="126"/>
    </row>
    <row r="24" spans="1:15" ht="15" x14ac:dyDescent="0.3">
      <c r="A24" s="102">
        <v>5</v>
      </c>
      <c r="B24" s="78" t="str">
        <f>CONCATENATE("მოჭრილი გრუნტის გატანა ნაყარში 5 კმ. (",O24,")*1.65")</f>
        <v>მოჭრილი გრუნტის გატანა ნაყარში 5 კმ. ()*1.65</v>
      </c>
      <c r="C24" s="79" t="s">
        <v>62</v>
      </c>
      <c r="D24" s="137">
        <v>1.65</v>
      </c>
      <c r="E24" s="81">
        <f>(E10+E19+E22)*D24</f>
        <v>175.12275</v>
      </c>
      <c r="F24" s="81"/>
      <c r="G24" s="81"/>
      <c r="H24" s="81"/>
      <c r="I24" s="81"/>
      <c r="J24" s="81"/>
      <c r="K24" s="81"/>
      <c r="L24" s="435"/>
      <c r="M24" s="81"/>
    </row>
    <row r="25" spans="1:15" ht="15" x14ac:dyDescent="0.3">
      <c r="A25" s="102"/>
      <c r="B25" s="103" t="s">
        <v>87</v>
      </c>
      <c r="C25" s="79"/>
      <c r="D25" s="84"/>
      <c r="E25" s="81"/>
      <c r="F25" s="85"/>
      <c r="G25" s="81"/>
      <c r="H25" s="81"/>
      <c r="I25" s="81"/>
      <c r="J25" s="81"/>
      <c r="K25" s="81"/>
      <c r="L25" s="435"/>
      <c r="M25" s="81"/>
    </row>
    <row r="26" spans="1:15" ht="15" x14ac:dyDescent="0.3">
      <c r="A26" s="138"/>
      <c r="B26" s="139"/>
      <c r="C26" s="79"/>
      <c r="D26" s="84"/>
      <c r="E26" s="81"/>
      <c r="F26" s="85"/>
      <c r="G26" s="81"/>
      <c r="H26" s="81"/>
      <c r="I26" s="81"/>
      <c r="J26" s="81"/>
      <c r="K26" s="81"/>
      <c r="L26" s="435"/>
      <c r="M26" s="81"/>
    </row>
    <row r="27" spans="1:15" ht="15" x14ac:dyDescent="0.3">
      <c r="A27" s="138"/>
      <c r="B27" s="106" t="s">
        <v>88</v>
      </c>
      <c r="C27" s="79"/>
      <c r="D27" s="84"/>
      <c r="E27" s="81"/>
      <c r="F27" s="85"/>
      <c r="G27" s="81"/>
      <c r="H27" s="81"/>
      <c r="I27" s="81"/>
      <c r="J27" s="81"/>
      <c r="K27" s="81"/>
      <c r="L27" s="435"/>
      <c r="M27" s="81"/>
    </row>
    <row r="28" spans="1:15" ht="41.4" x14ac:dyDescent="0.3">
      <c r="A28" s="462">
        <v>1</v>
      </c>
      <c r="B28" s="141" t="s">
        <v>89</v>
      </c>
      <c r="C28" s="79" t="s">
        <v>74</v>
      </c>
      <c r="D28" s="80"/>
      <c r="E28" s="81">
        <f>'[1]შაბლონი სანიაღვრით'!D10</f>
        <v>36.999770000000005</v>
      </c>
      <c r="F28" s="81"/>
      <c r="G28" s="81"/>
      <c r="H28" s="81"/>
      <c r="I28" s="81"/>
      <c r="J28" s="81"/>
      <c r="K28" s="81"/>
      <c r="L28" s="435"/>
      <c r="M28" s="81"/>
    </row>
    <row r="29" spans="1:15" ht="14.4" hidden="1" customHeight="1" x14ac:dyDescent="0.3">
      <c r="A29" s="462"/>
      <c r="B29" s="142" t="s">
        <v>86</v>
      </c>
      <c r="C29" s="83" t="s">
        <v>70</v>
      </c>
      <c r="D29" s="84">
        <v>0.216</v>
      </c>
      <c r="E29" s="85">
        <f>D29*E28</f>
        <v>7.9919503200000008</v>
      </c>
      <c r="F29" s="85"/>
      <c r="G29" s="85"/>
      <c r="H29" s="85"/>
      <c r="I29" s="85"/>
      <c r="J29" s="85"/>
      <c r="K29" s="85"/>
      <c r="L29" s="85"/>
      <c r="M29" s="85"/>
    </row>
    <row r="30" spans="1:15" ht="14.4" hidden="1" customHeight="1" x14ac:dyDescent="0.3">
      <c r="A30" s="462"/>
      <c r="B30" s="142" t="s">
        <v>90</v>
      </c>
      <c r="C30" s="83" t="s">
        <v>72</v>
      </c>
      <c r="D30" s="84">
        <v>1.24E-2</v>
      </c>
      <c r="E30" s="85">
        <f>D30*E28</f>
        <v>0.45879714800000004</v>
      </c>
      <c r="F30" s="85"/>
      <c r="G30" s="85"/>
      <c r="H30" s="85"/>
      <c r="I30" s="85"/>
      <c r="J30" s="85"/>
      <c r="K30" s="85"/>
      <c r="L30" s="85"/>
      <c r="M30" s="85"/>
    </row>
    <row r="31" spans="1:15" ht="14.4" hidden="1" customHeight="1" x14ac:dyDescent="0.3">
      <c r="A31" s="462"/>
      <c r="B31" s="142" t="s">
        <v>91</v>
      </c>
      <c r="C31" s="83" t="s">
        <v>72</v>
      </c>
      <c r="D31" s="84">
        <v>0.151</v>
      </c>
      <c r="E31" s="85">
        <f>D31*E28</f>
        <v>5.5869652700000003</v>
      </c>
      <c r="F31" s="85"/>
      <c r="G31" s="85"/>
      <c r="H31" s="85"/>
      <c r="I31" s="85"/>
      <c r="J31" s="85"/>
      <c r="K31" s="85"/>
      <c r="L31" s="85"/>
      <c r="M31" s="85"/>
      <c r="O31" s="114"/>
    </row>
    <row r="32" spans="1:15" ht="14.4" hidden="1" customHeight="1" x14ac:dyDescent="0.3">
      <c r="A32" s="462"/>
      <c r="B32" s="142" t="s">
        <v>92</v>
      </c>
      <c r="C32" s="83" t="s">
        <v>72</v>
      </c>
      <c r="D32" s="84">
        <v>9.7000000000000003E-3</v>
      </c>
      <c r="E32" s="85">
        <f>D32*E28</f>
        <v>0.35889776900000003</v>
      </c>
      <c r="F32" s="85"/>
      <c r="G32" s="85"/>
      <c r="H32" s="85"/>
      <c r="I32" s="85"/>
      <c r="J32" s="85"/>
      <c r="K32" s="85"/>
      <c r="L32" s="85"/>
      <c r="M32" s="85"/>
    </row>
    <row r="33" spans="1:13" ht="15" hidden="1" customHeight="1" x14ac:dyDescent="0.3">
      <c r="A33" s="462"/>
      <c r="B33" s="142" t="s">
        <v>73</v>
      </c>
      <c r="C33" s="84" t="s">
        <v>93</v>
      </c>
      <c r="D33" s="84">
        <v>1.22</v>
      </c>
      <c r="E33" s="85">
        <f>D33*E28</f>
        <v>45.139719400000004</v>
      </c>
      <c r="F33" s="81"/>
      <c r="G33" s="85"/>
      <c r="H33" s="85"/>
      <c r="I33" s="85"/>
      <c r="J33" s="85"/>
      <c r="K33" s="85"/>
      <c r="L33" s="85"/>
      <c r="M33" s="85"/>
    </row>
    <row r="34" spans="1:13" ht="15" hidden="1" customHeight="1" x14ac:dyDescent="0.3">
      <c r="A34" s="462"/>
      <c r="B34" s="142" t="s">
        <v>54</v>
      </c>
      <c r="C34" s="84" t="s">
        <v>93</v>
      </c>
      <c r="D34" s="84">
        <v>7.0000000000000007E-2</v>
      </c>
      <c r="E34" s="85">
        <f>D34*E28</f>
        <v>2.5899839000000004</v>
      </c>
      <c r="F34" s="85"/>
      <c r="G34" s="85"/>
      <c r="H34" s="85"/>
      <c r="I34" s="85"/>
      <c r="J34" s="85"/>
      <c r="K34" s="85"/>
      <c r="L34" s="85"/>
      <c r="M34" s="85"/>
    </row>
    <row r="35" spans="1:13" ht="28.8" x14ac:dyDescent="0.3">
      <c r="A35" s="456">
        <v>3</v>
      </c>
      <c r="B35" s="23" t="s">
        <v>39</v>
      </c>
      <c r="C35" s="24" t="s">
        <v>52</v>
      </c>
      <c r="D35" s="25"/>
      <c r="E35" s="26">
        <v>369</v>
      </c>
      <c r="F35" s="27"/>
      <c r="G35" s="27"/>
      <c r="H35" s="28"/>
      <c r="I35" s="27"/>
      <c r="J35" s="28"/>
      <c r="K35" s="27"/>
      <c r="L35" s="27"/>
      <c r="M35" s="27"/>
    </row>
    <row r="36" spans="1:13" hidden="1" x14ac:dyDescent="0.3">
      <c r="A36" s="457"/>
      <c r="B36" s="29" t="s">
        <v>40</v>
      </c>
      <c r="C36" s="24" t="s">
        <v>41</v>
      </c>
      <c r="D36" s="25">
        <v>0.377716</v>
      </c>
      <c r="E36" s="30">
        <f>D36*E35</f>
        <v>139.37720400000001</v>
      </c>
      <c r="F36" s="31"/>
      <c r="G36" s="32"/>
      <c r="H36" s="33"/>
      <c r="I36" s="32"/>
      <c r="J36" s="33"/>
      <c r="K36" s="32"/>
      <c r="L36" s="32"/>
      <c r="M36" s="31"/>
    </row>
    <row r="37" spans="1:13" ht="28.8" hidden="1" x14ac:dyDescent="0.3">
      <c r="A37" s="457"/>
      <c r="B37" s="29" t="s">
        <v>42</v>
      </c>
      <c r="C37" s="24" t="s">
        <v>43</v>
      </c>
      <c r="D37" s="25">
        <v>2.2599999999999999E-2</v>
      </c>
      <c r="E37" s="30">
        <f>D37*E35</f>
        <v>8.3393999999999995</v>
      </c>
      <c r="F37" s="31"/>
      <c r="G37" s="32"/>
      <c r="H37" s="33"/>
      <c r="I37" s="32"/>
      <c r="J37" s="33"/>
      <c r="K37" s="32"/>
      <c r="L37" s="32"/>
      <c r="M37" s="31"/>
    </row>
    <row r="38" spans="1:13" hidden="1" x14ac:dyDescent="0.3">
      <c r="A38" s="457"/>
      <c r="B38" s="29" t="s">
        <v>44</v>
      </c>
      <c r="C38" s="24" t="s">
        <v>45</v>
      </c>
      <c r="D38" s="25">
        <v>1.29E-2</v>
      </c>
      <c r="E38" s="30">
        <f>D38*E35</f>
        <v>4.7601000000000004</v>
      </c>
      <c r="F38" s="31"/>
      <c r="G38" s="32"/>
      <c r="H38" s="33"/>
      <c r="I38" s="32"/>
      <c r="J38" s="33"/>
      <c r="K38" s="32"/>
      <c r="L38" s="32"/>
      <c r="M38" s="31"/>
    </row>
    <row r="39" spans="1:13" hidden="1" x14ac:dyDescent="0.3">
      <c r="A39" s="457"/>
      <c r="B39" s="29" t="s">
        <v>46</v>
      </c>
      <c r="C39" s="24" t="s">
        <v>47</v>
      </c>
      <c r="D39" s="25">
        <v>0.14280000000000001</v>
      </c>
      <c r="E39" s="30">
        <f>D39*E35</f>
        <v>52.693200000000004</v>
      </c>
      <c r="F39" s="31"/>
      <c r="G39" s="34"/>
      <c r="H39" s="33"/>
      <c r="I39" s="32"/>
      <c r="J39" s="33"/>
      <c r="K39" s="32"/>
      <c r="L39" s="32"/>
      <c r="M39" s="31"/>
    </row>
    <row r="40" spans="1:13" hidden="1" x14ac:dyDescent="0.3">
      <c r="A40" s="457"/>
      <c r="B40" s="29" t="s">
        <v>48</v>
      </c>
      <c r="C40" s="24" t="s">
        <v>49</v>
      </c>
      <c r="D40" s="25" t="s">
        <v>50</v>
      </c>
      <c r="E40" s="35">
        <v>0.82199999999999995</v>
      </c>
      <c r="F40" s="31"/>
      <c r="G40" s="32"/>
      <c r="H40" s="33"/>
      <c r="I40" s="32"/>
      <c r="J40" s="33"/>
      <c r="K40" s="32"/>
      <c r="L40" s="32"/>
      <c r="M40" s="31"/>
    </row>
    <row r="41" spans="1:13" hidden="1" x14ac:dyDescent="0.3">
      <c r="A41" s="457"/>
      <c r="B41" s="29" t="s">
        <v>51</v>
      </c>
      <c r="C41" s="24" t="s">
        <v>52</v>
      </c>
      <c r="D41" s="25">
        <v>8.1600000000000006E-3</v>
      </c>
      <c r="E41" s="30">
        <f>D41*E35</f>
        <v>3.0110400000000004</v>
      </c>
      <c r="F41" s="32"/>
      <c r="G41" s="32"/>
      <c r="H41" s="33"/>
      <c r="I41" s="32"/>
      <c r="J41" s="33"/>
      <c r="K41" s="32"/>
      <c r="L41" s="32"/>
      <c r="M41" s="31"/>
    </row>
    <row r="42" spans="1:13" hidden="1" x14ac:dyDescent="0.3">
      <c r="A42" s="457"/>
      <c r="B42" s="29" t="s">
        <v>53</v>
      </c>
      <c r="C42" s="24" t="s">
        <v>45</v>
      </c>
      <c r="D42" s="25">
        <v>5.2599999999999999E-3</v>
      </c>
      <c r="E42" s="30">
        <f>D42*E35</f>
        <v>1.9409399999999999</v>
      </c>
      <c r="F42" s="31"/>
      <c r="G42" s="32"/>
      <c r="H42" s="33"/>
      <c r="I42" s="32"/>
      <c r="J42" s="33"/>
      <c r="K42" s="32"/>
      <c r="L42" s="32"/>
      <c r="M42" s="31"/>
    </row>
    <row r="43" spans="1:13" hidden="1" x14ac:dyDescent="0.3">
      <c r="A43" s="457"/>
      <c r="B43" s="29" t="s">
        <v>54</v>
      </c>
      <c r="C43" s="24" t="s">
        <v>47</v>
      </c>
      <c r="D43" s="25">
        <v>0.17799999999999999</v>
      </c>
      <c r="E43" s="30">
        <f>D43*E35</f>
        <v>65.682000000000002</v>
      </c>
      <c r="F43" s="31"/>
      <c r="G43" s="32"/>
      <c r="H43" s="33"/>
      <c r="I43" s="32"/>
      <c r="J43" s="33"/>
      <c r="K43" s="32"/>
      <c r="L43" s="32"/>
      <c r="M43" s="31"/>
    </row>
    <row r="44" spans="1:13" hidden="1" x14ac:dyDescent="0.3">
      <c r="A44" s="458"/>
      <c r="B44" s="29" t="s">
        <v>55</v>
      </c>
      <c r="C44" s="24" t="s">
        <v>49</v>
      </c>
      <c r="D44" s="25"/>
      <c r="E44" s="30">
        <f>E39*2.4</f>
        <v>126.46368000000001</v>
      </c>
      <c r="F44" s="31"/>
      <c r="G44" s="32"/>
      <c r="H44" s="33"/>
      <c r="I44" s="32"/>
      <c r="J44" s="33"/>
      <c r="K44" s="32"/>
      <c r="L44" s="32"/>
      <c r="M44" s="31"/>
    </row>
    <row r="45" spans="1:13" ht="28.8" x14ac:dyDescent="0.3">
      <c r="A45" s="440">
        <v>4</v>
      </c>
      <c r="B45" s="23" t="s">
        <v>63</v>
      </c>
      <c r="C45" s="24" t="s">
        <v>56</v>
      </c>
      <c r="D45" s="25"/>
      <c r="E45" s="67">
        <v>72</v>
      </c>
      <c r="F45" s="68"/>
      <c r="G45" s="27"/>
      <c r="H45" s="28"/>
      <c r="I45" s="27"/>
      <c r="J45" s="28"/>
      <c r="K45" s="27"/>
      <c r="L45" s="27"/>
      <c r="M45" s="27"/>
    </row>
    <row r="46" spans="1:13" hidden="1" x14ac:dyDescent="0.3">
      <c r="A46" s="440"/>
      <c r="B46" s="29" t="s">
        <v>40</v>
      </c>
      <c r="C46" s="24" t="s">
        <v>41</v>
      </c>
      <c r="D46" s="25">
        <v>7.6999999999999999E-2</v>
      </c>
      <c r="E46" s="30">
        <f>E45*D46</f>
        <v>5.5439999999999996</v>
      </c>
      <c r="F46" s="31"/>
      <c r="G46" s="31"/>
      <c r="H46" s="36"/>
      <c r="I46" s="31"/>
      <c r="J46" s="36"/>
      <c r="K46" s="31"/>
      <c r="L46" s="31"/>
      <c r="M46" s="31"/>
    </row>
    <row r="47" spans="1:13" ht="28.8" hidden="1" x14ac:dyDescent="0.3">
      <c r="A47" s="440"/>
      <c r="B47" s="29" t="s">
        <v>57</v>
      </c>
      <c r="C47" s="24" t="s">
        <v>43</v>
      </c>
      <c r="D47" s="25">
        <v>0.19400000000000001</v>
      </c>
      <c r="E47" s="30">
        <f>E45*D47</f>
        <v>13.968</v>
      </c>
      <c r="F47" s="31"/>
      <c r="G47" s="31"/>
      <c r="H47" s="36"/>
      <c r="I47" s="31"/>
      <c r="J47" s="36"/>
      <c r="K47" s="31"/>
      <c r="L47" s="31"/>
      <c r="M47" s="31"/>
    </row>
    <row r="48" spans="1:13" ht="28.8" hidden="1" x14ac:dyDescent="0.3">
      <c r="A48" s="440"/>
      <c r="B48" s="29" t="s">
        <v>58</v>
      </c>
      <c r="C48" s="24" t="s">
        <v>43</v>
      </c>
      <c r="D48" s="25">
        <v>1.67E-2</v>
      </c>
      <c r="E48" s="30">
        <f>E45*D48</f>
        <v>1.2023999999999999</v>
      </c>
      <c r="F48" s="31"/>
      <c r="G48" s="31"/>
      <c r="H48" s="36"/>
      <c r="I48" s="31"/>
      <c r="J48" s="36"/>
      <c r="K48" s="31"/>
      <c r="L48" s="31"/>
      <c r="M48" s="31"/>
    </row>
    <row r="49" spans="1:15" ht="28.8" hidden="1" x14ac:dyDescent="0.3">
      <c r="A49" s="440"/>
      <c r="B49" s="29" t="s">
        <v>59</v>
      </c>
      <c r="C49" s="24" t="s">
        <v>43</v>
      </c>
      <c r="D49" s="25">
        <v>2.4199999999999999E-2</v>
      </c>
      <c r="E49" s="30">
        <f>E45*D49</f>
        <v>1.7423999999999999</v>
      </c>
      <c r="F49" s="31"/>
      <c r="G49" s="31"/>
      <c r="H49" s="36"/>
      <c r="I49" s="31"/>
      <c r="J49" s="36"/>
      <c r="K49" s="31"/>
      <c r="L49" s="31"/>
      <c r="M49" s="31"/>
    </row>
    <row r="50" spans="1:15" ht="28.8" hidden="1" x14ac:dyDescent="0.3">
      <c r="A50" s="440"/>
      <c r="B50" s="29" t="s">
        <v>60</v>
      </c>
      <c r="C50" s="24" t="s">
        <v>43</v>
      </c>
      <c r="D50" s="25">
        <v>8.8000000000000005E-3</v>
      </c>
      <c r="E50" s="30">
        <f>E45*D50</f>
        <v>0.63360000000000005</v>
      </c>
      <c r="F50" s="31"/>
      <c r="G50" s="31"/>
      <c r="H50" s="36"/>
      <c r="I50" s="31"/>
      <c r="J50" s="36"/>
      <c r="K50" s="31"/>
      <c r="L50" s="31"/>
      <c r="M50" s="31"/>
    </row>
    <row r="51" spans="1:15" hidden="1" x14ac:dyDescent="0.3">
      <c r="A51" s="440"/>
      <c r="B51" s="29" t="s">
        <v>44</v>
      </c>
      <c r="C51" s="24" t="s">
        <v>45</v>
      </c>
      <c r="D51" s="25">
        <v>6.3700000000000007E-2</v>
      </c>
      <c r="E51" s="30">
        <f>E45*D51</f>
        <v>4.5864000000000003</v>
      </c>
      <c r="F51" s="31"/>
      <c r="G51" s="31"/>
      <c r="H51" s="36"/>
      <c r="I51" s="31"/>
      <c r="J51" s="36"/>
      <c r="K51" s="31"/>
      <c r="L51" s="31"/>
      <c r="M51" s="31"/>
    </row>
    <row r="52" spans="1:15" hidden="1" x14ac:dyDescent="0.3">
      <c r="A52" s="440"/>
      <c r="B52" s="29" t="s">
        <v>54</v>
      </c>
      <c r="C52" s="24" t="s">
        <v>47</v>
      </c>
      <c r="D52" s="25">
        <v>6.2E-2</v>
      </c>
      <c r="E52" s="30">
        <f>E45*D52</f>
        <v>4.4640000000000004</v>
      </c>
      <c r="F52" s="31"/>
      <c r="G52" s="31"/>
      <c r="H52" s="36"/>
      <c r="I52" s="31"/>
      <c r="J52" s="36"/>
      <c r="K52" s="31"/>
      <c r="L52" s="31"/>
      <c r="M52" s="31"/>
    </row>
    <row r="53" spans="1:15" ht="16.2" hidden="1" x14ac:dyDescent="0.3">
      <c r="A53" s="440"/>
      <c r="B53" s="37" t="s">
        <v>61</v>
      </c>
      <c r="C53" s="38" t="s">
        <v>62</v>
      </c>
      <c r="D53" s="65">
        <v>1.2999999999999999E-3</v>
      </c>
      <c r="E53" s="66">
        <f>E45*D53</f>
        <v>9.3599999999999989E-2</v>
      </c>
      <c r="F53" s="66"/>
      <c r="G53" s="66"/>
      <c r="H53" s="66"/>
      <c r="I53" s="66"/>
      <c r="J53" s="66"/>
      <c r="K53" s="66"/>
      <c r="L53" s="66"/>
      <c r="M53" s="66"/>
    </row>
    <row r="54" spans="1:15" hidden="1" x14ac:dyDescent="0.3">
      <c r="A54" s="440"/>
      <c r="B54" s="29" t="s">
        <v>53</v>
      </c>
      <c r="C54" s="24" t="s">
        <v>45</v>
      </c>
      <c r="D54" s="25">
        <v>1.78E-2</v>
      </c>
      <c r="E54" s="30">
        <f>E45*D54</f>
        <v>1.2816000000000001</v>
      </c>
      <c r="F54" s="31"/>
      <c r="G54" s="31"/>
      <c r="H54" s="36"/>
      <c r="I54" s="31"/>
      <c r="J54" s="36"/>
      <c r="K54" s="31"/>
      <c r="L54" s="31"/>
      <c r="M54" s="31"/>
    </row>
    <row r="55" spans="1:15" s="119" customFormat="1" ht="15" x14ac:dyDescent="0.3">
      <c r="A55" s="102"/>
      <c r="B55" s="103" t="s">
        <v>96</v>
      </c>
      <c r="C55" s="79"/>
      <c r="D55" s="84"/>
      <c r="E55" s="81"/>
      <c r="F55" s="85"/>
      <c r="G55" s="81"/>
      <c r="H55" s="81"/>
      <c r="I55" s="81"/>
      <c r="J55" s="81"/>
      <c r="K55" s="81"/>
      <c r="L55" s="435"/>
      <c r="M55" s="81"/>
      <c r="O55" s="120"/>
    </row>
    <row r="56" spans="1:15" s="119" customFormat="1" ht="15" x14ac:dyDescent="0.3">
      <c r="A56" s="102"/>
      <c r="B56" s="103"/>
      <c r="C56" s="79"/>
      <c r="D56" s="84"/>
      <c r="E56" s="81"/>
      <c r="F56" s="85"/>
      <c r="G56" s="81"/>
      <c r="H56" s="81"/>
      <c r="I56" s="81"/>
      <c r="J56" s="81"/>
      <c r="K56" s="81"/>
      <c r="L56" s="435"/>
      <c r="M56" s="81"/>
      <c r="O56" s="120"/>
    </row>
    <row r="57" spans="1:15" ht="28.8" x14ac:dyDescent="0.3">
      <c r="A57" s="105"/>
      <c r="B57" s="106" t="s">
        <v>97</v>
      </c>
      <c r="C57" s="107"/>
      <c r="D57" s="108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5" s="119" customFormat="1" ht="27.6" x14ac:dyDescent="0.3">
      <c r="A58" s="459">
        <v>1</v>
      </c>
      <c r="B58" s="143" t="s">
        <v>98</v>
      </c>
      <c r="C58" s="176" t="s">
        <v>118</v>
      </c>
      <c r="D58" s="144"/>
      <c r="E58" s="145">
        <f>'[1]შაბლონი სანიაღვრით'!D22</f>
        <v>1</v>
      </c>
      <c r="F58" s="145"/>
      <c r="G58" s="81"/>
      <c r="H58" s="126"/>
      <c r="I58" s="81"/>
      <c r="J58" s="126"/>
      <c r="K58" s="81"/>
      <c r="L58" s="435"/>
      <c r="M58" s="81"/>
      <c r="O58" s="120"/>
    </row>
    <row r="59" spans="1:15" s="119" customFormat="1" ht="15" hidden="1" customHeight="1" x14ac:dyDescent="0.3">
      <c r="A59" s="460"/>
      <c r="B59" s="146" t="s">
        <v>86</v>
      </c>
      <c r="C59" s="132" t="s">
        <v>100</v>
      </c>
      <c r="D59" s="147">
        <v>2.52</v>
      </c>
      <c r="E59" s="148">
        <f>E58*D59</f>
        <v>2.52</v>
      </c>
      <c r="F59" s="149"/>
      <c r="G59" s="126"/>
      <c r="H59" s="134"/>
      <c r="I59" s="150"/>
      <c r="J59" s="126"/>
      <c r="K59" s="126"/>
      <c r="L59" s="126"/>
      <c r="M59" s="85"/>
      <c r="O59" s="120"/>
    </row>
    <row r="60" spans="1:15" s="119" customFormat="1" ht="15" hidden="1" customHeight="1" x14ac:dyDescent="0.3">
      <c r="A60" s="460"/>
      <c r="B60" s="146" t="s">
        <v>94</v>
      </c>
      <c r="C60" s="132" t="s">
        <v>45</v>
      </c>
      <c r="D60" s="147">
        <v>2.2999999999999998</v>
      </c>
      <c r="E60" s="148">
        <f>E58*D60</f>
        <v>2.2999999999999998</v>
      </c>
      <c r="F60" s="148"/>
      <c r="G60" s="126"/>
      <c r="H60" s="126"/>
      <c r="I60" s="126"/>
      <c r="J60" s="126"/>
      <c r="K60" s="126"/>
      <c r="L60" s="126"/>
      <c r="M60" s="85"/>
      <c r="O60" s="120"/>
    </row>
    <row r="61" spans="1:15" s="119" customFormat="1" ht="15" hidden="1" customHeight="1" x14ac:dyDescent="0.3">
      <c r="A61" s="460"/>
      <c r="B61" s="146" t="s">
        <v>101</v>
      </c>
      <c r="C61" s="132" t="s">
        <v>99</v>
      </c>
      <c r="D61" s="151">
        <v>1</v>
      </c>
      <c r="E61" s="148">
        <v>3</v>
      </c>
      <c r="F61" s="134"/>
      <c r="G61" s="126"/>
      <c r="H61" s="152"/>
      <c r="I61" s="152"/>
      <c r="J61" s="126"/>
      <c r="K61" s="126"/>
      <c r="L61" s="126"/>
      <c r="M61" s="85"/>
      <c r="O61" s="120"/>
    </row>
    <row r="62" spans="1:15" s="119" customFormat="1" ht="15" hidden="1" customHeight="1" x14ac:dyDescent="0.3">
      <c r="A62" s="460"/>
      <c r="B62" s="146" t="s">
        <v>102</v>
      </c>
      <c r="C62" s="132" t="s">
        <v>99</v>
      </c>
      <c r="D62" s="151">
        <v>1</v>
      </c>
      <c r="E62" s="148">
        <f>E58*D62</f>
        <v>1</v>
      </c>
      <c r="F62" s="134"/>
      <c r="G62" s="126"/>
      <c r="H62" s="152"/>
      <c r="I62" s="152"/>
      <c r="J62" s="126"/>
      <c r="K62" s="126"/>
      <c r="L62" s="126"/>
      <c r="M62" s="85"/>
      <c r="O62" s="120"/>
    </row>
    <row r="63" spans="1:15" s="119" customFormat="1" ht="15" hidden="1" customHeight="1" x14ac:dyDescent="0.3">
      <c r="A63" s="460"/>
      <c r="B63" s="146" t="s">
        <v>103</v>
      </c>
      <c r="C63" s="132" t="s">
        <v>99</v>
      </c>
      <c r="D63" s="151">
        <v>1</v>
      </c>
      <c r="E63" s="148">
        <f>E58*D63</f>
        <v>1</v>
      </c>
      <c r="F63" s="150"/>
      <c r="G63" s="126"/>
      <c r="H63" s="152"/>
      <c r="I63" s="152"/>
      <c r="J63" s="126"/>
      <c r="K63" s="126"/>
      <c r="L63" s="126"/>
      <c r="M63" s="85"/>
      <c r="O63" s="120"/>
    </row>
    <row r="64" spans="1:15" s="119" customFormat="1" ht="15" hidden="1" customHeight="1" x14ac:dyDescent="0.3">
      <c r="A64" s="460"/>
      <c r="B64" s="146" t="s">
        <v>104</v>
      </c>
      <c r="C64" s="153" t="s">
        <v>105</v>
      </c>
      <c r="D64" s="151">
        <v>1</v>
      </c>
      <c r="E64" s="148">
        <f>D64*E58</f>
        <v>1</v>
      </c>
      <c r="F64" s="148"/>
      <c r="G64" s="126"/>
      <c r="H64" s="152"/>
      <c r="I64" s="152"/>
      <c r="J64" s="126"/>
      <c r="K64" s="126"/>
      <c r="L64" s="126"/>
      <c r="M64" s="85"/>
    </row>
    <row r="65" spans="1:15" s="119" customFormat="1" ht="15" hidden="1" customHeight="1" x14ac:dyDescent="0.3">
      <c r="A65" s="461"/>
      <c r="B65" s="146" t="s">
        <v>53</v>
      </c>
      <c r="C65" s="132" t="s">
        <v>45</v>
      </c>
      <c r="D65" s="147">
        <v>2.54</v>
      </c>
      <c r="E65" s="148">
        <f>E58*D65</f>
        <v>2.54</v>
      </c>
      <c r="F65" s="126"/>
      <c r="G65" s="126"/>
      <c r="H65" s="152"/>
      <c r="I65" s="152"/>
      <c r="J65" s="126"/>
      <c r="K65" s="126"/>
      <c r="L65" s="126"/>
      <c r="M65" s="85"/>
    </row>
    <row r="66" spans="1:15" s="119" customFormat="1" ht="27.6" x14ac:dyDescent="0.3">
      <c r="A66" s="177">
        <v>2</v>
      </c>
      <c r="B66" s="143" t="s">
        <v>106</v>
      </c>
      <c r="C66" s="132" t="s">
        <v>99</v>
      </c>
      <c r="D66" s="147"/>
      <c r="E66" s="145">
        <v>1</v>
      </c>
      <c r="F66" s="126"/>
      <c r="G66" s="81"/>
      <c r="H66" s="152"/>
      <c r="I66" s="81"/>
      <c r="J66" s="126"/>
      <c r="K66" s="81"/>
      <c r="L66" s="435"/>
      <c r="M66" s="81"/>
    </row>
    <row r="67" spans="1:15" s="119" customFormat="1" ht="27.6" x14ac:dyDescent="0.3">
      <c r="A67" s="455">
        <v>3</v>
      </c>
      <c r="B67" s="155" t="s">
        <v>108</v>
      </c>
      <c r="C67" s="154" t="s">
        <v>109</v>
      </c>
      <c r="D67" s="156"/>
      <c r="E67" s="117">
        <f>'[1]შაბლონი სანიაღვრით'!D23</f>
        <v>12</v>
      </c>
      <c r="F67" s="117"/>
      <c r="G67" s="81"/>
      <c r="H67" s="126"/>
      <c r="I67" s="81"/>
      <c r="J67" s="126"/>
      <c r="K67" s="81"/>
      <c r="L67" s="435"/>
      <c r="M67" s="81"/>
      <c r="O67" s="120"/>
    </row>
    <row r="68" spans="1:15" s="119" customFormat="1" ht="16.2" hidden="1" customHeight="1" x14ac:dyDescent="0.3">
      <c r="A68" s="455"/>
      <c r="B68" s="157" t="s">
        <v>86</v>
      </c>
      <c r="C68" s="154" t="s">
        <v>70</v>
      </c>
      <c r="D68" s="156">
        <f>245/1000</f>
        <v>0.245</v>
      </c>
      <c r="E68" s="124">
        <f>D68*E67</f>
        <v>2.94</v>
      </c>
      <c r="F68" s="158"/>
      <c r="G68" s="152"/>
      <c r="H68" s="124"/>
      <c r="I68" s="126"/>
      <c r="J68" s="126"/>
      <c r="K68" s="126"/>
      <c r="L68" s="126"/>
      <c r="M68" s="85"/>
      <c r="O68" s="120"/>
    </row>
    <row r="69" spans="1:15" s="119" customFormat="1" ht="16.2" hidden="1" customHeight="1" x14ac:dyDescent="0.3">
      <c r="A69" s="455"/>
      <c r="B69" s="159" t="s">
        <v>110</v>
      </c>
      <c r="C69" s="154" t="s">
        <v>111</v>
      </c>
      <c r="D69" s="156">
        <f>1010/1000</f>
        <v>1.01</v>
      </c>
      <c r="E69" s="124">
        <f>D69*E67</f>
        <v>12.120000000000001</v>
      </c>
      <c r="F69" s="126"/>
      <c r="G69" s="126"/>
      <c r="H69" s="152"/>
      <c r="I69" s="126"/>
      <c r="J69" s="126"/>
      <c r="K69" s="126"/>
      <c r="L69" s="126"/>
      <c r="M69" s="85"/>
      <c r="O69" s="120"/>
    </row>
    <row r="70" spans="1:15" s="119" customFormat="1" ht="16.2" hidden="1" customHeight="1" x14ac:dyDescent="0.3">
      <c r="A70" s="455"/>
      <c r="B70" s="159" t="s">
        <v>94</v>
      </c>
      <c r="C70" s="154" t="s">
        <v>72</v>
      </c>
      <c r="D70" s="156">
        <f>109/1000</f>
        <v>0.109</v>
      </c>
      <c r="E70" s="124">
        <f>D70*E67</f>
        <v>1.3080000000000001</v>
      </c>
      <c r="F70" s="126"/>
      <c r="G70" s="126"/>
      <c r="H70" s="152"/>
      <c r="I70" s="126"/>
      <c r="J70" s="126"/>
      <c r="K70" s="126"/>
      <c r="L70" s="126"/>
      <c r="M70" s="85"/>
      <c r="O70" s="120"/>
    </row>
    <row r="71" spans="1:15" s="119" customFormat="1" ht="15" hidden="1" customHeight="1" x14ac:dyDescent="0.3">
      <c r="A71" s="455"/>
      <c r="B71" s="159" t="s">
        <v>53</v>
      </c>
      <c r="C71" s="132" t="s">
        <v>45</v>
      </c>
      <c r="D71" s="156">
        <f>0.088</f>
        <v>8.7999999999999995E-2</v>
      </c>
      <c r="E71" s="124">
        <f>D71*E67</f>
        <v>1.056</v>
      </c>
      <c r="F71" s="126"/>
      <c r="G71" s="126"/>
      <c r="H71" s="152"/>
      <c r="I71" s="126"/>
      <c r="J71" s="126"/>
      <c r="K71" s="126"/>
      <c r="L71" s="126"/>
      <c r="M71" s="85"/>
      <c r="O71" s="120"/>
    </row>
    <row r="72" spans="1:15" s="119" customFormat="1" ht="25.5" customHeight="1" x14ac:dyDescent="0.3">
      <c r="A72" s="455">
        <v>4</v>
      </c>
      <c r="B72" s="155" t="s">
        <v>112</v>
      </c>
      <c r="C72" s="160" t="s">
        <v>113</v>
      </c>
      <c r="D72" s="161"/>
      <c r="E72" s="117">
        <f>'[1]შაბლონი სანიაღვრით'!D25</f>
        <v>6.823199999999999</v>
      </c>
      <c r="F72" s="117"/>
      <c r="G72" s="81"/>
      <c r="H72" s="118"/>
      <c r="I72" s="81"/>
      <c r="J72" s="118"/>
      <c r="K72" s="81"/>
      <c r="L72" s="435"/>
      <c r="M72" s="81"/>
      <c r="O72" s="120"/>
    </row>
    <row r="73" spans="1:15" s="119" customFormat="1" ht="16.2" hidden="1" customHeight="1" x14ac:dyDescent="0.3">
      <c r="A73" s="455"/>
      <c r="B73" s="157" t="s">
        <v>86</v>
      </c>
      <c r="C73" s="154" t="s">
        <v>70</v>
      </c>
      <c r="D73" s="156">
        <v>1.8</v>
      </c>
      <c r="E73" s="124">
        <f>D73*E72</f>
        <v>12.281759999999998</v>
      </c>
      <c r="F73" s="158"/>
      <c r="G73" s="126"/>
      <c r="H73" s="124"/>
      <c r="I73" s="126"/>
      <c r="J73" s="126"/>
      <c r="K73" s="126"/>
      <c r="L73" s="126"/>
      <c r="M73" s="85"/>
      <c r="O73" s="120"/>
    </row>
    <row r="74" spans="1:15" s="119" customFormat="1" ht="16.2" hidden="1" customHeight="1" x14ac:dyDescent="0.3">
      <c r="A74" s="455"/>
      <c r="B74" s="157" t="s">
        <v>94</v>
      </c>
      <c r="C74" s="154" t="s">
        <v>45</v>
      </c>
      <c r="D74" s="156">
        <v>1.22</v>
      </c>
      <c r="E74" s="124">
        <f>D74*E72</f>
        <v>8.3243039999999979</v>
      </c>
      <c r="F74" s="124"/>
      <c r="G74" s="126"/>
      <c r="H74" s="126"/>
      <c r="I74" s="126"/>
      <c r="J74" s="126"/>
      <c r="K74" s="126"/>
      <c r="L74" s="126"/>
      <c r="M74" s="85"/>
      <c r="O74" s="120"/>
    </row>
    <row r="75" spans="1:15" ht="19.2" hidden="1" customHeight="1" x14ac:dyDescent="0.3">
      <c r="A75" s="455"/>
      <c r="B75" s="157" t="s">
        <v>95</v>
      </c>
      <c r="C75" s="154" t="s">
        <v>107</v>
      </c>
      <c r="D75" s="156">
        <v>1.1000000000000001</v>
      </c>
      <c r="E75" s="124">
        <f>D75*E72</f>
        <v>7.5055199999999997</v>
      </c>
      <c r="F75" s="85"/>
      <c r="G75" s="126"/>
      <c r="H75" s="162"/>
      <c r="I75" s="126"/>
      <c r="J75" s="126"/>
      <c r="K75" s="126"/>
      <c r="L75" s="126"/>
      <c r="M75" s="85"/>
    </row>
    <row r="76" spans="1:15" x14ac:dyDescent="0.3">
      <c r="A76" s="163"/>
      <c r="B76" s="103" t="s">
        <v>114</v>
      </c>
      <c r="C76" s="79"/>
      <c r="D76" s="84"/>
      <c r="E76" s="81"/>
      <c r="F76" s="85"/>
      <c r="G76" s="81"/>
      <c r="H76" s="81"/>
      <c r="I76" s="81"/>
      <c r="J76" s="81"/>
      <c r="K76" s="81"/>
      <c r="L76" s="435"/>
      <c r="M76" s="81"/>
    </row>
    <row r="77" spans="1:15" hidden="1" x14ac:dyDescent="0.3">
      <c r="A77" s="163"/>
      <c r="B77" s="103"/>
      <c r="C77" s="79"/>
      <c r="D77" s="84"/>
      <c r="E77" s="81"/>
      <c r="F77" s="85"/>
      <c r="G77" s="81"/>
      <c r="H77" s="81"/>
      <c r="I77" s="81"/>
      <c r="J77" s="81"/>
      <c r="K77" s="81"/>
      <c r="L77" s="435"/>
      <c r="M77" s="81"/>
    </row>
    <row r="78" spans="1:15" hidden="1" x14ac:dyDescent="0.3">
      <c r="A78" s="163"/>
      <c r="B78" s="106"/>
      <c r="C78" s="79"/>
      <c r="D78" s="84"/>
      <c r="E78" s="81"/>
      <c r="F78" s="85"/>
      <c r="G78" s="81"/>
      <c r="H78" s="81"/>
      <c r="I78" s="81"/>
      <c r="J78" s="81"/>
      <c r="K78" s="81"/>
      <c r="L78" s="435"/>
      <c r="M78" s="81"/>
    </row>
    <row r="79" spans="1:15" ht="15" hidden="1" customHeight="1" x14ac:dyDescent="0.3">
      <c r="A79" s="163"/>
      <c r="B79" s="78"/>
      <c r="C79" s="164"/>
      <c r="D79" s="165"/>
      <c r="E79" s="145"/>
      <c r="F79" s="91"/>
      <c r="G79" s="118"/>
      <c r="H79" s="118"/>
      <c r="I79" s="118"/>
      <c r="J79" s="118"/>
      <c r="K79" s="118"/>
      <c r="L79" s="118"/>
      <c r="M79" s="81"/>
    </row>
    <row r="80" spans="1:15" ht="15" hidden="1" customHeight="1" x14ac:dyDescent="0.3">
      <c r="A80" s="163"/>
      <c r="B80" s="86"/>
      <c r="C80" s="164"/>
      <c r="D80" s="165"/>
      <c r="E80" s="145"/>
      <c r="F80" s="145"/>
      <c r="G80" s="126"/>
      <c r="H80" s="162"/>
      <c r="I80" s="126"/>
      <c r="J80" s="126"/>
      <c r="K80" s="126"/>
      <c r="L80" s="126"/>
      <c r="M80" s="85"/>
    </row>
    <row r="81" spans="1:14" hidden="1" x14ac:dyDescent="0.3">
      <c r="A81" s="163"/>
      <c r="B81" s="103"/>
      <c r="C81" s="79"/>
      <c r="D81" s="84"/>
      <c r="E81" s="81"/>
      <c r="F81" s="85"/>
      <c r="G81" s="81"/>
      <c r="H81" s="81"/>
      <c r="I81" s="81"/>
      <c r="J81" s="81"/>
      <c r="K81" s="81"/>
      <c r="L81" s="435"/>
      <c r="M81" s="81"/>
    </row>
    <row r="82" spans="1:14" hidden="1" x14ac:dyDescent="0.3">
      <c r="A82" s="163"/>
      <c r="B82" s="103"/>
      <c r="C82" s="79"/>
      <c r="D82" s="84"/>
      <c r="E82" s="81"/>
      <c r="F82" s="85"/>
      <c r="G82" s="81"/>
      <c r="H82" s="81"/>
      <c r="I82" s="81"/>
      <c r="J82" s="81"/>
      <c r="K82" s="81"/>
      <c r="L82" s="435"/>
      <c r="M82" s="81"/>
    </row>
    <row r="83" spans="1:14" ht="15" x14ac:dyDescent="0.35">
      <c r="A83" s="166"/>
      <c r="B83" s="167" t="s">
        <v>115</v>
      </c>
      <c r="C83" s="168"/>
      <c r="D83" s="169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1:14" ht="15" x14ac:dyDescent="0.3">
      <c r="A84" s="102"/>
      <c r="B84" s="103" t="s">
        <v>65</v>
      </c>
      <c r="C84" s="170">
        <v>0.03</v>
      </c>
      <c r="D84" s="171"/>
      <c r="E84" s="81"/>
      <c r="F84" s="81"/>
      <c r="G84" s="81"/>
      <c r="H84" s="172"/>
      <c r="I84" s="172"/>
      <c r="J84" s="172"/>
      <c r="K84" s="172"/>
      <c r="L84" s="172"/>
      <c r="M84" s="173"/>
    </row>
    <row r="85" spans="1:14" ht="15" x14ac:dyDescent="0.3">
      <c r="A85" s="102"/>
      <c r="B85" s="103" t="s">
        <v>64</v>
      </c>
      <c r="C85" s="79"/>
      <c r="D85" s="103"/>
      <c r="E85" s="81"/>
      <c r="F85" s="81"/>
      <c r="G85" s="81"/>
      <c r="H85" s="172"/>
      <c r="I85" s="172"/>
      <c r="J85" s="172"/>
      <c r="K85" s="172"/>
      <c r="L85" s="172"/>
      <c r="M85" s="173"/>
    </row>
    <row r="86" spans="1:14" ht="15" x14ac:dyDescent="0.3">
      <c r="A86" s="102"/>
      <c r="B86" s="103" t="s">
        <v>116</v>
      </c>
      <c r="C86" s="170">
        <v>0.18</v>
      </c>
      <c r="D86" s="171"/>
      <c r="E86" s="81"/>
      <c r="F86" s="81"/>
      <c r="G86" s="81"/>
      <c r="H86" s="172"/>
      <c r="I86" s="172"/>
      <c r="J86" s="172"/>
      <c r="K86" s="172"/>
      <c r="L86" s="172"/>
      <c r="M86" s="173"/>
      <c r="N86" s="174"/>
    </row>
    <row r="87" spans="1:14" ht="15" x14ac:dyDescent="0.3">
      <c r="A87" s="102"/>
      <c r="B87" s="103" t="s">
        <v>64</v>
      </c>
      <c r="C87" s="79"/>
      <c r="D87" s="103"/>
      <c r="E87" s="81"/>
      <c r="F87" s="81"/>
      <c r="G87" s="81"/>
      <c r="H87" s="172"/>
      <c r="I87" s="172"/>
      <c r="J87" s="172"/>
      <c r="K87" s="172"/>
      <c r="L87" s="172"/>
      <c r="M87" s="173"/>
    </row>
    <row r="90" spans="1:14" ht="28.8" x14ac:dyDescent="0.3">
      <c r="B90" s="432" t="s">
        <v>217</v>
      </c>
    </row>
  </sheetData>
  <mergeCells count="22">
    <mergeCell ref="A5:A6"/>
    <mergeCell ref="B5:B6"/>
    <mergeCell ref="A2:M2"/>
    <mergeCell ref="A3:M3"/>
    <mergeCell ref="F5:G5"/>
    <mergeCell ref="H5:I5"/>
    <mergeCell ref="J5:K5"/>
    <mergeCell ref="M5:M6"/>
    <mergeCell ref="C5:C6"/>
    <mergeCell ref="D5:D6"/>
    <mergeCell ref="E5:E6"/>
    <mergeCell ref="L5:L6"/>
    <mergeCell ref="A28:A34"/>
    <mergeCell ref="A15:A18"/>
    <mergeCell ref="A19:A21"/>
    <mergeCell ref="A22:A23"/>
    <mergeCell ref="A10:A14"/>
    <mergeCell ref="A72:A75"/>
    <mergeCell ref="A35:A44"/>
    <mergeCell ref="A45:A54"/>
    <mergeCell ref="A58:A65"/>
    <mergeCell ref="A67:A71"/>
  </mergeCells>
  <conditionalFormatting sqref="I35 G35 K35:M35 A45:F45">
    <cfRule type="cellIs" dxfId="159" priority="18" operator="equal">
      <formula>0</formula>
    </cfRule>
  </conditionalFormatting>
  <conditionalFormatting sqref="A35 H35 J35 D35:F35">
    <cfRule type="cellIs" dxfId="158" priority="17" operator="equal">
      <formula>0</formula>
    </cfRule>
  </conditionalFormatting>
  <conditionalFormatting sqref="B35">
    <cfRule type="cellIs" dxfId="157" priority="16" operator="equal">
      <formula>0</formula>
    </cfRule>
  </conditionalFormatting>
  <conditionalFormatting sqref="D41:F41 B41 H41:H44 J41:J44 K36:M44 G36:G44 I36:I44">
    <cfRule type="cellIs" dxfId="156" priority="15" operator="equal">
      <formula>0</formula>
    </cfRule>
  </conditionalFormatting>
  <conditionalFormatting sqref="D39:F39 B39 B40:F40 B37:F38 H36:H40 J36:J40 C36:F36">
    <cfRule type="cellIs" dxfId="155" priority="13" operator="equal">
      <formula>0</formula>
    </cfRule>
  </conditionalFormatting>
  <conditionalFormatting sqref="D43:F43 B43 B44:F44 B42:F42">
    <cfRule type="cellIs" dxfId="154" priority="14" operator="equal">
      <formula>0</formula>
    </cfRule>
  </conditionalFormatting>
  <conditionalFormatting sqref="C43">
    <cfRule type="cellIs" dxfId="153" priority="11" operator="equal">
      <formula>0</formula>
    </cfRule>
  </conditionalFormatting>
  <conditionalFormatting sqref="B36">
    <cfRule type="cellIs" dxfId="152" priority="9" operator="equal">
      <formula>0</formula>
    </cfRule>
  </conditionalFormatting>
  <conditionalFormatting sqref="C39">
    <cfRule type="cellIs" dxfId="151" priority="12" operator="equal">
      <formula>0</formula>
    </cfRule>
  </conditionalFormatting>
  <conditionalFormatting sqref="C41">
    <cfRule type="cellIs" dxfId="150" priority="10" operator="equal">
      <formula>0</formula>
    </cfRule>
  </conditionalFormatting>
  <conditionalFormatting sqref="C35">
    <cfRule type="cellIs" dxfId="149" priority="7" operator="equal">
      <formula>0</formula>
    </cfRule>
  </conditionalFormatting>
  <conditionalFormatting sqref="K45:M45 I45 G45">
    <cfRule type="cellIs" dxfId="148" priority="6" operator="equal">
      <formula>0</formula>
    </cfRule>
  </conditionalFormatting>
  <conditionalFormatting sqref="H45 J45">
    <cfRule type="cellIs" dxfId="147" priority="5" operator="equal">
      <formula>0</formula>
    </cfRule>
  </conditionalFormatting>
  <conditionalFormatting sqref="K46:M54 B49:F54 H49:H54 J49 I46:I54 G46:G54 J51:J54">
    <cfRule type="cellIs" dxfId="146" priority="4" operator="equal">
      <formula>0</formula>
    </cfRule>
  </conditionalFormatting>
  <conditionalFormatting sqref="B46:F48 H46:H48 J46:J48">
    <cfRule type="cellIs" dxfId="145" priority="3" operator="equal">
      <formula>0</formula>
    </cfRule>
  </conditionalFormatting>
  <conditionalFormatting sqref="J50">
    <cfRule type="cellIs" dxfId="144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O90"/>
  <sheetViews>
    <sheetView zoomScaleNormal="100" workbookViewId="0">
      <selection activeCell="L5" sqref="L5:M6"/>
    </sheetView>
  </sheetViews>
  <sheetFormatPr defaultColWidth="9.109375" defaultRowHeight="14.4" x14ac:dyDescent="0.3"/>
  <cols>
    <col min="1" max="1" width="3.6640625" style="181" customWidth="1"/>
    <col min="2" max="2" width="53.33203125" style="250" customWidth="1"/>
    <col min="3" max="3" width="7.6640625" style="182" customWidth="1"/>
    <col min="4" max="4" width="8.6640625" style="183" hidden="1" customWidth="1"/>
    <col min="5" max="5" width="8.88671875" style="184" customWidth="1"/>
    <col min="6" max="6" width="8.44140625" style="251" hidden="1" customWidth="1"/>
    <col min="7" max="7" width="10.33203125" style="184" hidden="1" customWidth="1"/>
    <col min="8" max="8" width="8.109375" style="184" hidden="1" customWidth="1"/>
    <col min="9" max="9" width="9.44140625" style="184" hidden="1" customWidth="1"/>
    <col min="10" max="10" width="8.6640625" style="184" hidden="1" customWidth="1"/>
    <col min="11" max="11" width="9.44140625" style="184" hidden="1" customWidth="1"/>
    <col min="12" max="12" width="14.109375" style="184" customWidth="1"/>
    <col min="13" max="13" width="14.5546875" style="184" customWidth="1"/>
    <col min="14" max="14" width="9.109375" style="180"/>
    <col min="15" max="16384" width="9.109375" style="181"/>
  </cols>
  <sheetData>
    <row r="2" spans="1:13" ht="33" customHeight="1" x14ac:dyDescent="0.3">
      <c r="A2" s="473" t="str">
        <f>'[2]შაბლონი სანიაღვრით'!A1:D1</f>
        <v xml:space="preserve">ქ. ქუთაისი, მშვიდობის ქ N1 ბინის ეზოს ბეტონის საფარის მოწყობის 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ht="16.2" x14ac:dyDescent="0.35">
      <c r="A3" s="474" t="s">
        <v>75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ht="15" x14ac:dyDescent="0.3">
      <c r="A4" s="185"/>
      <c r="B4" s="186"/>
      <c r="C4" s="187"/>
      <c r="D4" s="186"/>
      <c r="E4" s="188"/>
      <c r="F4" s="189"/>
      <c r="G4" s="188"/>
      <c r="H4" s="188"/>
      <c r="I4" s="188"/>
      <c r="J4" s="188"/>
      <c r="K4" s="188"/>
      <c r="L4" s="188"/>
      <c r="M4" s="188"/>
    </row>
    <row r="5" spans="1:13" ht="14.4" customHeight="1" x14ac:dyDescent="0.3">
      <c r="A5" s="476" t="s">
        <v>0</v>
      </c>
      <c r="B5" s="477" t="s">
        <v>76</v>
      </c>
      <c r="C5" s="478" t="s">
        <v>77</v>
      </c>
      <c r="D5" s="477" t="s">
        <v>78</v>
      </c>
      <c r="E5" s="475" t="s">
        <v>79</v>
      </c>
      <c r="F5" s="475" t="s">
        <v>80</v>
      </c>
      <c r="G5" s="475"/>
      <c r="H5" s="475" t="s">
        <v>81</v>
      </c>
      <c r="I5" s="475"/>
      <c r="J5" s="475" t="s">
        <v>82</v>
      </c>
      <c r="K5" s="475"/>
      <c r="L5" s="471" t="s">
        <v>221</v>
      </c>
      <c r="M5" s="471" t="s">
        <v>222</v>
      </c>
    </row>
    <row r="6" spans="1:13" ht="28.8" x14ac:dyDescent="0.3">
      <c r="A6" s="476"/>
      <c r="B6" s="477"/>
      <c r="C6" s="478"/>
      <c r="D6" s="477"/>
      <c r="E6" s="475"/>
      <c r="F6" s="190" t="s">
        <v>83</v>
      </c>
      <c r="G6" s="190" t="s">
        <v>64</v>
      </c>
      <c r="H6" s="190" t="s">
        <v>83</v>
      </c>
      <c r="I6" s="190" t="s">
        <v>64</v>
      </c>
      <c r="J6" s="190" t="s">
        <v>83</v>
      </c>
      <c r="K6" s="190" t="s">
        <v>64</v>
      </c>
      <c r="L6" s="471"/>
      <c r="M6" s="471"/>
    </row>
    <row r="7" spans="1:13" ht="15" x14ac:dyDescent="0.3">
      <c r="A7" s="191">
        <v>1</v>
      </c>
      <c r="B7" s="192">
        <v>2</v>
      </c>
      <c r="C7" s="193">
        <v>3</v>
      </c>
      <c r="D7" s="192">
        <v>5</v>
      </c>
      <c r="E7" s="194">
        <v>4</v>
      </c>
      <c r="F7" s="194">
        <v>7</v>
      </c>
      <c r="G7" s="194">
        <v>8</v>
      </c>
      <c r="H7" s="194">
        <v>9</v>
      </c>
      <c r="I7" s="194">
        <v>10</v>
      </c>
      <c r="J7" s="194">
        <v>11</v>
      </c>
      <c r="K7" s="194">
        <v>12</v>
      </c>
      <c r="L7" s="194">
        <v>5</v>
      </c>
      <c r="M7" s="194">
        <v>6</v>
      </c>
    </row>
    <row r="8" spans="1:13" ht="15" x14ac:dyDescent="0.3">
      <c r="A8" s="191"/>
      <c r="B8" s="192"/>
      <c r="C8" s="193"/>
      <c r="D8" s="192"/>
      <c r="E8" s="190"/>
      <c r="F8" s="190"/>
      <c r="G8" s="190"/>
      <c r="H8" s="190"/>
      <c r="I8" s="190"/>
      <c r="J8" s="190"/>
      <c r="K8" s="190"/>
      <c r="L8" s="436"/>
      <c r="M8" s="190"/>
    </row>
    <row r="9" spans="1:13" ht="15" x14ac:dyDescent="0.3">
      <c r="A9" s="196"/>
      <c r="B9" s="197" t="s">
        <v>84</v>
      </c>
      <c r="C9" s="198"/>
      <c r="D9" s="199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41.4" x14ac:dyDescent="0.3">
      <c r="A10" s="476">
        <v>1</v>
      </c>
      <c r="B10" s="201" t="s">
        <v>85</v>
      </c>
      <c r="C10" s="193" t="s">
        <v>74</v>
      </c>
      <c r="D10" s="202"/>
      <c r="E10" s="190">
        <v>81.680000000000007</v>
      </c>
      <c r="F10" s="190"/>
      <c r="G10" s="190"/>
      <c r="H10" s="190"/>
      <c r="I10" s="190"/>
      <c r="J10" s="190"/>
      <c r="K10" s="190"/>
      <c r="L10" s="436"/>
      <c r="M10" s="190"/>
    </row>
    <row r="11" spans="1:13" ht="14.4" hidden="1" customHeight="1" x14ac:dyDescent="0.3">
      <c r="A11" s="476"/>
      <c r="B11" s="203" t="s">
        <v>69</v>
      </c>
      <c r="C11" s="204" t="s">
        <v>70</v>
      </c>
      <c r="D11" s="205">
        <v>0.67700000000000005</v>
      </c>
      <c r="E11" s="206">
        <f>D11*E10</f>
        <v>55.297360000000012</v>
      </c>
      <c r="F11" s="206"/>
      <c r="G11" s="206"/>
      <c r="H11" s="206"/>
      <c r="I11" s="206"/>
      <c r="J11" s="206"/>
      <c r="K11" s="206"/>
      <c r="L11" s="206"/>
      <c r="M11" s="206"/>
    </row>
    <row r="12" spans="1:13" ht="14.4" hidden="1" customHeight="1" x14ac:dyDescent="0.3">
      <c r="A12" s="476"/>
      <c r="B12" s="203" t="s">
        <v>71</v>
      </c>
      <c r="C12" s="204" t="s">
        <v>72</v>
      </c>
      <c r="D12" s="205">
        <v>5.7799999999999997E-2</v>
      </c>
      <c r="E12" s="206">
        <f>D12*E10</f>
        <v>4.7211040000000004</v>
      </c>
      <c r="F12" s="206"/>
      <c r="G12" s="206"/>
      <c r="H12" s="206"/>
      <c r="I12" s="206"/>
      <c r="J12" s="206"/>
      <c r="K12" s="206"/>
      <c r="L12" s="206"/>
      <c r="M12" s="206"/>
    </row>
    <row r="13" spans="1:13" ht="14.4" hidden="1" customHeight="1" x14ac:dyDescent="0.3">
      <c r="A13" s="476"/>
      <c r="B13" s="10" t="s">
        <v>14</v>
      </c>
      <c r="C13" s="41" t="s">
        <v>13</v>
      </c>
      <c r="D13" s="41">
        <f>0.0125</f>
        <v>1.2500000000000001E-2</v>
      </c>
      <c r="E13" s="12">
        <f>E10*D13</f>
        <v>1.0210000000000001</v>
      </c>
      <c r="F13" s="13"/>
      <c r="G13" s="14"/>
      <c r="H13" s="14"/>
      <c r="I13" s="14"/>
      <c r="J13" s="14"/>
      <c r="K13" s="14"/>
      <c r="L13" s="14"/>
      <c r="M13" s="14"/>
    </row>
    <row r="14" spans="1:13" ht="14.4" hidden="1" customHeight="1" x14ac:dyDescent="0.3">
      <c r="A14" s="476"/>
      <c r="B14" s="10" t="s">
        <v>15</v>
      </c>
      <c r="C14" s="41" t="s">
        <v>16</v>
      </c>
      <c r="D14" s="41">
        <v>2.82E-3</v>
      </c>
      <c r="E14" s="12">
        <f>E10*D14</f>
        <v>0.23033760000000003</v>
      </c>
      <c r="F14" s="13"/>
      <c r="G14" s="14"/>
      <c r="H14" s="14"/>
      <c r="I14" s="14"/>
      <c r="J14" s="14"/>
      <c r="K14" s="14"/>
      <c r="L14" s="14"/>
      <c r="M14" s="14"/>
    </row>
    <row r="15" spans="1:13" ht="27.6" x14ac:dyDescent="0.3">
      <c r="A15" s="480">
        <v>2</v>
      </c>
      <c r="B15" s="207" t="s">
        <v>67</v>
      </c>
      <c r="C15" s="193" t="s">
        <v>68</v>
      </c>
      <c r="D15" s="202"/>
      <c r="E15" s="190">
        <v>452.67</v>
      </c>
      <c r="F15" s="190"/>
      <c r="G15" s="190"/>
      <c r="H15" s="190"/>
      <c r="I15" s="190"/>
      <c r="J15" s="190"/>
      <c r="K15" s="190"/>
      <c r="L15" s="436"/>
      <c r="M15" s="190"/>
    </row>
    <row r="16" spans="1:13" ht="14.4" hidden="1" customHeight="1" x14ac:dyDescent="0.3">
      <c r="A16" s="481"/>
      <c r="B16" s="203" t="s">
        <v>69</v>
      </c>
      <c r="C16" s="208" t="s">
        <v>70</v>
      </c>
      <c r="D16" s="195">
        <v>5.4999999999999997E-3</v>
      </c>
      <c r="E16" s="209">
        <f>D16*E15</f>
        <v>2.4896850000000001</v>
      </c>
      <c r="F16" s="209"/>
      <c r="G16" s="209"/>
      <c r="H16" s="209"/>
      <c r="I16" s="209"/>
      <c r="J16" s="209"/>
      <c r="K16" s="209"/>
      <c r="L16" s="209"/>
      <c r="M16" s="209"/>
    </row>
    <row r="17" spans="1:15" ht="14.4" hidden="1" customHeight="1" x14ac:dyDescent="0.3">
      <c r="A17" s="481"/>
      <c r="B17" s="203" t="s">
        <v>71</v>
      </c>
      <c r="C17" s="208" t="s">
        <v>72</v>
      </c>
      <c r="D17" s="195">
        <v>1.9900000000000001E-2</v>
      </c>
      <c r="E17" s="209">
        <f>D17*E15</f>
        <v>9.0081330000000008</v>
      </c>
      <c r="F17" s="209"/>
      <c r="G17" s="209"/>
      <c r="H17" s="209"/>
      <c r="I17" s="209"/>
      <c r="J17" s="209"/>
      <c r="K17" s="209"/>
      <c r="L17" s="209"/>
      <c r="M17" s="209"/>
    </row>
    <row r="18" spans="1:15" ht="14.4" hidden="1" customHeight="1" x14ac:dyDescent="0.3">
      <c r="A18" s="482"/>
      <c r="B18" s="203" t="s">
        <v>53</v>
      </c>
      <c r="C18" s="208" t="s">
        <v>45</v>
      </c>
      <c r="D18" s="195">
        <v>4.28E-3</v>
      </c>
      <c r="E18" s="209">
        <f>D18*E15</f>
        <v>1.9374276000000001</v>
      </c>
      <c r="F18" s="209"/>
      <c r="G18" s="209"/>
      <c r="H18" s="209"/>
      <c r="I18" s="209"/>
      <c r="J18" s="209"/>
      <c r="K18" s="209"/>
      <c r="L18" s="209"/>
      <c r="M18" s="209"/>
    </row>
    <row r="19" spans="1:15" ht="15" x14ac:dyDescent="0.3">
      <c r="A19" s="191">
        <v>3</v>
      </c>
      <c r="B19" s="207" t="str">
        <f>CONCATENATE("მოჭრილი გრუნტის გატანა ნაყარში 5 კმ. (",O19,")*1.65")</f>
        <v>მოჭრილი გრუნტის გატანა ნაყარში 5 კმ. ()*1.65</v>
      </c>
      <c r="C19" s="193" t="s">
        <v>62</v>
      </c>
      <c r="D19" s="210">
        <v>1.65</v>
      </c>
      <c r="E19" s="190">
        <f>E10*D19</f>
        <v>134.77199999999999</v>
      </c>
      <c r="F19" s="190"/>
      <c r="G19" s="190"/>
      <c r="H19" s="190"/>
      <c r="I19" s="190"/>
      <c r="J19" s="190"/>
      <c r="K19" s="190"/>
      <c r="L19" s="436"/>
      <c r="M19" s="190"/>
    </row>
    <row r="20" spans="1:15" ht="15" x14ac:dyDescent="0.3">
      <c r="A20" s="191"/>
      <c r="B20" s="192" t="s">
        <v>87</v>
      </c>
      <c r="C20" s="193"/>
      <c r="D20" s="195"/>
      <c r="E20" s="190"/>
      <c r="F20" s="190"/>
      <c r="G20" s="190"/>
      <c r="H20" s="190"/>
      <c r="I20" s="190"/>
      <c r="J20" s="190"/>
      <c r="K20" s="190"/>
      <c r="L20" s="436"/>
      <c r="M20" s="190"/>
    </row>
    <row r="21" spans="1:15" ht="15" x14ac:dyDescent="0.3">
      <c r="A21" s="211"/>
      <c r="B21" s="212"/>
      <c r="C21" s="193"/>
      <c r="D21" s="195"/>
      <c r="E21" s="190"/>
      <c r="F21" s="190"/>
      <c r="G21" s="190"/>
      <c r="H21" s="190"/>
      <c r="I21" s="190"/>
      <c r="J21" s="190"/>
      <c r="K21" s="190"/>
      <c r="L21" s="436"/>
      <c r="M21" s="190"/>
    </row>
    <row r="22" spans="1:15" ht="15" x14ac:dyDescent="0.3">
      <c r="A22" s="211"/>
      <c r="B22" s="197" t="s">
        <v>88</v>
      </c>
      <c r="C22" s="193"/>
      <c r="D22" s="195"/>
      <c r="E22" s="190"/>
      <c r="F22" s="190"/>
      <c r="G22" s="190"/>
      <c r="H22" s="190"/>
      <c r="I22" s="190"/>
      <c r="J22" s="190"/>
      <c r="K22" s="190"/>
      <c r="L22" s="436"/>
      <c r="M22" s="190"/>
    </row>
    <row r="23" spans="1:15" ht="41.4" x14ac:dyDescent="0.3">
      <c r="A23" s="479">
        <v>1</v>
      </c>
      <c r="B23" s="213" t="s">
        <v>119</v>
      </c>
      <c r="C23" s="193" t="s">
        <v>74</v>
      </c>
      <c r="D23" s="202"/>
      <c r="E23" s="190">
        <f>'[2]შაბლონი სანიაღვრით'!D10</f>
        <v>45.211600000000004</v>
      </c>
      <c r="F23" s="190"/>
      <c r="G23" s="190"/>
      <c r="H23" s="190"/>
      <c r="I23" s="190"/>
      <c r="J23" s="190"/>
      <c r="K23" s="190"/>
      <c r="L23" s="436"/>
      <c r="M23" s="190"/>
    </row>
    <row r="24" spans="1:15" ht="14.4" hidden="1" customHeight="1" x14ac:dyDescent="0.3">
      <c r="A24" s="479"/>
      <c r="B24" s="214" t="s">
        <v>86</v>
      </c>
      <c r="C24" s="208" t="s">
        <v>70</v>
      </c>
      <c r="D24" s="195">
        <v>0.216</v>
      </c>
      <c r="E24" s="209">
        <f>D24*E23</f>
        <v>9.7657056000000004</v>
      </c>
      <c r="F24" s="190"/>
      <c r="G24" s="209"/>
      <c r="H24" s="209"/>
      <c r="I24" s="209"/>
      <c r="J24" s="209"/>
      <c r="K24" s="209"/>
      <c r="L24" s="209"/>
      <c r="M24" s="209"/>
    </row>
    <row r="25" spans="1:15" ht="14.4" hidden="1" customHeight="1" x14ac:dyDescent="0.3">
      <c r="A25" s="479"/>
      <c r="B25" s="214" t="s">
        <v>90</v>
      </c>
      <c r="C25" s="208" t="s">
        <v>72</v>
      </c>
      <c r="D25" s="195">
        <v>1.24E-2</v>
      </c>
      <c r="E25" s="209">
        <f>D25*E23</f>
        <v>0.56062383999999998</v>
      </c>
      <c r="F25" s="190"/>
      <c r="G25" s="209"/>
      <c r="H25" s="209"/>
      <c r="I25" s="209"/>
      <c r="J25" s="209"/>
      <c r="K25" s="209"/>
      <c r="L25" s="209"/>
      <c r="M25" s="209"/>
    </row>
    <row r="26" spans="1:15" ht="14.4" hidden="1" customHeight="1" x14ac:dyDescent="0.3">
      <c r="A26" s="479"/>
      <c r="B26" s="214" t="s">
        <v>91</v>
      </c>
      <c r="C26" s="208" t="s">
        <v>72</v>
      </c>
      <c r="D26" s="195">
        <v>0.151</v>
      </c>
      <c r="E26" s="209">
        <f>D26*E23</f>
        <v>6.8269516000000001</v>
      </c>
      <c r="F26" s="190"/>
      <c r="G26" s="209"/>
      <c r="H26" s="209"/>
      <c r="I26" s="209"/>
      <c r="J26" s="209"/>
      <c r="K26" s="209"/>
      <c r="L26" s="209"/>
      <c r="M26" s="209"/>
      <c r="O26" s="215"/>
    </row>
    <row r="27" spans="1:15" ht="14.4" hidden="1" customHeight="1" x14ac:dyDescent="0.3">
      <c r="A27" s="479"/>
      <c r="B27" s="214" t="s">
        <v>92</v>
      </c>
      <c r="C27" s="208" t="s">
        <v>72</v>
      </c>
      <c r="D27" s="195">
        <v>9.7000000000000003E-3</v>
      </c>
      <c r="E27" s="209">
        <f>D27*E23</f>
        <v>0.43855252000000006</v>
      </c>
      <c r="F27" s="190"/>
      <c r="G27" s="209"/>
      <c r="H27" s="209"/>
      <c r="I27" s="209"/>
      <c r="J27" s="209"/>
      <c r="K27" s="209"/>
      <c r="L27" s="209"/>
      <c r="M27" s="209"/>
    </row>
    <row r="28" spans="1:15" ht="15" hidden="1" customHeight="1" x14ac:dyDescent="0.3">
      <c r="A28" s="479"/>
      <c r="B28" s="214" t="s">
        <v>73</v>
      </c>
      <c r="C28" s="195" t="s">
        <v>93</v>
      </c>
      <c r="D28" s="195">
        <v>1.22</v>
      </c>
      <c r="E28" s="209">
        <f>D28*E23</f>
        <v>55.158152000000001</v>
      </c>
      <c r="F28" s="190"/>
      <c r="G28" s="209"/>
      <c r="H28" s="209"/>
      <c r="I28" s="209"/>
      <c r="J28" s="209"/>
      <c r="K28" s="209"/>
      <c r="L28" s="209"/>
      <c r="M28" s="209"/>
    </row>
    <row r="29" spans="1:15" ht="15" hidden="1" customHeight="1" x14ac:dyDescent="0.3">
      <c r="A29" s="479"/>
      <c r="B29" s="214" t="s">
        <v>54</v>
      </c>
      <c r="C29" s="195" t="s">
        <v>93</v>
      </c>
      <c r="D29" s="195">
        <v>7.0000000000000007E-2</v>
      </c>
      <c r="E29" s="209">
        <f>D29*E23</f>
        <v>3.1648120000000004</v>
      </c>
      <c r="F29" s="190"/>
      <c r="G29" s="209"/>
      <c r="H29" s="209"/>
      <c r="I29" s="209"/>
      <c r="J29" s="209"/>
      <c r="K29" s="209"/>
      <c r="L29" s="209"/>
      <c r="M29" s="209"/>
    </row>
    <row r="30" spans="1:15" ht="28.8" x14ac:dyDescent="0.3">
      <c r="A30" s="456">
        <v>3</v>
      </c>
      <c r="B30" s="23" t="s">
        <v>39</v>
      </c>
      <c r="C30" s="24" t="s">
        <v>52</v>
      </c>
      <c r="D30" s="25"/>
      <c r="E30" s="26">
        <v>452.67</v>
      </c>
      <c r="F30" s="27"/>
      <c r="G30" s="27"/>
      <c r="H30" s="28"/>
      <c r="I30" s="27"/>
      <c r="J30" s="28"/>
      <c r="K30" s="27"/>
      <c r="L30" s="27"/>
      <c r="M30" s="27"/>
    </row>
    <row r="31" spans="1:15" hidden="1" x14ac:dyDescent="0.3">
      <c r="A31" s="457"/>
      <c r="B31" s="29" t="s">
        <v>40</v>
      </c>
      <c r="C31" s="24" t="s">
        <v>41</v>
      </c>
      <c r="D31" s="25">
        <v>0.377716</v>
      </c>
      <c r="E31" s="30">
        <f>D31*E30</f>
        <v>170.98070172000001</v>
      </c>
      <c r="F31" s="31"/>
      <c r="G31" s="32"/>
      <c r="H31" s="33"/>
      <c r="I31" s="32"/>
      <c r="J31" s="33"/>
      <c r="K31" s="32"/>
      <c r="L31" s="32"/>
      <c r="M31" s="31"/>
    </row>
    <row r="32" spans="1:15" ht="28.8" hidden="1" x14ac:dyDescent="0.3">
      <c r="A32" s="457"/>
      <c r="B32" s="29" t="s">
        <v>42</v>
      </c>
      <c r="C32" s="24" t="s">
        <v>43</v>
      </c>
      <c r="D32" s="25">
        <v>2.2599999999999999E-2</v>
      </c>
      <c r="E32" s="30">
        <f>D32*E30</f>
        <v>10.230342</v>
      </c>
      <c r="F32" s="31"/>
      <c r="G32" s="32"/>
      <c r="H32" s="33"/>
      <c r="I32" s="32"/>
      <c r="J32" s="33"/>
      <c r="K32" s="32"/>
      <c r="L32" s="32"/>
      <c r="M32" s="31"/>
    </row>
    <row r="33" spans="1:13" hidden="1" x14ac:dyDescent="0.3">
      <c r="A33" s="457"/>
      <c r="B33" s="29" t="s">
        <v>44</v>
      </c>
      <c r="C33" s="24" t="s">
        <v>45</v>
      </c>
      <c r="D33" s="25">
        <v>1.29E-2</v>
      </c>
      <c r="E33" s="30">
        <f>D33*E30</f>
        <v>5.8394430000000002</v>
      </c>
      <c r="F33" s="31"/>
      <c r="G33" s="32"/>
      <c r="H33" s="33"/>
      <c r="I33" s="32"/>
      <c r="J33" s="33"/>
      <c r="K33" s="32"/>
      <c r="L33" s="32"/>
      <c r="M33" s="31"/>
    </row>
    <row r="34" spans="1:13" hidden="1" x14ac:dyDescent="0.3">
      <c r="A34" s="457"/>
      <c r="B34" s="29" t="s">
        <v>46</v>
      </c>
      <c r="C34" s="24" t="s">
        <v>47</v>
      </c>
      <c r="D34" s="25">
        <v>0.14280000000000001</v>
      </c>
      <c r="E34" s="30">
        <f>D34*E30</f>
        <v>64.641276000000005</v>
      </c>
      <c r="F34" s="31"/>
      <c r="G34" s="34"/>
      <c r="H34" s="33"/>
      <c r="I34" s="32"/>
      <c r="J34" s="33"/>
      <c r="K34" s="32"/>
      <c r="L34" s="32"/>
      <c r="M34" s="31"/>
    </row>
    <row r="35" spans="1:13" hidden="1" x14ac:dyDescent="0.3">
      <c r="A35" s="457"/>
      <c r="B35" s="29" t="s">
        <v>48</v>
      </c>
      <c r="C35" s="24" t="s">
        <v>49</v>
      </c>
      <c r="D35" s="25" t="s">
        <v>50</v>
      </c>
      <c r="E35" s="35">
        <v>1.004</v>
      </c>
      <c r="F35" s="31"/>
      <c r="G35" s="32"/>
      <c r="H35" s="33"/>
      <c r="I35" s="32"/>
      <c r="J35" s="33"/>
      <c r="K35" s="32"/>
      <c r="L35" s="32"/>
      <c r="M35" s="31"/>
    </row>
    <row r="36" spans="1:13" hidden="1" x14ac:dyDescent="0.3">
      <c r="A36" s="457"/>
      <c r="B36" s="29" t="s">
        <v>51</v>
      </c>
      <c r="C36" s="24" t="s">
        <v>52</v>
      </c>
      <c r="D36" s="25">
        <v>8.1600000000000006E-3</v>
      </c>
      <c r="E36" s="30">
        <f>D36*E30</f>
        <v>3.6937872000000005</v>
      </c>
      <c r="F36" s="32"/>
      <c r="G36" s="32"/>
      <c r="H36" s="33"/>
      <c r="I36" s="32"/>
      <c r="J36" s="33"/>
      <c r="K36" s="32"/>
      <c r="L36" s="32"/>
      <c r="M36" s="31"/>
    </row>
    <row r="37" spans="1:13" hidden="1" x14ac:dyDescent="0.3">
      <c r="A37" s="457"/>
      <c r="B37" s="29" t="s">
        <v>53</v>
      </c>
      <c r="C37" s="24" t="s">
        <v>45</v>
      </c>
      <c r="D37" s="25">
        <v>5.2599999999999999E-3</v>
      </c>
      <c r="E37" s="30">
        <f>D37*E30</f>
        <v>2.3810441999999998</v>
      </c>
      <c r="F37" s="31"/>
      <c r="G37" s="32"/>
      <c r="H37" s="33"/>
      <c r="I37" s="32"/>
      <c r="J37" s="33"/>
      <c r="K37" s="32"/>
      <c r="L37" s="32"/>
      <c r="M37" s="31"/>
    </row>
    <row r="38" spans="1:13" hidden="1" x14ac:dyDescent="0.3">
      <c r="A38" s="457"/>
      <c r="B38" s="29" t="s">
        <v>54</v>
      </c>
      <c r="C38" s="24" t="s">
        <v>47</v>
      </c>
      <c r="D38" s="25">
        <v>0.17799999999999999</v>
      </c>
      <c r="E38" s="30">
        <f>D38*E30</f>
        <v>80.57526</v>
      </c>
      <c r="F38" s="31"/>
      <c r="G38" s="32"/>
      <c r="H38" s="33"/>
      <c r="I38" s="32"/>
      <c r="J38" s="33"/>
      <c r="K38" s="32"/>
      <c r="L38" s="32"/>
      <c r="M38" s="31"/>
    </row>
    <row r="39" spans="1:13" hidden="1" x14ac:dyDescent="0.3">
      <c r="A39" s="458"/>
      <c r="B39" s="29" t="s">
        <v>55</v>
      </c>
      <c r="C39" s="24" t="s">
        <v>49</v>
      </c>
      <c r="D39" s="25"/>
      <c r="E39" s="30">
        <f>E34*2.4</f>
        <v>155.1390624</v>
      </c>
      <c r="F39" s="31"/>
      <c r="G39" s="32"/>
      <c r="H39" s="33"/>
      <c r="I39" s="32"/>
      <c r="J39" s="33"/>
      <c r="K39" s="32"/>
      <c r="L39" s="32"/>
      <c r="M39" s="31"/>
    </row>
    <row r="40" spans="1:13" ht="28.8" x14ac:dyDescent="0.3">
      <c r="A40" s="440">
        <v>4</v>
      </c>
      <c r="B40" s="23" t="s">
        <v>63</v>
      </c>
      <c r="C40" s="24" t="s">
        <v>56</v>
      </c>
      <c r="D40" s="25"/>
      <c r="E40" s="67">
        <v>90</v>
      </c>
      <c r="F40" s="68"/>
      <c r="G40" s="27"/>
      <c r="H40" s="28"/>
      <c r="I40" s="27"/>
      <c r="J40" s="28"/>
      <c r="K40" s="27"/>
      <c r="L40" s="27"/>
      <c r="M40" s="27"/>
    </row>
    <row r="41" spans="1:13" hidden="1" x14ac:dyDescent="0.3">
      <c r="A41" s="440"/>
      <c r="B41" s="29" t="s">
        <v>40</v>
      </c>
      <c r="C41" s="24" t="s">
        <v>41</v>
      </c>
      <c r="D41" s="25">
        <v>7.6999999999999999E-2</v>
      </c>
      <c r="E41" s="30">
        <f>E40*D41</f>
        <v>6.93</v>
      </c>
      <c r="F41" s="31"/>
      <c r="G41" s="31"/>
      <c r="H41" s="36"/>
      <c r="I41" s="31"/>
      <c r="J41" s="36"/>
      <c r="K41" s="31"/>
      <c r="L41" s="31"/>
      <c r="M41" s="31"/>
    </row>
    <row r="42" spans="1:13" ht="28.8" hidden="1" x14ac:dyDescent="0.3">
      <c r="A42" s="440"/>
      <c r="B42" s="29" t="s">
        <v>57</v>
      </c>
      <c r="C42" s="24" t="s">
        <v>43</v>
      </c>
      <c r="D42" s="25">
        <v>0.19400000000000001</v>
      </c>
      <c r="E42" s="30">
        <f>E40*D42</f>
        <v>17.46</v>
      </c>
      <c r="F42" s="31"/>
      <c r="G42" s="31"/>
      <c r="H42" s="36"/>
      <c r="I42" s="31"/>
      <c r="J42" s="36"/>
      <c r="K42" s="31"/>
      <c r="L42" s="31"/>
      <c r="M42" s="31"/>
    </row>
    <row r="43" spans="1:13" ht="28.8" hidden="1" x14ac:dyDescent="0.3">
      <c r="A43" s="440"/>
      <c r="B43" s="29" t="s">
        <v>58</v>
      </c>
      <c r="C43" s="24" t="s">
        <v>43</v>
      </c>
      <c r="D43" s="25">
        <v>1.67E-2</v>
      </c>
      <c r="E43" s="30">
        <f>E40*D43</f>
        <v>1.5029999999999999</v>
      </c>
      <c r="F43" s="31"/>
      <c r="G43" s="31"/>
      <c r="H43" s="36"/>
      <c r="I43" s="31"/>
      <c r="J43" s="36"/>
      <c r="K43" s="31"/>
      <c r="L43" s="31"/>
      <c r="M43" s="31"/>
    </row>
    <row r="44" spans="1:13" ht="28.8" hidden="1" x14ac:dyDescent="0.3">
      <c r="A44" s="440"/>
      <c r="B44" s="29" t="s">
        <v>59</v>
      </c>
      <c r="C44" s="24" t="s">
        <v>43</v>
      </c>
      <c r="D44" s="25">
        <v>2.4199999999999999E-2</v>
      </c>
      <c r="E44" s="30">
        <f>E40*D44</f>
        <v>2.1779999999999999</v>
      </c>
      <c r="F44" s="31"/>
      <c r="G44" s="31"/>
      <c r="H44" s="36"/>
      <c r="I44" s="31"/>
      <c r="J44" s="36"/>
      <c r="K44" s="31"/>
      <c r="L44" s="31"/>
      <c r="M44" s="31"/>
    </row>
    <row r="45" spans="1:13" ht="28.8" hidden="1" x14ac:dyDescent="0.3">
      <c r="A45" s="440"/>
      <c r="B45" s="29" t="s">
        <v>60</v>
      </c>
      <c r="C45" s="24" t="s">
        <v>43</v>
      </c>
      <c r="D45" s="25">
        <v>8.8000000000000005E-3</v>
      </c>
      <c r="E45" s="30">
        <f>E40*D45</f>
        <v>0.79200000000000004</v>
      </c>
      <c r="F45" s="31"/>
      <c r="G45" s="31"/>
      <c r="H45" s="36"/>
      <c r="I45" s="31"/>
      <c r="J45" s="36"/>
      <c r="K45" s="31"/>
      <c r="L45" s="31"/>
      <c r="M45" s="31"/>
    </row>
    <row r="46" spans="1:13" hidden="1" x14ac:dyDescent="0.3">
      <c r="A46" s="440"/>
      <c r="B46" s="29" t="s">
        <v>44</v>
      </c>
      <c r="C46" s="24" t="s">
        <v>45</v>
      </c>
      <c r="D46" s="25">
        <v>6.3700000000000007E-2</v>
      </c>
      <c r="E46" s="30">
        <f>E40*D46</f>
        <v>5.7330000000000005</v>
      </c>
      <c r="F46" s="31"/>
      <c r="G46" s="31"/>
      <c r="H46" s="36"/>
      <c r="I46" s="31"/>
      <c r="J46" s="36"/>
      <c r="K46" s="31"/>
      <c r="L46" s="31"/>
      <c r="M46" s="31"/>
    </row>
    <row r="47" spans="1:13" hidden="1" x14ac:dyDescent="0.3">
      <c r="A47" s="440"/>
      <c r="B47" s="29" t="s">
        <v>54</v>
      </c>
      <c r="C47" s="24" t="s">
        <v>47</v>
      </c>
      <c r="D47" s="25">
        <v>6.2E-2</v>
      </c>
      <c r="E47" s="30">
        <f>E40*D47</f>
        <v>5.58</v>
      </c>
      <c r="F47" s="31"/>
      <c r="G47" s="31"/>
      <c r="H47" s="36"/>
      <c r="I47" s="31"/>
      <c r="J47" s="36"/>
      <c r="K47" s="31"/>
      <c r="L47" s="31"/>
      <c r="M47" s="31"/>
    </row>
    <row r="48" spans="1:13" ht="16.2" hidden="1" x14ac:dyDescent="0.3">
      <c r="A48" s="440"/>
      <c r="B48" s="37" t="s">
        <v>61</v>
      </c>
      <c r="C48" s="38" t="s">
        <v>62</v>
      </c>
      <c r="D48" s="65">
        <v>1.2999999999999999E-3</v>
      </c>
      <c r="E48" s="66">
        <f>E40*D48</f>
        <v>0.11699999999999999</v>
      </c>
      <c r="F48" s="66"/>
      <c r="G48" s="66"/>
      <c r="H48" s="66"/>
      <c r="I48" s="66"/>
      <c r="J48" s="66"/>
      <c r="K48" s="66"/>
      <c r="L48" s="66"/>
      <c r="M48" s="66"/>
    </row>
    <row r="49" spans="1:13" hidden="1" x14ac:dyDescent="0.3">
      <c r="A49" s="440"/>
      <c r="B49" s="29" t="s">
        <v>53</v>
      </c>
      <c r="C49" s="24" t="s">
        <v>45</v>
      </c>
      <c r="D49" s="25">
        <v>1.78E-2</v>
      </c>
      <c r="E49" s="30">
        <f>E40*D49</f>
        <v>1.6020000000000001</v>
      </c>
      <c r="F49" s="31"/>
      <c r="G49" s="31"/>
      <c r="H49" s="36"/>
      <c r="I49" s="31"/>
      <c r="J49" s="36"/>
      <c r="K49" s="31"/>
      <c r="L49" s="31"/>
      <c r="M49" s="31"/>
    </row>
    <row r="50" spans="1:13" s="120" customFormat="1" ht="15" x14ac:dyDescent="0.3">
      <c r="A50" s="191"/>
      <c r="B50" s="192" t="s">
        <v>96</v>
      </c>
      <c r="C50" s="193"/>
      <c r="D50" s="195"/>
      <c r="E50" s="190"/>
      <c r="F50" s="190"/>
      <c r="G50" s="190"/>
      <c r="H50" s="190"/>
      <c r="I50" s="190"/>
      <c r="J50" s="190"/>
      <c r="K50" s="190"/>
      <c r="L50" s="436"/>
      <c r="M50" s="190"/>
    </row>
    <row r="51" spans="1:13" s="120" customFormat="1" ht="15" hidden="1" x14ac:dyDescent="0.3">
      <c r="A51" s="191"/>
      <c r="B51" s="192"/>
      <c r="C51" s="193"/>
      <c r="D51" s="195"/>
      <c r="E51" s="190"/>
      <c r="F51" s="190"/>
      <c r="G51" s="190"/>
      <c r="H51" s="190"/>
      <c r="I51" s="190"/>
      <c r="J51" s="190"/>
      <c r="K51" s="190"/>
      <c r="L51" s="436"/>
      <c r="M51" s="190"/>
    </row>
    <row r="52" spans="1:13" ht="15" hidden="1" x14ac:dyDescent="0.3">
      <c r="A52" s="196"/>
      <c r="B52" s="197"/>
      <c r="C52" s="198"/>
      <c r="D52" s="199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s="120" customFormat="1" ht="15" hidden="1" customHeight="1" x14ac:dyDescent="0.3">
      <c r="A53" s="486"/>
      <c r="B53" s="216"/>
      <c r="C53" s="217"/>
      <c r="D53" s="218"/>
      <c r="E53" s="178"/>
      <c r="F53" s="178"/>
      <c r="G53" s="190"/>
      <c r="H53" s="136"/>
      <c r="I53" s="190"/>
      <c r="J53" s="136"/>
      <c r="K53" s="190"/>
      <c r="L53" s="436"/>
      <c r="M53" s="190"/>
    </row>
    <row r="54" spans="1:13" s="120" customFormat="1" ht="15" hidden="1" customHeight="1" x14ac:dyDescent="0.3">
      <c r="A54" s="487"/>
      <c r="B54" s="219"/>
      <c r="C54" s="217"/>
      <c r="D54" s="220"/>
      <c r="E54" s="150"/>
      <c r="F54" s="221"/>
      <c r="G54" s="136"/>
      <c r="H54" s="136"/>
      <c r="I54" s="150"/>
      <c r="J54" s="136"/>
      <c r="K54" s="136"/>
      <c r="L54" s="136"/>
      <c r="M54" s="209"/>
    </row>
    <row r="55" spans="1:13" s="120" customFormat="1" ht="15" hidden="1" customHeight="1" x14ac:dyDescent="0.3">
      <c r="A55" s="487"/>
      <c r="B55" s="219"/>
      <c r="C55" s="217"/>
      <c r="D55" s="220"/>
      <c r="E55" s="150"/>
      <c r="F55" s="178"/>
      <c r="G55" s="136"/>
      <c r="H55" s="136"/>
      <c r="I55" s="136"/>
      <c r="J55" s="136"/>
      <c r="K55" s="136"/>
      <c r="L55" s="136"/>
      <c r="M55" s="209"/>
    </row>
    <row r="56" spans="1:13" s="120" customFormat="1" ht="15" hidden="1" customHeight="1" x14ac:dyDescent="0.3">
      <c r="A56" s="487"/>
      <c r="B56" s="219"/>
      <c r="C56" s="217"/>
      <c r="D56" s="222"/>
      <c r="E56" s="150"/>
      <c r="F56" s="129"/>
      <c r="G56" s="136"/>
      <c r="H56" s="223"/>
      <c r="I56" s="223"/>
      <c r="J56" s="136"/>
      <c r="K56" s="136"/>
      <c r="L56" s="136"/>
      <c r="M56" s="209"/>
    </row>
    <row r="57" spans="1:13" s="120" customFormat="1" ht="15" hidden="1" customHeight="1" x14ac:dyDescent="0.3">
      <c r="A57" s="487"/>
      <c r="B57" s="219"/>
      <c r="C57" s="217"/>
      <c r="D57" s="222"/>
      <c r="E57" s="150"/>
      <c r="F57" s="129"/>
      <c r="G57" s="136"/>
      <c r="H57" s="223"/>
      <c r="I57" s="223"/>
      <c r="J57" s="136"/>
      <c r="K57" s="136"/>
      <c r="L57" s="136"/>
      <c r="M57" s="209"/>
    </row>
    <row r="58" spans="1:13" s="120" customFormat="1" ht="15" hidden="1" customHeight="1" x14ac:dyDescent="0.3">
      <c r="A58" s="487"/>
      <c r="B58" s="219"/>
      <c r="C58" s="217"/>
      <c r="D58" s="222"/>
      <c r="E58" s="150"/>
      <c r="F58" s="178"/>
      <c r="G58" s="136"/>
      <c r="H58" s="223"/>
      <c r="I58" s="223"/>
      <c r="J58" s="136"/>
      <c r="K58" s="136"/>
      <c r="L58" s="136"/>
      <c r="M58" s="209"/>
    </row>
    <row r="59" spans="1:13" s="120" customFormat="1" ht="15" hidden="1" customHeight="1" x14ac:dyDescent="0.3">
      <c r="A59" s="487"/>
      <c r="B59" s="219"/>
      <c r="C59" s="224"/>
      <c r="D59" s="222"/>
      <c r="E59" s="150"/>
      <c r="F59" s="178"/>
      <c r="G59" s="136"/>
      <c r="H59" s="223"/>
      <c r="I59" s="223"/>
      <c r="J59" s="136"/>
      <c r="K59" s="136"/>
      <c r="L59" s="136"/>
      <c r="M59" s="209"/>
    </row>
    <row r="60" spans="1:13" s="120" customFormat="1" ht="15" hidden="1" customHeight="1" x14ac:dyDescent="0.3">
      <c r="A60" s="488"/>
      <c r="B60" s="219"/>
      <c r="C60" s="217"/>
      <c r="D60" s="220"/>
      <c r="E60" s="150"/>
      <c r="F60" s="129"/>
      <c r="G60" s="136"/>
      <c r="H60" s="223"/>
      <c r="I60" s="223"/>
      <c r="J60" s="136"/>
      <c r="K60" s="136"/>
      <c r="L60" s="136"/>
      <c r="M60" s="209"/>
    </row>
    <row r="61" spans="1:13" s="120" customFormat="1" ht="15" hidden="1" customHeight="1" x14ac:dyDescent="0.3">
      <c r="A61" s="486"/>
      <c r="B61" s="216"/>
      <c r="C61" s="217"/>
      <c r="D61" s="220"/>
      <c r="E61" s="178"/>
      <c r="F61" s="129"/>
      <c r="G61" s="190"/>
      <c r="H61" s="223"/>
      <c r="I61" s="190"/>
      <c r="J61" s="136"/>
      <c r="K61" s="190"/>
      <c r="L61" s="436"/>
      <c r="M61" s="190"/>
    </row>
    <row r="62" spans="1:13" s="120" customFormat="1" ht="16.2" hidden="1" customHeight="1" x14ac:dyDescent="0.3">
      <c r="A62" s="487"/>
      <c r="B62" s="219"/>
      <c r="C62" s="225"/>
      <c r="D62" s="220"/>
      <c r="E62" s="150"/>
      <c r="F62" s="129"/>
      <c r="G62" s="136"/>
      <c r="H62" s="223"/>
      <c r="I62" s="223"/>
      <c r="J62" s="136"/>
      <c r="K62" s="136"/>
      <c r="L62" s="136"/>
      <c r="M62" s="209"/>
    </row>
    <row r="63" spans="1:13" s="120" customFormat="1" ht="16.2" hidden="1" customHeight="1" x14ac:dyDescent="0.3">
      <c r="A63" s="487"/>
      <c r="B63" s="219"/>
      <c r="C63" s="225"/>
      <c r="D63" s="220"/>
      <c r="E63" s="150"/>
      <c r="F63" s="129"/>
      <c r="G63" s="136"/>
      <c r="H63" s="226"/>
      <c r="I63" s="136"/>
      <c r="J63" s="136"/>
      <c r="K63" s="136"/>
      <c r="L63" s="136"/>
      <c r="M63" s="209"/>
    </row>
    <row r="64" spans="1:13" s="120" customFormat="1" ht="16.2" hidden="1" customHeight="1" x14ac:dyDescent="0.3">
      <c r="A64" s="488"/>
      <c r="B64" s="219"/>
      <c r="C64" s="225"/>
      <c r="D64" s="220"/>
      <c r="E64" s="150"/>
      <c r="F64" s="129"/>
      <c r="G64" s="136"/>
      <c r="H64" s="223"/>
      <c r="I64" s="223"/>
      <c r="J64" s="136"/>
      <c r="K64" s="136"/>
      <c r="L64" s="136"/>
      <c r="M64" s="209"/>
    </row>
    <row r="65" spans="1:13" s="120" customFormat="1" ht="16.2" hidden="1" customHeight="1" x14ac:dyDescent="0.3">
      <c r="A65" s="483"/>
      <c r="B65" s="227"/>
      <c r="C65" s="225"/>
      <c r="D65" s="228"/>
      <c r="E65" s="229"/>
      <c r="F65" s="229"/>
      <c r="G65" s="190"/>
      <c r="H65" s="136"/>
      <c r="I65" s="190"/>
      <c r="J65" s="136"/>
      <c r="K65" s="190"/>
      <c r="L65" s="436"/>
      <c r="M65" s="190"/>
    </row>
    <row r="66" spans="1:13" s="120" customFormat="1" ht="16.2" hidden="1" customHeight="1" x14ac:dyDescent="0.3">
      <c r="A66" s="484"/>
      <c r="B66" s="230"/>
      <c r="C66" s="225"/>
      <c r="D66" s="228"/>
      <c r="E66" s="226"/>
      <c r="F66" s="231"/>
      <c r="G66" s="223"/>
      <c r="H66" s="226"/>
      <c r="I66" s="136"/>
      <c r="J66" s="136"/>
      <c r="K66" s="136"/>
      <c r="L66" s="136"/>
      <c r="M66" s="209"/>
    </row>
    <row r="67" spans="1:13" s="120" customFormat="1" ht="16.2" hidden="1" customHeight="1" x14ac:dyDescent="0.3">
      <c r="A67" s="484"/>
      <c r="B67" s="232"/>
      <c r="C67" s="225"/>
      <c r="D67" s="228"/>
      <c r="E67" s="226"/>
      <c r="F67" s="129"/>
      <c r="G67" s="136"/>
      <c r="H67" s="223"/>
      <c r="I67" s="136"/>
      <c r="J67" s="136"/>
      <c r="K67" s="136"/>
      <c r="L67" s="136"/>
      <c r="M67" s="209"/>
    </row>
    <row r="68" spans="1:13" s="120" customFormat="1" ht="16.2" hidden="1" customHeight="1" x14ac:dyDescent="0.3">
      <c r="A68" s="484"/>
      <c r="B68" s="232"/>
      <c r="C68" s="225"/>
      <c r="D68" s="228"/>
      <c r="E68" s="226"/>
      <c r="F68" s="129"/>
      <c r="G68" s="136"/>
      <c r="H68" s="223"/>
      <c r="I68" s="136"/>
      <c r="J68" s="136"/>
      <c r="K68" s="136"/>
      <c r="L68" s="136"/>
      <c r="M68" s="209"/>
    </row>
    <row r="69" spans="1:13" s="120" customFormat="1" ht="15" hidden="1" customHeight="1" x14ac:dyDescent="0.3">
      <c r="A69" s="485"/>
      <c r="B69" s="232"/>
      <c r="C69" s="217"/>
      <c r="D69" s="228"/>
      <c r="E69" s="226"/>
      <c r="F69" s="129"/>
      <c r="G69" s="136"/>
      <c r="H69" s="223"/>
      <c r="I69" s="136"/>
      <c r="J69" s="136"/>
      <c r="K69" s="136"/>
      <c r="L69" s="136"/>
      <c r="M69" s="209"/>
    </row>
    <row r="70" spans="1:13" s="120" customFormat="1" ht="25.5" hidden="1" customHeight="1" x14ac:dyDescent="0.3">
      <c r="A70" s="483"/>
      <c r="B70" s="227"/>
      <c r="C70" s="233"/>
      <c r="D70" s="234"/>
      <c r="E70" s="229"/>
      <c r="F70" s="229"/>
      <c r="G70" s="190"/>
      <c r="H70" s="129"/>
      <c r="I70" s="190"/>
      <c r="J70" s="129"/>
      <c r="K70" s="190"/>
      <c r="L70" s="436"/>
      <c r="M70" s="190"/>
    </row>
    <row r="71" spans="1:13" s="120" customFormat="1" ht="16.2" hidden="1" customHeight="1" x14ac:dyDescent="0.3">
      <c r="A71" s="484"/>
      <c r="B71" s="230"/>
      <c r="C71" s="225"/>
      <c r="D71" s="228"/>
      <c r="E71" s="226"/>
      <c r="F71" s="231"/>
      <c r="G71" s="136"/>
      <c r="H71" s="226"/>
      <c r="I71" s="136"/>
      <c r="J71" s="136"/>
      <c r="K71" s="136"/>
      <c r="L71" s="136"/>
      <c r="M71" s="209"/>
    </row>
    <row r="72" spans="1:13" s="120" customFormat="1" ht="16.2" hidden="1" customHeight="1" x14ac:dyDescent="0.3">
      <c r="A72" s="484"/>
      <c r="B72" s="230"/>
      <c r="C72" s="225"/>
      <c r="D72" s="228"/>
      <c r="E72" s="226"/>
      <c r="F72" s="229"/>
      <c r="G72" s="136"/>
      <c r="H72" s="136"/>
      <c r="I72" s="136"/>
      <c r="J72" s="136"/>
      <c r="K72" s="136"/>
      <c r="L72" s="136"/>
      <c r="M72" s="209"/>
    </row>
    <row r="73" spans="1:13" ht="16.2" hidden="1" customHeight="1" x14ac:dyDescent="0.3">
      <c r="A73" s="485"/>
      <c r="B73" s="230"/>
      <c r="C73" s="225"/>
      <c r="D73" s="228"/>
      <c r="E73" s="226"/>
      <c r="F73" s="190"/>
      <c r="G73" s="136"/>
      <c r="H73" s="235"/>
      <c r="I73" s="136"/>
      <c r="J73" s="136"/>
      <c r="K73" s="136"/>
      <c r="L73" s="136"/>
      <c r="M73" s="209"/>
    </row>
    <row r="74" spans="1:13" hidden="1" x14ac:dyDescent="0.3">
      <c r="A74" s="236"/>
      <c r="B74" s="192" t="s">
        <v>114</v>
      </c>
      <c r="C74" s="193"/>
      <c r="D74" s="195"/>
      <c r="E74" s="190"/>
      <c r="F74" s="190"/>
      <c r="G74" s="190"/>
      <c r="H74" s="190"/>
      <c r="I74" s="190"/>
      <c r="J74" s="190"/>
      <c r="K74" s="190"/>
      <c r="L74" s="436"/>
      <c r="M74" s="190"/>
    </row>
    <row r="75" spans="1:13" hidden="1" x14ac:dyDescent="0.3">
      <c r="A75" s="236"/>
      <c r="B75" s="192"/>
      <c r="C75" s="193"/>
      <c r="D75" s="195"/>
      <c r="E75" s="190"/>
      <c r="F75" s="190"/>
      <c r="G75" s="190"/>
      <c r="H75" s="190"/>
      <c r="I75" s="190"/>
      <c r="J75" s="190"/>
      <c r="K75" s="190"/>
      <c r="L75" s="436"/>
      <c r="M75" s="190"/>
    </row>
    <row r="76" spans="1:13" hidden="1" x14ac:dyDescent="0.3">
      <c r="A76" s="236"/>
      <c r="B76" s="197"/>
      <c r="C76" s="193"/>
      <c r="D76" s="195"/>
      <c r="E76" s="190"/>
      <c r="F76" s="190"/>
      <c r="G76" s="190"/>
      <c r="H76" s="190"/>
      <c r="I76" s="190"/>
      <c r="J76" s="190"/>
      <c r="K76" s="190"/>
      <c r="L76" s="436"/>
      <c r="M76" s="190"/>
    </row>
    <row r="77" spans="1:13" ht="15" hidden="1" customHeight="1" x14ac:dyDescent="0.3">
      <c r="A77" s="236"/>
      <c r="B77" s="207"/>
      <c r="C77" s="237"/>
      <c r="D77" s="238"/>
      <c r="E77" s="178"/>
      <c r="F77" s="239"/>
      <c r="G77" s="129"/>
      <c r="H77" s="129"/>
      <c r="I77" s="129"/>
      <c r="J77" s="129"/>
      <c r="K77" s="129"/>
      <c r="L77" s="129"/>
      <c r="M77" s="190"/>
    </row>
    <row r="78" spans="1:13" ht="15" hidden="1" customHeight="1" x14ac:dyDescent="0.3">
      <c r="A78" s="236"/>
      <c r="B78" s="240"/>
      <c r="C78" s="237"/>
      <c r="D78" s="238"/>
      <c r="E78" s="178"/>
      <c r="F78" s="178"/>
      <c r="G78" s="136"/>
      <c r="H78" s="235"/>
      <c r="I78" s="136"/>
      <c r="J78" s="136"/>
      <c r="K78" s="136"/>
      <c r="L78" s="136"/>
      <c r="M78" s="209"/>
    </row>
    <row r="79" spans="1:13" hidden="1" x14ac:dyDescent="0.3">
      <c r="A79" s="236"/>
      <c r="B79" s="192"/>
      <c r="C79" s="193"/>
      <c r="D79" s="195"/>
      <c r="E79" s="190"/>
      <c r="F79" s="190"/>
      <c r="G79" s="190"/>
      <c r="H79" s="190"/>
      <c r="I79" s="190"/>
      <c r="J79" s="190"/>
      <c r="K79" s="190"/>
      <c r="L79" s="436"/>
      <c r="M79" s="190"/>
    </row>
    <row r="80" spans="1:13" hidden="1" x14ac:dyDescent="0.3">
      <c r="A80" s="236"/>
      <c r="B80" s="192"/>
      <c r="C80" s="193"/>
      <c r="D80" s="195"/>
      <c r="E80" s="190"/>
      <c r="F80" s="190"/>
      <c r="G80" s="190"/>
      <c r="H80" s="190"/>
      <c r="I80" s="190"/>
      <c r="J80" s="190"/>
      <c r="K80" s="190"/>
      <c r="L80" s="436"/>
      <c r="M80" s="190"/>
    </row>
    <row r="81" spans="1:14" ht="15" x14ac:dyDescent="0.35">
      <c r="A81" s="241"/>
      <c r="B81" s="242" t="s">
        <v>121</v>
      </c>
      <c r="C81" s="243"/>
      <c r="D81" s="244"/>
      <c r="E81" s="200"/>
      <c r="F81" s="200"/>
      <c r="G81" s="200"/>
      <c r="H81" s="200"/>
      <c r="I81" s="200"/>
      <c r="J81" s="200"/>
      <c r="K81" s="200"/>
      <c r="L81" s="200"/>
      <c r="M81" s="200"/>
    </row>
    <row r="82" spans="1:14" ht="15" x14ac:dyDescent="0.3">
      <c r="A82" s="191"/>
      <c r="B82" s="192" t="s">
        <v>65</v>
      </c>
      <c r="C82" s="245">
        <v>0.03</v>
      </c>
      <c r="D82" s="246"/>
      <c r="E82" s="190"/>
      <c r="F82" s="190"/>
      <c r="G82" s="190"/>
      <c r="H82" s="247"/>
      <c r="I82" s="247"/>
      <c r="J82" s="247"/>
      <c r="K82" s="247"/>
      <c r="L82" s="247"/>
      <c r="M82" s="248"/>
    </row>
    <row r="83" spans="1:14" ht="15" x14ac:dyDescent="0.3">
      <c r="A83" s="191"/>
      <c r="B83" s="192" t="s">
        <v>64</v>
      </c>
      <c r="C83" s="193"/>
      <c r="D83" s="192"/>
      <c r="E83" s="190"/>
      <c r="F83" s="190"/>
      <c r="G83" s="190"/>
      <c r="H83" s="247"/>
      <c r="I83" s="247"/>
      <c r="J83" s="247"/>
      <c r="K83" s="247"/>
      <c r="L83" s="247"/>
      <c r="M83" s="248"/>
    </row>
    <row r="84" spans="1:14" ht="15" x14ac:dyDescent="0.3">
      <c r="A84" s="191"/>
      <c r="B84" s="192" t="s">
        <v>116</v>
      </c>
      <c r="C84" s="245">
        <v>0.18</v>
      </c>
      <c r="D84" s="246"/>
      <c r="E84" s="190"/>
      <c r="F84" s="190"/>
      <c r="G84" s="190"/>
      <c r="H84" s="247"/>
      <c r="I84" s="247"/>
      <c r="J84" s="247"/>
      <c r="K84" s="247"/>
      <c r="L84" s="247"/>
      <c r="M84" s="248"/>
      <c r="N84" s="249"/>
    </row>
    <row r="85" spans="1:14" ht="15" x14ac:dyDescent="0.3">
      <c r="A85" s="191"/>
      <c r="B85" s="192" t="s">
        <v>64</v>
      </c>
      <c r="C85" s="193"/>
      <c r="D85" s="192"/>
      <c r="E85" s="190"/>
      <c r="F85" s="190"/>
      <c r="G85" s="190"/>
      <c r="H85" s="247"/>
      <c r="I85" s="247"/>
      <c r="J85" s="247"/>
      <c r="K85" s="247"/>
      <c r="L85" s="247"/>
      <c r="M85" s="248"/>
    </row>
    <row r="88" spans="1:14" x14ac:dyDescent="0.3">
      <c r="H88" s="252"/>
      <c r="I88" s="252"/>
      <c r="J88" s="252"/>
      <c r="K88" s="252"/>
      <c r="L88" s="252"/>
    </row>
    <row r="90" spans="1:14" ht="28.8" x14ac:dyDescent="0.3">
      <c r="B90" s="432" t="s">
        <v>217</v>
      </c>
    </row>
  </sheetData>
  <mergeCells count="21">
    <mergeCell ref="A30:A39"/>
    <mergeCell ref="A40:A49"/>
    <mergeCell ref="A70:A73"/>
    <mergeCell ref="A53:A60"/>
    <mergeCell ref="A61:A64"/>
    <mergeCell ref="A65:A69"/>
    <mergeCell ref="A23:A29"/>
    <mergeCell ref="F5:G5"/>
    <mergeCell ref="H5:I5"/>
    <mergeCell ref="A10:A14"/>
    <mergeCell ref="A15:A18"/>
    <mergeCell ref="A2:M2"/>
    <mergeCell ref="A3:M3"/>
    <mergeCell ref="J5:K5"/>
    <mergeCell ref="M5:M6"/>
    <mergeCell ref="A5:A6"/>
    <mergeCell ref="B5:B6"/>
    <mergeCell ref="C5:C6"/>
    <mergeCell ref="D5:D6"/>
    <mergeCell ref="E5:E6"/>
    <mergeCell ref="L5:L6"/>
  </mergeCells>
  <conditionalFormatting sqref="I30 G30 K30:M30 A40:F40">
    <cfRule type="cellIs" dxfId="143" priority="18" operator="equal">
      <formula>0</formula>
    </cfRule>
  </conditionalFormatting>
  <conditionalFormatting sqref="A30 H30 J30 D30:F30">
    <cfRule type="cellIs" dxfId="142" priority="17" operator="equal">
      <formula>0</formula>
    </cfRule>
  </conditionalFormatting>
  <conditionalFormatting sqref="B30">
    <cfRule type="cellIs" dxfId="141" priority="16" operator="equal">
      <formula>0</formula>
    </cfRule>
  </conditionalFormatting>
  <conditionalFormatting sqref="D36:F36 B36 H36:H39 J36:J39 K31:M39 G31:G39 I31:I39">
    <cfRule type="cellIs" dxfId="140" priority="15" operator="equal">
      <formula>0</formula>
    </cfRule>
  </conditionalFormatting>
  <conditionalFormatting sqref="D34:F34 B34 B35:F35 B32:F33 H31:H35 J31:J35 C31:F31">
    <cfRule type="cellIs" dxfId="139" priority="13" operator="equal">
      <formula>0</formula>
    </cfRule>
  </conditionalFormatting>
  <conditionalFormatting sqref="D38:F38 B38 B39:F39 B37:F37">
    <cfRule type="cellIs" dxfId="138" priority="14" operator="equal">
      <formula>0</formula>
    </cfRule>
  </conditionalFormatting>
  <conditionalFormatting sqref="C38">
    <cfRule type="cellIs" dxfId="137" priority="11" operator="equal">
      <formula>0</formula>
    </cfRule>
  </conditionalFormatting>
  <conditionalFormatting sqref="B31">
    <cfRule type="cellIs" dxfId="136" priority="9" operator="equal">
      <formula>0</formula>
    </cfRule>
  </conditionalFormatting>
  <conditionalFormatting sqref="C34">
    <cfRule type="cellIs" dxfId="135" priority="12" operator="equal">
      <formula>0</formula>
    </cfRule>
  </conditionalFormatting>
  <conditionalFormatting sqref="C36">
    <cfRule type="cellIs" dxfId="134" priority="10" operator="equal">
      <formula>0</formula>
    </cfRule>
  </conditionalFormatting>
  <conditionalFormatting sqref="C30">
    <cfRule type="cellIs" dxfId="133" priority="7" operator="equal">
      <formula>0</formula>
    </cfRule>
  </conditionalFormatting>
  <conditionalFormatting sqref="K40:M40 I40 G40">
    <cfRule type="cellIs" dxfId="132" priority="6" operator="equal">
      <formula>0</formula>
    </cfRule>
  </conditionalFormatting>
  <conditionalFormatting sqref="H40 J40">
    <cfRule type="cellIs" dxfId="131" priority="5" operator="equal">
      <formula>0</formula>
    </cfRule>
  </conditionalFormatting>
  <conditionalFormatting sqref="K41:M49 B44:F49 H44:H49 J44 I41:I49 G41:G49 J46:J49">
    <cfRule type="cellIs" dxfId="130" priority="4" operator="equal">
      <formula>0</formula>
    </cfRule>
  </conditionalFormatting>
  <conditionalFormatting sqref="B41:F43 H41:H43 J41:J43">
    <cfRule type="cellIs" dxfId="129" priority="3" operator="equal">
      <formula>0</formula>
    </cfRule>
  </conditionalFormatting>
  <conditionalFormatting sqref="J45">
    <cfRule type="cellIs" dxfId="128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60"/>
  <sheetViews>
    <sheetView zoomScaleNormal="100" workbookViewId="0">
      <selection activeCell="L5" sqref="L5:M6"/>
    </sheetView>
  </sheetViews>
  <sheetFormatPr defaultColWidth="9.109375" defaultRowHeight="14.4" x14ac:dyDescent="0.3"/>
  <cols>
    <col min="1" max="1" width="3.6640625" style="2" customWidth="1"/>
    <col min="2" max="2" width="50.6640625" style="2" customWidth="1"/>
    <col min="3" max="3" width="7.6640625" style="2" customWidth="1"/>
    <col min="4" max="4" width="11.6640625" style="2" hidden="1" customWidth="1"/>
    <col min="5" max="5" width="11.6640625" style="2" bestFit="1" customWidth="1"/>
    <col min="6" max="6" width="10.88671875" style="2" hidden="1" customWidth="1"/>
    <col min="7" max="7" width="10.6640625" style="2" hidden="1" customWidth="1"/>
    <col min="8" max="8" width="8.6640625" style="2" hidden="1" customWidth="1"/>
    <col min="9" max="9" width="10.6640625" style="2" hidden="1" customWidth="1"/>
    <col min="10" max="10" width="8.6640625" style="2" hidden="1" customWidth="1"/>
    <col min="11" max="11" width="10.6640625" style="2" hidden="1" customWidth="1"/>
    <col min="12" max="12" width="14.109375" style="2" customWidth="1"/>
    <col min="13" max="13" width="15.33203125" style="2" customWidth="1"/>
    <col min="14" max="16384" width="9.109375" style="2"/>
  </cols>
  <sheetData>
    <row r="2" spans="1:13" x14ac:dyDescent="0.3">
      <c r="A2" s="450" t="s">
        <v>123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57" customHeight="1" x14ac:dyDescent="0.3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17.399999999999999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8.5" customHeight="1" x14ac:dyDescent="0.3">
      <c r="A5" s="491" t="s">
        <v>0</v>
      </c>
      <c r="B5" s="491" t="s">
        <v>1</v>
      </c>
      <c r="C5" s="491" t="s">
        <v>2</v>
      </c>
      <c r="D5" s="492" t="s">
        <v>28</v>
      </c>
      <c r="E5" s="491" t="s">
        <v>3</v>
      </c>
      <c r="F5" s="489" t="s">
        <v>4</v>
      </c>
      <c r="G5" s="489"/>
      <c r="H5" s="490" t="s">
        <v>5</v>
      </c>
      <c r="I5" s="490"/>
      <c r="J5" s="490" t="s">
        <v>6</v>
      </c>
      <c r="K5" s="490"/>
      <c r="L5" s="471" t="s">
        <v>221</v>
      </c>
      <c r="M5" s="471" t="s">
        <v>222</v>
      </c>
    </row>
    <row r="6" spans="1:13" ht="28.5" customHeight="1" x14ac:dyDescent="0.3">
      <c r="A6" s="491"/>
      <c r="B6" s="491"/>
      <c r="C6" s="491"/>
      <c r="D6" s="492"/>
      <c r="E6" s="491"/>
      <c r="F6" s="256" t="s">
        <v>8</v>
      </c>
      <c r="G6" s="4" t="s">
        <v>7</v>
      </c>
      <c r="H6" s="257" t="s">
        <v>8</v>
      </c>
      <c r="I6" s="4" t="s">
        <v>7</v>
      </c>
      <c r="J6" s="257" t="s">
        <v>8</v>
      </c>
      <c r="K6" s="4" t="s">
        <v>7</v>
      </c>
      <c r="L6" s="471"/>
      <c r="M6" s="471"/>
    </row>
    <row r="7" spans="1:13" x14ac:dyDescent="0.3">
      <c r="A7" s="5">
        <v>1</v>
      </c>
      <c r="B7" s="5">
        <v>2</v>
      </c>
      <c r="C7" s="5">
        <v>3</v>
      </c>
      <c r="D7" s="5">
        <v>5</v>
      </c>
      <c r="E7" s="5">
        <v>4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5</v>
      </c>
      <c r="M7" s="5">
        <v>6</v>
      </c>
    </row>
    <row r="8" spans="1:13" x14ac:dyDescent="0.3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2" x14ac:dyDescent="0.3">
      <c r="A9" s="5"/>
      <c r="B9" s="7" t="s">
        <v>31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7.799999999999997" x14ac:dyDescent="0.3">
      <c r="A10" s="441">
        <v>1</v>
      </c>
      <c r="B10" s="8" t="s">
        <v>36</v>
      </c>
      <c r="C10" s="9" t="s">
        <v>9</v>
      </c>
      <c r="D10" s="46"/>
      <c r="E10" s="47">
        <v>92</v>
      </c>
      <c r="F10" s="47"/>
      <c r="G10" s="48"/>
      <c r="H10" s="47"/>
      <c r="I10" s="48"/>
      <c r="J10" s="47"/>
      <c r="K10" s="48"/>
      <c r="L10" s="48"/>
      <c r="M10" s="48"/>
    </row>
    <row r="11" spans="1:13" ht="15" hidden="1" customHeight="1" x14ac:dyDescent="0.3">
      <c r="A11" s="442"/>
      <c r="B11" s="10" t="s">
        <v>10</v>
      </c>
      <c r="C11" s="11" t="s">
        <v>11</v>
      </c>
      <c r="D11" s="49">
        <f>0.677</f>
        <v>0.67700000000000005</v>
      </c>
      <c r="E11" s="50">
        <f>D11*E10</f>
        <v>62.284000000000006</v>
      </c>
      <c r="F11" s="51"/>
      <c r="G11" s="52"/>
      <c r="H11" s="52"/>
      <c r="I11" s="52"/>
      <c r="J11" s="52"/>
      <c r="K11" s="52"/>
      <c r="L11" s="52"/>
      <c r="M11" s="52"/>
    </row>
    <row r="12" spans="1:13" ht="15" hidden="1" customHeight="1" x14ac:dyDescent="0.3">
      <c r="A12" s="442"/>
      <c r="B12" s="10" t="s">
        <v>12</v>
      </c>
      <c r="C12" s="11" t="s">
        <v>13</v>
      </c>
      <c r="D12" s="49">
        <f>0.0578</f>
        <v>5.7799999999999997E-2</v>
      </c>
      <c r="E12" s="50">
        <f>D12*E10</f>
        <v>5.3175999999999997</v>
      </c>
      <c r="F12" s="51"/>
      <c r="G12" s="52"/>
      <c r="H12" s="52"/>
      <c r="I12" s="52"/>
      <c r="J12" s="52"/>
      <c r="K12" s="52"/>
      <c r="L12" s="52"/>
      <c r="M12" s="52"/>
    </row>
    <row r="13" spans="1:13" ht="15" hidden="1" customHeight="1" x14ac:dyDescent="0.3">
      <c r="A13" s="442"/>
      <c r="B13" s="10" t="s">
        <v>14</v>
      </c>
      <c r="C13" s="11" t="s">
        <v>13</v>
      </c>
      <c r="D13" s="49">
        <f>0.0125</f>
        <v>1.2500000000000001E-2</v>
      </c>
      <c r="E13" s="50">
        <f>E10*D13</f>
        <v>1.1500000000000001</v>
      </c>
      <c r="F13" s="51"/>
      <c r="G13" s="52"/>
      <c r="H13" s="52"/>
      <c r="I13" s="52"/>
      <c r="J13" s="52"/>
      <c r="K13" s="52"/>
      <c r="L13" s="52"/>
      <c r="M13" s="52"/>
    </row>
    <row r="14" spans="1:13" ht="15" hidden="1" customHeight="1" x14ac:dyDescent="0.3">
      <c r="A14" s="443"/>
      <c r="B14" s="10" t="s">
        <v>15</v>
      </c>
      <c r="C14" s="11" t="s">
        <v>16</v>
      </c>
      <c r="D14" s="49">
        <v>2.82E-3</v>
      </c>
      <c r="E14" s="50">
        <f>D14*E10</f>
        <v>0.25944</v>
      </c>
      <c r="F14" s="51"/>
      <c r="G14" s="52"/>
      <c r="H14" s="52"/>
      <c r="I14" s="52"/>
      <c r="J14" s="52"/>
      <c r="K14" s="52"/>
      <c r="L14" s="52"/>
      <c r="M14" s="52"/>
    </row>
    <row r="15" spans="1:13" ht="25.2" x14ac:dyDescent="0.3">
      <c r="A15" s="444">
        <v>2</v>
      </c>
      <c r="B15" s="15" t="s">
        <v>35</v>
      </c>
      <c r="C15" s="16" t="s">
        <v>9</v>
      </c>
      <c r="D15" s="53"/>
      <c r="E15" s="54">
        <f>E10*0.1</f>
        <v>9.2000000000000011</v>
      </c>
      <c r="F15" s="55"/>
      <c r="G15" s="55"/>
      <c r="H15" s="55"/>
      <c r="I15" s="55"/>
      <c r="J15" s="55"/>
      <c r="K15" s="55"/>
      <c r="L15" s="55"/>
      <c r="M15" s="55"/>
    </row>
    <row r="16" spans="1:13" ht="15" hidden="1" customHeight="1" x14ac:dyDescent="0.3">
      <c r="A16" s="445"/>
      <c r="B16" s="17" t="s">
        <v>10</v>
      </c>
      <c r="C16" s="18" t="s">
        <v>11</v>
      </c>
      <c r="D16" s="56">
        <v>0.216</v>
      </c>
      <c r="E16" s="57">
        <f>D16*E15</f>
        <v>1.9872000000000003</v>
      </c>
      <c r="F16" s="58"/>
      <c r="G16" s="58"/>
      <c r="H16" s="58"/>
      <c r="I16" s="58"/>
      <c r="J16" s="58"/>
      <c r="K16" s="58"/>
      <c r="L16" s="58"/>
      <c r="M16" s="58"/>
    </row>
    <row r="17" spans="1:13" ht="25.2" x14ac:dyDescent="0.3">
      <c r="A17" s="441">
        <v>3</v>
      </c>
      <c r="B17" s="8" t="s">
        <v>29</v>
      </c>
      <c r="C17" s="9" t="s">
        <v>17</v>
      </c>
      <c r="D17" s="49">
        <v>1.65</v>
      </c>
      <c r="E17" s="47">
        <f>(E15+E10)*D17</f>
        <v>166.98</v>
      </c>
      <c r="F17" s="59"/>
      <c r="G17" s="59"/>
      <c r="H17" s="59"/>
      <c r="I17" s="59"/>
      <c r="J17" s="59"/>
      <c r="K17" s="59"/>
      <c r="L17" s="59"/>
      <c r="M17" s="59"/>
    </row>
    <row r="18" spans="1:13" ht="15" hidden="1" customHeight="1" x14ac:dyDescent="0.3">
      <c r="A18" s="442"/>
      <c r="B18" s="19" t="s">
        <v>20</v>
      </c>
      <c r="C18" s="20" t="s">
        <v>11</v>
      </c>
      <c r="D18" s="60">
        <v>0.83</v>
      </c>
      <c r="E18" s="50">
        <f>D18*E17</f>
        <v>138.59339999999997</v>
      </c>
      <c r="F18" s="61"/>
      <c r="G18" s="61"/>
      <c r="H18" s="61"/>
      <c r="I18" s="61"/>
      <c r="J18" s="61"/>
      <c r="K18" s="61"/>
      <c r="L18" s="61"/>
      <c r="M18" s="61"/>
    </row>
    <row r="19" spans="1:13" ht="15" hidden="1" customHeight="1" x14ac:dyDescent="0.3">
      <c r="A19" s="443"/>
      <c r="B19" s="19" t="s">
        <v>27</v>
      </c>
      <c r="C19" s="20" t="s">
        <v>16</v>
      </c>
      <c r="D19" s="60">
        <v>1</v>
      </c>
      <c r="E19" s="50">
        <f>D19*E17</f>
        <v>166.98</v>
      </c>
      <c r="F19" s="61"/>
      <c r="G19" s="61"/>
      <c r="H19" s="61"/>
      <c r="I19" s="61"/>
      <c r="J19" s="61"/>
      <c r="K19" s="61"/>
      <c r="L19" s="61"/>
      <c r="M19" s="61"/>
    </row>
    <row r="20" spans="1:13" ht="25.2" x14ac:dyDescent="0.3">
      <c r="A20" s="446">
        <v>4</v>
      </c>
      <c r="B20" s="8" t="s">
        <v>38</v>
      </c>
      <c r="C20" s="9" t="s">
        <v>19</v>
      </c>
      <c r="D20" s="46"/>
      <c r="E20" s="47">
        <v>272</v>
      </c>
      <c r="F20" s="47"/>
      <c r="G20" s="48"/>
      <c r="H20" s="47"/>
      <c r="I20" s="48"/>
      <c r="J20" s="47"/>
      <c r="K20" s="48"/>
      <c r="L20" s="48"/>
      <c r="M20" s="48"/>
    </row>
    <row r="21" spans="1:13" ht="15" hidden="1" customHeight="1" x14ac:dyDescent="0.3">
      <c r="A21" s="447"/>
      <c r="B21" s="10" t="s">
        <v>20</v>
      </c>
      <c r="C21" s="11" t="s">
        <v>11</v>
      </c>
      <c r="D21" s="49">
        <v>3.73E-2</v>
      </c>
      <c r="E21" s="50">
        <f>D21*E20</f>
        <v>10.1456</v>
      </c>
      <c r="F21" s="51"/>
      <c r="G21" s="52"/>
      <c r="H21" s="52"/>
      <c r="I21" s="52"/>
      <c r="J21" s="52"/>
      <c r="K21" s="52"/>
      <c r="L21" s="52"/>
      <c r="M21" s="52"/>
    </row>
    <row r="22" spans="1:13" ht="15" hidden="1" customHeight="1" x14ac:dyDescent="0.3">
      <c r="A22" s="447"/>
      <c r="B22" s="10" t="s">
        <v>37</v>
      </c>
      <c r="C22" s="11" t="s">
        <v>13</v>
      </c>
      <c r="D22" s="49">
        <v>2.3700000000000001E-3</v>
      </c>
      <c r="E22" s="50">
        <f>D22*E20</f>
        <v>0.64463999999999999</v>
      </c>
      <c r="F22" s="51"/>
      <c r="G22" s="52"/>
      <c r="H22" s="52"/>
      <c r="I22" s="52"/>
      <c r="J22" s="51"/>
      <c r="K22" s="52"/>
      <c r="L22" s="52"/>
      <c r="M22" s="52"/>
    </row>
    <row r="23" spans="1:13" ht="15" hidden="1" customHeight="1" x14ac:dyDescent="0.3">
      <c r="A23" s="447"/>
      <c r="B23" s="10" t="s">
        <v>21</v>
      </c>
      <c r="C23" s="11" t="s">
        <v>13</v>
      </c>
      <c r="D23" s="49">
        <v>4.0999999999999999E-4</v>
      </c>
      <c r="E23" s="50">
        <f>D23*E20</f>
        <v>0.11151999999999999</v>
      </c>
      <c r="F23" s="51"/>
      <c r="G23" s="52"/>
      <c r="H23" s="52"/>
      <c r="I23" s="52"/>
      <c r="J23" s="51"/>
      <c r="K23" s="52"/>
      <c r="L23" s="52"/>
      <c r="M23" s="52"/>
    </row>
    <row r="24" spans="1:13" ht="15" hidden="1" customHeight="1" x14ac:dyDescent="0.3">
      <c r="A24" s="447"/>
      <c r="B24" s="10" t="s">
        <v>22</v>
      </c>
      <c r="C24" s="11" t="s">
        <v>13</v>
      </c>
      <c r="D24" s="49">
        <v>4.0899999999999999E-3</v>
      </c>
      <c r="E24" s="50">
        <f>D24*E20</f>
        <v>1.1124799999999999</v>
      </c>
      <c r="F24" s="51"/>
      <c r="G24" s="52"/>
      <c r="H24" s="52"/>
      <c r="I24" s="52"/>
      <c r="J24" s="51"/>
      <c r="K24" s="52"/>
      <c r="L24" s="52"/>
      <c r="M24" s="52"/>
    </row>
    <row r="25" spans="1:13" ht="15" hidden="1" customHeight="1" x14ac:dyDescent="0.3">
      <c r="A25" s="447"/>
      <c r="B25" s="10" t="s">
        <v>23</v>
      </c>
      <c r="C25" s="11" t="s">
        <v>13</v>
      </c>
      <c r="D25" s="49">
        <v>4.3699999999999998E-3</v>
      </c>
      <c r="E25" s="50">
        <f>D25*E20</f>
        <v>1.1886399999999999</v>
      </c>
      <c r="F25" s="51"/>
      <c r="G25" s="52"/>
      <c r="H25" s="52"/>
      <c r="I25" s="52"/>
      <c r="J25" s="51"/>
      <c r="K25" s="52"/>
      <c r="L25" s="52"/>
      <c r="M25" s="52"/>
    </row>
    <row r="26" spans="1:13" ht="15" hidden="1" customHeight="1" x14ac:dyDescent="0.3">
      <c r="A26" s="447"/>
      <c r="B26" s="10" t="s">
        <v>24</v>
      </c>
      <c r="C26" s="11" t="s">
        <v>13</v>
      </c>
      <c r="D26" s="49">
        <v>1.48E-3</v>
      </c>
      <c r="E26" s="50">
        <f>D26*E20</f>
        <v>0.40255999999999997</v>
      </c>
      <c r="F26" s="51"/>
      <c r="G26" s="52"/>
      <c r="H26" s="52"/>
      <c r="I26" s="52"/>
      <c r="J26" s="51"/>
      <c r="K26" s="52"/>
      <c r="L26" s="52"/>
      <c r="M26" s="52"/>
    </row>
    <row r="27" spans="1:13" ht="17.399999999999999" hidden="1" customHeight="1" x14ac:dyDescent="0.3">
      <c r="A27" s="447"/>
      <c r="B27" s="10" t="s">
        <v>30</v>
      </c>
      <c r="C27" s="11" t="s">
        <v>25</v>
      </c>
      <c r="D27" s="49">
        <v>0.122</v>
      </c>
      <c r="E27" s="50">
        <f>D27*E20</f>
        <v>33.183999999999997</v>
      </c>
      <c r="F27" s="51"/>
      <c r="G27" s="52"/>
      <c r="H27" s="52"/>
      <c r="I27" s="52"/>
      <c r="J27" s="52"/>
      <c r="K27" s="52"/>
      <c r="L27" s="52"/>
      <c r="M27" s="52"/>
    </row>
    <row r="28" spans="1:13" ht="17.399999999999999" hidden="1" customHeight="1" x14ac:dyDescent="0.3">
      <c r="A28" s="448"/>
      <c r="B28" s="10" t="s">
        <v>26</v>
      </c>
      <c r="C28" s="11" t="s">
        <v>25</v>
      </c>
      <c r="D28" s="49">
        <v>1.0999999999999999E-2</v>
      </c>
      <c r="E28" s="50">
        <f>D28*E20</f>
        <v>2.992</v>
      </c>
      <c r="F28" s="51"/>
      <c r="G28" s="52"/>
      <c r="H28" s="52"/>
      <c r="I28" s="52"/>
      <c r="J28" s="52"/>
      <c r="K28" s="52"/>
      <c r="L28" s="52"/>
      <c r="M28" s="52"/>
    </row>
    <row r="29" spans="1:13" ht="25.2" x14ac:dyDescent="0.3">
      <c r="A29" s="441">
        <v>6</v>
      </c>
      <c r="B29" s="8" t="s">
        <v>32</v>
      </c>
      <c r="C29" s="9" t="s">
        <v>18</v>
      </c>
      <c r="D29" s="49"/>
      <c r="E29" s="62">
        <v>1</v>
      </c>
      <c r="F29" s="62"/>
      <c r="G29" s="63"/>
      <c r="H29" s="62"/>
      <c r="I29" s="63"/>
      <c r="J29" s="62"/>
      <c r="K29" s="63"/>
      <c r="L29" s="63"/>
      <c r="M29" s="63"/>
    </row>
    <row r="30" spans="1:13" ht="15" hidden="1" customHeight="1" x14ac:dyDescent="0.3">
      <c r="A30" s="442"/>
      <c r="B30" s="10" t="s">
        <v>10</v>
      </c>
      <c r="C30" s="11" t="s">
        <v>11</v>
      </c>
      <c r="D30" s="64">
        <v>4.12</v>
      </c>
      <c r="E30" s="30">
        <f>D30*E29</f>
        <v>4.12</v>
      </c>
      <c r="F30" s="30"/>
      <c r="G30" s="30"/>
      <c r="H30" s="30"/>
      <c r="I30" s="30"/>
      <c r="J30" s="30"/>
      <c r="K30" s="30"/>
      <c r="L30" s="30"/>
      <c r="M30" s="30"/>
    </row>
    <row r="31" spans="1:13" ht="15" hidden="1" customHeight="1" x14ac:dyDescent="0.3">
      <c r="A31" s="442"/>
      <c r="B31" s="10" t="s">
        <v>33</v>
      </c>
      <c r="C31" s="11" t="s">
        <v>18</v>
      </c>
      <c r="D31" s="64">
        <v>51</v>
      </c>
      <c r="E31" s="30">
        <f>D31*E29</f>
        <v>51</v>
      </c>
      <c r="F31" s="30"/>
      <c r="G31" s="30"/>
      <c r="H31" s="30"/>
      <c r="I31" s="30"/>
      <c r="J31" s="30"/>
      <c r="K31" s="30"/>
      <c r="L31" s="30"/>
      <c r="M31" s="30"/>
    </row>
    <row r="32" spans="1:13" ht="17.399999999999999" hidden="1" customHeight="1" x14ac:dyDescent="0.3">
      <c r="A32" s="443"/>
      <c r="B32" s="10" t="s">
        <v>34</v>
      </c>
      <c r="C32" s="11" t="s">
        <v>25</v>
      </c>
      <c r="D32" s="64">
        <v>3.5000000000000003E-2</v>
      </c>
      <c r="E32" s="30">
        <f>D32*E29</f>
        <v>3.5000000000000003E-2</v>
      </c>
      <c r="F32" s="30"/>
      <c r="G32" s="30"/>
      <c r="H32" s="30"/>
      <c r="I32" s="30"/>
      <c r="J32" s="30"/>
      <c r="K32" s="30"/>
      <c r="L32" s="30"/>
      <c r="M32" s="30"/>
    </row>
    <row r="33" spans="1:13" ht="43.2" x14ac:dyDescent="0.3">
      <c r="A33" s="440">
        <v>3</v>
      </c>
      <c r="B33" s="23" t="s">
        <v>39</v>
      </c>
      <c r="C33" s="24" t="s">
        <v>52</v>
      </c>
      <c r="D33" s="25"/>
      <c r="E33" s="26">
        <v>272</v>
      </c>
      <c r="F33" s="27"/>
      <c r="G33" s="27"/>
      <c r="H33" s="28"/>
      <c r="I33" s="27"/>
      <c r="J33" s="28"/>
      <c r="K33" s="27"/>
      <c r="L33" s="27"/>
      <c r="M33" s="27"/>
    </row>
    <row r="34" spans="1:13" hidden="1" x14ac:dyDescent="0.3">
      <c r="A34" s="440"/>
      <c r="B34" s="29" t="s">
        <v>40</v>
      </c>
      <c r="C34" s="24" t="s">
        <v>41</v>
      </c>
      <c r="D34" s="25">
        <v>0.377716</v>
      </c>
      <c r="E34" s="30">
        <f>D34*E33</f>
        <v>102.73875200000001</v>
      </c>
      <c r="F34" s="31"/>
      <c r="G34" s="32"/>
      <c r="H34" s="33"/>
      <c r="I34" s="32"/>
      <c r="J34" s="33"/>
      <c r="K34" s="32"/>
      <c r="L34" s="32"/>
      <c r="M34" s="31"/>
    </row>
    <row r="35" spans="1:13" ht="28.8" hidden="1" x14ac:dyDescent="0.3">
      <c r="A35" s="440"/>
      <c r="B35" s="29" t="s">
        <v>42</v>
      </c>
      <c r="C35" s="24" t="s">
        <v>43</v>
      </c>
      <c r="D35" s="25">
        <v>2.2599999999999999E-2</v>
      </c>
      <c r="E35" s="30">
        <f>D35*E33</f>
        <v>6.1471999999999998</v>
      </c>
      <c r="F35" s="31"/>
      <c r="G35" s="32"/>
      <c r="H35" s="33"/>
      <c r="I35" s="32"/>
      <c r="J35" s="33"/>
      <c r="K35" s="32"/>
      <c r="L35" s="32"/>
      <c r="M35" s="31"/>
    </row>
    <row r="36" spans="1:13" hidden="1" x14ac:dyDescent="0.3">
      <c r="A36" s="440"/>
      <c r="B36" s="29" t="s">
        <v>44</v>
      </c>
      <c r="C36" s="24" t="s">
        <v>45</v>
      </c>
      <c r="D36" s="25">
        <v>1.29E-2</v>
      </c>
      <c r="E36" s="30">
        <f>D36*E33</f>
        <v>3.5087999999999999</v>
      </c>
      <c r="F36" s="31"/>
      <c r="G36" s="32"/>
      <c r="H36" s="33"/>
      <c r="I36" s="32"/>
      <c r="J36" s="33"/>
      <c r="K36" s="32"/>
      <c r="L36" s="32"/>
      <c r="M36" s="31"/>
    </row>
    <row r="37" spans="1:13" hidden="1" x14ac:dyDescent="0.3">
      <c r="A37" s="440"/>
      <c r="B37" s="29" t="s">
        <v>46</v>
      </c>
      <c r="C37" s="24" t="s">
        <v>47</v>
      </c>
      <c r="D37" s="25">
        <v>0.14280000000000001</v>
      </c>
      <c r="E37" s="30">
        <f>D37*E33</f>
        <v>38.8416</v>
      </c>
      <c r="F37" s="31"/>
      <c r="G37" s="34"/>
      <c r="H37" s="33"/>
      <c r="I37" s="32"/>
      <c r="J37" s="33"/>
      <c r="K37" s="32"/>
      <c r="L37" s="32"/>
      <c r="M37" s="31"/>
    </row>
    <row r="38" spans="1:13" hidden="1" x14ac:dyDescent="0.3">
      <c r="A38" s="440"/>
      <c r="B38" s="29" t="s">
        <v>48</v>
      </c>
      <c r="C38" s="24" t="s">
        <v>49</v>
      </c>
      <c r="D38" s="25" t="s">
        <v>50</v>
      </c>
      <c r="E38" s="35">
        <v>0.60299999999999998</v>
      </c>
      <c r="F38" s="31"/>
      <c r="G38" s="32"/>
      <c r="H38" s="33"/>
      <c r="I38" s="32"/>
      <c r="J38" s="33"/>
      <c r="K38" s="32"/>
      <c r="L38" s="32"/>
      <c r="M38" s="31"/>
    </row>
    <row r="39" spans="1:13" hidden="1" x14ac:dyDescent="0.3">
      <c r="A39" s="440"/>
      <c r="B39" s="29" t="s">
        <v>51</v>
      </c>
      <c r="C39" s="24" t="s">
        <v>52</v>
      </c>
      <c r="D39" s="25">
        <v>8.1600000000000006E-3</v>
      </c>
      <c r="E39" s="30">
        <f>D39*E33</f>
        <v>2.2195200000000002</v>
      </c>
      <c r="F39" s="32"/>
      <c r="G39" s="32"/>
      <c r="H39" s="33"/>
      <c r="I39" s="32"/>
      <c r="J39" s="33"/>
      <c r="K39" s="32"/>
      <c r="L39" s="32"/>
      <c r="M39" s="31"/>
    </row>
    <row r="40" spans="1:13" hidden="1" x14ac:dyDescent="0.3">
      <c r="A40" s="440"/>
      <c r="B40" s="29" t="s">
        <v>53</v>
      </c>
      <c r="C40" s="24" t="s">
        <v>45</v>
      </c>
      <c r="D40" s="25">
        <v>5.2599999999999999E-3</v>
      </c>
      <c r="E40" s="30">
        <f>D40*E33</f>
        <v>1.43072</v>
      </c>
      <c r="F40" s="31"/>
      <c r="G40" s="32"/>
      <c r="H40" s="33"/>
      <c r="I40" s="32"/>
      <c r="J40" s="33"/>
      <c r="K40" s="32"/>
      <c r="L40" s="32"/>
      <c r="M40" s="31"/>
    </row>
    <row r="41" spans="1:13" hidden="1" x14ac:dyDescent="0.3">
      <c r="A41" s="440"/>
      <c r="B41" s="29" t="s">
        <v>54</v>
      </c>
      <c r="C41" s="24" t="s">
        <v>47</v>
      </c>
      <c r="D41" s="25">
        <v>0.17799999999999999</v>
      </c>
      <c r="E41" s="30">
        <f>D41*E33</f>
        <v>48.415999999999997</v>
      </c>
      <c r="F41" s="31"/>
      <c r="G41" s="32"/>
      <c r="H41" s="33"/>
      <c r="I41" s="32"/>
      <c r="J41" s="33"/>
      <c r="K41" s="32"/>
      <c r="L41" s="32"/>
      <c r="M41" s="31"/>
    </row>
    <row r="42" spans="1:13" hidden="1" x14ac:dyDescent="0.3">
      <c r="A42" s="440"/>
      <c r="B42" s="29" t="s">
        <v>55</v>
      </c>
      <c r="C42" s="24" t="s">
        <v>49</v>
      </c>
      <c r="D42" s="25"/>
      <c r="E42" s="30">
        <f>E37*2.4</f>
        <v>93.219839999999991</v>
      </c>
      <c r="F42" s="31"/>
      <c r="G42" s="32"/>
      <c r="H42" s="33"/>
      <c r="I42" s="32"/>
      <c r="J42" s="33"/>
      <c r="K42" s="32"/>
      <c r="L42" s="32"/>
      <c r="M42" s="31"/>
    </row>
    <row r="43" spans="1:13" ht="28.8" x14ac:dyDescent="0.3">
      <c r="A43" s="440">
        <v>4</v>
      </c>
      <c r="B43" s="23" t="s">
        <v>63</v>
      </c>
      <c r="C43" s="24" t="s">
        <v>56</v>
      </c>
      <c r="D43" s="25"/>
      <c r="E43" s="67">
        <v>32</v>
      </c>
      <c r="F43" s="68"/>
      <c r="G43" s="27"/>
      <c r="H43" s="28"/>
      <c r="I43" s="27"/>
      <c r="J43" s="28"/>
      <c r="K43" s="27"/>
      <c r="L43" s="27"/>
      <c r="M43" s="27"/>
    </row>
    <row r="44" spans="1:13" hidden="1" x14ac:dyDescent="0.3">
      <c r="A44" s="440"/>
      <c r="B44" s="29" t="s">
        <v>40</v>
      </c>
      <c r="C44" s="24" t="s">
        <v>41</v>
      </c>
      <c r="D44" s="25">
        <v>7.6999999999999999E-2</v>
      </c>
      <c r="E44" s="30">
        <f>E43*D44</f>
        <v>2.464</v>
      </c>
      <c r="F44" s="31"/>
      <c r="G44" s="31"/>
      <c r="H44" s="36"/>
      <c r="I44" s="31"/>
      <c r="J44" s="36"/>
      <c r="K44" s="31"/>
      <c r="L44" s="31"/>
      <c r="M44" s="31"/>
    </row>
    <row r="45" spans="1:13" ht="28.8" hidden="1" x14ac:dyDescent="0.3">
      <c r="A45" s="440"/>
      <c r="B45" s="29" t="s">
        <v>57</v>
      </c>
      <c r="C45" s="24" t="s">
        <v>43</v>
      </c>
      <c r="D45" s="25">
        <v>0.19400000000000001</v>
      </c>
      <c r="E45" s="30">
        <f>E43*D45</f>
        <v>6.2080000000000002</v>
      </c>
      <c r="F45" s="31"/>
      <c r="G45" s="31"/>
      <c r="H45" s="36"/>
      <c r="I45" s="31"/>
      <c r="J45" s="36"/>
      <c r="K45" s="31"/>
      <c r="L45" s="31"/>
      <c r="M45" s="31"/>
    </row>
    <row r="46" spans="1:13" ht="28.8" hidden="1" x14ac:dyDescent="0.3">
      <c r="A46" s="440"/>
      <c r="B46" s="29" t="s">
        <v>58</v>
      </c>
      <c r="C46" s="24" t="s">
        <v>43</v>
      </c>
      <c r="D46" s="25">
        <v>1.67E-2</v>
      </c>
      <c r="E46" s="30">
        <f>E43*D46</f>
        <v>0.53439999999999999</v>
      </c>
      <c r="F46" s="31"/>
      <c r="G46" s="31"/>
      <c r="H46" s="36"/>
      <c r="I46" s="31"/>
      <c r="J46" s="36"/>
      <c r="K46" s="31"/>
      <c r="L46" s="31"/>
      <c r="M46" s="31"/>
    </row>
    <row r="47" spans="1:13" ht="28.8" hidden="1" x14ac:dyDescent="0.3">
      <c r="A47" s="440"/>
      <c r="B47" s="29" t="s">
        <v>59</v>
      </c>
      <c r="C47" s="24" t="s">
        <v>43</v>
      </c>
      <c r="D47" s="25">
        <v>2.4199999999999999E-2</v>
      </c>
      <c r="E47" s="30">
        <f>E43*D47</f>
        <v>0.77439999999999998</v>
      </c>
      <c r="F47" s="31"/>
      <c r="G47" s="31"/>
      <c r="H47" s="36"/>
      <c r="I47" s="31"/>
      <c r="J47" s="36"/>
      <c r="K47" s="31"/>
      <c r="L47" s="31"/>
      <c r="M47" s="31"/>
    </row>
    <row r="48" spans="1:13" ht="15" hidden="1" customHeight="1" x14ac:dyDescent="0.3">
      <c r="A48" s="440"/>
      <c r="B48" s="29" t="s">
        <v>60</v>
      </c>
      <c r="C48" s="24" t="s">
        <v>43</v>
      </c>
      <c r="D48" s="25">
        <v>8.8000000000000005E-3</v>
      </c>
      <c r="E48" s="30">
        <f>E43*D48</f>
        <v>0.28160000000000002</v>
      </c>
      <c r="F48" s="31"/>
      <c r="G48" s="31"/>
      <c r="H48" s="36"/>
      <c r="I48" s="31"/>
      <c r="J48" s="36"/>
      <c r="K48" s="31"/>
      <c r="L48" s="31"/>
      <c r="M48" s="31"/>
    </row>
    <row r="49" spans="1:13" ht="15" hidden="1" customHeight="1" x14ac:dyDescent="0.3">
      <c r="A49" s="440"/>
      <c r="B49" s="29" t="s">
        <v>44</v>
      </c>
      <c r="C49" s="24" t="s">
        <v>45</v>
      </c>
      <c r="D49" s="25">
        <v>6.3700000000000007E-2</v>
      </c>
      <c r="E49" s="30">
        <f>E43*D49</f>
        <v>2.0384000000000002</v>
      </c>
      <c r="F49" s="31"/>
      <c r="G49" s="31"/>
      <c r="H49" s="36"/>
      <c r="I49" s="31"/>
      <c r="J49" s="36"/>
      <c r="K49" s="31"/>
      <c r="L49" s="31"/>
      <c r="M49" s="31"/>
    </row>
    <row r="50" spans="1:13" hidden="1" x14ac:dyDescent="0.3">
      <c r="A50" s="440"/>
      <c r="B50" s="29" t="s">
        <v>54</v>
      </c>
      <c r="C50" s="24" t="s">
        <v>47</v>
      </c>
      <c r="D50" s="25">
        <v>6.2E-2</v>
      </c>
      <c r="E50" s="30">
        <f>E43*D50</f>
        <v>1.984</v>
      </c>
      <c r="F50" s="31"/>
      <c r="G50" s="31"/>
      <c r="H50" s="36"/>
      <c r="I50" s="31"/>
      <c r="J50" s="36"/>
      <c r="K50" s="31"/>
      <c r="L50" s="31"/>
      <c r="M50" s="31"/>
    </row>
    <row r="51" spans="1:13" ht="16.2" hidden="1" x14ac:dyDescent="0.3">
      <c r="A51" s="440"/>
      <c r="B51" s="37" t="s">
        <v>61</v>
      </c>
      <c r="C51" s="38" t="s">
        <v>62</v>
      </c>
      <c r="D51" s="65">
        <v>1.2999999999999999E-3</v>
      </c>
      <c r="E51" s="66">
        <f>E43*D51</f>
        <v>4.1599999999999998E-2</v>
      </c>
      <c r="F51" s="66"/>
      <c r="G51" s="66"/>
      <c r="H51" s="66"/>
      <c r="I51" s="66"/>
      <c r="J51" s="66"/>
      <c r="K51" s="66"/>
      <c r="L51" s="66"/>
      <c r="M51" s="66"/>
    </row>
    <row r="52" spans="1:13" hidden="1" x14ac:dyDescent="0.3">
      <c r="A52" s="440"/>
      <c r="B52" s="29" t="s">
        <v>53</v>
      </c>
      <c r="C52" s="24" t="s">
        <v>45</v>
      </c>
      <c r="D52" s="25">
        <v>1.78E-2</v>
      </c>
      <c r="E52" s="30">
        <f>E43*D52</f>
        <v>0.5696</v>
      </c>
      <c r="F52" s="31"/>
      <c r="G52" s="31"/>
      <c r="H52" s="36"/>
      <c r="I52" s="31"/>
      <c r="J52" s="36"/>
      <c r="K52" s="31"/>
      <c r="L52" s="31"/>
      <c r="M52" s="31"/>
    </row>
    <row r="53" spans="1:13" ht="16.2" x14ac:dyDescent="0.3">
      <c r="A53" s="39"/>
      <c r="B53" s="69" t="s">
        <v>64</v>
      </c>
      <c r="C53" s="70"/>
      <c r="D53" s="41"/>
      <c r="E53" s="12"/>
      <c r="F53" s="12"/>
      <c r="G53" s="12"/>
      <c r="H53" s="12"/>
      <c r="I53" s="12"/>
      <c r="J53" s="12"/>
      <c r="K53" s="12"/>
      <c r="L53" s="12"/>
      <c r="M53" s="76"/>
    </row>
    <row r="54" spans="1:13" ht="16.2" x14ac:dyDescent="0.3">
      <c r="A54" s="39"/>
      <c r="B54" s="69" t="s">
        <v>65</v>
      </c>
      <c r="C54" s="71">
        <v>0.03</v>
      </c>
      <c r="D54" s="11"/>
      <c r="E54" s="12"/>
      <c r="F54" s="12"/>
      <c r="G54" s="12"/>
      <c r="H54" s="12"/>
      <c r="I54" s="12"/>
      <c r="J54" s="12"/>
      <c r="K54" s="12"/>
      <c r="L54" s="12"/>
      <c r="M54" s="76"/>
    </row>
    <row r="55" spans="1:13" ht="16.2" x14ac:dyDescent="0.3">
      <c r="A55" s="439"/>
      <c r="B55" s="69" t="s">
        <v>64</v>
      </c>
      <c r="C55" s="70"/>
      <c r="D55" s="9"/>
      <c r="E55" s="1"/>
      <c r="F55" s="40"/>
      <c r="G55" s="21"/>
      <c r="H55" s="40"/>
      <c r="I55" s="21"/>
      <c r="J55" s="40"/>
      <c r="K55" s="21"/>
      <c r="L55" s="21"/>
      <c r="M55" s="75"/>
    </row>
    <row r="56" spans="1:13" ht="16.2" x14ac:dyDescent="0.3">
      <c r="A56" s="439"/>
      <c r="B56" s="72" t="s">
        <v>66</v>
      </c>
      <c r="C56" s="73">
        <v>0.18</v>
      </c>
      <c r="D56" s="42"/>
      <c r="E56" s="43"/>
      <c r="F56" s="44"/>
      <c r="G56" s="45"/>
      <c r="H56" s="45"/>
      <c r="I56" s="45"/>
      <c r="J56" s="45"/>
      <c r="K56" s="45"/>
      <c r="L56" s="45"/>
      <c r="M56" s="77"/>
    </row>
    <row r="57" spans="1:13" ht="16.2" x14ac:dyDescent="0.3">
      <c r="A57" s="439"/>
      <c r="B57" s="69" t="s">
        <v>64</v>
      </c>
      <c r="C57" s="74"/>
      <c r="D57" s="42"/>
      <c r="E57" s="43"/>
      <c r="F57" s="44"/>
      <c r="G57" s="45"/>
      <c r="H57" s="45"/>
      <c r="I57" s="45"/>
      <c r="J57" s="45"/>
      <c r="K57" s="45"/>
      <c r="L57" s="45"/>
      <c r="M57" s="77"/>
    </row>
    <row r="60" spans="1:13" ht="43.2" x14ac:dyDescent="0.3">
      <c r="B60" s="432" t="s">
        <v>217</v>
      </c>
    </row>
  </sheetData>
  <mergeCells count="19">
    <mergeCell ref="A20:A28"/>
    <mergeCell ref="A29:A32"/>
    <mergeCell ref="A33:A42"/>
    <mergeCell ref="A43:A52"/>
    <mergeCell ref="A55:A57"/>
    <mergeCell ref="A10:A14"/>
    <mergeCell ref="A5:A6"/>
    <mergeCell ref="B5:B6"/>
    <mergeCell ref="A15:A16"/>
    <mergeCell ref="A17:A19"/>
    <mergeCell ref="A2:M3"/>
    <mergeCell ref="F5:G5"/>
    <mergeCell ref="H5:I5"/>
    <mergeCell ref="J5:K5"/>
    <mergeCell ref="M5:M6"/>
    <mergeCell ref="C5:C6"/>
    <mergeCell ref="D5:D6"/>
    <mergeCell ref="E5:E6"/>
    <mergeCell ref="L5:L6"/>
  </mergeCells>
  <conditionalFormatting sqref="I33 G33 K33:M33 A43:F43">
    <cfRule type="cellIs" dxfId="127" priority="18" operator="equal">
      <formula>0</formula>
    </cfRule>
  </conditionalFormatting>
  <conditionalFormatting sqref="A33 H33 J33 D33:F33">
    <cfRule type="cellIs" dxfId="126" priority="17" operator="equal">
      <formula>0</formula>
    </cfRule>
  </conditionalFormatting>
  <conditionalFormatting sqref="B33">
    <cfRule type="cellIs" dxfId="125" priority="16" operator="equal">
      <formula>0</formula>
    </cfRule>
  </conditionalFormatting>
  <conditionalFormatting sqref="D39:F39 B39 H39:H42 J39:J42 K34:M42 G34:G42 I34:I42">
    <cfRule type="cellIs" dxfId="124" priority="15" operator="equal">
      <formula>0</formula>
    </cfRule>
  </conditionalFormatting>
  <conditionalFormatting sqref="D37:F37 B37 B38:F38 B35:F36 H34:H38 J34:J38 C34:F34">
    <cfRule type="cellIs" dxfId="123" priority="13" operator="equal">
      <formula>0</formula>
    </cfRule>
  </conditionalFormatting>
  <conditionalFormatting sqref="D41:F41 B41 B42:F42 B40:F40">
    <cfRule type="cellIs" dxfId="122" priority="14" operator="equal">
      <formula>0</formula>
    </cfRule>
  </conditionalFormatting>
  <conditionalFormatting sqref="C41">
    <cfRule type="cellIs" dxfId="121" priority="11" operator="equal">
      <formula>0</formula>
    </cfRule>
  </conditionalFormatting>
  <conditionalFormatting sqref="B34">
    <cfRule type="cellIs" dxfId="120" priority="9" operator="equal">
      <formula>0</formula>
    </cfRule>
  </conditionalFormatting>
  <conditionalFormatting sqref="C37">
    <cfRule type="cellIs" dxfId="119" priority="12" operator="equal">
      <formula>0</formula>
    </cfRule>
  </conditionalFormatting>
  <conditionalFormatting sqref="C39">
    <cfRule type="cellIs" dxfId="118" priority="10" operator="equal">
      <formula>0</formula>
    </cfRule>
  </conditionalFormatting>
  <conditionalFormatting sqref="C33">
    <cfRule type="cellIs" dxfId="117" priority="7" operator="equal">
      <formula>0</formula>
    </cfRule>
  </conditionalFormatting>
  <conditionalFormatting sqref="K43:M43 I43 G43">
    <cfRule type="cellIs" dxfId="116" priority="6" operator="equal">
      <formula>0</formula>
    </cfRule>
  </conditionalFormatting>
  <conditionalFormatting sqref="H43 J43">
    <cfRule type="cellIs" dxfId="115" priority="5" operator="equal">
      <formula>0</formula>
    </cfRule>
  </conditionalFormatting>
  <conditionalFormatting sqref="K44:M52 B47:F52 H47:H52 J47 I44:I52 G44:G52 J49:J52">
    <cfRule type="cellIs" dxfId="114" priority="4" operator="equal">
      <formula>0</formula>
    </cfRule>
  </conditionalFormatting>
  <conditionalFormatting sqref="B44:F46 H44:H46 J44:J46">
    <cfRule type="cellIs" dxfId="113" priority="3" operator="equal">
      <formula>0</formula>
    </cfRule>
  </conditionalFormatting>
  <conditionalFormatting sqref="J48">
    <cfRule type="cellIs" dxfId="112" priority="1" operator="equal">
      <formula>0</formula>
    </cfRule>
  </conditionalFormatting>
  <pageMargins left="0.7" right="0.7" top="0.75" bottom="0.75" header="0.3" footer="0.3"/>
  <pageSetup scale="6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5"/>
  <sheetViews>
    <sheetView zoomScaleNormal="100" workbookViewId="0">
      <selection activeCell="L4" sqref="L4:M5"/>
    </sheetView>
  </sheetViews>
  <sheetFormatPr defaultColWidth="9.109375" defaultRowHeight="14.4" x14ac:dyDescent="0.3"/>
  <cols>
    <col min="1" max="1" width="3.6640625" style="91" customWidth="1"/>
    <col min="2" max="2" width="36" style="93" customWidth="1"/>
    <col min="3" max="3" width="7.6640625" style="92" customWidth="1"/>
    <col min="4" max="4" width="8.6640625" style="93" hidden="1" customWidth="1"/>
    <col min="5" max="5" width="9.6640625" style="94" customWidth="1"/>
    <col min="6" max="6" width="8.44140625" style="94" hidden="1" customWidth="1"/>
    <col min="7" max="7" width="9.33203125" style="94" hidden="1" customWidth="1"/>
    <col min="8" max="8" width="8" style="94" hidden="1" customWidth="1"/>
    <col min="9" max="10" width="8.6640625" style="94" hidden="1" customWidth="1"/>
    <col min="11" max="11" width="9.44140625" style="94" hidden="1" customWidth="1"/>
    <col min="12" max="12" width="15.88671875" style="94" customWidth="1"/>
    <col min="13" max="13" width="17.21875" style="94" customWidth="1"/>
    <col min="14" max="16384" width="9.109375" style="91"/>
  </cols>
  <sheetData>
    <row r="1" spans="1:13" ht="35.4" customHeight="1" x14ac:dyDescent="0.3">
      <c r="A1" s="493" t="str">
        <f>'[3]შაბლონი მხოლოდ ეზო'!A1:D1</f>
        <v>ქ. ქუთაისში არაყიშვილის ქუჩა N1 საცხოვრებელი სახლის ეზოს ბეტონის საფარის მოწყობის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3" ht="16.2" x14ac:dyDescent="0.35">
      <c r="A2" s="470" t="s">
        <v>75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1:13" ht="15" x14ac:dyDescent="0.3">
      <c r="A3" s="95"/>
      <c r="B3" s="96"/>
      <c r="C3" s="97"/>
      <c r="D3" s="96"/>
      <c r="E3" s="98"/>
      <c r="F3" s="98"/>
      <c r="G3" s="98"/>
      <c r="H3" s="98"/>
      <c r="I3" s="98"/>
      <c r="J3" s="98"/>
      <c r="K3" s="98"/>
      <c r="L3" s="98"/>
      <c r="M3" s="98"/>
    </row>
    <row r="4" spans="1:13" ht="14.4" customHeight="1" x14ac:dyDescent="0.3">
      <c r="A4" s="467" t="s">
        <v>0</v>
      </c>
      <c r="B4" s="468" t="s">
        <v>76</v>
      </c>
      <c r="C4" s="472" t="s">
        <v>77</v>
      </c>
      <c r="D4" s="468" t="s">
        <v>78</v>
      </c>
      <c r="E4" s="471" t="s">
        <v>79</v>
      </c>
      <c r="F4" s="471" t="s">
        <v>80</v>
      </c>
      <c r="G4" s="471"/>
      <c r="H4" s="471" t="s">
        <v>81</v>
      </c>
      <c r="I4" s="471"/>
      <c r="J4" s="471" t="s">
        <v>82</v>
      </c>
      <c r="K4" s="471"/>
      <c r="L4" s="471" t="s">
        <v>221</v>
      </c>
      <c r="M4" s="471" t="s">
        <v>222</v>
      </c>
    </row>
    <row r="5" spans="1:13" ht="28.8" x14ac:dyDescent="0.3">
      <c r="A5" s="467"/>
      <c r="B5" s="468"/>
      <c r="C5" s="472"/>
      <c r="D5" s="468"/>
      <c r="E5" s="471"/>
      <c r="F5" s="101" t="s">
        <v>83</v>
      </c>
      <c r="G5" s="101" t="s">
        <v>64</v>
      </c>
      <c r="H5" s="101" t="s">
        <v>83</v>
      </c>
      <c r="I5" s="101" t="s">
        <v>64</v>
      </c>
      <c r="J5" s="101" t="s">
        <v>83</v>
      </c>
      <c r="K5" s="101" t="s">
        <v>64</v>
      </c>
      <c r="L5" s="471"/>
      <c r="M5" s="471"/>
    </row>
    <row r="6" spans="1:13" ht="15" x14ac:dyDescent="0.3">
      <c r="A6" s="102">
        <v>1</v>
      </c>
      <c r="B6" s="103">
        <v>2</v>
      </c>
      <c r="C6" s="100">
        <v>3</v>
      </c>
      <c r="D6" s="103">
        <v>5</v>
      </c>
      <c r="E6" s="104">
        <v>4</v>
      </c>
      <c r="F6" s="104">
        <v>7</v>
      </c>
      <c r="G6" s="104">
        <v>8</v>
      </c>
      <c r="H6" s="104">
        <v>9</v>
      </c>
      <c r="I6" s="104">
        <v>10</v>
      </c>
      <c r="J6" s="104">
        <v>11</v>
      </c>
      <c r="K6" s="104">
        <v>12</v>
      </c>
      <c r="L6" s="104">
        <v>5</v>
      </c>
      <c r="M6" s="104">
        <v>6</v>
      </c>
    </row>
    <row r="7" spans="1:13" ht="15" x14ac:dyDescent="0.3">
      <c r="A7" s="102"/>
      <c r="B7" s="103"/>
      <c r="C7" s="100"/>
      <c r="D7" s="103"/>
      <c r="E7" s="101"/>
      <c r="F7" s="101"/>
      <c r="G7" s="101"/>
      <c r="H7" s="101"/>
      <c r="I7" s="101"/>
      <c r="J7" s="101"/>
      <c r="K7" s="101"/>
      <c r="L7" s="435"/>
      <c r="M7" s="101"/>
    </row>
    <row r="8" spans="1:13" ht="54" customHeight="1" x14ac:dyDescent="0.3">
      <c r="A8" s="105"/>
      <c r="B8" s="258" t="s">
        <v>84</v>
      </c>
      <c r="C8" s="107"/>
      <c r="D8" s="108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27.6" x14ac:dyDescent="0.3">
      <c r="A9" s="476">
        <v>1</v>
      </c>
      <c r="B9" s="201" t="s">
        <v>145</v>
      </c>
      <c r="C9" s="193" t="s">
        <v>74</v>
      </c>
      <c r="D9" s="202"/>
      <c r="E9" s="190">
        <v>85.47</v>
      </c>
      <c r="F9" s="190"/>
      <c r="G9" s="190"/>
      <c r="H9" s="190"/>
      <c r="I9" s="190"/>
      <c r="J9" s="190"/>
      <c r="K9" s="190"/>
      <c r="L9" s="436"/>
      <c r="M9" s="190"/>
    </row>
    <row r="10" spans="1:13" ht="14.4" hidden="1" customHeight="1" x14ac:dyDescent="0.3">
      <c r="A10" s="476"/>
      <c r="B10" s="203" t="s">
        <v>69</v>
      </c>
      <c r="C10" s="204" t="s">
        <v>70</v>
      </c>
      <c r="D10" s="205">
        <v>0.67700000000000005</v>
      </c>
      <c r="E10" s="206">
        <f>D10*E9</f>
        <v>57.863190000000003</v>
      </c>
      <c r="F10" s="206"/>
      <c r="G10" s="206"/>
      <c r="H10" s="206"/>
      <c r="I10" s="206"/>
      <c r="J10" s="206"/>
      <c r="K10" s="206"/>
      <c r="L10" s="206"/>
      <c r="M10" s="206"/>
    </row>
    <row r="11" spans="1:13" ht="14.4" hidden="1" customHeight="1" x14ac:dyDescent="0.3">
      <c r="A11" s="476"/>
      <c r="B11" s="203" t="s">
        <v>71</v>
      </c>
      <c r="C11" s="204" t="s">
        <v>72</v>
      </c>
      <c r="D11" s="205">
        <v>5.7799999999999997E-2</v>
      </c>
      <c r="E11" s="206">
        <f>D11*E9</f>
        <v>4.9401659999999996</v>
      </c>
      <c r="F11" s="206"/>
      <c r="G11" s="206"/>
      <c r="H11" s="206"/>
      <c r="I11" s="206"/>
      <c r="J11" s="206"/>
      <c r="K11" s="206"/>
      <c r="L11" s="206"/>
      <c r="M11" s="206"/>
    </row>
    <row r="12" spans="1:13" ht="14.4" hidden="1" customHeight="1" x14ac:dyDescent="0.3">
      <c r="A12" s="476"/>
      <c r="B12" s="10" t="s">
        <v>14</v>
      </c>
      <c r="C12" s="41" t="s">
        <v>13</v>
      </c>
      <c r="D12" s="41">
        <f>0.0125</f>
        <v>1.2500000000000001E-2</v>
      </c>
      <c r="E12" s="12">
        <f>E9*D12</f>
        <v>1.0683750000000001</v>
      </c>
      <c r="F12" s="13"/>
      <c r="G12" s="14"/>
      <c r="H12" s="14"/>
      <c r="I12" s="14"/>
      <c r="J12" s="14"/>
      <c r="K12" s="14"/>
      <c r="L12" s="14"/>
      <c r="M12" s="14"/>
    </row>
    <row r="13" spans="1:13" ht="14.4" hidden="1" customHeight="1" x14ac:dyDescent="0.3">
      <c r="A13" s="476"/>
      <c r="B13" s="10" t="s">
        <v>15</v>
      </c>
      <c r="C13" s="41" t="s">
        <v>16</v>
      </c>
      <c r="D13" s="41">
        <v>2.82E-3</v>
      </c>
      <c r="E13" s="12">
        <f>E9*D13</f>
        <v>0.2410254</v>
      </c>
      <c r="F13" s="13"/>
      <c r="G13" s="14"/>
      <c r="H13" s="14"/>
      <c r="I13" s="14"/>
      <c r="J13" s="14"/>
      <c r="K13" s="14"/>
      <c r="L13" s="14"/>
      <c r="M13" s="14"/>
    </row>
    <row r="14" spans="1:13" ht="41.4" x14ac:dyDescent="0.3">
      <c r="A14" s="480">
        <v>2</v>
      </c>
      <c r="B14" s="207" t="s">
        <v>67</v>
      </c>
      <c r="C14" s="193" t="s">
        <v>68</v>
      </c>
      <c r="D14" s="202"/>
      <c r="E14" s="190">
        <v>360</v>
      </c>
      <c r="F14" s="190"/>
      <c r="G14" s="190"/>
      <c r="H14" s="190"/>
      <c r="I14" s="190"/>
      <c r="J14" s="190"/>
      <c r="K14" s="190"/>
      <c r="L14" s="436"/>
      <c r="M14" s="190"/>
    </row>
    <row r="15" spans="1:13" ht="14.4" hidden="1" customHeight="1" x14ac:dyDescent="0.3">
      <c r="A15" s="481"/>
      <c r="B15" s="203" t="s">
        <v>69</v>
      </c>
      <c r="C15" s="208" t="s">
        <v>70</v>
      </c>
      <c r="D15" s="195">
        <v>5.4999999999999997E-3</v>
      </c>
      <c r="E15" s="209">
        <f>D15*E14</f>
        <v>1.98</v>
      </c>
      <c r="F15" s="209"/>
      <c r="G15" s="209"/>
      <c r="H15" s="209"/>
      <c r="I15" s="209"/>
      <c r="J15" s="209"/>
      <c r="K15" s="209"/>
      <c r="L15" s="209"/>
      <c r="M15" s="209"/>
    </row>
    <row r="16" spans="1:13" ht="14.4" hidden="1" customHeight="1" x14ac:dyDescent="0.3">
      <c r="A16" s="481"/>
      <c r="B16" s="203" t="s">
        <v>71</v>
      </c>
      <c r="C16" s="208" t="s">
        <v>72</v>
      </c>
      <c r="D16" s="195">
        <v>1.9900000000000001E-2</v>
      </c>
      <c r="E16" s="209">
        <f>D16*E14</f>
        <v>7.1640000000000006</v>
      </c>
      <c r="F16" s="209"/>
      <c r="G16" s="209"/>
      <c r="H16" s="209"/>
      <c r="I16" s="209"/>
      <c r="J16" s="209"/>
      <c r="K16" s="209"/>
      <c r="L16" s="209"/>
      <c r="M16" s="209"/>
    </row>
    <row r="17" spans="1:13" ht="14.4" hidden="1" customHeight="1" x14ac:dyDescent="0.3">
      <c r="A17" s="482"/>
      <c r="B17" s="203" t="s">
        <v>53</v>
      </c>
      <c r="C17" s="208" t="s">
        <v>45</v>
      </c>
      <c r="D17" s="195">
        <v>4.28E-3</v>
      </c>
      <c r="E17" s="209">
        <f>D17*E14</f>
        <v>1.5407999999999999</v>
      </c>
      <c r="F17" s="209"/>
      <c r="G17" s="209"/>
      <c r="H17" s="209"/>
      <c r="I17" s="209"/>
      <c r="J17" s="209"/>
      <c r="K17" s="209"/>
      <c r="L17" s="209"/>
      <c r="M17" s="209"/>
    </row>
    <row r="18" spans="1:13" ht="25.2" x14ac:dyDescent="0.3">
      <c r="A18" s="441">
        <v>3</v>
      </c>
      <c r="B18" s="8" t="s">
        <v>29</v>
      </c>
      <c r="C18" s="9" t="s">
        <v>17</v>
      </c>
      <c r="D18" s="49">
        <v>1.65</v>
      </c>
      <c r="E18" s="47">
        <f>E9*D18</f>
        <v>141.02549999999999</v>
      </c>
      <c r="F18" s="59"/>
      <c r="G18" s="59"/>
      <c r="H18" s="59"/>
      <c r="I18" s="59"/>
      <c r="J18" s="59"/>
      <c r="K18" s="59"/>
      <c r="L18" s="59"/>
      <c r="M18" s="59"/>
    </row>
    <row r="19" spans="1:13" ht="15" hidden="1" customHeight="1" x14ac:dyDescent="0.3">
      <c r="A19" s="442"/>
      <c r="B19" s="19" t="s">
        <v>20</v>
      </c>
      <c r="C19" s="20" t="s">
        <v>11</v>
      </c>
      <c r="D19" s="60">
        <v>0.83</v>
      </c>
      <c r="E19" s="50">
        <f>D19*E18</f>
        <v>117.05116499999998</v>
      </c>
      <c r="F19" s="61"/>
      <c r="G19" s="61"/>
      <c r="H19" s="61"/>
      <c r="I19" s="61"/>
      <c r="J19" s="61"/>
      <c r="K19" s="61"/>
      <c r="L19" s="61"/>
      <c r="M19" s="61"/>
    </row>
    <row r="20" spans="1:13" ht="15" hidden="1" customHeight="1" x14ac:dyDescent="0.3">
      <c r="A20" s="443"/>
      <c r="B20" s="19" t="s">
        <v>27</v>
      </c>
      <c r="C20" s="20" t="s">
        <v>16</v>
      </c>
      <c r="D20" s="60">
        <v>1</v>
      </c>
      <c r="E20" s="50">
        <f>D20*E18</f>
        <v>141.02549999999999</v>
      </c>
      <c r="F20" s="61"/>
      <c r="G20" s="61"/>
      <c r="H20" s="61"/>
      <c r="I20" s="61"/>
      <c r="J20" s="61"/>
      <c r="K20" s="61"/>
      <c r="L20" s="61"/>
      <c r="M20" s="61"/>
    </row>
    <row r="21" spans="1:13" ht="15" x14ac:dyDescent="0.3">
      <c r="A21" s="102"/>
      <c r="B21" s="103" t="s">
        <v>87</v>
      </c>
      <c r="C21" s="100"/>
      <c r="D21" s="99"/>
      <c r="E21" s="101"/>
      <c r="F21" s="85"/>
      <c r="G21" s="101"/>
      <c r="H21" s="101"/>
      <c r="I21" s="101"/>
      <c r="J21" s="101"/>
      <c r="K21" s="101"/>
      <c r="L21" s="435"/>
      <c r="M21" s="101"/>
    </row>
    <row r="22" spans="1:13" ht="15" x14ac:dyDescent="0.3">
      <c r="A22" s="140"/>
      <c r="B22" s="139"/>
      <c r="C22" s="100"/>
      <c r="D22" s="99"/>
      <c r="E22" s="101"/>
      <c r="F22" s="85"/>
      <c r="G22" s="101"/>
      <c r="H22" s="101"/>
      <c r="I22" s="101"/>
      <c r="J22" s="101"/>
      <c r="K22" s="101"/>
      <c r="L22" s="435"/>
      <c r="M22" s="101"/>
    </row>
    <row r="23" spans="1:13" ht="27.6" x14ac:dyDescent="0.3">
      <c r="A23" s="140"/>
      <c r="B23" s="259" t="s">
        <v>88</v>
      </c>
      <c r="C23" s="100"/>
      <c r="D23" s="99"/>
      <c r="E23" s="101"/>
      <c r="F23" s="85"/>
      <c r="G23" s="101"/>
      <c r="H23" s="101"/>
      <c r="I23" s="101"/>
      <c r="J23" s="101"/>
      <c r="K23" s="101"/>
      <c r="L23" s="435"/>
      <c r="M23" s="101"/>
    </row>
    <row r="24" spans="1:13" ht="37.799999999999997" x14ac:dyDescent="0.3">
      <c r="A24" s="446">
        <v>4</v>
      </c>
      <c r="B24" s="8" t="s">
        <v>38</v>
      </c>
      <c r="C24" s="9" t="s">
        <v>19</v>
      </c>
      <c r="D24" s="46"/>
      <c r="E24" s="47">
        <v>360</v>
      </c>
      <c r="F24" s="47"/>
      <c r="G24" s="48"/>
      <c r="H24" s="47"/>
      <c r="I24" s="48"/>
      <c r="J24" s="47"/>
      <c r="K24" s="48"/>
      <c r="L24" s="48"/>
      <c r="M24" s="48"/>
    </row>
    <row r="25" spans="1:13" ht="15" hidden="1" customHeight="1" x14ac:dyDescent="0.3">
      <c r="A25" s="447"/>
      <c r="B25" s="10" t="s">
        <v>20</v>
      </c>
      <c r="C25" s="11" t="s">
        <v>11</v>
      </c>
      <c r="D25" s="49">
        <v>3.73E-2</v>
      </c>
      <c r="E25" s="50">
        <f>D25*E24</f>
        <v>13.428000000000001</v>
      </c>
      <c r="F25" s="51"/>
      <c r="G25" s="52"/>
      <c r="H25" s="52"/>
      <c r="I25" s="52"/>
      <c r="J25" s="52"/>
      <c r="K25" s="52"/>
      <c r="L25" s="52"/>
      <c r="M25" s="52"/>
    </row>
    <row r="26" spans="1:13" ht="15" hidden="1" customHeight="1" x14ac:dyDescent="0.3">
      <c r="A26" s="447"/>
      <c r="B26" s="10" t="s">
        <v>37</v>
      </c>
      <c r="C26" s="11" t="s">
        <v>13</v>
      </c>
      <c r="D26" s="49">
        <v>2.3700000000000001E-3</v>
      </c>
      <c r="E26" s="50">
        <f>D26*E24</f>
        <v>0.85320000000000007</v>
      </c>
      <c r="F26" s="51"/>
      <c r="G26" s="52"/>
      <c r="H26" s="52"/>
      <c r="I26" s="52"/>
      <c r="J26" s="51"/>
      <c r="K26" s="52"/>
      <c r="L26" s="52"/>
      <c r="M26" s="52"/>
    </row>
    <row r="27" spans="1:13" ht="25.2" hidden="1" customHeight="1" x14ac:dyDescent="0.3">
      <c r="A27" s="447"/>
      <c r="B27" s="10" t="s">
        <v>21</v>
      </c>
      <c r="C27" s="11" t="s">
        <v>13</v>
      </c>
      <c r="D27" s="49">
        <v>4.0999999999999999E-4</v>
      </c>
      <c r="E27" s="50">
        <f>D27*E24</f>
        <v>0.14760000000000001</v>
      </c>
      <c r="F27" s="51"/>
      <c r="G27" s="52"/>
      <c r="H27" s="52"/>
      <c r="I27" s="52"/>
      <c r="J27" s="51"/>
      <c r="K27" s="52"/>
      <c r="L27" s="52"/>
      <c r="M27" s="52"/>
    </row>
    <row r="28" spans="1:13" ht="15" hidden="1" customHeight="1" x14ac:dyDescent="0.3">
      <c r="A28" s="447"/>
      <c r="B28" s="10" t="s">
        <v>22</v>
      </c>
      <c r="C28" s="11" t="s">
        <v>13</v>
      </c>
      <c r="D28" s="49">
        <v>4.0899999999999999E-3</v>
      </c>
      <c r="E28" s="50">
        <f>D28*E24</f>
        <v>1.4723999999999999</v>
      </c>
      <c r="F28" s="51"/>
      <c r="G28" s="52"/>
      <c r="H28" s="52"/>
      <c r="I28" s="52"/>
      <c r="J28" s="51"/>
      <c r="K28" s="52"/>
      <c r="L28" s="52"/>
      <c r="M28" s="52"/>
    </row>
    <row r="29" spans="1:13" ht="15" hidden="1" customHeight="1" x14ac:dyDescent="0.3">
      <c r="A29" s="447"/>
      <c r="B29" s="10" t="s">
        <v>23</v>
      </c>
      <c r="C29" s="11" t="s">
        <v>13</v>
      </c>
      <c r="D29" s="49">
        <v>4.3699999999999998E-3</v>
      </c>
      <c r="E29" s="50">
        <f>D29*E24</f>
        <v>1.5731999999999999</v>
      </c>
      <c r="F29" s="51"/>
      <c r="G29" s="52"/>
      <c r="H29" s="52"/>
      <c r="I29" s="52"/>
      <c r="J29" s="51"/>
      <c r="K29" s="52"/>
      <c r="L29" s="52"/>
      <c r="M29" s="52"/>
    </row>
    <row r="30" spans="1:13" ht="15" hidden="1" customHeight="1" x14ac:dyDescent="0.3">
      <c r="A30" s="447"/>
      <c r="B30" s="10" t="s">
        <v>24</v>
      </c>
      <c r="C30" s="11" t="s">
        <v>13</v>
      </c>
      <c r="D30" s="49">
        <v>1.48E-3</v>
      </c>
      <c r="E30" s="50">
        <f>D30*E24</f>
        <v>0.53279999999999994</v>
      </c>
      <c r="F30" s="51"/>
      <c r="G30" s="52"/>
      <c r="H30" s="52"/>
      <c r="I30" s="52"/>
      <c r="J30" s="51"/>
      <c r="K30" s="52"/>
      <c r="L30" s="52"/>
      <c r="M30" s="52"/>
    </row>
    <row r="31" spans="1:13" ht="17.399999999999999" hidden="1" customHeight="1" x14ac:dyDescent="0.3">
      <c r="A31" s="447"/>
      <c r="B31" s="10" t="s">
        <v>30</v>
      </c>
      <c r="C31" s="11" t="s">
        <v>25</v>
      </c>
      <c r="D31" s="49">
        <v>0.122</v>
      </c>
      <c r="E31" s="50">
        <f>D31*E24</f>
        <v>43.92</v>
      </c>
      <c r="F31" s="51"/>
      <c r="G31" s="52"/>
      <c r="H31" s="52"/>
      <c r="I31" s="52"/>
      <c r="J31" s="52"/>
      <c r="K31" s="52"/>
      <c r="L31" s="52"/>
      <c r="M31" s="52"/>
    </row>
    <row r="32" spans="1:13" ht="17.399999999999999" hidden="1" customHeight="1" x14ac:dyDescent="0.3">
      <c r="A32" s="448"/>
      <c r="B32" s="10" t="s">
        <v>26</v>
      </c>
      <c r="C32" s="11" t="s">
        <v>25</v>
      </c>
      <c r="D32" s="49">
        <v>1.0999999999999999E-2</v>
      </c>
      <c r="E32" s="50">
        <f>D32*E24</f>
        <v>3.96</v>
      </c>
      <c r="F32" s="51"/>
      <c r="G32" s="52"/>
      <c r="H32" s="52"/>
      <c r="I32" s="52"/>
      <c r="J32" s="52"/>
      <c r="K32" s="52"/>
      <c r="L32" s="52"/>
      <c r="M32" s="52"/>
    </row>
    <row r="33" spans="1:13" ht="57.6" x14ac:dyDescent="0.3">
      <c r="A33" s="440">
        <v>3</v>
      </c>
      <c r="B33" s="23" t="s">
        <v>39</v>
      </c>
      <c r="C33" s="24" t="s">
        <v>52</v>
      </c>
      <c r="D33" s="25"/>
      <c r="E33" s="26">
        <v>360</v>
      </c>
      <c r="F33" s="27"/>
      <c r="G33" s="27"/>
      <c r="H33" s="28"/>
      <c r="I33" s="27"/>
      <c r="J33" s="28"/>
      <c r="K33" s="27"/>
      <c r="L33" s="27"/>
      <c r="M33" s="27"/>
    </row>
    <row r="34" spans="1:13" hidden="1" x14ac:dyDescent="0.3">
      <c r="A34" s="440"/>
      <c r="B34" s="29" t="s">
        <v>40</v>
      </c>
      <c r="C34" s="24" t="s">
        <v>41</v>
      </c>
      <c r="D34" s="25">
        <v>0.377716</v>
      </c>
      <c r="E34" s="30">
        <f>D34*E33</f>
        <v>135.97775999999999</v>
      </c>
      <c r="F34" s="31"/>
      <c r="G34" s="32"/>
      <c r="H34" s="33"/>
      <c r="I34" s="32"/>
      <c r="J34" s="33"/>
      <c r="K34" s="32"/>
      <c r="L34" s="32"/>
      <c r="M34" s="31"/>
    </row>
    <row r="35" spans="1:13" ht="28.8" hidden="1" x14ac:dyDescent="0.3">
      <c r="A35" s="440"/>
      <c r="B35" s="29" t="s">
        <v>42</v>
      </c>
      <c r="C35" s="24" t="s">
        <v>43</v>
      </c>
      <c r="D35" s="25">
        <v>2.2599999999999999E-2</v>
      </c>
      <c r="E35" s="30">
        <f>D35*E33</f>
        <v>8.1359999999999992</v>
      </c>
      <c r="F35" s="31"/>
      <c r="G35" s="32"/>
      <c r="H35" s="33"/>
      <c r="I35" s="32"/>
      <c r="J35" s="33"/>
      <c r="K35" s="32"/>
      <c r="L35" s="32"/>
      <c r="M35" s="31"/>
    </row>
    <row r="36" spans="1:13" hidden="1" x14ac:dyDescent="0.3">
      <c r="A36" s="440"/>
      <c r="B36" s="29" t="s">
        <v>44</v>
      </c>
      <c r="C36" s="24" t="s">
        <v>45</v>
      </c>
      <c r="D36" s="25">
        <v>1.29E-2</v>
      </c>
      <c r="E36" s="30">
        <f>D36*E33</f>
        <v>4.6440000000000001</v>
      </c>
      <c r="F36" s="31"/>
      <c r="G36" s="32"/>
      <c r="H36" s="33"/>
      <c r="I36" s="32"/>
      <c r="J36" s="33"/>
      <c r="K36" s="32"/>
      <c r="L36" s="32"/>
      <c r="M36" s="31"/>
    </row>
    <row r="37" spans="1:13" hidden="1" x14ac:dyDescent="0.3">
      <c r="A37" s="440"/>
      <c r="B37" s="29" t="s">
        <v>46</v>
      </c>
      <c r="C37" s="24" t="s">
        <v>47</v>
      </c>
      <c r="D37" s="25">
        <v>0.14280000000000001</v>
      </c>
      <c r="E37" s="30">
        <f>D37*E33</f>
        <v>51.408000000000001</v>
      </c>
      <c r="F37" s="31"/>
      <c r="G37" s="34"/>
      <c r="H37" s="33"/>
      <c r="I37" s="32"/>
      <c r="J37" s="33"/>
      <c r="K37" s="32"/>
      <c r="L37" s="32"/>
      <c r="M37" s="31"/>
    </row>
    <row r="38" spans="1:13" hidden="1" x14ac:dyDescent="0.3">
      <c r="A38" s="440"/>
      <c r="B38" s="29" t="s">
        <v>48</v>
      </c>
      <c r="C38" s="24" t="s">
        <v>49</v>
      </c>
      <c r="D38" s="25" t="s">
        <v>50</v>
      </c>
      <c r="E38" s="35">
        <v>0.79900000000000004</v>
      </c>
      <c r="F38" s="31"/>
      <c r="G38" s="32"/>
      <c r="H38" s="33"/>
      <c r="I38" s="32"/>
      <c r="J38" s="33"/>
      <c r="K38" s="32"/>
      <c r="L38" s="32"/>
      <c r="M38" s="31"/>
    </row>
    <row r="39" spans="1:13" hidden="1" x14ac:dyDescent="0.3">
      <c r="A39" s="440"/>
      <c r="B39" s="29" t="s">
        <v>51</v>
      </c>
      <c r="C39" s="24" t="s">
        <v>52</v>
      </c>
      <c r="D39" s="25">
        <v>8.1600000000000006E-3</v>
      </c>
      <c r="E39" s="30">
        <f>D39*E33</f>
        <v>2.9376000000000002</v>
      </c>
      <c r="F39" s="32"/>
      <c r="G39" s="32"/>
      <c r="H39" s="33"/>
      <c r="I39" s="32"/>
      <c r="J39" s="33"/>
      <c r="K39" s="32"/>
      <c r="L39" s="32"/>
      <c r="M39" s="31"/>
    </row>
    <row r="40" spans="1:13" hidden="1" x14ac:dyDescent="0.3">
      <c r="A40" s="440"/>
      <c r="B40" s="29" t="s">
        <v>53</v>
      </c>
      <c r="C40" s="24" t="s">
        <v>45</v>
      </c>
      <c r="D40" s="25">
        <v>5.2599999999999999E-3</v>
      </c>
      <c r="E40" s="30">
        <f>D40*E33</f>
        <v>1.8935999999999999</v>
      </c>
      <c r="F40" s="31"/>
      <c r="G40" s="32"/>
      <c r="H40" s="33"/>
      <c r="I40" s="32"/>
      <c r="J40" s="33"/>
      <c r="K40" s="32"/>
      <c r="L40" s="32"/>
      <c r="M40" s="31"/>
    </row>
    <row r="41" spans="1:13" hidden="1" x14ac:dyDescent="0.3">
      <c r="A41" s="440"/>
      <c r="B41" s="29" t="s">
        <v>54</v>
      </c>
      <c r="C41" s="24" t="s">
        <v>47</v>
      </c>
      <c r="D41" s="25">
        <v>0.17799999999999999</v>
      </c>
      <c r="E41" s="30">
        <f>D41*E33</f>
        <v>64.08</v>
      </c>
      <c r="F41" s="31"/>
      <c r="G41" s="32"/>
      <c r="H41" s="33"/>
      <c r="I41" s="32"/>
      <c r="J41" s="33"/>
      <c r="K41" s="32"/>
      <c r="L41" s="32"/>
      <c r="M41" s="31"/>
    </row>
    <row r="42" spans="1:13" hidden="1" x14ac:dyDescent="0.3">
      <c r="A42" s="440"/>
      <c r="B42" s="29" t="s">
        <v>55</v>
      </c>
      <c r="C42" s="24" t="s">
        <v>49</v>
      </c>
      <c r="D42" s="25"/>
      <c r="E42" s="30">
        <f>E37*2.4</f>
        <v>123.3792</v>
      </c>
      <c r="F42" s="31"/>
      <c r="G42" s="32"/>
      <c r="H42" s="33"/>
      <c r="I42" s="32"/>
      <c r="J42" s="33"/>
      <c r="K42" s="32"/>
      <c r="L42" s="32"/>
      <c r="M42" s="31"/>
    </row>
    <row r="43" spans="1:13" ht="57.6" x14ac:dyDescent="0.3">
      <c r="A43" s="440">
        <v>4</v>
      </c>
      <c r="B43" s="23" t="s">
        <v>128</v>
      </c>
      <c r="C43" s="24" t="s">
        <v>56</v>
      </c>
      <c r="D43" s="25"/>
      <c r="E43" s="67">
        <v>170</v>
      </c>
      <c r="F43" s="68"/>
      <c r="G43" s="27"/>
      <c r="H43" s="28"/>
      <c r="I43" s="27"/>
      <c r="J43" s="28"/>
      <c r="K43" s="27"/>
      <c r="L43" s="27"/>
      <c r="M43" s="27"/>
    </row>
    <row r="44" spans="1:13" hidden="1" x14ac:dyDescent="0.3">
      <c r="A44" s="440"/>
      <c r="B44" s="29" t="s">
        <v>40</v>
      </c>
      <c r="C44" s="24" t="s">
        <v>41</v>
      </c>
      <c r="D44" s="25">
        <v>7.6999999999999999E-2</v>
      </c>
      <c r="E44" s="30">
        <f>E43*D44</f>
        <v>13.09</v>
      </c>
      <c r="F44" s="31"/>
      <c r="G44" s="31"/>
      <c r="H44" s="36"/>
      <c r="I44" s="31"/>
      <c r="J44" s="36"/>
      <c r="K44" s="31"/>
      <c r="L44" s="31"/>
      <c r="M44" s="31"/>
    </row>
    <row r="45" spans="1:13" ht="28.8" hidden="1" x14ac:dyDescent="0.3">
      <c r="A45" s="440"/>
      <c r="B45" s="29" t="s">
        <v>57</v>
      </c>
      <c r="C45" s="24" t="s">
        <v>43</v>
      </c>
      <c r="D45" s="25">
        <v>0.19400000000000001</v>
      </c>
      <c r="E45" s="30">
        <f>E43*D45</f>
        <v>32.980000000000004</v>
      </c>
      <c r="F45" s="31"/>
      <c r="G45" s="31"/>
      <c r="H45" s="36"/>
      <c r="I45" s="31"/>
      <c r="J45" s="36"/>
      <c r="K45" s="31"/>
      <c r="L45" s="31"/>
      <c r="M45" s="31"/>
    </row>
    <row r="46" spans="1:13" ht="28.8" hidden="1" x14ac:dyDescent="0.3">
      <c r="A46" s="440"/>
      <c r="B46" s="29" t="s">
        <v>58</v>
      </c>
      <c r="C46" s="24" t="s">
        <v>43</v>
      </c>
      <c r="D46" s="25">
        <v>1.67E-2</v>
      </c>
      <c r="E46" s="30">
        <f>E43*D46</f>
        <v>2.839</v>
      </c>
      <c r="F46" s="31"/>
      <c r="G46" s="31"/>
      <c r="H46" s="36"/>
      <c r="I46" s="31"/>
      <c r="J46" s="36"/>
      <c r="K46" s="31"/>
      <c r="L46" s="31"/>
      <c r="M46" s="31"/>
    </row>
    <row r="47" spans="1:13" ht="28.8" hidden="1" x14ac:dyDescent="0.3">
      <c r="A47" s="440"/>
      <c r="B47" s="29" t="s">
        <v>59</v>
      </c>
      <c r="C47" s="24" t="s">
        <v>43</v>
      </c>
      <c r="D47" s="25">
        <v>2.4199999999999999E-2</v>
      </c>
      <c r="E47" s="30">
        <f>E43*D47</f>
        <v>4.1139999999999999</v>
      </c>
      <c r="F47" s="31"/>
      <c r="G47" s="31"/>
      <c r="H47" s="36"/>
      <c r="I47" s="31"/>
      <c r="J47" s="36"/>
      <c r="K47" s="31"/>
      <c r="L47" s="31"/>
      <c r="M47" s="31"/>
    </row>
    <row r="48" spans="1:13" ht="28.8" hidden="1" x14ac:dyDescent="0.3">
      <c r="A48" s="440"/>
      <c r="B48" s="29" t="s">
        <v>60</v>
      </c>
      <c r="C48" s="24" t="s">
        <v>43</v>
      </c>
      <c r="D48" s="25">
        <v>8.8000000000000005E-3</v>
      </c>
      <c r="E48" s="30">
        <f>E43*D48</f>
        <v>1.496</v>
      </c>
      <c r="F48" s="31"/>
      <c r="G48" s="31"/>
      <c r="H48" s="36"/>
      <c r="I48" s="31"/>
      <c r="J48" s="36"/>
      <c r="K48" s="31"/>
      <c r="L48" s="31"/>
      <c r="M48" s="31"/>
    </row>
    <row r="49" spans="1:14" hidden="1" x14ac:dyDescent="0.3">
      <c r="A49" s="440"/>
      <c r="B49" s="29" t="s">
        <v>44</v>
      </c>
      <c r="C49" s="24" t="s">
        <v>45</v>
      </c>
      <c r="D49" s="25">
        <v>6.3700000000000007E-2</v>
      </c>
      <c r="E49" s="30">
        <f>E43*D49</f>
        <v>10.829000000000001</v>
      </c>
      <c r="F49" s="31"/>
      <c r="G49" s="31"/>
      <c r="H49" s="36"/>
      <c r="I49" s="31"/>
      <c r="J49" s="36"/>
      <c r="K49" s="31"/>
      <c r="L49" s="31"/>
      <c r="M49" s="31"/>
    </row>
    <row r="50" spans="1:14" hidden="1" x14ac:dyDescent="0.3">
      <c r="A50" s="440"/>
      <c r="B50" s="29" t="s">
        <v>54</v>
      </c>
      <c r="C50" s="24" t="s">
        <v>47</v>
      </c>
      <c r="D50" s="25">
        <v>6.2E-2</v>
      </c>
      <c r="E50" s="30">
        <f>E43*D50</f>
        <v>10.54</v>
      </c>
      <c r="F50" s="31"/>
      <c r="G50" s="31"/>
      <c r="H50" s="36"/>
      <c r="I50" s="31"/>
      <c r="J50" s="36"/>
      <c r="K50" s="31"/>
      <c r="L50" s="31"/>
      <c r="M50" s="31"/>
    </row>
    <row r="51" spans="1:14" ht="16.2" hidden="1" x14ac:dyDescent="0.3">
      <c r="A51" s="440"/>
      <c r="B51" s="37" t="s">
        <v>61</v>
      </c>
      <c r="C51" s="38" t="s">
        <v>62</v>
      </c>
      <c r="D51" s="65">
        <v>1.2999999999999999E-3</v>
      </c>
      <c r="E51" s="66">
        <f>E43*D51</f>
        <v>0.221</v>
      </c>
      <c r="F51" s="66"/>
      <c r="G51" s="66"/>
      <c r="H51" s="66"/>
      <c r="I51" s="66"/>
      <c r="J51" s="66"/>
      <c r="K51" s="66"/>
      <c r="L51" s="66"/>
      <c r="M51" s="66"/>
    </row>
    <row r="52" spans="1:14" hidden="1" x14ac:dyDescent="0.3">
      <c r="A52" s="440"/>
      <c r="B52" s="29" t="s">
        <v>53</v>
      </c>
      <c r="C52" s="24" t="s">
        <v>45</v>
      </c>
      <c r="D52" s="25">
        <v>1.78E-2</v>
      </c>
      <c r="E52" s="30">
        <f>E43*D52</f>
        <v>3.0259999999999998</v>
      </c>
      <c r="F52" s="31"/>
      <c r="G52" s="31"/>
      <c r="H52" s="36"/>
      <c r="I52" s="31"/>
      <c r="J52" s="36"/>
      <c r="K52" s="31"/>
      <c r="L52" s="31"/>
      <c r="M52" s="31"/>
    </row>
    <row r="53" spans="1:14" s="119" customFormat="1" ht="15" x14ac:dyDescent="0.3">
      <c r="A53" s="102"/>
      <c r="B53" s="103" t="s">
        <v>96</v>
      </c>
      <c r="C53" s="100"/>
      <c r="D53" s="99"/>
      <c r="E53" s="101"/>
      <c r="F53" s="85"/>
      <c r="G53" s="101"/>
      <c r="H53" s="101"/>
      <c r="I53" s="101"/>
      <c r="J53" s="101"/>
      <c r="K53" s="101"/>
      <c r="L53" s="435"/>
      <c r="M53" s="101"/>
      <c r="N53" s="120"/>
    </row>
    <row r="54" spans="1:14" ht="27.6" hidden="1" x14ac:dyDescent="0.3">
      <c r="A54" s="163"/>
      <c r="B54" s="259" t="s">
        <v>124</v>
      </c>
      <c r="C54" s="100"/>
      <c r="D54" s="99"/>
      <c r="E54" s="101"/>
      <c r="F54" s="85"/>
      <c r="G54" s="101"/>
      <c r="H54" s="101"/>
      <c r="I54" s="101"/>
      <c r="J54" s="101"/>
      <c r="K54" s="101"/>
      <c r="L54" s="435"/>
      <c r="M54" s="101"/>
    </row>
    <row r="55" spans="1:14" ht="34.5" hidden="1" customHeight="1" x14ac:dyDescent="0.3">
      <c r="A55" s="494">
        <v>1</v>
      </c>
      <c r="B55" s="78" t="s">
        <v>125</v>
      </c>
      <c r="C55" s="164" t="s">
        <v>105</v>
      </c>
      <c r="D55" s="165">
        <v>1</v>
      </c>
      <c r="E55" s="145">
        <f>'[3]შაბლონი მხოლოდ ეზო'!D22</f>
        <v>0</v>
      </c>
      <c r="F55" s="91"/>
      <c r="G55" s="118"/>
      <c r="H55" s="118"/>
      <c r="I55" s="118"/>
      <c r="J55" s="118"/>
      <c r="K55" s="118"/>
      <c r="L55" s="118"/>
      <c r="M55" s="101"/>
    </row>
    <row r="56" spans="1:14" ht="18" hidden="1" customHeight="1" x14ac:dyDescent="0.3">
      <c r="A56" s="495"/>
      <c r="B56" s="86" t="s">
        <v>126</v>
      </c>
      <c r="C56" s="164" t="s">
        <v>105</v>
      </c>
      <c r="D56" s="165">
        <v>1</v>
      </c>
      <c r="E56" s="145">
        <f>E55*D56</f>
        <v>0</v>
      </c>
      <c r="F56" s="145"/>
      <c r="G56" s="126"/>
      <c r="H56" s="162"/>
      <c r="I56" s="126"/>
      <c r="J56" s="126"/>
      <c r="K56" s="126"/>
      <c r="L56" s="126"/>
      <c r="M56" s="85"/>
    </row>
    <row r="57" spans="1:14" hidden="1" x14ac:dyDescent="0.3">
      <c r="A57" s="163"/>
      <c r="B57" s="103" t="s">
        <v>127</v>
      </c>
      <c r="C57" s="100"/>
      <c r="D57" s="99"/>
      <c r="E57" s="101"/>
      <c r="F57" s="85"/>
      <c r="G57" s="101"/>
      <c r="H57" s="101"/>
      <c r="I57" s="101"/>
      <c r="J57" s="101"/>
      <c r="K57" s="101"/>
      <c r="L57" s="435"/>
      <c r="M57" s="101"/>
    </row>
    <row r="58" spans="1:14" ht="15" x14ac:dyDescent="0.35">
      <c r="A58" s="166"/>
      <c r="B58" s="167" t="s">
        <v>121</v>
      </c>
      <c r="C58" s="168"/>
      <c r="D58" s="16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4" ht="15" x14ac:dyDescent="0.3">
      <c r="A59" s="102"/>
      <c r="B59" s="103" t="s">
        <v>65</v>
      </c>
      <c r="C59" s="170">
        <v>0.03</v>
      </c>
      <c r="D59" s="171"/>
      <c r="E59" s="101"/>
      <c r="F59" s="101"/>
      <c r="G59" s="101"/>
      <c r="H59" s="172"/>
      <c r="I59" s="172"/>
      <c r="J59" s="172"/>
      <c r="K59" s="172"/>
      <c r="L59" s="172"/>
      <c r="M59" s="173"/>
    </row>
    <row r="60" spans="1:14" ht="15" x14ac:dyDescent="0.3">
      <c r="A60" s="102"/>
      <c r="B60" s="103" t="s">
        <v>64</v>
      </c>
      <c r="C60" s="100"/>
      <c r="D60" s="103"/>
      <c r="E60" s="101"/>
      <c r="F60" s="101"/>
      <c r="G60" s="101"/>
      <c r="H60" s="172"/>
      <c r="I60" s="172"/>
      <c r="J60" s="172"/>
      <c r="K60" s="172"/>
      <c r="L60" s="172"/>
      <c r="M60" s="173"/>
    </row>
    <row r="61" spans="1:14" ht="15" x14ac:dyDescent="0.3">
      <c r="A61" s="102"/>
      <c r="B61" s="103" t="s">
        <v>116</v>
      </c>
      <c r="C61" s="170">
        <v>0.18</v>
      </c>
      <c r="D61" s="171"/>
      <c r="E61" s="101"/>
      <c r="F61" s="101"/>
      <c r="G61" s="101"/>
      <c r="H61" s="172"/>
      <c r="I61" s="172"/>
      <c r="J61" s="172"/>
      <c r="K61" s="172"/>
      <c r="L61" s="172"/>
      <c r="M61" s="173"/>
    </row>
    <row r="62" spans="1:14" ht="15" x14ac:dyDescent="0.3">
      <c r="A62" s="102"/>
      <c r="B62" s="103" t="s">
        <v>64</v>
      </c>
      <c r="C62" s="100"/>
      <c r="D62" s="103"/>
      <c r="E62" s="101"/>
      <c r="F62" s="101"/>
      <c r="G62" s="101"/>
      <c r="H62" s="172"/>
      <c r="I62" s="172"/>
      <c r="J62" s="172"/>
      <c r="K62" s="172"/>
      <c r="L62" s="172"/>
      <c r="M62" s="173"/>
    </row>
    <row r="64" spans="1:14" x14ac:dyDescent="0.3">
      <c r="H64" s="179"/>
      <c r="I64" s="179"/>
      <c r="J64" s="179"/>
      <c r="K64" s="179"/>
      <c r="L64" s="179"/>
    </row>
    <row r="65" spans="2:2" ht="57.6" x14ac:dyDescent="0.3">
      <c r="B65" s="432" t="s">
        <v>217</v>
      </c>
    </row>
  </sheetData>
  <mergeCells count="19">
    <mergeCell ref="A9:A13"/>
    <mergeCell ref="A14:A17"/>
    <mergeCell ref="A18:A20"/>
    <mergeCell ref="A24:A32"/>
    <mergeCell ref="A55:A56"/>
    <mergeCell ref="A33:A42"/>
    <mergeCell ref="A43:A52"/>
    <mergeCell ref="A1:M1"/>
    <mergeCell ref="A2:M2"/>
    <mergeCell ref="F4:G4"/>
    <mergeCell ref="H4:I4"/>
    <mergeCell ref="J4:K4"/>
    <mergeCell ref="M4:M5"/>
    <mergeCell ref="A4:A5"/>
    <mergeCell ref="B4:B5"/>
    <mergeCell ref="C4:C5"/>
    <mergeCell ref="D4:D5"/>
    <mergeCell ref="E4:E5"/>
    <mergeCell ref="L4:L5"/>
  </mergeCells>
  <conditionalFormatting sqref="I33 G33 K33:M33 A43:F43">
    <cfRule type="cellIs" dxfId="111" priority="18" operator="equal">
      <formula>0</formula>
    </cfRule>
  </conditionalFormatting>
  <conditionalFormatting sqref="A33 H33 J33 D33:F33">
    <cfRule type="cellIs" dxfId="110" priority="17" operator="equal">
      <formula>0</formula>
    </cfRule>
  </conditionalFormatting>
  <conditionalFormatting sqref="B33">
    <cfRule type="cellIs" dxfId="109" priority="16" operator="equal">
      <formula>0</formula>
    </cfRule>
  </conditionalFormatting>
  <conditionalFormatting sqref="D39:F39 B39 H39:H42 J39:J42 K34:M42 G34:G42 I34:I42">
    <cfRule type="cellIs" dxfId="108" priority="15" operator="equal">
      <formula>0</formula>
    </cfRule>
  </conditionalFormatting>
  <conditionalFormatting sqref="D37:F37 B37 B38:F38 B35:F36 H34:H38 J34:J38 C34:F34">
    <cfRule type="cellIs" dxfId="107" priority="13" operator="equal">
      <formula>0</formula>
    </cfRule>
  </conditionalFormatting>
  <conditionalFormatting sqref="D41:F41 B41 B42:F42 B40:F40">
    <cfRule type="cellIs" dxfId="106" priority="14" operator="equal">
      <formula>0</formula>
    </cfRule>
  </conditionalFormatting>
  <conditionalFormatting sqref="C41">
    <cfRule type="cellIs" dxfId="105" priority="11" operator="equal">
      <formula>0</formula>
    </cfRule>
  </conditionalFormatting>
  <conditionalFormatting sqref="B34">
    <cfRule type="cellIs" dxfId="104" priority="9" operator="equal">
      <formula>0</formula>
    </cfRule>
  </conditionalFormatting>
  <conditionalFormatting sqref="C37">
    <cfRule type="cellIs" dxfId="103" priority="12" operator="equal">
      <formula>0</formula>
    </cfRule>
  </conditionalFormatting>
  <conditionalFormatting sqref="C39">
    <cfRule type="cellIs" dxfId="102" priority="10" operator="equal">
      <formula>0</formula>
    </cfRule>
  </conditionalFormatting>
  <conditionalFormatting sqref="C33">
    <cfRule type="cellIs" dxfId="101" priority="7" operator="equal">
      <formula>0</formula>
    </cfRule>
  </conditionalFormatting>
  <conditionalFormatting sqref="K43:M43 I43 G43">
    <cfRule type="cellIs" dxfId="100" priority="6" operator="equal">
      <formula>0</formula>
    </cfRule>
  </conditionalFormatting>
  <conditionalFormatting sqref="H43 J43">
    <cfRule type="cellIs" dxfId="99" priority="5" operator="equal">
      <formula>0</formula>
    </cfRule>
  </conditionalFormatting>
  <conditionalFormatting sqref="K44:M52 B47:F52 H47:H52 J47 I44:I52 G44:G52 J49:J52">
    <cfRule type="cellIs" dxfId="98" priority="4" operator="equal">
      <formula>0</formula>
    </cfRule>
  </conditionalFormatting>
  <conditionalFormatting sqref="B44:F46 H44:H46 J44:J46">
    <cfRule type="cellIs" dxfId="97" priority="3" operator="equal">
      <formula>0</formula>
    </cfRule>
  </conditionalFormatting>
  <conditionalFormatting sqref="J48">
    <cfRule type="cellIs" dxfId="96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64"/>
  <sheetViews>
    <sheetView zoomScaleNormal="100" workbookViewId="0">
      <selection activeCell="L5" sqref="L5:M6"/>
    </sheetView>
  </sheetViews>
  <sheetFormatPr defaultRowHeight="14.4" x14ac:dyDescent="0.3"/>
  <cols>
    <col min="1" max="1" width="2.5546875" bestFit="1" customWidth="1"/>
    <col min="2" max="2" width="43.109375" customWidth="1"/>
    <col min="3" max="3" width="6" bestFit="1" customWidth="1"/>
    <col min="4" max="4" width="7.109375" hidden="1" customWidth="1"/>
    <col min="5" max="5" width="7.88671875" customWidth="1"/>
    <col min="6" max="6" width="8.6640625" style="290" hidden="1" customWidth="1"/>
    <col min="7" max="11" width="8.6640625" hidden="1" customWidth="1"/>
    <col min="12" max="12" width="14.44140625" customWidth="1"/>
    <col min="13" max="13" width="14.33203125" customWidth="1"/>
  </cols>
  <sheetData>
    <row r="2" spans="1:13" ht="33.75" customHeight="1" x14ac:dyDescent="0.3">
      <c r="A2" s="496" t="s">
        <v>129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7.399999999999999" x14ac:dyDescent="0.3">
      <c r="A3" s="497" t="s">
        <v>130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1:13" ht="17.399999999999999" x14ac:dyDescent="0.3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8.5" customHeight="1" x14ac:dyDescent="0.3">
      <c r="A5" s="498" t="s">
        <v>0</v>
      </c>
      <c r="B5" s="500" t="s">
        <v>1</v>
      </c>
      <c r="C5" s="500" t="s">
        <v>2</v>
      </c>
      <c r="D5" s="261"/>
      <c r="E5" s="502" t="s">
        <v>3</v>
      </c>
      <c r="F5" s="504" t="s">
        <v>4</v>
      </c>
      <c r="G5" s="505"/>
      <c r="H5" s="506" t="s">
        <v>5</v>
      </c>
      <c r="I5" s="507"/>
      <c r="J5" s="506" t="s">
        <v>6</v>
      </c>
      <c r="K5" s="507"/>
      <c r="L5" s="471" t="s">
        <v>221</v>
      </c>
      <c r="M5" s="471" t="s">
        <v>222</v>
      </c>
    </row>
    <row r="6" spans="1:13" ht="25.2" x14ac:dyDescent="0.3">
      <c r="A6" s="499"/>
      <c r="B6" s="501"/>
      <c r="C6" s="501"/>
      <c r="D6" s="262" t="s">
        <v>131</v>
      </c>
      <c r="E6" s="503"/>
      <c r="F6" s="263" t="s">
        <v>8</v>
      </c>
      <c r="G6" s="264" t="s">
        <v>7</v>
      </c>
      <c r="H6" s="265" t="s">
        <v>8</v>
      </c>
      <c r="I6" s="264" t="s">
        <v>7</v>
      </c>
      <c r="J6" s="265" t="s">
        <v>8</v>
      </c>
      <c r="K6" s="264" t="s">
        <v>7</v>
      </c>
      <c r="L6" s="471"/>
      <c r="M6" s="471"/>
    </row>
    <row r="7" spans="1:13" x14ac:dyDescent="0.3">
      <c r="A7" s="266">
        <v>1</v>
      </c>
      <c r="B7" s="266">
        <v>2</v>
      </c>
      <c r="C7" s="266">
        <v>3</v>
      </c>
      <c r="D7" s="266">
        <v>5</v>
      </c>
      <c r="E7" s="266">
        <v>4</v>
      </c>
      <c r="F7" s="266">
        <v>7</v>
      </c>
      <c r="G7" s="266">
        <v>8</v>
      </c>
      <c r="H7" s="266">
        <v>9</v>
      </c>
      <c r="I7" s="266">
        <v>10</v>
      </c>
      <c r="J7" s="266">
        <v>11</v>
      </c>
      <c r="K7" s="266">
        <v>12</v>
      </c>
      <c r="L7" s="266">
        <v>5</v>
      </c>
      <c r="M7" s="266">
        <v>6</v>
      </c>
    </row>
    <row r="8" spans="1:13" x14ac:dyDescent="0.3">
      <c r="A8" s="267"/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x14ac:dyDescent="0.3">
      <c r="A9" s="267"/>
      <c r="B9" s="269" t="s">
        <v>132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37.799999999999997" x14ac:dyDescent="0.3">
      <c r="A10" s="441">
        <v>1</v>
      </c>
      <c r="B10" s="8" t="s">
        <v>36</v>
      </c>
      <c r="C10" s="9" t="s">
        <v>9</v>
      </c>
      <c r="D10" s="46"/>
      <c r="E10" s="47">
        <v>76</v>
      </c>
      <c r="F10" s="47"/>
      <c r="G10" s="48"/>
      <c r="H10" s="47"/>
      <c r="I10" s="48"/>
      <c r="J10" s="47"/>
      <c r="K10" s="48"/>
      <c r="L10" s="48"/>
      <c r="M10" s="48"/>
    </row>
    <row r="11" spans="1:13" ht="15" hidden="1" customHeight="1" x14ac:dyDescent="0.3">
      <c r="A11" s="442"/>
      <c r="B11" s="10" t="s">
        <v>10</v>
      </c>
      <c r="C11" s="11" t="s">
        <v>11</v>
      </c>
      <c r="D11" s="49">
        <f>0.677</f>
        <v>0.67700000000000005</v>
      </c>
      <c r="E11" s="50">
        <f>D11*E10</f>
        <v>51.452000000000005</v>
      </c>
      <c r="F11" s="51"/>
      <c r="G11" s="52"/>
      <c r="H11" s="52"/>
      <c r="I11" s="52"/>
      <c r="J11" s="52"/>
      <c r="K11" s="52"/>
      <c r="L11" s="52"/>
      <c r="M11" s="52"/>
    </row>
    <row r="12" spans="1:13" ht="15" hidden="1" customHeight="1" x14ac:dyDescent="0.3">
      <c r="A12" s="442"/>
      <c r="B12" s="10" t="s">
        <v>12</v>
      </c>
      <c r="C12" s="11" t="s">
        <v>13</v>
      </c>
      <c r="D12" s="49">
        <f>0.0578</f>
        <v>5.7799999999999997E-2</v>
      </c>
      <c r="E12" s="50">
        <f>D12*E10</f>
        <v>4.3927999999999994</v>
      </c>
      <c r="F12" s="51"/>
      <c r="G12" s="52"/>
      <c r="H12" s="52"/>
      <c r="I12" s="52"/>
      <c r="J12" s="52"/>
      <c r="K12" s="52"/>
      <c r="L12" s="52"/>
      <c r="M12" s="52"/>
    </row>
    <row r="13" spans="1:13" ht="15" hidden="1" customHeight="1" x14ac:dyDescent="0.3">
      <c r="A13" s="442"/>
      <c r="B13" s="10" t="s">
        <v>14</v>
      </c>
      <c r="C13" s="11" t="s">
        <v>13</v>
      </c>
      <c r="D13" s="49">
        <f>0.0125</f>
        <v>1.2500000000000001E-2</v>
      </c>
      <c r="E13" s="50">
        <f>D13*E10</f>
        <v>0.95000000000000007</v>
      </c>
      <c r="F13" s="51"/>
      <c r="G13" s="52"/>
      <c r="H13" s="52"/>
      <c r="I13" s="52"/>
      <c r="J13" s="52"/>
      <c r="K13" s="52"/>
      <c r="L13" s="52"/>
      <c r="M13" s="52"/>
    </row>
    <row r="14" spans="1:13" ht="15" hidden="1" customHeight="1" x14ac:dyDescent="0.3">
      <c r="A14" s="443"/>
      <c r="B14" s="10" t="s">
        <v>15</v>
      </c>
      <c r="C14" s="11" t="s">
        <v>16</v>
      </c>
      <c r="D14" s="49">
        <v>2.82E-3</v>
      </c>
      <c r="E14" s="50">
        <f>D14*E10</f>
        <v>0.21432000000000001</v>
      </c>
      <c r="F14" s="51"/>
      <c r="G14" s="52"/>
      <c r="H14" s="52"/>
      <c r="I14" s="52"/>
      <c r="J14" s="52"/>
      <c r="K14" s="52"/>
      <c r="L14" s="52"/>
      <c r="M14" s="52"/>
    </row>
    <row r="15" spans="1:13" ht="45" x14ac:dyDescent="0.3">
      <c r="A15" s="276">
        <v>2</v>
      </c>
      <c r="B15" s="277" t="s">
        <v>144</v>
      </c>
      <c r="C15" s="271" t="s">
        <v>17</v>
      </c>
      <c r="D15" s="271">
        <v>1.85</v>
      </c>
      <c r="E15" s="272">
        <f>E10*D15</f>
        <v>140.6</v>
      </c>
      <c r="F15" s="278"/>
      <c r="G15" s="255"/>
      <c r="H15" s="255"/>
      <c r="I15" s="255"/>
      <c r="J15" s="255"/>
      <c r="K15" s="255"/>
      <c r="L15" s="255"/>
      <c r="M15" s="255"/>
    </row>
    <row r="16" spans="1:13" ht="15" x14ac:dyDescent="0.3">
      <c r="A16" s="253"/>
      <c r="B16" s="269" t="s">
        <v>216</v>
      </c>
      <c r="C16" s="279"/>
      <c r="D16" s="279"/>
      <c r="E16" s="280"/>
      <c r="F16" s="278"/>
      <c r="G16" s="281"/>
      <c r="H16" s="281"/>
      <c r="I16" s="281"/>
      <c r="J16" s="281"/>
      <c r="K16" s="281"/>
      <c r="L16" s="281"/>
      <c r="M16" s="281"/>
    </row>
    <row r="17" spans="1:13" ht="15" x14ac:dyDescent="0.3">
      <c r="A17" s="253"/>
      <c r="B17" s="269"/>
      <c r="C17" s="279"/>
      <c r="D17" s="279"/>
      <c r="E17" s="280"/>
      <c r="F17" s="278"/>
      <c r="G17" s="254"/>
      <c r="H17" s="254"/>
      <c r="I17" s="254"/>
      <c r="J17" s="254"/>
      <c r="K17" s="254"/>
      <c r="L17" s="254"/>
      <c r="M17" s="254"/>
    </row>
    <row r="18" spans="1:13" ht="15" x14ac:dyDescent="0.3">
      <c r="A18" s="253"/>
      <c r="B18" s="269" t="s">
        <v>134</v>
      </c>
      <c r="C18" s="282"/>
      <c r="D18" s="282"/>
      <c r="E18" s="283"/>
      <c r="F18" s="278"/>
      <c r="G18" s="254"/>
      <c r="H18" s="254"/>
      <c r="I18" s="254"/>
      <c r="J18" s="254"/>
      <c r="K18" s="254"/>
      <c r="L18" s="254"/>
      <c r="M18" s="254"/>
    </row>
    <row r="19" spans="1:13" ht="37.799999999999997" x14ac:dyDescent="0.3">
      <c r="A19" s="441">
        <v>6</v>
      </c>
      <c r="B19" s="8" t="s">
        <v>32</v>
      </c>
      <c r="C19" s="9" t="s">
        <v>18</v>
      </c>
      <c r="D19" s="49"/>
      <c r="E19" s="62">
        <v>3</v>
      </c>
      <c r="F19" s="62"/>
      <c r="G19" s="63"/>
      <c r="H19" s="62"/>
      <c r="I19" s="63"/>
      <c r="J19" s="62"/>
      <c r="K19" s="63"/>
      <c r="L19" s="63"/>
      <c r="M19" s="63"/>
    </row>
    <row r="20" spans="1:13" ht="15" hidden="1" customHeight="1" x14ac:dyDescent="0.3">
      <c r="A20" s="442"/>
      <c r="B20" s="10" t="s">
        <v>10</v>
      </c>
      <c r="C20" s="11" t="s">
        <v>11</v>
      </c>
      <c r="D20" s="64">
        <v>4.12</v>
      </c>
      <c r="E20" s="30">
        <f>D20*E19</f>
        <v>12.36</v>
      </c>
      <c r="F20" s="30"/>
      <c r="G20" s="30"/>
      <c r="H20" s="30"/>
      <c r="I20" s="30"/>
      <c r="J20" s="30"/>
      <c r="K20" s="30"/>
      <c r="L20" s="30"/>
      <c r="M20" s="30"/>
    </row>
    <row r="21" spans="1:13" ht="15" hidden="1" customHeight="1" x14ac:dyDescent="0.3">
      <c r="A21" s="442"/>
      <c r="B21" s="10" t="s">
        <v>33</v>
      </c>
      <c r="C21" s="11" t="s">
        <v>18</v>
      </c>
      <c r="D21" s="64">
        <v>51</v>
      </c>
      <c r="E21" s="30">
        <f>D21*E19</f>
        <v>153</v>
      </c>
      <c r="F21" s="30"/>
      <c r="G21" s="30"/>
      <c r="H21" s="30"/>
      <c r="I21" s="30"/>
      <c r="J21" s="30"/>
      <c r="K21" s="30"/>
      <c r="L21" s="30"/>
      <c r="M21" s="30"/>
    </row>
    <row r="22" spans="1:13" ht="17.399999999999999" hidden="1" customHeight="1" x14ac:dyDescent="0.3">
      <c r="A22" s="443"/>
      <c r="B22" s="10" t="s">
        <v>34</v>
      </c>
      <c r="C22" s="11" t="s">
        <v>25</v>
      </c>
      <c r="D22" s="64">
        <v>3.5000000000000003E-2</v>
      </c>
      <c r="E22" s="30">
        <f>D22*E19</f>
        <v>0.10500000000000001</v>
      </c>
      <c r="F22" s="30"/>
      <c r="G22" s="30"/>
      <c r="H22" s="30"/>
      <c r="I22" s="30"/>
      <c r="J22" s="30"/>
      <c r="K22" s="30"/>
      <c r="L22" s="30"/>
      <c r="M22" s="30"/>
    </row>
    <row r="23" spans="1:13" ht="30" x14ac:dyDescent="0.3">
      <c r="A23" s="441">
        <v>2</v>
      </c>
      <c r="B23" s="8" t="s">
        <v>137</v>
      </c>
      <c r="C23" s="16" t="s">
        <v>138</v>
      </c>
      <c r="D23" s="18"/>
      <c r="E23" s="293">
        <v>58</v>
      </c>
      <c r="F23" s="1"/>
      <c r="G23" s="294"/>
      <c r="H23" s="1"/>
      <c r="I23" s="294"/>
      <c r="J23" s="1"/>
      <c r="K23" s="294"/>
      <c r="L23" s="294"/>
      <c r="M23" s="294"/>
    </row>
    <row r="24" spans="1:13" ht="15" hidden="1" customHeight="1" x14ac:dyDescent="0.3">
      <c r="A24" s="442"/>
      <c r="B24" s="10" t="s">
        <v>10</v>
      </c>
      <c r="C24" s="11" t="s">
        <v>11</v>
      </c>
      <c r="D24" s="11">
        <v>1.54</v>
      </c>
      <c r="E24" s="295">
        <f>D24*E23</f>
        <v>89.320000000000007</v>
      </c>
      <c r="F24" s="296"/>
      <c r="G24" s="297"/>
      <c r="H24" s="297"/>
      <c r="I24" s="297"/>
      <c r="J24" s="297"/>
      <c r="K24" s="297"/>
      <c r="L24" s="297"/>
      <c r="M24" s="297"/>
    </row>
    <row r="25" spans="1:13" ht="15" hidden="1" customHeight="1" x14ac:dyDescent="0.3">
      <c r="A25" s="442"/>
      <c r="B25" s="10" t="s">
        <v>146</v>
      </c>
      <c r="C25" s="11" t="s">
        <v>56</v>
      </c>
      <c r="D25" s="11">
        <v>1</v>
      </c>
      <c r="E25" s="295">
        <f>E23*D25</f>
        <v>58</v>
      </c>
      <c r="F25" s="296"/>
      <c r="G25" s="297"/>
      <c r="H25" s="297"/>
      <c r="I25" s="297"/>
      <c r="J25" s="297"/>
      <c r="K25" s="297"/>
      <c r="L25" s="297"/>
      <c r="M25" s="297"/>
    </row>
    <row r="26" spans="1:13" ht="15" hidden="1" customHeight="1" x14ac:dyDescent="0.3">
      <c r="A26" s="443"/>
      <c r="B26" s="10" t="s">
        <v>139</v>
      </c>
      <c r="C26" s="11" t="s">
        <v>16</v>
      </c>
      <c r="D26" s="11">
        <v>0.09</v>
      </c>
      <c r="E26" s="295">
        <f>D26*E23</f>
        <v>5.22</v>
      </c>
      <c r="F26" s="296"/>
      <c r="G26" s="297"/>
      <c r="H26" s="297"/>
      <c r="I26" s="297"/>
      <c r="J26" s="297"/>
      <c r="K26" s="297"/>
      <c r="L26" s="297"/>
      <c r="M26" s="297"/>
    </row>
    <row r="27" spans="1:13" ht="25.2" x14ac:dyDescent="0.3">
      <c r="A27" s="446">
        <v>4</v>
      </c>
      <c r="B27" s="8" t="s">
        <v>38</v>
      </c>
      <c r="C27" s="9" t="s">
        <v>19</v>
      </c>
      <c r="D27" s="46"/>
      <c r="E27" s="47">
        <v>377</v>
      </c>
      <c r="F27" s="47"/>
      <c r="G27" s="48"/>
      <c r="H27" s="47"/>
      <c r="I27" s="48"/>
      <c r="J27" s="47"/>
      <c r="K27" s="48"/>
      <c r="L27" s="48"/>
      <c r="M27" s="48"/>
    </row>
    <row r="28" spans="1:13" ht="15" hidden="1" customHeight="1" x14ac:dyDescent="0.3">
      <c r="A28" s="447"/>
      <c r="B28" s="10" t="s">
        <v>20</v>
      </c>
      <c r="C28" s="11" t="s">
        <v>11</v>
      </c>
      <c r="D28" s="49">
        <v>3.73E-2</v>
      </c>
      <c r="E28" s="50">
        <f>D28*E27</f>
        <v>14.062099999999999</v>
      </c>
      <c r="F28" s="51"/>
      <c r="G28" s="52"/>
      <c r="H28" s="52"/>
      <c r="I28" s="52"/>
      <c r="J28" s="52"/>
      <c r="K28" s="52"/>
      <c r="L28" s="52"/>
      <c r="M28" s="52"/>
    </row>
    <row r="29" spans="1:13" ht="15" hidden="1" customHeight="1" x14ac:dyDescent="0.3">
      <c r="A29" s="447"/>
      <c r="B29" s="10" t="s">
        <v>37</v>
      </c>
      <c r="C29" s="11" t="s">
        <v>13</v>
      </c>
      <c r="D29" s="49">
        <v>2.3700000000000001E-3</v>
      </c>
      <c r="E29" s="50">
        <f>D29*E27</f>
        <v>0.89349000000000001</v>
      </c>
      <c r="F29" s="51"/>
      <c r="G29" s="52"/>
      <c r="H29" s="52"/>
      <c r="I29" s="52"/>
      <c r="J29" s="51"/>
      <c r="K29" s="52"/>
      <c r="L29" s="52"/>
      <c r="M29" s="52"/>
    </row>
    <row r="30" spans="1:13" ht="15" hidden="1" customHeight="1" x14ac:dyDescent="0.3">
      <c r="A30" s="447"/>
      <c r="B30" s="10" t="s">
        <v>21</v>
      </c>
      <c r="C30" s="11" t="s">
        <v>13</v>
      </c>
      <c r="D30" s="49">
        <v>4.0999999999999999E-4</v>
      </c>
      <c r="E30" s="50">
        <f>D30*E27</f>
        <v>0.15456999999999999</v>
      </c>
      <c r="F30" s="51"/>
      <c r="G30" s="52"/>
      <c r="H30" s="52"/>
      <c r="I30" s="52"/>
      <c r="J30" s="51"/>
      <c r="K30" s="52"/>
      <c r="L30" s="52"/>
      <c r="M30" s="52"/>
    </row>
    <row r="31" spans="1:13" ht="15" hidden="1" customHeight="1" x14ac:dyDescent="0.3">
      <c r="A31" s="447"/>
      <c r="B31" s="10" t="s">
        <v>22</v>
      </c>
      <c r="C31" s="11" t="s">
        <v>13</v>
      </c>
      <c r="D31" s="49">
        <v>4.0899999999999999E-3</v>
      </c>
      <c r="E31" s="50">
        <f>D31*E27</f>
        <v>1.54193</v>
      </c>
      <c r="F31" s="51"/>
      <c r="G31" s="52"/>
      <c r="H31" s="52"/>
      <c r="I31" s="52"/>
      <c r="J31" s="51"/>
      <c r="K31" s="52"/>
      <c r="L31" s="52"/>
      <c r="M31" s="52"/>
    </row>
    <row r="32" spans="1:13" ht="15" hidden="1" customHeight="1" x14ac:dyDescent="0.3">
      <c r="A32" s="447"/>
      <c r="B32" s="10" t="s">
        <v>23</v>
      </c>
      <c r="C32" s="11" t="s">
        <v>13</v>
      </c>
      <c r="D32" s="49">
        <v>4.3699999999999998E-3</v>
      </c>
      <c r="E32" s="50">
        <f>D32*E27</f>
        <v>1.6474899999999999</v>
      </c>
      <c r="F32" s="51"/>
      <c r="G32" s="52"/>
      <c r="H32" s="52"/>
      <c r="I32" s="52"/>
      <c r="J32" s="51"/>
      <c r="K32" s="52"/>
      <c r="L32" s="52"/>
      <c r="M32" s="52"/>
    </row>
    <row r="33" spans="1:13" ht="15" hidden="1" customHeight="1" x14ac:dyDescent="0.3">
      <c r="A33" s="447"/>
      <c r="B33" s="10" t="s">
        <v>24</v>
      </c>
      <c r="C33" s="11" t="s">
        <v>13</v>
      </c>
      <c r="D33" s="49">
        <v>1.48E-3</v>
      </c>
      <c r="E33" s="50">
        <f>D33*E27</f>
        <v>0.55796000000000001</v>
      </c>
      <c r="F33" s="51"/>
      <c r="G33" s="52"/>
      <c r="H33" s="52"/>
      <c r="I33" s="52"/>
      <c r="J33" s="51"/>
      <c r="K33" s="52"/>
      <c r="L33" s="52"/>
      <c r="M33" s="52"/>
    </row>
    <row r="34" spans="1:13" ht="17.399999999999999" hidden="1" customHeight="1" x14ac:dyDescent="0.3">
      <c r="A34" s="447"/>
      <c r="B34" s="10" t="s">
        <v>30</v>
      </c>
      <c r="C34" s="11" t="s">
        <v>25</v>
      </c>
      <c r="D34" s="49">
        <v>0.122</v>
      </c>
      <c r="E34" s="50">
        <f>D34*E27</f>
        <v>45.994</v>
      </c>
      <c r="F34" s="51"/>
      <c r="G34" s="52"/>
      <c r="H34" s="52"/>
      <c r="I34" s="52"/>
      <c r="J34" s="52"/>
      <c r="K34" s="52"/>
      <c r="L34" s="52"/>
      <c r="M34" s="52"/>
    </row>
    <row r="35" spans="1:13" ht="17.399999999999999" hidden="1" customHeight="1" x14ac:dyDescent="0.3">
      <c r="A35" s="448"/>
      <c r="B35" s="10" t="s">
        <v>26</v>
      </c>
      <c r="C35" s="11" t="s">
        <v>25</v>
      </c>
      <c r="D35" s="49">
        <v>1.0999999999999999E-2</v>
      </c>
      <c r="E35" s="50">
        <f>D35*E27</f>
        <v>4.1469999999999994</v>
      </c>
      <c r="F35" s="51"/>
      <c r="G35" s="52"/>
      <c r="H35" s="52"/>
      <c r="I35" s="52"/>
      <c r="J35" s="52"/>
      <c r="K35" s="52"/>
      <c r="L35" s="52"/>
      <c r="M35" s="52"/>
    </row>
    <row r="36" spans="1:13" ht="43.2" x14ac:dyDescent="0.3">
      <c r="A36" s="440">
        <v>3</v>
      </c>
      <c r="B36" s="23" t="s">
        <v>39</v>
      </c>
      <c r="C36" s="24" t="s">
        <v>52</v>
      </c>
      <c r="D36" s="25"/>
      <c r="E36" s="26">
        <v>377</v>
      </c>
      <c r="F36" s="27"/>
      <c r="G36" s="27"/>
      <c r="H36" s="28"/>
      <c r="I36" s="27"/>
      <c r="J36" s="28"/>
      <c r="K36" s="27"/>
      <c r="L36" s="27"/>
      <c r="M36" s="27"/>
    </row>
    <row r="37" spans="1:13" ht="28.8" hidden="1" x14ac:dyDescent="0.3">
      <c r="A37" s="440"/>
      <c r="B37" s="29" t="s">
        <v>40</v>
      </c>
      <c r="C37" s="24" t="s">
        <v>41</v>
      </c>
      <c r="D37" s="25">
        <v>0.377716</v>
      </c>
      <c r="E37" s="30">
        <f>D37*E36</f>
        <v>142.398932</v>
      </c>
      <c r="F37" s="31"/>
      <c r="G37" s="32"/>
      <c r="H37" s="33"/>
      <c r="I37" s="32"/>
      <c r="J37" s="33"/>
      <c r="K37" s="32"/>
      <c r="L37" s="32"/>
      <c r="M37" s="31"/>
    </row>
    <row r="38" spans="1:13" ht="28.8" hidden="1" x14ac:dyDescent="0.3">
      <c r="A38" s="440"/>
      <c r="B38" s="29" t="s">
        <v>42</v>
      </c>
      <c r="C38" s="24" t="s">
        <v>43</v>
      </c>
      <c r="D38" s="25">
        <v>2.2599999999999999E-2</v>
      </c>
      <c r="E38" s="30">
        <f>D38*E36</f>
        <v>8.5201999999999991</v>
      </c>
      <c r="F38" s="31"/>
      <c r="G38" s="32"/>
      <c r="H38" s="33"/>
      <c r="I38" s="32"/>
      <c r="J38" s="33"/>
      <c r="K38" s="32"/>
      <c r="L38" s="32"/>
      <c r="M38" s="31"/>
    </row>
    <row r="39" spans="1:13" ht="28.8" hidden="1" x14ac:dyDescent="0.3">
      <c r="A39" s="440"/>
      <c r="B39" s="29" t="s">
        <v>44</v>
      </c>
      <c r="C39" s="24" t="s">
        <v>45</v>
      </c>
      <c r="D39" s="25">
        <v>1.29E-2</v>
      </c>
      <c r="E39" s="30">
        <f>D39*E36</f>
        <v>4.8632999999999997</v>
      </c>
      <c r="F39" s="31"/>
      <c r="G39" s="32"/>
      <c r="H39" s="33"/>
      <c r="I39" s="32"/>
      <c r="J39" s="33"/>
      <c r="K39" s="32"/>
      <c r="L39" s="32"/>
      <c r="M39" s="31"/>
    </row>
    <row r="40" spans="1:13" hidden="1" x14ac:dyDescent="0.3">
      <c r="A40" s="440"/>
      <c r="B40" s="29" t="s">
        <v>46</v>
      </c>
      <c r="C40" s="24" t="s">
        <v>47</v>
      </c>
      <c r="D40" s="25">
        <v>0.14280000000000001</v>
      </c>
      <c r="E40" s="30">
        <f>D40*E36</f>
        <v>53.835600000000007</v>
      </c>
      <c r="F40" s="31"/>
      <c r="G40" s="34"/>
      <c r="H40" s="33"/>
      <c r="I40" s="32"/>
      <c r="J40" s="33"/>
      <c r="K40" s="32"/>
      <c r="L40" s="32"/>
      <c r="M40" s="31"/>
    </row>
    <row r="41" spans="1:13" hidden="1" x14ac:dyDescent="0.3">
      <c r="A41" s="440"/>
      <c r="B41" s="29" t="s">
        <v>48</v>
      </c>
      <c r="C41" s="24" t="s">
        <v>49</v>
      </c>
      <c r="D41" s="25" t="s">
        <v>50</v>
      </c>
      <c r="E41" s="35">
        <v>0.83599999999999997</v>
      </c>
      <c r="F41" s="31"/>
      <c r="G41" s="32"/>
      <c r="H41" s="33"/>
      <c r="I41" s="32"/>
      <c r="J41" s="33"/>
      <c r="K41" s="32"/>
      <c r="L41" s="32"/>
      <c r="M41" s="31"/>
    </row>
    <row r="42" spans="1:13" hidden="1" x14ac:dyDescent="0.3">
      <c r="A42" s="440"/>
      <c r="B42" s="29" t="s">
        <v>51</v>
      </c>
      <c r="C42" s="24" t="s">
        <v>52</v>
      </c>
      <c r="D42" s="25">
        <v>8.1600000000000006E-3</v>
      </c>
      <c r="E42" s="30">
        <f>D42*E36</f>
        <v>3.0763200000000004</v>
      </c>
      <c r="F42" s="32"/>
      <c r="G42" s="32"/>
      <c r="H42" s="33"/>
      <c r="I42" s="32"/>
      <c r="J42" s="33"/>
      <c r="K42" s="32"/>
      <c r="L42" s="32"/>
      <c r="M42" s="31"/>
    </row>
    <row r="43" spans="1:13" ht="28.8" hidden="1" x14ac:dyDescent="0.3">
      <c r="A43" s="440"/>
      <c r="B43" s="29" t="s">
        <v>53</v>
      </c>
      <c r="C43" s="24" t="s">
        <v>45</v>
      </c>
      <c r="D43" s="25">
        <v>5.2599999999999999E-3</v>
      </c>
      <c r="E43" s="30">
        <f>D43*E36</f>
        <v>1.98302</v>
      </c>
      <c r="F43" s="31"/>
      <c r="G43" s="32"/>
      <c r="H43" s="33"/>
      <c r="I43" s="32"/>
      <c r="J43" s="33"/>
      <c r="K43" s="32"/>
      <c r="L43" s="32"/>
      <c r="M43" s="31"/>
    </row>
    <row r="44" spans="1:13" hidden="1" x14ac:dyDescent="0.3">
      <c r="A44" s="440"/>
      <c r="B44" s="29" t="s">
        <v>54</v>
      </c>
      <c r="C44" s="24" t="s">
        <v>47</v>
      </c>
      <c r="D44" s="25">
        <v>0.17799999999999999</v>
      </c>
      <c r="E44" s="30">
        <f>D44*E36</f>
        <v>67.105999999999995</v>
      </c>
      <c r="F44" s="31"/>
      <c r="G44" s="32"/>
      <c r="H44" s="33"/>
      <c r="I44" s="32"/>
      <c r="J44" s="33"/>
      <c r="K44" s="32"/>
      <c r="L44" s="32"/>
      <c r="M44" s="31"/>
    </row>
    <row r="45" spans="1:13" hidden="1" x14ac:dyDescent="0.3">
      <c r="A45" s="440"/>
      <c r="B45" s="29" t="s">
        <v>55</v>
      </c>
      <c r="C45" s="24" t="s">
        <v>49</v>
      </c>
      <c r="D45" s="25"/>
      <c r="E45" s="30">
        <f>E40*2.4</f>
        <v>129.20544000000001</v>
      </c>
      <c r="F45" s="31"/>
      <c r="G45" s="32"/>
      <c r="H45" s="33"/>
      <c r="I45" s="32"/>
      <c r="J45" s="33"/>
      <c r="K45" s="32"/>
      <c r="L45" s="32"/>
      <c r="M45" s="31"/>
    </row>
    <row r="46" spans="1:13" ht="43.2" x14ac:dyDescent="0.3">
      <c r="A46" s="440">
        <v>4</v>
      </c>
      <c r="B46" s="23" t="s">
        <v>63</v>
      </c>
      <c r="C46" s="24" t="s">
        <v>56</v>
      </c>
      <c r="D46" s="25"/>
      <c r="E46" s="67">
        <v>38</v>
      </c>
      <c r="F46" s="68"/>
      <c r="G46" s="27"/>
      <c r="H46" s="28"/>
      <c r="I46" s="27"/>
      <c r="J46" s="28"/>
      <c r="K46" s="27"/>
      <c r="L46" s="27"/>
      <c r="M46" s="27"/>
    </row>
    <row r="47" spans="1:13" ht="28.8" hidden="1" x14ac:dyDescent="0.3">
      <c r="A47" s="440"/>
      <c r="B47" s="29" t="s">
        <v>40</v>
      </c>
      <c r="C47" s="24" t="s">
        <v>41</v>
      </c>
      <c r="D47" s="25">
        <v>7.6999999999999999E-2</v>
      </c>
      <c r="E47" s="30">
        <f>E46*D47</f>
        <v>2.9260000000000002</v>
      </c>
      <c r="F47" s="31"/>
      <c r="G47" s="31"/>
      <c r="H47" s="36"/>
      <c r="I47" s="31"/>
      <c r="J47" s="36"/>
      <c r="K47" s="31"/>
      <c r="L47" s="31"/>
      <c r="M47" s="31"/>
    </row>
    <row r="48" spans="1:13" ht="28.8" hidden="1" x14ac:dyDescent="0.3">
      <c r="A48" s="440"/>
      <c r="B48" s="29" t="s">
        <v>57</v>
      </c>
      <c r="C48" s="24" t="s">
        <v>43</v>
      </c>
      <c r="D48" s="25">
        <v>0.19400000000000001</v>
      </c>
      <c r="E48" s="30">
        <f>E46*D48</f>
        <v>7.3719999999999999</v>
      </c>
      <c r="F48" s="31"/>
      <c r="G48" s="31"/>
      <c r="H48" s="36"/>
      <c r="I48" s="31"/>
      <c r="J48" s="36"/>
      <c r="K48" s="31"/>
      <c r="L48" s="31"/>
      <c r="M48" s="31"/>
    </row>
    <row r="49" spans="1:13" ht="28.8" hidden="1" x14ac:dyDescent="0.3">
      <c r="A49" s="440"/>
      <c r="B49" s="29" t="s">
        <v>58</v>
      </c>
      <c r="C49" s="24" t="s">
        <v>43</v>
      </c>
      <c r="D49" s="25">
        <v>1.67E-2</v>
      </c>
      <c r="E49" s="30">
        <f>E46*D49</f>
        <v>0.63459999999999994</v>
      </c>
      <c r="F49" s="31"/>
      <c r="G49" s="31"/>
      <c r="H49" s="36"/>
      <c r="I49" s="31"/>
      <c r="J49" s="36"/>
      <c r="K49" s="31"/>
      <c r="L49" s="31"/>
      <c r="M49" s="31"/>
    </row>
    <row r="50" spans="1:13" ht="28.8" hidden="1" x14ac:dyDescent="0.3">
      <c r="A50" s="440"/>
      <c r="B50" s="29" t="s">
        <v>59</v>
      </c>
      <c r="C50" s="24" t="s">
        <v>43</v>
      </c>
      <c r="D50" s="25">
        <v>2.4199999999999999E-2</v>
      </c>
      <c r="E50" s="30">
        <f>E46*D50</f>
        <v>0.91959999999999997</v>
      </c>
      <c r="F50" s="31"/>
      <c r="G50" s="31"/>
      <c r="H50" s="36"/>
      <c r="I50" s="31"/>
      <c r="J50" s="36"/>
      <c r="K50" s="31"/>
      <c r="L50" s="31"/>
      <c r="M50" s="31"/>
    </row>
    <row r="51" spans="1:13" ht="28.8" hidden="1" x14ac:dyDescent="0.3">
      <c r="A51" s="440"/>
      <c r="B51" s="29" t="s">
        <v>60</v>
      </c>
      <c r="C51" s="24" t="s">
        <v>43</v>
      </c>
      <c r="D51" s="25">
        <v>8.8000000000000005E-3</v>
      </c>
      <c r="E51" s="30">
        <f>E46*D51</f>
        <v>0.33440000000000003</v>
      </c>
      <c r="F51" s="31"/>
      <c r="G51" s="31"/>
      <c r="H51" s="36"/>
      <c r="I51" s="31"/>
      <c r="J51" s="36"/>
      <c r="K51" s="31"/>
      <c r="L51" s="31"/>
      <c r="M51" s="31"/>
    </row>
    <row r="52" spans="1:13" ht="28.8" hidden="1" x14ac:dyDescent="0.3">
      <c r="A52" s="440"/>
      <c r="B52" s="29" t="s">
        <v>44</v>
      </c>
      <c r="C52" s="24" t="s">
        <v>45</v>
      </c>
      <c r="D52" s="25">
        <v>6.3700000000000007E-2</v>
      </c>
      <c r="E52" s="30">
        <f>E46*D52</f>
        <v>2.4206000000000003</v>
      </c>
      <c r="F52" s="31"/>
      <c r="G52" s="31"/>
      <c r="H52" s="36"/>
      <c r="I52" s="31"/>
      <c r="J52" s="36"/>
      <c r="K52" s="31"/>
      <c r="L52" s="31"/>
      <c r="M52" s="31"/>
    </row>
    <row r="53" spans="1:13" hidden="1" x14ac:dyDescent="0.3">
      <c r="A53" s="440"/>
      <c r="B53" s="29" t="s">
        <v>54</v>
      </c>
      <c r="C53" s="24" t="s">
        <v>47</v>
      </c>
      <c r="D53" s="25">
        <v>6.2E-2</v>
      </c>
      <c r="E53" s="30">
        <f>E46*D53</f>
        <v>2.3559999999999999</v>
      </c>
      <c r="F53" s="31"/>
      <c r="G53" s="31"/>
      <c r="H53" s="36"/>
      <c r="I53" s="31"/>
      <c r="J53" s="36"/>
      <c r="K53" s="31"/>
      <c r="L53" s="31"/>
      <c r="M53" s="31"/>
    </row>
    <row r="54" spans="1:13" ht="16.2" hidden="1" x14ac:dyDescent="0.3">
      <c r="A54" s="440"/>
      <c r="B54" s="37" t="s">
        <v>61</v>
      </c>
      <c r="C54" s="38" t="s">
        <v>62</v>
      </c>
      <c r="D54" s="65">
        <v>1.2999999999999999E-3</v>
      </c>
      <c r="E54" s="66">
        <f>E46*D54</f>
        <v>4.9399999999999999E-2</v>
      </c>
      <c r="F54" s="66"/>
      <c r="G54" s="66"/>
      <c r="H54" s="66"/>
      <c r="I54" s="66"/>
      <c r="J54" s="66"/>
      <c r="K54" s="66"/>
      <c r="L54" s="66"/>
      <c r="M54" s="66"/>
    </row>
    <row r="55" spans="1:13" ht="28.8" hidden="1" x14ac:dyDescent="0.3">
      <c r="A55" s="440"/>
      <c r="B55" s="29" t="s">
        <v>53</v>
      </c>
      <c r="C55" s="24" t="s">
        <v>45</v>
      </c>
      <c r="D55" s="25">
        <v>1.78E-2</v>
      </c>
      <c r="E55" s="30">
        <f>E46*D55</f>
        <v>0.6764</v>
      </c>
      <c r="F55" s="31"/>
      <c r="G55" s="31"/>
      <c r="H55" s="36"/>
      <c r="I55" s="31"/>
      <c r="J55" s="36"/>
      <c r="K55" s="31"/>
      <c r="L55" s="31"/>
      <c r="M55" s="31"/>
    </row>
    <row r="56" spans="1:13" ht="15" x14ac:dyDescent="0.3">
      <c r="A56" s="253"/>
      <c r="B56" s="269" t="s">
        <v>140</v>
      </c>
      <c r="C56" s="279"/>
      <c r="D56" s="279"/>
      <c r="E56" s="287"/>
      <c r="F56" s="278"/>
      <c r="G56" s="281"/>
      <c r="H56" s="281"/>
      <c r="I56" s="281"/>
      <c r="J56" s="281"/>
      <c r="K56" s="281"/>
      <c r="L56" s="281"/>
      <c r="M56" s="281"/>
    </row>
    <row r="57" spans="1:13" ht="15" x14ac:dyDescent="0.3">
      <c r="A57" s="253"/>
      <c r="B57" s="269" t="s">
        <v>147</v>
      </c>
      <c r="C57" s="279"/>
      <c r="D57" s="279"/>
      <c r="E57" s="287"/>
      <c r="F57" s="278"/>
      <c r="G57" s="281"/>
      <c r="H57" s="281"/>
      <c r="I57" s="281"/>
      <c r="J57" s="281"/>
      <c r="K57" s="281"/>
      <c r="L57" s="281"/>
      <c r="M57" s="281"/>
    </row>
    <row r="58" spans="1:13" ht="15" x14ac:dyDescent="0.3">
      <c r="A58" s="253"/>
      <c r="B58" s="269" t="s">
        <v>142</v>
      </c>
      <c r="C58" s="289">
        <v>0.03</v>
      </c>
      <c r="D58" s="279"/>
      <c r="E58" s="287"/>
      <c r="F58" s="278"/>
      <c r="G58" s="281"/>
      <c r="H58" s="281"/>
      <c r="I58" s="281"/>
      <c r="J58" s="281"/>
      <c r="K58" s="281"/>
      <c r="L58" s="281"/>
      <c r="M58" s="281"/>
    </row>
    <row r="59" spans="1:13" ht="15" x14ac:dyDescent="0.3">
      <c r="A59" s="253"/>
      <c r="B59" s="269" t="s">
        <v>7</v>
      </c>
      <c r="C59" s="289"/>
      <c r="D59" s="279"/>
      <c r="E59" s="287"/>
      <c r="F59" s="278"/>
      <c r="G59" s="281"/>
      <c r="H59" s="281"/>
      <c r="I59" s="281"/>
      <c r="J59" s="281"/>
      <c r="K59" s="281"/>
      <c r="L59" s="281"/>
      <c r="M59" s="281"/>
    </row>
    <row r="60" spans="1:13" ht="15" x14ac:dyDescent="0.3">
      <c r="A60" s="253"/>
      <c r="B60" s="269" t="s">
        <v>143</v>
      </c>
      <c r="C60" s="289">
        <v>0.18</v>
      </c>
      <c r="D60" s="289"/>
      <c r="E60" s="287"/>
      <c r="F60" s="278"/>
      <c r="G60" s="255"/>
      <c r="H60" s="288"/>
      <c r="I60" s="288"/>
      <c r="J60" s="288"/>
      <c r="K60" s="288"/>
      <c r="L60" s="288"/>
      <c r="M60" s="288"/>
    </row>
    <row r="61" spans="1:13" ht="15" x14ac:dyDescent="0.3">
      <c r="A61" s="253"/>
      <c r="B61" s="269" t="s">
        <v>7</v>
      </c>
      <c r="C61" s="279"/>
      <c r="D61" s="279"/>
      <c r="E61" s="287"/>
      <c r="F61" s="278"/>
      <c r="G61" s="255"/>
      <c r="H61" s="288"/>
      <c r="I61" s="288"/>
      <c r="J61" s="288"/>
      <c r="K61" s="288"/>
      <c r="L61" s="288"/>
      <c r="M61" s="288"/>
    </row>
    <row r="64" spans="1:13" ht="43.2" x14ac:dyDescent="0.3">
      <c r="B64" s="432" t="s">
        <v>217</v>
      </c>
    </row>
  </sheetData>
  <mergeCells count="17">
    <mergeCell ref="A23:A26"/>
    <mergeCell ref="A36:A45"/>
    <mergeCell ref="M5:M6"/>
    <mergeCell ref="A46:A55"/>
    <mergeCell ref="A10:A14"/>
    <mergeCell ref="A19:A22"/>
    <mergeCell ref="A27:A35"/>
    <mergeCell ref="A2:M2"/>
    <mergeCell ref="A3:M3"/>
    <mergeCell ref="A5:A6"/>
    <mergeCell ref="B5:B6"/>
    <mergeCell ref="C5:C6"/>
    <mergeCell ref="E5:E6"/>
    <mergeCell ref="F5:G5"/>
    <mergeCell ref="H5:I5"/>
    <mergeCell ref="J5:K5"/>
    <mergeCell ref="L5:L6"/>
  </mergeCells>
  <conditionalFormatting sqref="I36 G36 K36:M36 A46:F46">
    <cfRule type="cellIs" dxfId="95" priority="18" operator="equal">
      <formula>0</formula>
    </cfRule>
  </conditionalFormatting>
  <conditionalFormatting sqref="A36 H36 J36 D36:F36">
    <cfRule type="cellIs" dxfId="94" priority="17" operator="equal">
      <formula>0</formula>
    </cfRule>
  </conditionalFormatting>
  <conditionalFormatting sqref="B36">
    <cfRule type="cellIs" dxfId="93" priority="16" operator="equal">
      <formula>0</formula>
    </cfRule>
  </conditionalFormatting>
  <conditionalFormatting sqref="D42:F42 B42 H42:H45 J42:J45 K37:M45 G37:G45 I37:I45">
    <cfRule type="cellIs" dxfId="92" priority="15" operator="equal">
      <formula>0</formula>
    </cfRule>
  </conditionalFormatting>
  <conditionalFormatting sqref="D40:F40 B40 B41:F41 B38:F39 H37:H41 J37:J41 C37:F37">
    <cfRule type="cellIs" dxfId="91" priority="13" operator="equal">
      <formula>0</formula>
    </cfRule>
  </conditionalFormatting>
  <conditionalFormatting sqref="D44:F44 B44 B45:F45 B43:F43">
    <cfRule type="cellIs" dxfId="90" priority="14" operator="equal">
      <formula>0</formula>
    </cfRule>
  </conditionalFormatting>
  <conditionalFormatting sqref="C44">
    <cfRule type="cellIs" dxfId="89" priority="11" operator="equal">
      <formula>0</formula>
    </cfRule>
  </conditionalFormatting>
  <conditionalFormatting sqref="B37">
    <cfRule type="cellIs" dxfId="88" priority="9" operator="equal">
      <formula>0</formula>
    </cfRule>
  </conditionalFormatting>
  <conditionalFormatting sqref="C40">
    <cfRule type="cellIs" dxfId="87" priority="12" operator="equal">
      <formula>0</formula>
    </cfRule>
  </conditionalFormatting>
  <conditionalFormatting sqref="C42">
    <cfRule type="cellIs" dxfId="86" priority="10" operator="equal">
      <formula>0</formula>
    </cfRule>
  </conditionalFormatting>
  <conditionalFormatting sqref="C36">
    <cfRule type="cellIs" dxfId="85" priority="7" operator="equal">
      <formula>0</formula>
    </cfRule>
  </conditionalFormatting>
  <conditionalFormatting sqref="K46:M46 I46 G46">
    <cfRule type="cellIs" dxfId="84" priority="6" operator="equal">
      <formula>0</formula>
    </cfRule>
  </conditionalFormatting>
  <conditionalFormatting sqref="H46 J46">
    <cfRule type="cellIs" dxfId="83" priority="5" operator="equal">
      <formula>0</formula>
    </cfRule>
  </conditionalFormatting>
  <conditionalFormatting sqref="K47:M55 B50:F55 H50:H55 J50 I47:I55 G47:G55 J52:J55">
    <cfRule type="cellIs" dxfId="82" priority="4" operator="equal">
      <formula>0</formula>
    </cfRule>
  </conditionalFormatting>
  <conditionalFormatting sqref="B47:F49 H47:H49 J47:J49">
    <cfRule type="cellIs" dxfId="81" priority="3" operator="equal">
      <formula>0</formula>
    </cfRule>
  </conditionalFormatting>
  <conditionalFormatting sqref="J51">
    <cfRule type="cellIs" dxfId="80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3"/>
  <sheetViews>
    <sheetView zoomScale="115" zoomScaleNormal="115" workbookViewId="0">
      <selection activeCell="L5" sqref="L5:M6"/>
    </sheetView>
  </sheetViews>
  <sheetFormatPr defaultRowHeight="14.4" x14ac:dyDescent="0.3"/>
  <cols>
    <col min="1" max="1" width="2.6640625" style="330" customWidth="1"/>
    <col min="2" max="2" width="45.6640625" customWidth="1"/>
    <col min="3" max="3" width="6.33203125" bestFit="1" customWidth="1"/>
    <col min="4" max="4" width="9.109375" hidden="1" customWidth="1"/>
    <col min="5" max="5" width="8.44140625" bestFit="1" customWidth="1"/>
    <col min="6" max="6" width="8.5546875" hidden="1" customWidth="1"/>
    <col min="7" max="7" width="8.33203125" hidden="1" customWidth="1"/>
    <col min="8" max="8" width="5.88671875" hidden="1" customWidth="1"/>
    <col min="9" max="9" width="9.6640625" hidden="1" customWidth="1"/>
    <col min="10" max="10" width="6" hidden="1" customWidth="1"/>
    <col min="11" max="11" width="8.5546875" hidden="1" customWidth="1"/>
    <col min="12" max="12" width="14.21875" customWidth="1"/>
    <col min="13" max="13" width="13.77734375" customWidth="1"/>
  </cols>
  <sheetData>
    <row r="1" spans="1:13" s="298" customFormat="1" ht="38.25" customHeight="1" x14ac:dyDescent="0.3">
      <c r="A1" s="508" t="s">
        <v>223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7.399999999999999" x14ac:dyDescent="0.4">
      <c r="A2" s="510" t="s">
        <v>148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3" ht="15" x14ac:dyDescent="0.3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5" x14ac:dyDescent="0.35">
      <c r="A4" s="301"/>
      <c r="B4" s="302"/>
      <c r="C4" s="302"/>
      <c r="D4" s="302"/>
      <c r="E4" s="302"/>
      <c r="F4" s="302"/>
      <c r="G4" s="302"/>
      <c r="H4" s="302"/>
      <c r="I4" s="303"/>
      <c r="J4" s="300"/>
      <c r="K4" s="302"/>
      <c r="L4" s="302"/>
      <c r="M4" s="302"/>
    </row>
    <row r="5" spans="1:13" ht="23.25" customHeight="1" x14ac:dyDescent="0.3">
      <c r="A5" s="511" t="s">
        <v>0</v>
      </c>
      <c r="B5" s="513" t="s">
        <v>149</v>
      </c>
      <c r="C5" s="511" t="s">
        <v>150</v>
      </c>
      <c r="D5" s="518" t="s">
        <v>79</v>
      </c>
      <c r="E5" s="519"/>
      <c r="F5" s="515" t="s">
        <v>151</v>
      </c>
      <c r="G5" s="515"/>
      <c r="H5" s="515" t="s">
        <v>5</v>
      </c>
      <c r="I5" s="515"/>
      <c r="J5" s="516" t="s">
        <v>152</v>
      </c>
      <c r="K5" s="515"/>
      <c r="L5" s="517" t="s">
        <v>221</v>
      </c>
      <c r="M5" s="517" t="s">
        <v>222</v>
      </c>
    </row>
    <row r="6" spans="1:13" ht="22.2" x14ac:dyDescent="0.3">
      <c r="A6" s="512"/>
      <c r="B6" s="514"/>
      <c r="C6" s="512"/>
      <c r="D6" s="520"/>
      <c r="E6" s="521"/>
      <c r="F6" s="305" t="s">
        <v>153</v>
      </c>
      <c r="G6" s="304" t="s">
        <v>7</v>
      </c>
      <c r="H6" s="305" t="s">
        <v>153</v>
      </c>
      <c r="I6" s="304" t="s">
        <v>7</v>
      </c>
      <c r="J6" s="305" t="s">
        <v>153</v>
      </c>
      <c r="K6" s="304" t="s">
        <v>7</v>
      </c>
      <c r="L6" s="517"/>
      <c r="M6" s="517"/>
    </row>
    <row r="7" spans="1:13" ht="12" customHeight="1" x14ac:dyDescent="0.35">
      <c r="A7" s="306">
        <v>1</v>
      </c>
      <c r="B7" s="307">
        <v>2</v>
      </c>
      <c r="C7" s="307">
        <v>3</v>
      </c>
      <c r="D7" s="307">
        <v>5</v>
      </c>
      <c r="E7" s="307">
        <v>4</v>
      </c>
      <c r="F7" s="307">
        <v>7</v>
      </c>
      <c r="G7" s="307">
        <v>8</v>
      </c>
      <c r="H7" s="307">
        <v>9</v>
      </c>
      <c r="I7" s="307">
        <v>10</v>
      </c>
      <c r="J7" s="307">
        <v>11</v>
      </c>
      <c r="K7" s="307">
        <v>12</v>
      </c>
      <c r="L7" s="307">
        <v>5</v>
      </c>
      <c r="M7" s="307">
        <v>6</v>
      </c>
    </row>
    <row r="8" spans="1:13" ht="12" customHeight="1" x14ac:dyDescent="0.3">
      <c r="A8" s="467">
        <v>1</v>
      </c>
      <c r="B8" s="111" t="s">
        <v>85</v>
      </c>
      <c r="C8" s="100" t="s">
        <v>74</v>
      </c>
      <c r="D8" s="80"/>
      <c r="E8" s="331">
        <v>100.4</v>
      </c>
      <c r="F8" s="331"/>
      <c r="G8" s="331"/>
      <c r="H8" s="331"/>
      <c r="I8" s="331"/>
      <c r="J8" s="331"/>
      <c r="K8" s="331"/>
      <c r="L8" s="331"/>
      <c r="M8" s="331"/>
    </row>
    <row r="9" spans="1:13" ht="12" hidden="1" customHeight="1" x14ac:dyDescent="0.3">
      <c r="A9" s="467"/>
      <c r="B9" s="82" t="s">
        <v>69</v>
      </c>
      <c r="C9" s="87" t="s">
        <v>70</v>
      </c>
      <c r="D9" s="110">
        <v>0.67700000000000005</v>
      </c>
      <c r="E9" s="89">
        <f>D9*E8</f>
        <v>67.970800000000011</v>
      </c>
      <c r="F9" s="89"/>
      <c r="G9" s="89"/>
      <c r="H9" s="89"/>
      <c r="I9" s="89"/>
      <c r="J9" s="89"/>
      <c r="K9" s="89"/>
      <c r="L9" s="89"/>
      <c r="M9" s="89"/>
    </row>
    <row r="10" spans="1:13" ht="12" hidden="1" customHeight="1" x14ac:dyDescent="0.3">
      <c r="A10" s="467"/>
      <c r="B10" s="82" t="s">
        <v>71</v>
      </c>
      <c r="C10" s="87" t="s">
        <v>72</v>
      </c>
      <c r="D10" s="110">
        <v>5.7799999999999997E-2</v>
      </c>
      <c r="E10" s="89">
        <f>D10*E8</f>
        <v>5.8031199999999998</v>
      </c>
      <c r="F10" s="89"/>
      <c r="G10" s="89"/>
      <c r="H10" s="89"/>
      <c r="I10" s="89"/>
      <c r="J10" s="89"/>
      <c r="K10" s="89"/>
      <c r="L10" s="89"/>
      <c r="M10" s="89"/>
    </row>
    <row r="11" spans="1:13" ht="12" hidden="1" customHeight="1" x14ac:dyDescent="0.3">
      <c r="A11" s="467"/>
      <c r="B11" s="10" t="s">
        <v>14</v>
      </c>
      <c r="C11" s="41" t="s">
        <v>13</v>
      </c>
      <c r="D11" s="41">
        <f>0.0125</f>
        <v>1.2500000000000001E-2</v>
      </c>
      <c r="E11" s="12">
        <f>E8*D11</f>
        <v>1.2550000000000001</v>
      </c>
      <c r="F11" s="13"/>
      <c r="G11" s="14"/>
      <c r="H11" s="14"/>
      <c r="I11" s="14"/>
      <c r="J11" s="14"/>
      <c r="K11" s="14"/>
      <c r="L11" s="14"/>
      <c r="M11" s="14"/>
    </row>
    <row r="12" spans="1:13" ht="12" hidden="1" customHeight="1" x14ac:dyDescent="0.3">
      <c r="A12" s="467"/>
      <c r="B12" s="10" t="s">
        <v>15</v>
      </c>
      <c r="C12" s="41" t="s">
        <v>16</v>
      </c>
      <c r="D12" s="41">
        <v>2.82E-3</v>
      </c>
      <c r="E12" s="12">
        <f>E8*D12</f>
        <v>0.28312799999999999</v>
      </c>
      <c r="F12" s="13"/>
      <c r="G12" s="14"/>
      <c r="H12" s="14"/>
      <c r="I12" s="14"/>
      <c r="J12" s="14"/>
      <c r="K12" s="14"/>
      <c r="L12" s="14"/>
      <c r="M12" s="14"/>
    </row>
    <row r="13" spans="1:13" ht="12" customHeight="1" x14ac:dyDescent="0.35">
      <c r="A13" s="306">
        <v>2</v>
      </c>
      <c r="B13" s="312" t="s">
        <v>156</v>
      </c>
      <c r="C13" s="313" t="s">
        <v>157</v>
      </c>
      <c r="D13" s="313">
        <v>1.65</v>
      </c>
      <c r="E13" s="308">
        <f>E8*D13</f>
        <v>165.66</v>
      </c>
      <c r="F13" s="313"/>
      <c r="G13" s="308"/>
      <c r="H13" s="313"/>
      <c r="I13" s="314"/>
      <c r="J13" s="313"/>
      <c r="K13" s="315"/>
      <c r="L13" s="315"/>
      <c r="M13" s="308"/>
    </row>
    <row r="14" spans="1:13" ht="25.2" x14ac:dyDescent="0.3">
      <c r="A14" s="446">
        <v>4</v>
      </c>
      <c r="B14" s="8" t="s">
        <v>38</v>
      </c>
      <c r="C14" s="9" t="s">
        <v>19</v>
      </c>
      <c r="D14" s="46"/>
      <c r="E14" s="47">
        <v>311.2</v>
      </c>
      <c r="F14" s="47"/>
      <c r="G14" s="48"/>
      <c r="H14" s="47"/>
      <c r="I14" s="48"/>
      <c r="J14" s="47"/>
      <c r="K14" s="48"/>
      <c r="L14" s="48"/>
      <c r="M14" s="48"/>
    </row>
    <row r="15" spans="1:13" ht="12" hidden="1" customHeight="1" x14ac:dyDescent="0.3">
      <c r="A15" s="447"/>
      <c r="B15" s="10" t="s">
        <v>20</v>
      </c>
      <c r="C15" s="11" t="s">
        <v>11</v>
      </c>
      <c r="D15" s="49">
        <v>3.73E-2</v>
      </c>
      <c r="E15" s="50">
        <f>D15*E14</f>
        <v>11.607759999999999</v>
      </c>
      <c r="F15" s="51"/>
      <c r="G15" s="52"/>
      <c r="H15" s="52"/>
      <c r="I15" s="52"/>
      <c r="J15" s="52"/>
      <c r="K15" s="52"/>
      <c r="L15" s="52"/>
      <c r="M15" s="52"/>
    </row>
    <row r="16" spans="1:13" ht="12" hidden="1" customHeight="1" x14ac:dyDescent="0.3">
      <c r="A16" s="447"/>
      <c r="B16" s="10" t="s">
        <v>37</v>
      </c>
      <c r="C16" s="11" t="s">
        <v>13</v>
      </c>
      <c r="D16" s="49">
        <v>2.3700000000000001E-3</v>
      </c>
      <c r="E16" s="50">
        <f>D16*E14</f>
        <v>0.73754399999999998</v>
      </c>
      <c r="F16" s="51"/>
      <c r="G16" s="52"/>
      <c r="H16" s="52"/>
      <c r="I16" s="52"/>
      <c r="J16" s="51"/>
      <c r="K16" s="52"/>
      <c r="L16" s="52"/>
      <c r="M16" s="52"/>
    </row>
    <row r="17" spans="1:13" ht="12" hidden="1" customHeight="1" x14ac:dyDescent="0.3">
      <c r="A17" s="447"/>
      <c r="B17" s="10" t="s">
        <v>21</v>
      </c>
      <c r="C17" s="11" t="s">
        <v>13</v>
      </c>
      <c r="D17" s="49">
        <v>4.0999999999999999E-4</v>
      </c>
      <c r="E17" s="50">
        <f>D17*E14</f>
        <v>0.12759199999999998</v>
      </c>
      <c r="F17" s="51"/>
      <c r="G17" s="52"/>
      <c r="H17" s="52"/>
      <c r="I17" s="52"/>
      <c r="J17" s="51"/>
      <c r="K17" s="52"/>
      <c r="L17" s="52"/>
      <c r="M17" s="52"/>
    </row>
    <row r="18" spans="1:13" ht="12" hidden="1" customHeight="1" x14ac:dyDescent="0.3">
      <c r="A18" s="447"/>
      <c r="B18" s="10" t="s">
        <v>22</v>
      </c>
      <c r="C18" s="11" t="s">
        <v>13</v>
      </c>
      <c r="D18" s="49">
        <v>4.0899999999999999E-3</v>
      </c>
      <c r="E18" s="50">
        <f>D18*E14</f>
        <v>1.2728079999999999</v>
      </c>
      <c r="F18" s="51"/>
      <c r="G18" s="52"/>
      <c r="H18" s="52"/>
      <c r="I18" s="52"/>
      <c r="J18" s="51"/>
      <c r="K18" s="52"/>
      <c r="L18" s="52"/>
      <c r="M18" s="52"/>
    </row>
    <row r="19" spans="1:13" ht="12" hidden="1" customHeight="1" x14ac:dyDescent="0.3">
      <c r="A19" s="447"/>
      <c r="B19" s="10" t="s">
        <v>23</v>
      </c>
      <c r="C19" s="11" t="s">
        <v>13</v>
      </c>
      <c r="D19" s="49">
        <v>4.3699999999999998E-3</v>
      </c>
      <c r="E19" s="50">
        <f>D19*E14</f>
        <v>1.3599439999999998</v>
      </c>
      <c r="F19" s="51"/>
      <c r="G19" s="52"/>
      <c r="H19" s="52"/>
      <c r="I19" s="52"/>
      <c r="J19" s="51"/>
      <c r="K19" s="52"/>
      <c r="L19" s="52"/>
      <c r="M19" s="52"/>
    </row>
    <row r="20" spans="1:13" ht="12" hidden="1" customHeight="1" x14ac:dyDescent="0.3">
      <c r="A20" s="447"/>
      <c r="B20" s="10" t="s">
        <v>24</v>
      </c>
      <c r="C20" s="11" t="s">
        <v>13</v>
      </c>
      <c r="D20" s="49">
        <v>1.48E-3</v>
      </c>
      <c r="E20" s="50">
        <f>D20*E14</f>
        <v>0.46057599999999999</v>
      </c>
      <c r="F20" s="51"/>
      <c r="G20" s="52"/>
      <c r="H20" s="52"/>
      <c r="I20" s="52"/>
      <c r="J20" s="51"/>
      <c r="K20" s="52"/>
      <c r="L20" s="52"/>
      <c r="M20" s="52"/>
    </row>
    <row r="21" spans="1:13" ht="12" hidden="1" customHeight="1" x14ac:dyDescent="0.3">
      <c r="A21" s="447"/>
      <c r="B21" s="10" t="s">
        <v>30</v>
      </c>
      <c r="C21" s="11" t="s">
        <v>25</v>
      </c>
      <c r="D21" s="49">
        <v>0.122</v>
      </c>
      <c r="E21" s="50">
        <f>D21*E14</f>
        <v>37.9664</v>
      </c>
      <c r="F21" s="51"/>
      <c r="G21" s="52"/>
      <c r="H21" s="52"/>
      <c r="I21" s="52"/>
      <c r="J21" s="52"/>
      <c r="K21" s="52"/>
      <c r="L21" s="52"/>
      <c r="M21" s="52"/>
    </row>
    <row r="22" spans="1:13" ht="12" hidden="1" customHeight="1" x14ac:dyDescent="0.3">
      <c r="A22" s="448"/>
      <c r="B22" s="10" t="s">
        <v>26</v>
      </c>
      <c r="C22" s="11" t="s">
        <v>25</v>
      </c>
      <c r="D22" s="49">
        <v>1.0999999999999999E-2</v>
      </c>
      <c r="E22" s="50">
        <f>D22*E14</f>
        <v>3.4231999999999996</v>
      </c>
      <c r="F22" s="51"/>
      <c r="G22" s="52"/>
      <c r="H22" s="52"/>
      <c r="I22" s="52"/>
      <c r="J22" s="52"/>
      <c r="K22" s="52"/>
      <c r="L22" s="52"/>
      <c r="M22" s="52"/>
    </row>
    <row r="23" spans="1:13" ht="12" customHeight="1" x14ac:dyDescent="0.3">
      <c r="A23" s="441">
        <v>2</v>
      </c>
      <c r="B23" s="8" t="s">
        <v>194</v>
      </c>
      <c r="C23" s="16" t="s">
        <v>138</v>
      </c>
      <c r="D23" s="18"/>
      <c r="E23" s="332">
        <v>20</v>
      </c>
      <c r="F23" s="4"/>
      <c r="G23" s="333"/>
      <c r="H23" s="4"/>
      <c r="I23" s="333"/>
      <c r="J23" s="4"/>
      <c r="K23" s="333"/>
      <c r="L23" s="333"/>
      <c r="M23" s="333"/>
    </row>
    <row r="24" spans="1:13" ht="12" hidden="1" customHeight="1" x14ac:dyDescent="0.3">
      <c r="A24" s="442"/>
      <c r="B24" s="10" t="s">
        <v>10</v>
      </c>
      <c r="C24" s="11" t="s">
        <v>11</v>
      </c>
      <c r="D24" s="11">
        <v>1.54</v>
      </c>
      <c r="E24" s="12">
        <f>D24*E23</f>
        <v>30.8</v>
      </c>
      <c r="F24" s="334"/>
      <c r="G24" s="13"/>
      <c r="H24" s="13"/>
      <c r="I24" s="13"/>
      <c r="J24" s="13"/>
      <c r="K24" s="13"/>
      <c r="L24" s="13"/>
      <c r="M24" s="13"/>
    </row>
    <row r="25" spans="1:13" ht="12" hidden="1" customHeight="1" x14ac:dyDescent="0.3">
      <c r="A25" s="442"/>
      <c r="B25" s="10" t="s">
        <v>146</v>
      </c>
      <c r="C25" s="11" t="s">
        <v>56</v>
      </c>
      <c r="D25" s="11">
        <v>1</v>
      </c>
      <c r="E25" s="12">
        <f>E23*D25</f>
        <v>20</v>
      </c>
      <c r="F25" s="334"/>
      <c r="G25" s="13"/>
      <c r="H25" s="13"/>
      <c r="I25" s="13"/>
      <c r="J25" s="13"/>
      <c r="K25" s="13"/>
      <c r="L25" s="13"/>
      <c r="M25" s="13"/>
    </row>
    <row r="26" spans="1:13" ht="12" hidden="1" customHeight="1" x14ac:dyDescent="0.3">
      <c r="A26" s="443"/>
      <c r="B26" s="10" t="s">
        <v>139</v>
      </c>
      <c r="C26" s="11" t="s">
        <v>16</v>
      </c>
      <c r="D26" s="11">
        <v>0.09</v>
      </c>
      <c r="E26" s="12">
        <f>D26*E23</f>
        <v>1.7999999999999998</v>
      </c>
      <c r="F26" s="334"/>
      <c r="G26" s="13"/>
      <c r="H26" s="13"/>
      <c r="I26" s="13"/>
      <c r="J26" s="13"/>
      <c r="K26" s="13"/>
      <c r="L26" s="13"/>
      <c r="M26" s="13"/>
    </row>
    <row r="27" spans="1:13" ht="43.2" x14ac:dyDescent="0.3">
      <c r="A27" s="440">
        <v>3</v>
      </c>
      <c r="B27" s="23" t="s">
        <v>39</v>
      </c>
      <c r="C27" s="24" t="s">
        <v>52</v>
      </c>
      <c r="D27" s="335"/>
      <c r="E27" s="336">
        <v>311.2</v>
      </c>
      <c r="F27" s="337"/>
      <c r="G27" s="337"/>
      <c r="H27" s="338"/>
      <c r="I27" s="337"/>
      <c r="J27" s="338"/>
      <c r="K27" s="337"/>
      <c r="L27" s="337"/>
      <c r="M27" s="337"/>
    </row>
    <row r="28" spans="1:13" ht="28.8" hidden="1" x14ac:dyDescent="0.3">
      <c r="A28" s="440"/>
      <c r="B28" s="29" t="s">
        <v>40</v>
      </c>
      <c r="C28" s="24" t="s">
        <v>41</v>
      </c>
      <c r="D28" s="335">
        <v>0.377716</v>
      </c>
      <c r="E28" s="339">
        <f>D28*E27</f>
        <v>117.54521919999999</v>
      </c>
      <c r="F28" s="340"/>
      <c r="G28" s="341"/>
      <c r="H28" s="342"/>
      <c r="I28" s="341"/>
      <c r="J28" s="342"/>
      <c r="K28" s="341"/>
      <c r="L28" s="341"/>
      <c r="M28" s="340"/>
    </row>
    <row r="29" spans="1:13" ht="28.8" hidden="1" x14ac:dyDescent="0.3">
      <c r="A29" s="440"/>
      <c r="B29" s="29" t="s">
        <v>42</v>
      </c>
      <c r="C29" s="24" t="s">
        <v>43</v>
      </c>
      <c r="D29" s="335">
        <v>2.2599999999999999E-2</v>
      </c>
      <c r="E29" s="339">
        <f>D29*E27</f>
        <v>7.0331199999999994</v>
      </c>
      <c r="F29" s="340"/>
      <c r="G29" s="341"/>
      <c r="H29" s="342"/>
      <c r="I29" s="341"/>
      <c r="J29" s="342"/>
      <c r="K29" s="341"/>
      <c r="L29" s="341"/>
      <c r="M29" s="340"/>
    </row>
    <row r="30" spans="1:13" hidden="1" x14ac:dyDescent="0.3">
      <c r="A30" s="440"/>
      <c r="B30" s="29" t="s">
        <v>44</v>
      </c>
      <c r="C30" s="24" t="s">
        <v>45</v>
      </c>
      <c r="D30" s="335">
        <v>1.29E-2</v>
      </c>
      <c r="E30" s="339">
        <f>D30*E27</f>
        <v>4.0144799999999998</v>
      </c>
      <c r="F30" s="340"/>
      <c r="G30" s="341"/>
      <c r="H30" s="342"/>
      <c r="I30" s="341"/>
      <c r="J30" s="342"/>
      <c r="K30" s="341"/>
      <c r="L30" s="341"/>
      <c r="M30" s="340"/>
    </row>
    <row r="31" spans="1:13" hidden="1" x14ac:dyDescent="0.3">
      <c r="A31" s="440"/>
      <c r="B31" s="29" t="s">
        <v>46</v>
      </c>
      <c r="C31" s="24" t="s">
        <v>47</v>
      </c>
      <c r="D31" s="335">
        <v>0.14280000000000001</v>
      </c>
      <c r="E31" s="339">
        <f>D31*E27</f>
        <v>44.439360000000001</v>
      </c>
      <c r="F31" s="340"/>
      <c r="G31" s="341"/>
      <c r="H31" s="342"/>
      <c r="I31" s="341"/>
      <c r="J31" s="342"/>
      <c r="K31" s="341"/>
      <c r="L31" s="341"/>
      <c r="M31" s="340"/>
    </row>
    <row r="32" spans="1:13" hidden="1" x14ac:dyDescent="0.3">
      <c r="A32" s="440"/>
      <c r="B32" s="29" t="s">
        <v>48</v>
      </c>
      <c r="C32" s="24" t="s">
        <v>49</v>
      </c>
      <c r="D32" s="335" t="s">
        <v>50</v>
      </c>
      <c r="E32" s="343">
        <v>0.83599999999999997</v>
      </c>
      <c r="F32" s="340"/>
      <c r="G32" s="341"/>
      <c r="H32" s="342"/>
      <c r="I32" s="341"/>
      <c r="J32" s="342"/>
      <c r="K32" s="341"/>
      <c r="L32" s="341"/>
      <c r="M32" s="340"/>
    </row>
    <row r="33" spans="1:13" hidden="1" x14ac:dyDescent="0.3">
      <c r="A33" s="440"/>
      <c r="B33" s="29" t="s">
        <v>51</v>
      </c>
      <c r="C33" s="24" t="s">
        <v>52</v>
      </c>
      <c r="D33" s="335">
        <v>8.1600000000000006E-3</v>
      </c>
      <c r="E33" s="339">
        <f>D33*E27</f>
        <v>2.5393919999999999</v>
      </c>
      <c r="F33" s="341"/>
      <c r="G33" s="341"/>
      <c r="H33" s="342"/>
      <c r="I33" s="341"/>
      <c r="J33" s="342"/>
      <c r="K33" s="341"/>
      <c r="L33" s="341"/>
      <c r="M33" s="340"/>
    </row>
    <row r="34" spans="1:13" hidden="1" x14ac:dyDescent="0.3">
      <c r="A34" s="440"/>
      <c r="B34" s="29" t="s">
        <v>53</v>
      </c>
      <c r="C34" s="24" t="s">
        <v>45</v>
      </c>
      <c r="D34" s="335">
        <v>5.2599999999999999E-3</v>
      </c>
      <c r="E34" s="339">
        <f>D34*E27</f>
        <v>1.6369119999999999</v>
      </c>
      <c r="F34" s="340"/>
      <c r="G34" s="341"/>
      <c r="H34" s="342"/>
      <c r="I34" s="341"/>
      <c r="J34" s="342"/>
      <c r="K34" s="341"/>
      <c r="L34" s="341"/>
      <c r="M34" s="340"/>
    </row>
    <row r="35" spans="1:13" hidden="1" x14ac:dyDescent="0.3">
      <c r="A35" s="440"/>
      <c r="B35" s="29" t="s">
        <v>54</v>
      </c>
      <c r="C35" s="24" t="s">
        <v>47</v>
      </c>
      <c r="D35" s="335">
        <v>0.17799999999999999</v>
      </c>
      <c r="E35" s="339">
        <f>D35*E27</f>
        <v>55.393599999999992</v>
      </c>
      <c r="F35" s="340"/>
      <c r="G35" s="341"/>
      <c r="H35" s="342"/>
      <c r="I35" s="341"/>
      <c r="J35" s="342"/>
      <c r="K35" s="341"/>
      <c r="L35" s="341"/>
      <c r="M35" s="340"/>
    </row>
    <row r="36" spans="1:13" hidden="1" x14ac:dyDescent="0.3">
      <c r="A36" s="440"/>
      <c r="B36" s="29" t="s">
        <v>55</v>
      </c>
      <c r="C36" s="24" t="s">
        <v>49</v>
      </c>
      <c r="D36" s="335"/>
      <c r="E36" s="339">
        <f>E31*2.4</f>
        <v>106.654464</v>
      </c>
      <c r="F36" s="340"/>
      <c r="G36" s="341"/>
      <c r="H36" s="342"/>
      <c r="I36" s="341"/>
      <c r="J36" s="342"/>
      <c r="K36" s="341"/>
      <c r="L36" s="341"/>
      <c r="M36" s="340"/>
    </row>
    <row r="37" spans="1:13" s="316" customFormat="1" ht="27.75" customHeight="1" x14ac:dyDescent="0.35">
      <c r="A37" s="306">
        <v>6</v>
      </c>
      <c r="B37" s="312" t="s">
        <v>162</v>
      </c>
      <c r="C37" s="313" t="s">
        <v>160</v>
      </c>
      <c r="D37" s="313"/>
      <c r="E37" s="318">
        <v>163.4</v>
      </c>
      <c r="F37" s="313"/>
      <c r="G37" s="308"/>
      <c r="H37" s="313"/>
      <c r="I37" s="314"/>
      <c r="J37" s="313"/>
      <c r="K37" s="319"/>
      <c r="L37" s="319"/>
      <c r="M37" s="308"/>
    </row>
    <row r="38" spans="1:13" ht="15" hidden="1" x14ac:dyDescent="0.35">
      <c r="A38" s="304"/>
      <c r="B38" s="309" t="s">
        <v>155</v>
      </c>
      <c r="C38" s="307" t="s">
        <v>11</v>
      </c>
      <c r="D38" s="307">
        <v>0.54139999999999999</v>
      </c>
      <c r="E38" s="317">
        <f>D38*E37</f>
        <v>88.464759999999998</v>
      </c>
      <c r="F38" s="307"/>
      <c r="G38" s="311"/>
      <c r="H38" s="307"/>
      <c r="I38" s="309"/>
      <c r="J38" s="307"/>
      <c r="K38" s="310"/>
      <c r="L38" s="310"/>
      <c r="M38" s="311"/>
    </row>
    <row r="39" spans="1:13" ht="15" hidden="1" x14ac:dyDescent="0.35">
      <c r="A39" s="306"/>
      <c r="B39" s="309" t="s">
        <v>139</v>
      </c>
      <c r="C39" s="307" t="s">
        <v>16</v>
      </c>
      <c r="D39" s="307">
        <v>4.6199999999999998E-2</v>
      </c>
      <c r="E39" s="317">
        <f>D39*E37</f>
        <v>7.54908</v>
      </c>
      <c r="F39" s="307"/>
      <c r="G39" s="311"/>
      <c r="H39" s="307"/>
      <c r="I39" s="309"/>
      <c r="J39" s="307"/>
      <c r="K39" s="310"/>
      <c r="L39" s="310"/>
      <c r="M39" s="311"/>
    </row>
    <row r="40" spans="1:13" ht="15" hidden="1" x14ac:dyDescent="0.35">
      <c r="A40" s="306"/>
      <c r="B40" s="309" t="s">
        <v>161</v>
      </c>
      <c r="C40" s="307" t="s">
        <v>154</v>
      </c>
      <c r="D40" s="307">
        <v>8.1600000000000006E-2</v>
      </c>
      <c r="E40" s="317">
        <f>D40*E37</f>
        <v>13.333440000000001</v>
      </c>
      <c r="F40" s="307"/>
      <c r="G40" s="317"/>
      <c r="H40" s="307"/>
      <c r="I40" s="309"/>
      <c r="J40" s="307"/>
      <c r="K40" s="310"/>
      <c r="L40" s="310"/>
      <c r="M40" s="311"/>
    </row>
    <row r="41" spans="1:13" ht="41.4" x14ac:dyDescent="0.3">
      <c r="A41" s="522">
        <v>4</v>
      </c>
      <c r="B41" s="344" t="s">
        <v>63</v>
      </c>
      <c r="C41" s="345" t="s">
        <v>56</v>
      </c>
      <c r="D41" s="335"/>
      <c r="E41" s="346">
        <v>91</v>
      </c>
      <c r="F41" s="347"/>
      <c r="G41" s="348"/>
      <c r="H41" s="349"/>
      <c r="I41" s="348"/>
      <c r="J41" s="349"/>
      <c r="K41" s="348"/>
      <c r="L41" s="348"/>
      <c r="M41" s="348"/>
    </row>
    <row r="42" spans="1:13" ht="27.6" hidden="1" x14ac:dyDescent="0.3">
      <c r="A42" s="522"/>
      <c r="B42" s="350" t="s">
        <v>40</v>
      </c>
      <c r="C42" s="345" t="s">
        <v>41</v>
      </c>
      <c r="D42" s="335">
        <v>7.6999999999999999E-2</v>
      </c>
      <c r="E42" s="339">
        <f>E41*D42</f>
        <v>7.0069999999999997</v>
      </c>
      <c r="F42" s="340"/>
      <c r="G42" s="340"/>
      <c r="H42" s="351"/>
      <c r="I42" s="340"/>
      <c r="J42" s="351"/>
      <c r="K42" s="340"/>
      <c r="L42" s="340"/>
      <c r="M42" s="340"/>
    </row>
    <row r="43" spans="1:13" ht="27.6" hidden="1" x14ac:dyDescent="0.3">
      <c r="A43" s="522"/>
      <c r="B43" s="350" t="s">
        <v>57</v>
      </c>
      <c r="C43" s="345" t="s">
        <v>43</v>
      </c>
      <c r="D43" s="335">
        <v>0.19400000000000001</v>
      </c>
      <c r="E43" s="339">
        <f>E41*D43</f>
        <v>17.654</v>
      </c>
      <c r="F43" s="340"/>
      <c r="G43" s="340"/>
      <c r="H43" s="351"/>
      <c r="I43" s="340"/>
      <c r="J43" s="351"/>
      <c r="K43" s="340"/>
      <c r="L43" s="340"/>
      <c r="M43" s="340"/>
    </row>
    <row r="44" spans="1:13" ht="27.6" hidden="1" x14ac:dyDescent="0.3">
      <c r="A44" s="522"/>
      <c r="B44" s="350" t="s">
        <v>58</v>
      </c>
      <c r="C44" s="345" t="s">
        <v>43</v>
      </c>
      <c r="D44" s="335">
        <v>1.67E-2</v>
      </c>
      <c r="E44" s="339">
        <f>E41*D44</f>
        <v>1.5197000000000001</v>
      </c>
      <c r="F44" s="340"/>
      <c r="G44" s="340"/>
      <c r="H44" s="351"/>
      <c r="I44" s="340"/>
      <c r="J44" s="351"/>
      <c r="K44" s="340"/>
      <c r="L44" s="340"/>
      <c r="M44" s="340"/>
    </row>
    <row r="45" spans="1:13" ht="27.6" hidden="1" x14ac:dyDescent="0.3">
      <c r="A45" s="522"/>
      <c r="B45" s="350" t="s">
        <v>59</v>
      </c>
      <c r="C45" s="345" t="s">
        <v>43</v>
      </c>
      <c r="D45" s="335">
        <v>2.4199999999999999E-2</v>
      </c>
      <c r="E45" s="339">
        <f>E41*D45</f>
        <v>2.2021999999999999</v>
      </c>
      <c r="F45" s="340"/>
      <c r="G45" s="340"/>
      <c r="H45" s="351"/>
      <c r="I45" s="340"/>
      <c r="J45" s="351"/>
      <c r="K45" s="340"/>
      <c r="L45" s="340"/>
      <c r="M45" s="340"/>
    </row>
    <row r="46" spans="1:13" ht="27.6" hidden="1" x14ac:dyDescent="0.3">
      <c r="A46" s="522"/>
      <c r="B46" s="350" t="s">
        <v>60</v>
      </c>
      <c r="C46" s="345" t="s">
        <v>43</v>
      </c>
      <c r="D46" s="335">
        <v>8.8000000000000005E-3</v>
      </c>
      <c r="E46" s="339">
        <f>E41*D46</f>
        <v>0.80080000000000007</v>
      </c>
      <c r="F46" s="340"/>
      <c r="G46" s="340"/>
      <c r="H46" s="351"/>
      <c r="I46" s="340"/>
      <c r="J46" s="351"/>
      <c r="K46" s="340"/>
      <c r="L46" s="340"/>
      <c r="M46" s="340"/>
    </row>
    <row r="47" spans="1:13" hidden="1" x14ac:dyDescent="0.3">
      <c r="A47" s="522"/>
      <c r="B47" s="350" t="s">
        <v>44</v>
      </c>
      <c r="C47" s="345" t="s">
        <v>45</v>
      </c>
      <c r="D47" s="335">
        <v>6.3700000000000007E-2</v>
      </c>
      <c r="E47" s="339">
        <f>E41*D47</f>
        <v>5.7967000000000004</v>
      </c>
      <c r="F47" s="340"/>
      <c r="G47" s="340"/>
      <c r="H47" s="351"/>
      <c r="I47" s="340"/>
      <c r="J47" s="351"/>
      <c r="K47" s="340"/>
      <c r="L47" s="340"/>
      <c r="M47" s="340"/>
    </row>
    <row r="48" spans="1:13" hidden="1" x14ac:dyDescent="0.3">
      <c r="A48" s="522"/>
      <c r="B48" s="350" t="s">
        <v>54</v>
      </c>
      <c r="C48" s="345" t="s">
        <v>47</v>
      </c>
      <c r="D48" s="335">
        <v>6.2E-2</v>
      </c>
      <c r="E48" s="339">
        <f>E41*D48</f>
        <v>5.6420000000000003</v>
      </c>
      <c r="F48" s="340"/>
      <c r="G48" s="340"/>
      <c r="H48" s="351"/>
      <c r="I48" s="340"/>
      <c r="J48" s="351"/>
      <c r="K48" s="340"/>
      <c r="L48" s="340"/>
      <c r="M48" s="340"/>
    </row>
    <row r="49" spans="1:13" ht="15" hidden="1" x14ac:dyDescent="0.3">
      <c r="A49" s="522"/>
      <c r="B49" s="352" t="s">
        <v>61</v>
      </c>
      <c r="C49" s="38" t="s">
        <v>62</v>
      </c>
      <c r="D49" s="65">
        <v>1.2999999999999999E-3</v>
      </c>
      <c r="E49" s="66">
        <f>E41*D49</f>
        <v>0.11829999999999999</v>
      </c>
      <c r="F49" s="66"/>
      <c r="G49" s="66"/>
      <c r="H49" s="66"/>
      <c r="I49" s="66"/>
      <c r="J49" s="66"/>
      <c r="K49" s="66"/>
      <c r="L49" s="66"/>
      <c r="M49" s="66"/>
    </row>
    <row r="50" spans="1:13" hidden="1" x14ac:dyDescent="0.3">
      <c r="A50" s="522"/>
      <c r="B50" s="350" t="s">
        <v>53</v>
      </c>
      <c r="C50" s="345" t="s">
        <v>45</v>
      </c>
      <c r="D50" s="335">
        <v>1.78E-2</v>
      </c>
      <c r="E50" s="339">
        <f>E41*D50</f>
        <v>1.6197999999999999</v>
      </c>
      <c r="F50" s="340"/>
      <c r="G50" s="340"/>
      <c r="H50" s="351"/>
      <c r="I50" s="340"/>
      <c r="J50" s="351"/>
      <c r="K50" s="340"/>
      <c r="L50" s="340"/>
      <c r="M50" s="340"/>
    </row>
    <row r="51" spans="1:13" s="316" customFormat="1" ht="27.75" customHeight="1" x14ac:dyDescent="0.35">
      <c r="A51" s="306">
        <v>8</v>
      </c>
      <c r="B51" s="312" t="s">
        <v>163</v>
      </c>
      <c r="C51" s="313" t="s">
        <v>136</v>
      </c>
      <c r="D51" s="313"/>
      <c r="E51" s="318">
        <v>2</v>
      </c>
      <c r="F51" s="313"/>
      <c r="G51" s="308"/>
      <c r="H51" s="313"/>
      <c r="I51" s="314"/>
      <c r="J51" s="313"/>
      <c r="K51" s="319"/>
      <c r="L51" s="319"/>
      <c r="M51" s="308"/>
    </row>
    <row r="52" spans="1:13" ht="15" hidden="1" x14ac:dyDescent="0.35">
      <c r="A52" s="304"/>
      <c r="B52" s="309" t="s">
        <v>155</v>
      </c>
      <c r="C52" s="307" t="s">
        <v>11</v>
      </c>
      <c r="D52" s="307">
        <v>1.54</v>
      </c>
      <c r="E52" s="317">
        <f>D52*E51</f>
        <v>3.08</v>
      </c>
      <c r="F52" s="307"/>
      <c r="G52" s="311"/>
      <c r="H52" s="307"/>
      <c r="I52" s="309"/>
      <c r="J52" s="307"/>
      <c r="K52" s="310"/>
      <c r="L52" s="310"/>
      <c r="M52" s="311"/>
    </row>
    <row r="53" spans="1:13" ht="15" hidden="1" x14ac:dyDescent="0.35">
      <c r="A53" s="306"/>
      <c r="B53" s="309" t="s">
        <v>139</v>
      </c>
      <c r="C53" s="307" t="s">
        <v>16</v>
      </c>
      <c r="D53" s="307">
        <v>0.09</v>
      </c>
      <c r="E53" s="317">
        <f>D53*E51</f>
        <v>0.18</v>
      </c>
      <c r="F53" s="307"/>
      <c r="G53" s="311"/>
      <c r="H53" s="307"/>
      <c r="I53" s="309"/>
      <c r="J53" s="307"/>
      <c r="K53" s="310"/>
      <c r="L53" s="310"/>
      <c r="M53" s="311"/>
    </row>
    <row r="54" spans="1:13" ht="15" hidden="1" x14ac:dyDescent="0.35">
      <c r="A54" s="306"/>
      <c r="B54" s="309" t="s">
        <v>159</v>
      </c>
      <c r="C54" s="307" t="s">
        <v>154</v>
      </c>
      <c r="D54" s="307">
        <v>1.4E-2</v>
      </c>
      <c r="E54" s="317">
        <f>D54*E51</f>
        <v>2.8000000000000001E-2</v>
      </c>
      <c r="F54" s="307"/>
      <c r="G54" s="317"/>
      <c r="H54" s="307"/>
      <c r="I54" s="309"/>
      <c r="J54" s="307"/>
      <c r="K54" s="310"/>
      <c r="L54" s="310"/>
      <c r="M54" s="311"/>
    </row>
    <row r="55" spans="1:13" ht="15" hidden="1" x14ac:dyDescent="0.35">
      <c r="A55" s="306"/>
      <c r="B55" s="309" t="s">
        <v>164</v>
      </c>
      <c r="C55" s="307" t="s">
        <v>136</v>
      </c>
      <c r="D55" s="307">
        <v>1</v>
      </c>
      <c r="E55" s="317">
        <f>D55*E51</f>
        <v>2</v>
      </c>
      <c r="F55" s="307"/>
      <c r="G55" s="311"/>
      <c r="H55" s="307"/>
      <c r="I55" s="309"/>
      <c r="J55" s="307"/>
      <c r="K55" s="320"/>
      <c r="L55" s="320"/>
      <c r="M55" s="311"/>
    </row>
    <row r="56" spans="1:13" ht="14.25" customHeight="1" x14ac:dyDescent="0.4">
      <c r="A56" s="306"/>
      <c r="B56" s="321" t="s">
        <v>165</v>
      </c>
      <c r="C56" s="307"/>
      <c r="D56" s="307"/>
      <c r="E56" s="317"/>
      <c r="F56" s="307"/>
      <c r="G56" s="311"/>
      <c r="H56" s="307"/>
      <c r="I56" s="309"/>
      <c r="J56" s="307"/>
      <c r="K56" s="320"/>
      <c r="L56" s="320"/>
      <c r="M56" s="308"/>
    </row>
    <row r="57" spans="1:13" ht="16.2" x14ac:dyDescent="0.4">
      <c r="A57" s="322"/>
      <c r="B57" s="323" t="s">
        <v>167</v>
      </c>
      <c r="C57" s="324">
        <v>0.03</v>
      </c>
      <c r="D57" s="325"/>
      <c r="E57" s="325"/>
      <c r="F57" s="325"/>
      <c r="G57" s="325"/>
      <c r="H57" s="325"/>
      <c r="I57" s="325"/>
      <c r="J57" s="325"/>
      <c r="K57" s="325"/>
      <c r="L57" s="325"/>
      <c r="M57" s="326"/>
    </row>
    <row r="58" spans="1:13" ht="16.2" x14ac:dyDescent="0.4">
      <c r="A58" s="322"/>
      <c r="B58" s="323" t="s">
        <v>166</v>
      </c>
      <c r="C58" s="327"/>
      <c r="D58" s="325"/>
      <c r="E58" s="325"/>
      <c r="F58" s="325"/>
      <c r="G58" s="325"/>
      <c r="H58" s="325"/>
      <c r="I58" s="325"/>
      <c r="J58" s="325"/>
      <c r="K58" s="325"/>
      <c r="L58" s="325"/>
      <c r="M58" s="326"/>
    </row>
    <row r="59" spans="1:13" ht="16.2" x14ac:dyDescent="0.4">
      <c r="A59" s="322"/>
      <c r="B59" s="323" t="s">
        <v>143</v>
      </c>
      <c r="C59" s="324">
        <v>0.18</v>
      </c>
      <c r="D59" s="325"/>
      <c r="E59" s="325"/>
      <c r="F59" s="325"/>
      <c r="G59" s="325"/>
      <c r="H59" s="325"/>
      <c r="I59" s="325"/>
      <c r="J59" s="325"/>
      <c r="K59" s="325"/>
      <c r="L59" s="325"/>
      <c r="M59" s="326"/>
    </row>
    <row r="60" spans="1:13" ht="16.8" x14ac:dyDescent="0.4">
      <c r="A60" s="322"/>
      <c r="B60" s="327" t="s">
        <v>7</v>
      </c>
      <c r="C60" s="323"/>
      <c r="D60" s="325"/>
      <c r="E60" s="325"/>
      <c r="F60" s="325"/>
      <c r="G60" s="325"/>
      <c r="H60" s="325"/>
      <c r="I60" s="325"/>
      <c r="J60" s="325"/>
      <c r="K60" s="325"/>
      <c r="L60" s="325"/>
      <c r="M60" s="328"/>
    </row>
    <row r="62" spans="1:13" s="329" customFormat="1" ht="16.2" x14ac:dyDescent="0.4">
      <c r="A62" s="523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</row>
    <row r="63" spans="1:13" ht="43.2" x14ac:dyDescent="0.3">
      <c r="B63" s="432" t="s">
        <v>217</v>
      </c>
    </row>
  </sheetData>
  <mergeCells count="17">
    <mergeCell ref="A27:A36"/>
    <mergeCell ref="A41:A50"/>
    <mergeCell ref="A62:M62"/>
    <mergeCell ref="A8:A12"/>
    <mergeCell ref="A14:A22"/>
    <mergeCell ref="A23:A26"/>
    <mergeCell ref="A1:M1"/>
    <mergeCell ref="A2:M2"/>
    <mergeCell ref="A5:A6"/>
    <mergeCell ref="B5:B6"/>
    <mergeCell ref="C5:C6"/>
    <mergeCell ref="F5:G5"/>
    <mergeCell ref="H5:I5"/>
    <mergeCell ref="J5:K5"/>
    <mergeCell ref="M5:M6"/>
    <mergeCell ref="D5:E6"/>
    <mergeCell ref="L5:L6"/>
  </mergeCells>
  <conditionalFormatting sqref="I27 G27 K27:M27 A41:F41">
    <cfRule type="cellIs" dxfId="79" priority="18" operator="equal">
      <formula>0</formula>
    </cfRule>
  </conditionalFormatting>
  <conditionalFormatting sqref="A27 H27 J27 D27:F27">
    <cfRule type="cellIs" dxfId="78" priority="17" operator="equal">
      <formula>0</formula>
    </cfRule>
  </conditionalFormatting>
  <conditionalFormatting sqref="B27">
    <cfRule type="cellIs" dxfId="77" priority="16" operator="equal">
      <formula>0</formula>
    </cfRule>
  </conditionalFormatting>
  <conditionalFormatting sqref="D33:F33 B33 H33:H36 J33:J36 K28:M36 G28:G36 I28:I36">
    <cfRule type="cellIs" dxfId="76" priority="15" operator="equal">
      <formula>0</formula>
    </cfRule>
  </conditionalFormatting>
  <conditionalFormatting sqref="D31:F31 B31 B32:F32 B29:F30 H28:H32 J28:J32 C28:F28">
    <cfRule type="cellIs" dxfId="75" priority="13" operator="equal">
      <formula>0</formula>
    </cfRule>
  </conditionalFormatting>
  <conditionalFormatting sqref="D35:F35 B35 B36:F36 B34:F34">
    <cfRule type="cellIs" dxfId="74" priority="14" operator="equal">
      <formula>0</formula>
    </cfRule>
  </conditionalFormatting>
  <conditionalFormatting sqref="C35">
    <cfRule type="cellIs" dxfId="73" priority="11" operator="equal">
      <formula>0</formula>
    </cfRule>
  </conditionalFormatting>
  <conditionalFormatting sqref="B28">
    <cfRule type="cellIs" dxfId="72" priority="9" operator="equal">
      <formula>0</formula>
    </cfRule>
  </conditionalFormatting>
  <conditionalFormatting sqref="C31">
    <cfRule type="cellIs" dxfId="71" priority="12" operator="equal">
      <formula>0</formula>
    </cfRule>
  </conditionalFormatting>
  <conditionalFormatting sqref="C33">
    <cfRule type="cellIs" dxfId="70" priority="10" operator="equal">
      <formula>0</formula>
    </cfRule>
  </conditionalFormatting>
  <conditionalFormatting sqref="C27">
    <cfRule type="cellIs" dxfId="69" priority="7" operator="equal">
      <formula>0</formula>
    </cfRule>
  </conditionalFormatting>
  <conditionalFormatting sqref="K41:M41 I41 G41">
    <cfRule type="cellIs" dxfId="68" priority="6" operator="equal">
      <formula>0</formula>
    </cfRule>
  </conditionalFormatting>
  <conditionalFormatting sqref="H41 J41">
    <cfRule type="cellIs" dxfId="67" priority="5" operator="equal">
      <formula>0</formula>
    </cfRule>
  </conditionalFormatting>
  <conditionalFormatting sqref="K42:M50 B45:F50 H45:H50 J45 I42:I50 G42:G50 J47:J50">
    <cfRule type="cellIs" dxfId="66" priority="4" operator="equal">
      <formula>0</formula>
    </cfRule>
  </conditionalFormatting>
  <conditionalFormatting sqref="B42:F44 H42:H44 J42:J44">
    <cfRule type="cellIs" dxfId="65" priority="3" operator="equal">
      <formula>0</formula>
    </cfRule>
  </conditionalFormatting>
  <conditionalFormatting sqref="J46">
    <cfRule type="cellIs" dxfId="64" priority="1" operator="equal">
      <formula>0</formula>
    </cfRule>
  </conditionalFormatting>
  <pageMargins left="0.7" right="0.7" top="0.75" bottom="0.75" header="0.3" footer="0.3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9"/>
  <sheetViews>
    <sheetView zoomScaleNormal="100" workbookViewId="0">
      <selection activeCell="L2" sqref="L2:M3"/>
    </sheetView>
  </sheetViews>
  <sheetFormatPr defaultColWidth="9.109375" defaultRowHeight="17.399999999999999" x14ac:dyDescent="0.4"/>
  <cols>
    <col min="1" max="1" width="3.109375" style="395" bestFit="1" customWidth="1"/>
    <col min="2" max="2" width="41.44140625" style="396" customWidth="1"/>
    <col min="3" max="3" width="9.33203125" style="397" customWidth="1"/>
    <col min="4" max="4" width="8.5546875" style="398" hidden="1" customWidth="1"/>
    <col min="5" max="5" width="8.5546875" style="398" customWidth="1"/>
    <col min="6" max="6" width="8.5546875" style="398" hidden="1" customWidth="1"/>
    <col min="7" max="7" width="9.33203125" style="398" hidden="1" customWidth="1"/>
    <col min="8" max="8" width="8.5546875" style="398" hidden="1" customWidth="1"/>
    <col min="9" max="9" width="9.44140625" style="398" hidden="1" customWidth="1"/>
    <col min="10" max="11" width="8.5546875" style="398" hidden="1" customWidth="1"/>
    <col min="12" max="12" width="13.21875" style="398" customWidth="1"/>
    <col min="13" max="13" width="14.77734375" style="398" customWidth="1"/>
    <col min="14" max="14" width="9.109375" style="361"/>
    <col min="15" max="16384" width="9.109375" style="362"/>
  </cols>
  <sheetData>
    <row r="1" spans="1:14" s="354" customFormat="1" ht="84" customHeight="1" x14ac:dyDescent="0.4">
      <c r="A1" s="524" t="s">
        <v>168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353"/>
    </row>
    <row r="2" spans="1:14" s="356" customFormat="1" ht="15" customHeight="1" x14ac:dyDescent="0.4">
      <c r="A2" s="525" t="s">
        <v>0</v>
      </c>
      <c r="B2" s="527" t="s">
        <v>169</v>
      </c>
      <c r="C2" s="527" t="s">
        <v>170</v>
      </c>
      <c r="D2" s="530" t="s">
        <v>79</v>
      </c>
      <c r="E2" s="531"/>
      <c r="F2" s="527" t="s">
        <v>4</v>
      </c>
      <c r="G2" s="527"/>
      <c r="H2" s="529" t="s">
        <v>171</v>
      </c>
      <c r="I2" s="529"/>
      <c r="J2" s="527" t="s">
        <v>5</v>
      </c>
      <c r="K2" s="527"/>
      <c r="L2" s="517" t="s">
        <v>221</v>
      </c>
      <c r="M2" s="517" t="s">
        <v>222</v>
      </c>
      <c r="N2" s="355"/>
    </row>
    <row r="3" spans="1:14" s="356" customFormat="1" ht="32.4" x14ac:dyDescent="0.4">
      <c r="A3" s="526"/>
      <c r="B3" s="528"/>
      <c r="C3" s="528"/>
      <c r="D3" s="532"/>
      <c r="E3" s="533"/>
      <c r="F3" s="358" t="s">
        <v>8</v>
      </c>
      <c r="G3" s="357" t="s">
        <v>7</v>
      </c>
      <c r="H3" s="358" t="s">
        <v>8</v>
      </c>
      <c r="I3" s="357" t="s">
        <v>7</v>
      </c>
      <c r="J3" s="358" t="s">
        <v>8</v>
      </c>
      <c r="K3" s="357" t="s">
        <v>7</v>
      </c>
      <c r="L3" s="517"/>
      <c r="M3" s="517"/>
      <c r="N3" s="355"/>
    </row>
    <row r="4" spans="1:14" ht="15" customHeight="1" x14ac:dyDescent="0.4">
      <c r="A4" s="359">
        <v>1</v>
      </c>
      <c r="B4" s="360">
        <v>2</v>
      </c>
      <c r="C4" s="360">
        <v>3</v>
      </c>
      <c r="D4" s="360">
        <v>5</v>
      </c>
      <c r="E4" s="360">
        <v>4</v>
      </c>
      <c r="F4" s="360">
        <v>6</v>
      </c>
      <c r="G4" s="360">
        <v>7</v>
      </c>
      <c r="H4" s="360">
        <v>8</v>
      </c>
      <c r="I4" s="360">
        <v>9</v>
      </c>
      <c r="J4" s="360">
        <v>10</v>
      </c>
      <c r="K4" s="360">
        <v>11</v>
      </c>
      <c r="L4" s="360">
        <v>5</v>
      </c>
      <c r="M4" s="360">
        <v>6</v>
      </c>
    </row>
    <row r="5" spans="1:14" ht="37.799999999999997" x14ac:dyDescent="0.4">
      <c r="A5" s="441">
        <v>1</v>
      </c>
      <c r="B5" s="8" t="s">
        <v>36</v>
      </c>
      <c r="C5" s="9" t="s">
        <v>9</v>
      </c>
      <c r="D5" s="46"/>
      <c r="E5" s="47">
        <v>86</v>
      </c>
      <c r="F5" s="47"/>
      <c r="G5" s="48"/>
      <c r="H5" s="47"/>
      <c r="I5" s="48"/>
      <c r="J5" s="47"/>
      <c r="K5" s="48"/>
      <c r="L5" s="48"/>
      <c r="M5" s="48"/>
    </row>
    <row r="6" spans="1:14" ht="17.399999999999999" hidden="1" customHeight="1" x14ac:dyDescent="0.4">
      <c r="A6" s="442"/>
      <c r="B6" s="10" t="s">
        <v>10</v>
      </c>
      <c r="C6" s="11" t="s">
        <v>11</v>
      </c>
      <c r="D6" s="49">
        <f>0.677</f>
        <v>0.67700000000000005</v>
      </c>
      <c r="E6" s="50">
        <f>D6*E5</f>
        <v>58.222000000000001</v>
      </c>
      <c r="F6" s="51"/>
      <c r="G6" s="52"/>
      <c r="H6" s="52"/>
      <c r="I6" s="52"/>
      <c r="J6" s="52"/>
      <c r="K6" s="52"/>
      <c r="L6" s="52"/>
      <c r="M6" s="52"/>
    </row>
    <row r="7" spans="1:14" ht="17.399999999999999" hidden="1" customHeight="1" x14ac:dyDescent="0.4">
      <c r="A7" s="442"/>
      <c r="B7" s="10" t="s">
        <v>12</v>
      </c>
      <c r="C7" s="11" t="s">
        <v>13</v>
      </c>
      <c r="D7" s="49">
        <f>0.0578</f>
        <v>5.7799999999999997E-2</v>
      </c>
      <c r="E7" s="50">
        <f>D7*E5</f>
        <v>4.9707999999999997</v>
      </c>
      <c r="F7" s="51"/>
      <c r="G7" s="52"/>
      <c r="H7" s="52"/>
      <c r="I7" s="52"/>
      <c r="J7" s="52"/>
      <c r="K7" s="52"/>
      <c r="L7" s="52"/>
      <c r="M7" s="52"/>
    </row>
    <row r="8" spans="1:14" ht="17.399999999999999" hidden="1" customHeight="1" x14ac:dyDescent="0.4">
      <c r="A8" s="442"/>
      <c r="B8" s="10" t="s">
        <v>14</v>
      </c>
      <c r="C8" s="11" t="s">
        <v>13</v>
      </c>
      <c r="D8" s="49">
        <f>0.0125</f>
        <v>1.2500000000000001E-2</v>
      </c>
      <c r="E8" s="50">
        <f>E5*D8</f>
        <v>1.075</v>
      </c>
      <c r="F8" s="51"/>
      <c r="G8" s="52"/>
      <c r="H8" s="52"/>
      <c r="I8" s="52"/>
      <c r="J8" s="52"/>
      <c r="K8" s="52"/>
      <c r="L8" s="52"/>
      <c r="M8" s="52"/>
    </row>
    <row r="9" spans="1:14" ht="17.399999999999999" hidden="1" customHeight="1" x14ac:dyDescent="0.4">
      <c r="A9" s="443"/>
      <c r="B9" s="10" t="s">
        <v>15</v>
      </c>
      <c r="C9" s="11" t="s">
        <v>16</v>
      </c>
      <c r="D9" s="49">
        <v>2.82E-3</v>
      </c>
      <c r="E9" s="50">
        <f>D9*E5</f>
        <v>0.24252000000000001</v>
      </c>
      <c r="F9" s="51"/>
      <c r="G9" s="52"/>
      <c r="H9" s="52"/>
      <c r="I9" s="52"/>
      <c r="J9" s="52"/>
      <c r="K9" s="52"/>
      <c r="L9" s="52"/>
      <c r="M9" s="52"/>
    </row>
    <row r="10" spans="1:14" ht="25.2" x14ac:dyDescent="0.4">
      <c r="A10" s="444">
        <v>2</v>
      </c>
      <c r="B10" s="15" t="s">
        <v>35</v>
      </c>
      <c r="C10" s="16" t="s">
        <v>9</v>
      </c>
      <c r="D10" s="53"/>
      <c r="E10" s="54">
        <f>E5*0.1</f>
        <v>8.6</v>
      </c>
      <c r="F10" s="55"/>
      <c r="G10" s="55"/>
      <c r="H10" s="55"/>
      <c r="I10" s="55"/>
      <c r="J10" s="55"/>
      <c r="K10" s="55"/>
      <c r="L10" s="55"/>
      <c r="M10" s="55"/>
    </row>
    <row r="11" spans="1:14" ht="17.399999999999999" hidden="1" customHeight="1" x14ac:dyDescent="0.4">
      <c r="A11" s="445"/>
      <c r="B11" s="17" t="s">
        <v>10</v>
      </c>
      <c r="C11" s="18" t="s">
        <v>11</v>
      </c>
      <c r="D11" s="56">
        <v>0.216</v>
      </c>
      <c r="E11" s="57">
        <f>D11*E10</f>
        <v>1.8575999999999999</v>
      </c>
      <c r="F11" s="58"/>
      <c r="G11" s="58"/>
      <c r="H11" s="58"/>
      <c r="I11" s="58"/>
      <c r="J11" s="58"/>
      <c r="K11" s="58"/>
      <c r="L11" s="58"/>
      <c r="M11" s="58"/>
    </row>
    <row r="12" spans="1:14" ht="32.4" x14ac:dyDescent="0.4">
      <c r="A12" s="366">
        <v>3</v>
      </c>
      <c r="B12" s="367" t="s">
        <v>172</v>
      </c>
      <c r="C12" s="368" t="s">
        <v>135</v>
      </c>
      <c r="D12" s="369"/>
      <c r="E12" s="370">
        <v>155</v>
      </c>
      <c r="F12" s="371"/>
      <c r="G12" s="365"/>
      <c r="H12" s="372"/>
      <c r="I12" s="365"/>
      <c r="J12" s="372"/>
      <c r="K12" s="365"/>
      <c r="L12" s="365"/>
      <c r="M12" s="365"/>
    </row>
    <row r="13" spans="1:14" ht="32.4" x14ac:dyDescent="0.4">
      <c r="A13" s="537">
        <v>4</v>
      </c>
      <c r="B13" s="373" t="s">
        <v>173</v>
      </c>
      <c r="C13" s="399" t="s">
        <v>191</v>
      </c>
      <c r="D13" s="400"/>
      <c r="E13" s="374">
        <v>0.47099999999999997</v>
      </c>
      <c r="F13" s="386"/>
      <c r="G13" s="386"/>
      <c r="H13" s="386"/>
      <c r="I13" s="386"/>
      <c r="J13" s="387"/>
      <c r="K13" s="386"/>
      <c r="L13" s="386"/>
      <c r="M13" s="386"/>
    </row>
    <row r="14" spans="1:14" ht="17.399999999999999" hidden="1" customHeight="1" x14ac:dyDescent="0.4">
      <c r="A14" s="538"/>
      <c r="B14" s="376" t="s">
        <v>40</v>
      </c>
      <c r="C14" s="363" t="s">
        <v>41</v>
      </c>
      <c r="D14" s="364">
        <v>42.9</v>
      </c>
      <c r="E14" s="375">
        <f>E13*D14</f>
        <v>20.2059</v>
      </c>
      <c r="F14" s="365"/>
      <c r="G14" s="365"/>
      <c r="H14" s="375"/>
      <c r="I14" s="365"/>
      <c r="J14" s="375"/>
      <c r="K14" s="365"/>
      <c r="L14" s="365"/>
      <c r="M14" s="365"/>
    </row>
    <row r="15" spans="1:14" ht="17.399999999999999" hidden="1" customHeight="1" x14ac:dyDescent="0.4">
      <c r="A15" s="538"/>
      <c r="B15" s="376" t="s">
        <v>90</v>
      </c>
      <c r="C15" s="363" t="s">
        <v>43</v>
      </c>
      <c r="D15" s="364">
        <v>2.69</v>
      </c>
      <c r="E15" s="375">
        <f>E13*D15</f>
        <v>1.2669899999999998</v>
      </c>
      <c r="F15" s="365"/>
      <c r="G15" s="365"/>
      <c r="H15" s="375"/>
      <c r="I15" s="365"/>
      <c r="J15" s="375"/>
      <c r="K15" s="365"/>
      <c r="L15" s="365"/>
      <c r="M15" s="365"/>
    </row>
    <row r="16" spans="1:14" ht="17.399999999999999" hidden="1" customHeight="1" x14ac:dyDescent="0.4">
      <c r="A16" s="538"/>
      <c r="B16" s="376" t="s">
        <v>174</v>
      </c>
      <c r="C16" s="363" t="s">
        <v>43</v>
      </c>
      <c r="D16" s="364">
        <v>7.4</v>
      </c>
      <c r="E16" s="375">
        <f>E13*D16</f>
        <v>3.4853999999999998</v>
      </c>
      <c r="F16" s="365"/>
      <c r="G16" s="365"/>
      <c r="H16" s="375"/>
      <c r="I16" s="365"/>
      <c r="J16" s="375"/>
      <c r="K16" s="365"/>
      <c r="L16" s="365"/>
      <c r="M16" s="365"/>
    </row>
    <row r="17" spans="1:13" ht="17.399999999999999" hidden="1" customHeight="1" x14ac:dyDescent="0.4">
      <c r="A17" s="538"/>
      <c r="B17" s="376" t="s">
        <v>175</v>
      </c>
      <c r="C17" s="363" t="s">
        <v>43</v>
      </c>
      <c r="D17" s="364">
        <v>1.48</v>
      </c>
      <c r="E17" s="375">
        <f>E13*D17</f>
        <v>0.69707999999999992</v>
      </c>
      <c r="F17" s="365"/>
      <c r="G17" s="365"/>
      <c r="H17" s="375"/>
      <c r="I17" s="365"/>
      <c r="J17" s="375"/>
      <c r="K17" s="365"/>
      <c r="L17" s="365"/>
      <c r="M17" s="365"/>
    </row>
    <row r="18" spans="1:13" ht="17.399999999999999" hidden="1" customHeight="1" x14ac:dyDescent="0.4">
      <c r="A18" s="538"/>
      <c r="B18" s="376" t="s">
        <v>176</v>
      </c>
      <c r="C18" s="363" t="s">
        <v>177</v>
      </c>
      <c r="D18" s="364">
        <v>126</v>
      </c>
      <c r="E18" s="375">
        <f>E13*0.06*1000*1.26</f>
        <v>35.607599999999998</v>
      </c>
      <c r="F18" s="365"/>
      <c r="G18" s="365"/>
      <c r="H18" s="375"/>
      <c r="I18" s="365"/>
      <c r="J18" s="375"/>
      <c r="K18" s="365"/>
      <c r="L18" s="365"/>
      <c r="M18" s="365"/>
    </row>
    <row r="19" spans="1:13" ht="17.399999999999999" hidden="1" customHeight="1" x14ac:dyDescent="0.4">
      <c r="A19" s="538"/>
      <c r="B19" s="376" t="s">
        <v>54</v>
      </c>
      <c r="C19" s="363" t="s">
        <v>177</v>
      </c>
      <c r="D19" s="364">
        <v>11</v>
      </c>
      <c r="E19" s="375">
        <f>E13*D19</f>
        <v>5.181</v>
      </c>
      <c r="F19" s="365"/>
      <c r="G19" s="365"/>
      <c r="H19" s="375"/>
      <c r="I19" s="365"/>
      <c r="J19" s="375"/>
      <c r="K19" s="365"/>
      <c r="L19" s="365"/>
      <c r="M19" s="365"/>
    </row>
    <row r="20" spans="1:13" ht="32.4" hidden="1" customHeight="1" x14ac:dyDescent="0.4">
      <c r="A20" s="539"/>
      <c r="B20" s="376" t="s">
        <v>178</v>
      </c>
      <c r="C20" s="363" t="s">
        <v>49</v>
      </c>
      <c r="D20" s="364"/>
      <c r="E20" s="375">
        <f>E18*1.6</f>
        <v>56.972160000000002</v>
      </c>
      <c r="F20" s="365"/>
      <c r="G20" s="365"/>
      <c r="H20" s="375"/>
      <c r="I20" s="365"/>
      <c r="J20" s="375"/>
      <c r="K20" s="365"/>
      <c r="L20" s="365"/>
      <c r="M20" s="365"/>
    </row>
    <row r="21" spans="1:13" ht="48.6" x14ac:dyDescent="0.4">
      <c r="A21" s="534">
        <v>7</v>
      </c>
      <c r="B21" s="373" t="s">
        <v>179</v>
      </c>
      <c r="C21" s="399" t="s">
        <v>191</v>
      </c>
      <c r="D21" s="400"/>
      <c r="E21" s="374">
        <v>0.47099999999999997</v>
      </c>
      <c r="F21" s="386"/>
      <c r="G21" s="386"/>
      <c r="H21" s="386"/>
      <c r="I21" s="386"/>
      <c r="J21" s="387"/>
      <c r="K21" s="386"/>
      <c r="L21" s="386"/>
      <c r="M21" s="386"/>
    </row>
    <row r="22" spans="1:13" ht="17.399999999999999" hidden="1" customHeight="1" x14ac:dyDescent="0.4">
      <c r="A22" s="535"/>
      <c r="B22" s="377" t="s">
        <v>40</v>
      </c>
      <c r="C22" s="363" t="s">
        <v>41</v>
      </c>
      <c r="D22" s="364">
        <v>153</v>
      </c>
      <c r="E22" s="375">
        <f>E21*D22</f>
        <v>72.063000000000002</v>
      </c>
      <c r="F22" s="365"/>
      <c r="G22" s="365"/>
      <c r="H22" s="365"/>
      <c r="I22" s="365"/>
      <c r="J22" s="375"/>
      <c r="K22" s="365"/>
      <c r="L22" s="365"/>
      <c r="M22" s="365"/>
    </row>
    <row r="23" spans="1:13" ht="17.399999999999999" hidden="1" customHeight="1" x14ac:dyDescent="0.4">
      <c r="A23" s="535"/>
      <c r="B23" s="377" t="s">
        <v>94</v>
      </c>
      <c r="C23" s="363" t="s">
        <v>45</v>
      </c>
      <c r="D23" s="364">
        <v>34</v>
      </c>
      <c r="E23" s="375">
        <f>E21*D23</f>
        <v>16.013999999999999</v>
      </c>
      <c r="F23" s="365"/>
      <c r="G23" s="365"/>
      <c r="H23" s="365"/>
      <c r="I23" s="365"/>
      <c r="J23" s="375"/>
      <c r="K23" s="365"/>
      <c r="L23" s="365"/>
      <c r="M23" s="365"/>
    </row>
    <row r="24" spans="1:13" ht="17.399999999999999" hidden="1" customHeight="1" x14ac:dyDescent="0.4">
      <c r="A24" s="535"/>
      <c r="B24" s="377" t="s">
        <v>180</v>
      </c>
      <c r="C24" s="363" t="s">
        <v>181</v>
      </c>
      <c r="D24" s="364">
        <v>18.600000000000001</v>
      </c>
      <c r="E24" s="375">
        <f>E21*D24</f>
        <v>8.7606000000000002</v>
      </c>
      <c r="F24" s="365"/>
      <c r="G24" s="365"/>
      <c r="H24" s="365"/>
      <c r="I24" s="365"/>
      <c r="J24" s="375"/>
      <c r="K24" s="365"/>
      <c r="L24" s="365"/>
      <c r="M24" s="365"/>
    </row>
    <row r="25" spans="1:13" ht="17.399999999999999" hidden="1" customHeight="1" x14ac:dyDescent="0.4">
      <c r="A25" s="535"/>
      <c r="B25" s="377" t="s">
        <v>182</v>
      </c>
      <c r="C25" s="363" t="s">
        <v>49</v>
      </c>
      <c r="D25" s="364">
        <v>0.5</v>
      </c>
      <c r="E25" s="375">
        <f>E21*D25</f>
        <v>0.23549999999999999</v>
      </c>
      <c r="F25" s="378"/>
      <c r="G25" s="365"/>
      <c r="H25" s="365"/>
      <c r="I25" s="365"/>
      <c r="J25" s="375"/>
      <c r="K25" s="365"/>
      <c r="L25" s="365"/>
      <c r="M25" s="365"/>
    </row>
    <row r="26" spans="1:13" ht="17.399999999999999" hidden="1" customHeight="1" x14ac:dyDescent="0.4">
      <c r="A26" s="535"/>
      <c r="B26" s="377" t="s">
        <v>183</v>
      </c>
      <c r="C26" s="363" t="s">
        <v>49</v>
      </c>
      <c r="D26" s="364">
        <v>0.11</v>
      </c>
      <c r="E26" s="375">
        <f>E21*D26</f>
        <v>5.1809999999999995E-2</v>
      </c>
      <c r="F26" s="378"/>
      <c r="G26" s="365"/>
      <c r="H26" s="365"/>
      <c r="I26" s="365"/>
      <c r="J26" s="375"/>
      <c r="K26" s="365"/>
      <c r="L26" s="365"/>
      <c r="M26" s="365"/>
    </row>
    <row r="27" spans="1:13" ht="17.399999999999999" hidden="1" customHeight="1" x14ac:dyDescent="0.4">
      <c r="A27" s="535"/>
      <c r="B27" s="379" t="s">
        <v>184</v>
      </c>
      <c r="C27" s="363" t="s">
        <v>177</v>
      </c>
      <c r="D27" s="364">
        <v>163</v>
      </c>
      <c r="E27" s="375">
        <v>67.260000000000005</v>
      </c>
      <c r="F27" s="365"/>
      <c r="G27" s="365"/>
      <c r="H27" s="375"/>
      <c r="I27" s="365"/>
      <c r="J27" s="365"/>
      <c r="K27" s="365"/>
      <c r="L27" s="365"/>
      <c r="M27" s="365"/>
    </row>
    <row r="28" spans="1:13" ht="17.399999999999999" hidden="1" customHeight="1" x14ac:dyDescent="0.4">
      <c r="A28" s="535"/>
      <c r="B28" s="379" t="s">
        <v>120</v>
      </c>
      <c r="C28" s="363" t="s">
        <v>45</v>
      </c>
      <c r="D28" s="364">
        <v>0.46</v>
      </c>
      <c r="E28" s="375">
        <f>E21*D28</f>
        <v>0.21665999999999999</v>
      </c>
      <c r="F28" s="365"/>
      <c r="G28" s="365"/>
      <c r="H28" s="375"/>
      <c r="I28" s="365"/>
      <c r="J28" s="365"/>
      <c r="K28" s="365"/>
      <c r="L28" s="365"/>
      <c r="M28" s="365"/>
    </row>
    <row r="29" spans="1:13" ht="17.399999999999999" hidden="1" customHeight="1" x14ac:dyDescent="0.4">
      <c r="A29" s="536"/>
      <c r="B29" s="379" t="s">
        <v>55</v>
      </c>
      <c r="C29" s="363" t="s">
        <v>49</v>
      </c>
      <c r="D29" s="364"/>
      <c r="E29" s="375">
        <f>E27*2.4</f>
        <v>161.42400000000001</v>
      </c>
      <c r="F29" s="365"/>
      <c r="G29" s="365"/>
      <c r="H29" s="375"/>
      <c r="I29" s="365"/>
      <c r="J29" s="365"/>
      <c r="K29" s="365"/>
      <c r="L29" s="365"/>
      <c r="M29" s="365"/>
    </row>
    <row r="30" spans="1:13" ht="48.6" x14ac:dyDescent="0.4">
      <c r="A30" s="534">
        <v>9</v>
      </c>
      <c r="B30" s="380" t="s">
        <v>185</v>
      </c>
      <c r="C30" s="399" t="s">
        <v>186</v>
      </c>
      <c r="D30" s="400"/>
      <c r="E30" s="374">
        <v>1.417</v>
      </c>
      <c r="F30" s="386"/>
      <c r="G30" s="386"/>
      <c r="H30" s="387"/>
      <c r="I30" s="386"/>
      <c r="J30" s="386"/>
      <c r="K30" s="386"/>
      <c r="L30" s="386"/>
      <c r="M30" s="386"/>
    </row>
    <row r="31" spans="1:13" ht="17.399999999999999" hidden="1" customHeight="1" x14ac:dyDescent="0.4">
      <c r="A31" s="535"/>
      <c r="B31" s="379" t="s">
        <v>40</v>
      </c>
      <c r="C31" s="363" t="s">
        <v>41</v>
      </c>
      <c r="D31" s="364">
        <v>7.7</v>
      </c>
      <c r="E31" s="375">
        <f>E30*D31</f>
        <v>10.9109</v>
      </c>
      <c r="F31" s="365"/>
      <c r="G31" s="365"/>
      <c r="H31" s="375"/>
      <c r="I31" s="365"/>
      <c r="J31" s="365"/>
      <c r="K31" s="365"/>
      <c r="L31" s="365"/>
      <c r="M31" s="365"/>
    </row>
    <row r="32" spans="1:13" ht="17.399999999999999" hidden="1" customHeight="1" x14ac:dyDescent="0.4">
      <c r="A32" s="535"/>
      <c r="B32" s="379" t="s">
        <v>57</v>
      </c>
      <c r="C32" s="363" t="s">
        <v>43</v>
      </c>
      <c r="D32" s="364">
        <v>1.94</v>
      </c>
      <c r="E32" s="375">
        <f>E30*D32</f>
        <v>2.74898</v>
      </c>
      <c r="F32" s="365"/>
      <c r="G32" s="365"/>
      <c r="H32" s="375"/>
      <c r="I32" s="365"/>
      <c r="J32" s="365"/>
      <c r="K32" s="365"/>
      <c r="L32" s="365"/>
      <c r="M32" s="365"/>
    </row>
    <row r="33" spans="1:14" ht="17.399999999999999" hidden="1" customHeight="1" x14ac:dyDescent="0.4">
      <c r="A33" s="535"/>
      <c r="B33" s="379" t="s">
        <v>58</v>
      </c>
      <c r="C33" s="363" t="s">
        <v>43</v>
      </c>
      <c r="D33" s="364">
        <v>1.67</v>
      </c>
      <c r="E33" s="375">
        <f>E30*D33</f>
        <v>2.36639</v>
      </c>
      <c r="F33" s="365"/>
      <c r="G33" s="365"/>
      <c r="H33" s="375"/>
      <c r="I33" s="365"/>
      <c r="J33" s="365"/>
      <c r="K33" s="365"/>
      <c r="L33" s="365"/>
      <c r="M33" s="365"/>
    </row>
    <row r="34" spans="1:14" ht="17.399999999999999" hidden="1" customHeight="1" x14ac:dyDescent="0.4">
      <c r="A34" s="535"/>
      <c r="B34" s="377" t="s">
        <v>187</v>
      </c>
      <c r="C34" s="363" t="s">
        <v>181</v>
      </c>
      <c r="D34" s="364">
        <v>2.42</v>
      </c>
      <c r="E34" s="375">
        <f>E30*D34</f>
        <v>3.4291399999999999</v>
      </c>
      <c r="F34" s="365"/>
      <c r="G34" s="365"/>
      <c r="H34" s="375"/>
      <c r="I34" s="365"/>
      <c r="J34" s="365"/>
      <c r="K34" s="365"/>
      <c r="L34" s="365"/>
      <c r="M34" s="365"/>
    </row>
    <row r="35" spans="1:14" ht="17.399999999999999" hidden="1" customHeight="1" x14ac:dyDescent="0.4">
      <c r="A35" s="535"/>
      <c r="B35" s="379" t="s">
        <v>175</v>
      </c>
      <c r="C35" s="363" t="s">
        <v>181</v>
      </c>
      <c r="D35" s="364">
        <v>0.88</v>
      </c>
      <c r="E35" s="375">
        <f>E30*D35</f>
        <v>1.2469600000000001</v>
      </c>
      <c r="F35" s="365"/>
      <c r="G35" s="365"/>
      <c r="H35" s="375"/>
      <c r="I35" s="365"/>
      <c r="J35" s="365"/>
      <c r="K35" s="365"/>
      <c r="L35" s="365"/>
      <c r="M35" s="365"/>
    </row>
    <row r="36" spans="1:14" ht="17.399999999999999" hidden="1" customHeight="1" x14ac:dyDescent="0.4">
      <c r="A36" s="535"/>
      <c r="B36" s="379" t="s">
        <v>54</v>
      </c>
      <c r="C36" s="363" t="s">
        <v>188</v>
      </c>
      <c r="D36" s="364">
        <v>6.2</v>
      </c>
      <c r="E36" s="375">
        <f>E30*D36</f>
        <v>8.785400000000001</v>
      </c>
      <c r="F36" s="365"/>
      <c r="G36" s="365"/>
      <c r="H36" s="375"/>
      <c r="I36" s="365"/>
      <c r="J36" s="365"/>
      <c r="K36" s="365"/>
      <c r="L36" s="365"/>
      <c r="M36" s="365"/>
    </row>
    <row r="37" spans="1:14" ht="17.399999999999999" hidden="1" customHeight="1" x14ac:dyDescent="0.4">
      <c r="A37" s="535"/>
      <c r="B37" s="379" t="s">
        <v>94</v>
      </c>
      <c r="C37" s="363" t="s">
        <v>45</v>
      </c>
      <c r="D37" s="364">
        <v>6.37</v>
      </c>
      <c r="E37" s="375">
        <f>E30*D37</f>
        <v>9.0262900000000013</v>
      </c>
      <c r="F37" s="365"/>
      <c r="G37" s="365"/>
      <c r="H37" s="375"/>
      <c r="I37" s="365"/>
      <c r="J37" s="365"/>
      <c r="K37" s="365"/>
      <c r="L37" s="365"/>
      <c r="M37" s="365"/>
    </row>
    <row r="38" spans="1:14" ht="17.399999999999999" hidden="1" customHeight="1" x14ac:dyDescent="0.4">
      <c r="A38" s="535"/>
      <c r="B38" s="379" t="s">
        <v>95</v>
      </c>
      <c r="C38" s="363" t="s">
        <v>188</v>
      </c>
      <c r="D38" s="364">
        <v>1</v>
      </c>
      <c r="E38" s="375">
        <f>E30*D38</f>
        <v>1.417</v>
      </c>
      <c r="F38" s="365"/>
      <c r="G38" s="365"/>
      <c r="H38" s="375"/>
      <c r="I38" s="365"/>
      <c r="J38" s="365"/>
      <c r="K38" s="365"/>
      <c r="L38" s="365"/>
      <c r="M38" s="365"/>
    </row>
    <row r="39" spans="1:14" ht="17.399999999999999" hidden="1" customHeight="1" x14ac:dyDescent="0.4">
      <c r="A39" s="535"/>
      <c r="B39" s="379" t="s">
        <v>182</v>
      </c>
      <c r="C39" s="363" t="s">
        <v>49</v>
      </c>
      <c r="D39" s="364">
        <v>0.06</v>
      </c>
      <c r="E39" s="375">
        <f>E30*D39</f>
        <v>8.5019999999999998E-2</v>
      </c>
      <c r="F39" s="378"/>
      <c r="G39" s="365"/>
      <c r="H39" s="375"/>
      <c r="I39" s="365"/>
      <c r="J39" s="365"/>
      <c r="K39" s="365"/>
      <c r="L39" s="365"/>
      <c r="M39" s="365"/>
    </row>
    <row r="40" spans="1:14" ht="17.399999999999999" hidden="1" customHeight="1" x14ac:dyDescent="0.4">
      <c r="A40" s="536"/>
      <c r="B40" s="379" t="s">
        <v>53</v>
      </c>
      <c r="C40" s="363" t="s">
        <v>45</v>
      </c>
      <c r="D40" s="364">
        <v>1.78</v>
      </c>
      <c r="E40" s="375">
        <f>E30*D40</f>
        <v>2.5222600000000002</v>
      </c>
      <c r="F40" s="365"/>
      <c r="G40" s="365"/>
      <c r="H40" s="375"/>
      <c r="I40" s="365"/>
      <c r="J40" s="365"/>
      <c r="K40" s="365"/>
      <c r="L40" s="365"/>
      <c r="M40" s="365"/>
    </row>
    <row r="41" spans="1:14" x14ac:dyDescent="0.4">
      <c r="A41" s="381"/>
      <c r="B41" s="358" t="s">
        <v>166</v>
      </c>
      <c r="C41" s="382" t="s">
        <v>16</v>
      </c>
      <c r="D41" s="383"/>
      <c r="E41" s="384"/>
      <c r="F41" s="384"/>
      <c r="G41" s="385"/>
      <c r="H41" s="385"/>
      <c r="I41" s="375"/>
      <c r="J41" s="385"/>
      <c r="K41" s="375"/>
      <c r="L41" s="375"/>
      <c r="M41" s="386"/>
    </row>
    <row r="42" spans="1:14" x14ac:dyDescent="0.4">
      <c r="A42" s="360"/>
      <c r="B42" s="357" t="s">
        <v>189</v>
      </c>
      <c r="C42" s="388">
        <v>0.03</v>
      </c>
      <c r="D42" s="389"/>
      <c r="E42" s="387"/>
      <c r="F42" s="387"/>
      <c r="G42" s="387"/>
      <c r="H42" s="387"/>
      <c r="I42" s="387"/>
      <c r="J42" s="387"/>
      <c r="K42" s="387"/>
      <c r="L42" s="387"/>
      <c r="M42" s="387"/>
    </row>
    <row r="43" spans="1:14" x14ac:dyDescent="0.4">
      <c r="A43" s="360"/>
      <c r="B43" s="357" t="s">
        <v>7</v>
      </c>
      <c r="C43" s="382" t="s">
        <v>16</v>
      </c>
      <c r="D43" s="383"/>
      <c r="E43" s="387"/>
      <c r="F43" s="387"/>
      <c r="G43" s="387"/>
      <c r="H43" s="387"/>
      <c r="I43" s="387"/>
      <c r="J43" s="387"/>
      <c r="K43" s="387"/>
      <c r="L43" s="387"/>
      <c r="M43" s="387"/>
    </row>
    <row r="44" spans="1:14" x14ac:dyDescent="0.4">
      <c r="A44" s="360"/>
      <c r="B44" s="357" t="s">
        <v>190</v>
      </c>
      <c r="C44" s="388">
        <v>0.18</v>
      </c>
      <c r="D44" s="389"/>
      <c r="E44" s="387"/>
      <c r="F44" s="387"/>
      <c r="G44" s="387"/>
      <c r="H44" s="387"/>
      <c r="I44" s="387"/>
      <c r="J44" s="387"/>
      <c r="K44" s="387"/>
      <c r="L44" s="387"/>
      <c r="M44" s="387"/>
    </row>
    <row r="45" spans="1:14" x14ac:dyDescent="0.4">
      <c r="A45" s="360"/>
      <c r="B45" s="357" t="s">
        <v>7</v>
      </c>
      <c r="C45" s="382" t="s">
        <v>16</v>
      </c>
      <c r="D45" s="383"/>
      <c r="E45" s="387"/>
      <c r="F45" s="387"/>
      <c r="G45" s="387"/>
      <c r="H45" s="387"/>
      <c r="I45" s="387"/>
      <c r="J45" s="387"/>
      <c r="K45" s="387"/>
      <c r="L45" s="387"/>
      <c r="M45" s="387"/>
    </row>
    <row r="46" spans="1:14" s="394" customFormat="1" x14ac:dyDescent="0.4">
      <c r="A46" s="390"/>
      <c r="B46" s="391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3"/>
    </row>
    <row r="49" spans="2:2" ht="43.2" x14ac:dyDescent="0.4">
      <c r="B49" s="432" t="s">
        <v>217</v>
      </c>
    </row>
  </sheetData>
  <mergeCells count="15">
    <mergeCell ref="A30:A40"/>
    <mergeCell ref="A5:A9"/>
    <mergeCell ref="A10:A11"/>
    <mergeCell ref="A13:A20"/>
    <mergeCell ref="A21:A29"/>
    <mergeCell ref="A1:M1"/>
    <mergeCell ref="A2:A3"/>
    <mergeCell ref="B2:B3"/>
    <mergeCell ref="C2:C3"/>
    <mergeCell ref="F2:G2"/>
    <mergeCell ref="H2:I2"/>
    <mergeCell ref="J2:K2"/>
    <mergeCell ref="M2:M3"/>
    <mergeCell ref="D2:E3"/>
    <mergeCell ref="L2:L3"/>
  </mergeCells>
  <pageMargins left="0.7" right="0.7" top="0.75" bottom="0.75" header="0.3" footer="0.3"/>
  <pageSetup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კრებსითი</vt:lpstr>
      <vt:lpstr>ავტომშენებლის N20</vt:lpstr>
      <vt:lpstr>ავტომშენებლის 26</vt:lpstr>
      <vt:lpstr>მშვიდობის ქ. N1</vt:lpstr>
      <vt:lpstr>ირ აბაშიძე 12ა</vt:lpstr>
      <vt:lpstr>არაყიშვილის #1</vt:lpstr>
      <vt:lpstr>თაბუკაშვილია 179</vt:lpstr>
      <vt:lpstr>ახალგაზრდობის 66</vt:lpstr>
      <vt:lpstr>ნიკეას 2 შეს 6</vt:lpstr>
      <vt:lpstr>ნიკეას 19-62</vt:lpstr>
      <vt:lpstr>ნიკეას 2 შეს 10</vt:lpstr>
      <vt:lpstr>ი. ჭავჭავაძის 56</vt:lpstr>
      <vt:lpstr>ჭავჭავაძის 43</vt:lpstr>
      <vt:lpstr>'ავტომშენებლის 26'!Print_Area</vt:lpstr>
      <vt:lpstr>'ავტომშენებლის N20'!Print_Area</vt:lpstr>
      <vt:lpstr>'არაყიშვილის #1'!Print_Area</vt:lpstr>
      <vt:lpstr>'მშვიდობის ქ. N1'!Print_Area</vt:lpstr>
      <vt:lpstr>'ავტომშენებლის N20'!Print_Titles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2020-01-15T07:17:51Z</dcterms:modified>
</cp:coreProperties>
</file>